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put" sheetId="1" r:id="rId5"/>
    <sheet state="visible" name="Project Costs" sheetId="2" r:id="rId6"/>
    <sheet state="visible" name="Project Output" sheetId="3" r:id="rId7"/>
    <sheet state="visible" name="Project Budget" sheetId="4" r:id="rId8"/>
    <sheet state="visible" name="Price Calc" sheetId="5" r:id="rId9"/>
    <sheet state="visible" name="Bill of Quantities" sheetId="6" r:id="rId10"/>
    <sheet state="visible" name="Timber Order" sheetId="7" r:id="rId11"/>
    <sheet state="visible" name="Input Database" sheetId="8" r:id="rId12"/>
    <sheet state="visible" name="Structures Database" sheetId="9" r:id="rId13"/>
    <sheet state="visible" name="Timber Order Calculator" sheetId="10" r:id="rId14"/>
    <sheet state="visible" name="Location Data" sheetId="11" r:id="rId15"/>
    <sheet state="visible" name="Catalogue Prices 2024" sheetId="12" r:id="rId16"/>
    <sheet state="visible" name="Catalogue Prices 2025" sheetId="13" r:id="rId17"/>
    <sheet state="visible" name="Quotation Tool"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Rotated standard floor frames - so a column B yields 2xC floor frame. C columns are not allowed!'
Update for correct counting of Frame B</t>
      </text>
    </comment>
    <comment authorId="0" ref="A23">
      <text>
        <t xml:space="preserve">Includes circumference of facade, but does not correct for any facade that is on top of veranda but that is neglible</t>
      </text>
    </comment>
    <comment authorId="0" ref="A79">
      <text>
        <t xml:space="preserve">=E23</t>
      </text>
    </comment>
    <comment authorId="0" ref="A115">
      <text>
        <t xml:space="preserve">=E25
</t>
      </text>
    </comment>
    <comment authorId="0" ref="B121">
      <text>
        <t xml:space="preserve">Benchmark with concrete blocks.
Estimated at around $35 per block inc labour.
Green Home is around $45 per block ex labour and steel connectors. 
Labour $6 and steel parts around $24 so that is $30 + $45 is $75 per block. 
We have to charge clients extra for plastic foundation blocks hence.</t>
      </text>
    </comment>
    <comment authorId="0" ref="B122">
      <text>
        <t xml:space="preserve">Flush solid interior door at Nileply = UGX 95K = USD 26 only (probably excludes frames and grips etc) so some price flexibility here 
Labour is 2 hours = USD 5
Grips, hinges, locks USD 20
Painting white laqcuer USD 20
So USD 100 probably safe accurate
Calibration Nisha's: doors inc labour and transport etc at 750K ugx</t>
      </text>
    </comment>
    <comment authorId="0" ref="B123">
      <text>
        <t xml:space="preserve">+ $150 for gutters and downpipe</t>
      </text>
    </comment>
    <comment authorId="0" ref="B124">
      <text>
        <t xml:space="preserve">Benchmark Dec 2 - Around $25 per sqm for all paintworks. Still needs calibration.
Benchmark June '25 - Around $23 per sqm for Nisha so quite accurate. 
New formula based on sqm floors verandas ceilings at 16K per sqm
</t>
      </text>
    </comment>
    <comment authorId="0" ref="S124">
      <text>
        <t xml:space="preserve">Assumed 1.5 hours per sqm GFA
</t>
      </text>
    </comment>
    <comment authorId="0" ref="B125">
      <text>
        <t xml:space="preserve">Estimated at 0.1 cbm per sqm and $2 labour overhead
</t>
      </text>
    </comment>
    <comment authorId="0" ref="B126">
      <text>
        <t xml:space="preserve">6 cement boards - 2 walls and floor 
Cavera below floor 20K
2 labour days 
$3 screws</t>
      </text>
    </comment>
    <comment authorId="0" ref="B135">
      <text>
        <t xml:space="preserve">Design services now charged separately so just some site plan and comms costs at $50 per plan
</t>
      </text>
    </comment>
    <comment authorId="0" ref="B136">
      <text>
        <t xml:space="preserve">Budgeted at $5 per sqm
</t>
      </text>
    </comment>
    <comment authorId="0" ref="B137">
      <text>
        <t xml:space="preserve">$150 for small truck with foundation blocks, regardless of home size for site setting team
$250 for big truck (with crane) 1 per 50 sqm home</t>
      </text>
    </comment>
    <comment authorId="0" ref="B138">
      <text>
        <t xml:space="preserve">$150 for small truck with foundation blocks, regardless of home size for site setting team
$250 for big truck (with crane) 1 per 50 sqm home</t>
      </text>
    </comment>
    <comment authorId="0" ref="B139">
      <text>
        <t xml:space="preserve">Considering not all of them can go with the truck. Company bodas / matatus / etc.
At $2 per sqm
</t>
      </text>
    </comment>
    <comment authorId="0" ref="B140">
      <text>
        <t xml:space="preserve">3 4 ppl site team, simple guest house at $10 per room (2 ppl) per night so $20 per day. Estimated 1 day per 10 sqm so $2 per sqm</t>
      </text>
    </comment>
    <comment authorId="0" ref="B142">
      <text>
        <t xml:space="preserve">Workshop rent $2750 (11M) per month plus $250 per month variable costs so at $3000 per month ex vat
Target capacity set at 400 sqm per month.
So $7.5 per sqm of net floor surface not including decking</t>
      </text>
    </comment>
    <comment authorId="0" ref="B143">
      <text>
        <t xml:space="preserve">
Should we include a standard unforeseen provision of 2%? 
That would be around $6 per sqm.
Set at $6 per sqm as per 2025</t>
      </text>
    </comment>
    <comment authorId="0" ref="B144">
      <text>
        <t xml:space="preserve">Increased per 2025.
Estimated at $150 for an average project so at $3 per sqm
</t>
      </text>
    </comment>
    <comment authorId="0" ref="B145">
      <text>
        <t xml:space="preserve">$5 per sqm
Benchmark; someone like Ernest/Brian should be able to keep overview of 2 projects per month. Gross salary around $400 per month so $200 per home.
Increased to include construction manager.  $750 per month can manage 750 sqm pm so $1 extra per 2025
</t>
      </text>
    </comment>
    <comment authorId="0" ref="B146">
      <text>
        <t xml:space="preserve">Assume one service repair trip per home with some material costs 
Travel $100
Labour 3 days = $50
Materials $50
$200 = $4 per sqm</t>
      </text>
    </comment>
    <comment authorId="0" ref="B147">
      <text>
        <t xml:space="preserve">Sales team of 4 ppl at around $2500 per month should be able to sell around 500 sqm per month = $5 per sqm
</t>
      </text>
    </comment>
    <comment authorId="0" ref="B148">
      <text>
        <t xml:space="preserve">Assuming a prospect acquisition of $20 and conversion of 5% for an average project size of 80 sqm = $5 per sqm
This is now still paid from Easy Building. This should be shifted to Easy Housing somehow? Or added to licence fee.
</t>
      </text>
    </comment>
    <comment authorId="0" ref="B149">
      <text>
        <t xml:space="preserve">An average house 50 sqm will have a team of 5 people on site for 5 days = 0.5 day per sqm </t>
      </text>
    </comment>
    <comment authorId="0" ref="B155">
      <text>
        <t xml:space="preserve">Benchmark prices 
Estimate now is that cost can be brought back to 4M for an average 60 sqm home - 1M fixed fee and 50K per sqm assumed now</t>
      </text>
    </comment>
    <comment authorId="0" ref="B156">
      <text>
        <t xml:space="preserve">Including cement board finishing</t>
      </text>
    </comment>
    <comment authorId="0" ref="B157">
      <text>
        <t xml:space="preserve">Assumed same price as for electricity for now
Including cement board finishing</t>
      </text>
    </comment>
    <comment authorId="0" ref="B158">
      <text>
        <t xml:space="preserve">Assumed same price as for electricity for now
Including cement board finishing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26">
      <text>
        <t xml:space="preserve">Local screws
4x40 = 2.5 gram = 400 pcs per kg
20K UGX per kg inc vat
$0.012 per screw
Rotho 0.02329*$X$26 = $0.043 per screw (4x as expensive)</t>
      </text>
    </comment>
    <comment authorId="0" ref="Q27">
      <text>
        <t xml:space="preserve">3.8 gram per screw
260 pcs per kg
20K UGX in vat per kg
$0.018 per screw
Rotho: $0.065</t>
      </text>
    </comment>
    <comment authorId="0" ref="C28">
      <text>
        <t xml:space="preserve">for joining frames on site</t>
      </text>
    </comment>
    <comment authorId="0" ref="Q28">
      <text>
        <t xml:space="preserve">7 grams
20K per kg
$0.032 per pcs for local
$0.146 for Rotho</t>
      </text>
    </comment>
    <comment authorId="0" ref="Q29">
      <text>
        <t xml:space="preserve">13 grams
20K
$0.06 pcs
Rotho 0.214</t>
      </text>
    </comment>
    <comment authorId="0" ref="Q30">
      <text>
        <t xml:space="preserve">Switched to local 6x100</t>
      </text>
    </comment>
    <comment authorId="0" ref="Q31">
      <text>
        <t xml:space="preserve">19 grams each
70K per kg
Local price: $0.31
Rotho price: $0.41</t>
      </text>
    </comment>
    <comment authorId="0" ref="U52">
      <text>
        <t xml:space="preserve">LLL slightly more expensive than Miro, but delivers small quanitites</t>
      </text>
    </comment>
    <comment authorId="0" ref="V52">
      <text>
        <t xml:space="preserve">6 mm not available from Amar nor in Arusha - from 9 mm onwards</t>
      </text>
    </comment>
    <comment authorId="0" ref="U53">
      <text>
        <t xml:space="preserve">LLL slightly more expensive than Miro, but delivers small quanitites</t>
      </text>
    </comment>
    <comment authorId="0" ref="V55">
      <text>
        <t xml:space="preserve">Prices benchmarked June 2023 include a USD 2 flat fee for shipping
Amar Shanghavi 
5 June 2023
Dear Wolf,
Great to hear from you again to restart the conversation.
Our prices are 45,000 TZS per board for 18mm pine face plywood. We use eucalyptus core to improve structural strength properties. The resin used in this is UF grade, which is for internal use. Fumba Town project uses OSB internally, thus the UF grade is sufficient for them.
If you want WBP grade, the price is 70,000 TZS per board. This uses phenolic resin which is water proof and can withstand external elements.
Transport to Dar is 2,800,000 while to Arusha it is 3,800,000 TZS for a 30 ton truck. We load 900 pcs of plywood on a truck.
Terms or payment are 100% advance to start with – we can look at this later when we have built trust and a working relationship
We source 90% of our wood from GRL – who you already work with. If FSC is a requirement, we will have to look at the cost of the audit – which we are 100% sure to pass for COC (perhaps we can get this funded through a grant), however there is no demand for this product in EA – thus I have not invested in it.
Products we can supply are 9mm thickness and above as per client needs (MOQ apply – generally 30 ton loads).
Attached is a tech data sheet for film face plywood which would be same as pine face plywood (film replaced by pine face).</t>
      </text>
    </comment>
    <comment authorId="0" ref="C80">
      <text>
        <t xml:space="preserve">5x5 in Arua 500K per sqm in vat = USD 115 per sqm</t>
      </text>
    </comment>
    <comment authorId="0" ref="V80">
      <text>
        <t xml:space="preserve">Quote Rhotia Valley 27-03-23</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6">
      <text>
        <t xml:space="preserve">Vernagelen toch. Veel sneller en goedkoper.</t>
      </text>
    </comment>
    <comment authorId="0" ref="C87">
      <text>
        <t xml:space="preserve">Includes 172 mm height of floor frame since that has to be covered by facade and is counted as wall surface</t>
      </text>
    </comment>
    <comment authorId="0" ref="B91">
      <text>
        <t xml:space="preserve">At 2415 line</t>
      </text>
    </comment>
    <comment authorId="0" ref="B92">
      <text>
        <t xml:space="preserve">3 facade support battens
1 skirting batten
</t>
      </text>
    </comment>
    <comment authorId="0" ref="B93">
      <text>
        <t xml:space="preserve">bumper beam</t>
      </text>
    </comment>
    <comment authorId="0" ref="B105">
      <text>
        <t xml:space="preserve">At 2415 line</t>
      </text>
    </comment>
    <comment authorId="0" ref="B106">
      <text>
        <t xml:space="preserve">3 facade support battens
1 skirting batten
</t>
      </text>
    </comment>
    <comment authorId="0" ref="B107">
      <text>
        <t xml:space="preserve">bumper beam</t>
      </text>
    </comment>
    <comment authorId="0" ref="B119">
      <text>
        <t xml:space="preserve">At 2415 line</t>
      </text>
    </comment>
    <comment authorId="0" ref="B120">
      <text>
        <t xml:space="preserve">3 facade support battens
1 skirting batten
</t>
      </text>
    </comment>
    <comment authorId="0" ref="B121">
      <text>
        <t xml:space="preserve">bumper beam</t>
      </text>
    </comment>
    <comment authorId="0" ref="B133">
      <text>
        <t xml:space="preserve">At 2415 line</t>
      </text>
    </comment>
    <comment authorId="0" ref="B134">
      <text>
        <t xml:space="preserve">3 facade support battens
1 skirting batten
</t>
      </text>
    </comment>
    <comment authorId="0" ref="B135">
      <text>
        <t xml:space="preserve">bumper beam</t>
      </text>
    </comment>
    <comment authorId="0" ref="A143">
      <text>
        <t xml:space="preserve">not linked in columns WX
</t>
      </text>
    </comment>
    <comment authorId="0" ref="B146">
      <text>
        <t xml:space="preserve">At 2415 line</t>
      </text>
    </comment>
    <comment authorId="0" ref="B148">
      <text>
        <t xml:space="preserve">3 facade support battens
1 skirting batten
</t>
      </text>
    </comment>
    <comment authorId="0" ref="A152">
      <text>
        <t xml:space="preserve">=D589*E588*C588*0.000000001-O589-O590-O591</t>
      </text>
    </comment>
    <comment authorId="0" ref="B159">
      <text>
        <t xml:space="preserve">3 facade support battens
1 skirting batten
</t>
      </text>
    </comment>
    <comment authorId="0" ref="B166">
      <text>
        <t xml:space="preserve">3 facade support battens
1 skirting batten
</t>
      </text>
    </comment>
    <comment authorId="0" ref="B175">
      <text>
        <t xml:space="preserve">3 facade support battens
1 skirting batten
</t>
      </text>
    </comment>
    <comment authorId="0" ref="E191">
      <text>
        <t xml:space="preserve">Including 44 mm fascia both sides</t>
      </text>
    </comment>
    <comment authorId="0" ref="B198">
      <text>
        <t xml:space="preserve">up and down half a plank</t>
      </text>
    </comment>
    <comment authorId="0" ref="B213">
      <text>
        <t xml:space="preserve">edge shiplaps are now supposed to be covered from off cuts
</t>
      </text>
    </comment>
    <comment authorId="0" ref="B214">
      <text>
        <t xml:space="preserve">up and down half a plank</t>
      </text>
    </comment>
    <comment authorId="0" ref="B230">
      <text>
        <t xml:space="preserve">up and down half a plank</t>
      </text>
    </comment>
    <comment authorId="0" ref="B246">
      <text>
        <t xml:space="preserve">up and down half a plank</t>
      </text>
    </comment>
    <comment authorId="0" ref="B262">
      <text>
        <t xml:space="preserve">up and down half a plank</t>
      </text>
    </comment>
    <comment authorId="0" ref="B278">
      <text>
        <t xml:space="preserve">up and down half a plank</t>
      </text>
    </comment>
    <comment authorId="0" ref="B294">
      <text>
        <t xml:space="preserve">up and down half a plank</t>
      </text>
    </comment>
    <comment authorId="0" ref="B310">
      <text>
        <t xml:space="preserve">up and down half a plank</t>
      </text>
    </comment>
    <comment authorId="0" ref="B326">
      <text>
        <t xml:space="preserve">up and down half a plank</t>
      </text>
    </comment>
    <comment authorId="0" ref="B342">
      <text>
        <t xml:space="preserve">up and down half a plank</t>
      </text>
    </comment>
    <comment authorId="0" ref="B358">
      <text>
        <t xml:space="preserve">up and down half a plank</t>
      </text>
    </comment>
    <comment authorId="0" ref="B374">
      <text>
        <t xml:space="preserve">up and down half a plank</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last updated: 20-06-2023 by Wolf</t>
      </text>
    </comment>
    <comment authorId="0" ref="H6">
      <text>
        <t xml:space="preserve">https://www.business.qld.gov.au/industries/farms-fishing-forestry/forests-wood/properties-timbers/caribbean-pine#:~:text=Density%3A%20545%E2%80%93575kg%2Fm,seasoned%20sawn%20timber%20per%20tonne.</t>
      </text>
    </comment>
    <comment authorId="0" ref="I6">
      <text>
        <t xml:space="preserve">Prices as per Feb 2024 BFC 
$249 for 22 mm
$241 for  46+ mm
$11 per cbm for transport mill to factory
</t>
      </text>
    </comment>
    <comment authorId="0" ref="I11">
      <text>
        <t xml:space="preserve">Benchmark on Rhotia pro forma
Price per m3 ex VAT 
USD 385 ex VAT / m3 - lange balken 2x6 - 5.4m - double dried and treated
USD 268 ex VAT / m3 - korte balken onder 3m.
USD 188 voor de planken 22x100  profiled
Over de hele rhotia order van 45 m3 was order USD 11924, so USD 265 / m3. </t>
      </text>
    </comment>
    <comment authorId="0" ref="I12">
      <text>
        <t xml:space="preserve">https://docs.google.com/spreadsheets/d/1PC8N3JLODfod_u4gMvVylLescQ0VAg6q/edit?gid=1573111302#gid=1573111302</t>
      </text>
    </comment>
    <comment authorId="0" ref="J12">
      <text>
        <t xml:space="preserve">https://docs.google.com/spreadsheets/d/1PC8N3JLODfod_u4gMvVylLescQ0VAg6q/edit?gid=1573111302#gid=1573111302</t>
      </text>
    </comment>
  </commentList>
</comments>
</file>

<file path=xl/sharedStrings.xml><?xml version="1.0" encoding="utf-8"?>
<sst xmlns="http://schemas.openxmlformats.org/spreadsheetml/2006/main" count="2438" uniqueCount="1059">
  <si>
    <t>Easy Housing - Calculation Template - January 2026</t>
  </si>
  <si>
    <t>Last update: 16-04-2026 by Wolf</t>
  </si>
  <si>
    <t>Instructions</t>
  </si>
  <si>
    <t>Open floor plan (.pdf) for which quote has to be made</t>
  </si>
  <si>
    <t>Fill out the input fields below</t>
  </si>
  <si>
    <t>Check if parameters like floor area correspond with plan</t>
  </si>
  <si>
    <t>Open Google Slide: "Easy Housing - Quotation Template Uganda - July 2025"</t>
  </si>
  <si>
    <t>Update the two tables in the slide</t>
  </si>
  <si>
    <t>Check if quotation values are properly linked to the template</t>
  </si>
  <si>
    <t>Do not adjust text or fields in slide template</t>
  </si>
  <si>
    <t>Create a copy of Google slide doc quote template (from the right country)</t>
  </si>
  <si>
    <t>Copy the input column in this spreadsheet to the Input Database from column K onwards (for future reference)</t>
  </si>
  <si>
    <t>Download Google Slide as .pdf and save in the shared quotation folder on the drive</t>
  </si>
  <si>
    <t>File name format: "YYMMDD - Easy Housing Quotation - Client Name in Location"</t>
  </si>
  <si>
    <t>Send the quotation .pdf together with the corresponding floor plan .pdf to the prospect</t>
  </si>
  <si>
    <t>Make sure to follow up with the prospect over WA or phone to see if everything is received well</t>
  </si>
  <si>
    <t>Sign the contract! :)</t>
  </si>
  <si>
    <t>Project input</t>
  </si>
  <si>
    <t>Input values</t>
  </si>
  <si>
    <t>Unit</t>
  </si>
  <si>
    <t>Comment</t>
  </si>
  <si>
    <t>Client input</t>
  </si>
  <si>
    <t>Funky Jackfruit</t>
  </si>
  <si>
    <t>name</t>
  </si>
  <si>
    <t>Full name</t>
  </si>
  <si>
    <t>+256 712 345 678</t>
  </si>
  <si>
    <t>phone/mail</t>
  </si>
  <si>
    <t>Add phone or email</t>
  </si>
  <si>
    <t>Sagala</t>
  </si>
  <si>
    <t>location</t>
  </si>
  <si>
    <t>Add name municipality (village/town/city)</t>
  </si>
  <si>
    <t>km</t>
  </si>
  <si>
    <t>With Google maps</t>
  </si>
  <si>
    <t>Date of input</t>
  </si>
  <si>
    <t>date</t>
  </si>
  <si>
    <t>DD/MM/YYYY</t>
  </si>
  <si>
    <t>Wolf Bierens</t>
  </si>
  <si>
    <t>Add your full name</t>
  </si>
  <si>
    <t>Building input (structure parameters)</t>
  </si>
  <si>
    <t>Mono Pitch (4884)</t>
  </si>
  <si>
    <t>Select right typology (mm depth of building between brackets to check if not sure)</t>
  </si>
  <si>
    <t>Number of units (of exactly this type)</t>
  </si>
  <si>
    <t>home(s)</t>
  </si>
  <si>
    <t>Make separate quotes for different models / plans</t>
  </si>
  <si>
    <t>columns</t>
  </si>
  <si>
    <t>Not used for A-Frames and Compact Gable</t>
  </si>
  <si>
    <t>Total GFA</t>
  </si>
  <si>
    <t>sqm (without extra terraces)</t>
  </si>
  <si>
    <t>pcs</t>
  </si>
  <si>
    <t>linear metres</t>
  </si>
  <si>
    <t>sqm</t>
  </si>
  <si>
    <t>Total alu - fill tool below - cell linked to D81</t>
  </si>
  <si>
    <t>Bedrooms</t>
  </si>
  <si>
    <t>number</t>
  </si>
  <si>
    <t>Bathrooms</t>
  </si>
  <si>
    <t>Count for plumbing</t>
  </si>
  <si>
    <t>Kitchen areas</t>
  </si>
  <si>
    <t>Count for plumbing. Kitchen islands count separately.</t>
  </si>
  <si>
    <t>Additional options</t>
  </si>
  <si>
    <t>Inside verandas under roof section are not counted (as they are within typology GFA)</t>
  </si>
  <si>
    <t>Price for open pergola without sheets</t>
  </si>
  <si>
    <t>First staircase included - not counted</t>
  </si>
  <si>
    <t>Pro tip: use window tool below</t>
  </si>
  <si>
    <t>quote price</t>
  </si>
  <si>
    <t>case by case</t>
  </si>
  <si>
    <t>Default 3M for normal home and 3.5M for large home (&gt;90sqm)</t>
  </si>
  <si>
    <t>Other option(s) description</t>
  </si>
  <si>
    <t>text input</t>
  </si>
  <si>
    <t>Leave empty if no other options</t>
  </si>
  <si>
    <t>Other option(s) price</t>
  </si>
  <si>
    <t>price</t>
  </si>
  <si>
    <t>Calculation Tool for Surface Of Windows and Exterior Doors</t>
  </si>
  <si>
    <t xml:space="preserve">Instructions: First put all orange cells below to zero and then fill out the amounts of standard windows/doors and in the last orange cell extra surface area of non-standard doors/windows </t>
  </si>
  <si>
    <t>Standard type</t>
  </si>
  <si>
    <t>Amount</t>
  </si>
  <si>
    <t>Surface per item</t>
  </si>
  <si>
    <t>Total area sqm per line</t>
  </si>
  <si>
    <t>Default name</t>
  </si>
  <si>
    <t>Entrance door 950 x 2388</t>
  </si>
  <si>
    <t>Terrace swing doors 1700 x 2388</t>
  </si>
  <si>
    <t>Sliding doors 1700 x 2388</t>
  </si>
  <si>
    <t>Sliding doors 2100 x 2388</t>
  </si>
  <si>
    <t>Sliding doors 2300 x 2388</t>
  </si>
  <si>
    <t>Sliding doors 2900 x 2388</t>
  </si>
  <si>
    <t>Sliding doors 3510 x 2388</t>
  </si>
  <si>
    <t>Bathroom window 500 x 1316</t>
  </si>
  <si>
    <t>Bathroom window 900 x 1316</t>
  </si>
  <si>
    <t>Sliding window 1100 x 1316</t>
  </si>
  <si>
    <t>Sliding window 1400 x 1316</t>
  </si>
  <si>
    <t>WS3</t>
  </si>
  <si>
    <t>Sliding window 1700 x 1316</t>
  </si>
  <si>
    <t>WS4</t>
  </si>
  <si>
    <t>High window (fixed) 1100 x 1766</t>
  </si>
  <si>
    <t>High window (fixed) 1700 x 1766</t>
  </si>
  <si>
    <t>Full height window (fixed) 500 x 2366</t>
  </si>
  <si>
    <t>Full height window (fixed) 1100 x 2366</t>
  </si>
  <si>
    <t>Panorama window (fixed) 1400 x 846</t>
  </si>
  <si>
    <t>Panorama window (fixed) 1700 x 846</t>
  </si>
  <si>
    <t>Panorama window (fixed) 2300 x 846</t>
  </si>
  <si>
    <t>Sum count standard size windows</t>
  </si>
  <si>
    <t>Other windows and doors in sqm</t>
  </si>
  <si>
    <t>Total windows and doors area (sqm)</t>
  </si>
  <si>
    <t>Surface:</t>
  </si>
  <si>
    <t>sqm - use this as input for aluminium surface area</t>
  </si>
  <si>
    <t>Easy Housing - Calculation Template 2026</t>
  </si>
  <si>
    <t>! Do not share sheets or extracts externally unless authorised !</t>
  </si>
  <si>
    <t>Project parameters</t>
  </si>
  <si>
    <t>Calculations</t>
  </si>
  <si>
    <t>Typologies</t>
  </si>
  <si>
    <t>Floor frame A</t>
  </si>
  <si>
    <t>Floor frame B</t>
  </si>
  <si>
    <t>Floor frame C</t>
  </si>
  <si>
    <t>Floor frame D (3363)</t>
  </si>
  <si>
    <t>Foundation</t>
  </si>
  <si>
    <t>Wall B low</t>
  </si>
  <si>
    <t>Wall C low</t>
  </si>
  <si>
    <t>Wall B high</t>
  </si>
  <si>
    <t>Wall C high</t>
  </si>
  <si>
    <t>Roof frame 1221 x 5685 (mono pitch)</t>
  </si>
  <si>
    <t>Roof frame 1598x 5685 (mono pitch edge)</t>
  </si>
  <si>
    <t>Roof frame 1221 x 3574 (compact gable)</t>
  </si>
  <si>
    <t>Roof frame 1689 x 3574 (compact gable edge)</t>
  </si>
  <si>
    <t>Roof frame 1221 x 4194 (standard gable)</t>
  </si>
  <si>
    <t>Roof frame 1689 x 4194 (standard gable edge)</t>
  </si>
  <si>
    <t>Roof frame 1221 x 5435 (large gable)</t>
  </si>
  <si>
    <t>Roof frame 1689 x 5435 (large gable edge)</t>
  </si>
  <si>
    <t>Roof frame 1221 x 5780 (clerestory upper)</t>
  </si>
  <si>
    <t>Roof frame 1689 x 5780 (clerestory upper edge)</t>
  </si>
  <si>
    <t>Roof frame 1221 x 4194 (clerestory lower)</t>
  </si>
  <si>
    <t>Roof frame 1689 x 4194 (clerestory lower edge)</t>
  </si>
  <si>
    <t>Project location parameters</t>
  </si>
  <si>
    <t>Kampala, Uganda</t>
  </si>
  <si>
    <t>Compact Gable (6106)</t>
  </si>
  <si>
    <t>Project code</t>
  </si>
  <si>
    <t>EH-000</t>
  </si>
  <si>
    <t>Standard Gable (7326)</t>
  </si>
  <si>
    <t>Project name</t>
  </si>
  <si>
    <t>Large Gable (9768)</t>
  </si>
  <si>
    <t>Project Location</t>
  </si>
  <si>
    <t>Greater Kampala (&lt;100km from factory)</t>
  </si>
  <si>
    <t>Standard Clerestory (7326)</t>
  </si>
  <si>
    <t>Client name</t>
  </si>
  <si>
    <t>Example calculation</t>
  </si>
  <si>
    <t>Large Clerestory (8547)</t>
  </si>
  <si>
    <t>A Frame Compact (3663)</t>
  </si>
  <si>
    <t>A Frame Standard (4884)</t>
  </si>
  <si>
    <t>A Frame Large (6106)</t>
  </si>
  <si>
    <t>Date created</t>
  </si>
  <si>
    <t>Selected:</t>
  </si>
  <si>
    <t>Building parameters</t>
  </si>
  <si>
    <t>Quick Input Tool - now linked to input tab, do not overwrite</t>
  </si>
  <si>
    <t>Subcontractor / supplier  budget overview *</t>
  </si>
  <si>
    <t>Labour time overview</t>
  </si>
  <si>
    <t>Building typology</t>
  </si>
  <si>
    <t>Typology</t>
  </si>
  <si>
    <t>Gross floor surface (sqm)</t>
  </si>
  <si>
    <t>Name</t>
  </si>
  <si>
    <t>Description</t>
  </si>
  <si>
    <t>Labour days</t>
  </si>
  <si>
    <t>Decking surface area (sqm)</t>
  </si>
  <si>
    <t>Floor A - 1221</t>
  </si>
  <si>
    <t>Foundation blocks</t>
  </si>
  <si>
    <t>Prefabrication labour</t>
  </si>
  <si>
    <t>Net floor surface without decking/walls</t>
  </si>
  <si>
    <t>Floor B - 2442</t>
  </si>
  <si>
    <t>use for compact gable</t>
  </si>
  <si>
    <t>Aluminium doors and windows</t>
  </si>
  <si>
    <t>Foundation casting and placement</t>
  </si>
  <si>
    <t>Exterior wall surface (sqm)</t>
  </si>
  <si>
    <t>Floor C - 3053</t>
  </si>
  <si>
    <t>Interior doors</t>
  </si>
  <si>
    <t>Site placement labour</t>
  </si>
  <si>
    <t>Outer windows and doors (sqm)</t>
  </si>
  <si>
    <t xml:space="preserve">Partitions </t>
  </si>
  <si>
    <t>m1 / default at 30% of GFA</t>
  </si>
  <si>
    <t>=G23*B19</t>
  </si>
  <si>
    <t>Roof sheets, inc screws, ridges, gutters, labour</t>
  </si>
  <si>
    <t>Site finishings (steps, fascia, skirts, substrate)</t>
  </si>
  <si>
    <t>Net facade surface (sqm)</t>
  </si>
  <si>
    <t>Paint works interior and exterior</t>
  </si>
  <si>
    <t>Paint works (on site)</t>
  </si>
  <si>
    <t>Partition wall surface (sqm)</t>
  </si>
  <si>
    <t>Aluminium</t>
  </si>
  <si>
    <t>sqm / default at 20% of ext wall surface</t>
  </si>
  <si>
    <t>=G25*B22</t>
  </si>
  <si>
    <t>Truck frames transport to sites &lt;100 km</t>
  </si>
  <si>
    <t>Project manager</t>
  </si>
  <si>
    <t>Roof surface (sqm)</t>
  </si>
  <si>
    <t>Extra ext. wall</t>
  </si>
  <si>
    <t>grid steps 61cm (indents etc)</t>
  </si>
  <si>
    <t>Electricity</t>
  </si>
  <si>
    <t>Total</t>
  </si>
  <si>
    <t>days</t>
  </si>
  <si>
    <t>Number ext doors and windows (if filled)</t>
  </si>
  <si>
    <t>Veranda A</t>
  </si>
  <si>
    <t>frames</t>
  </si>
  <si>
    <t>Plumbing</t>
  </si>
  <si>
    <t>hours</t>
  </si>
  <si>
    <t>Foundation type</t>
  </si>
  <si>
    <t>Veranda B</t>
  </si>
  <si>
    <t>Cement boards bathrooms</t>
  </si>
  <si>
    <t>Foundation average height (mm)</t>
  </si>
  <si>
    <t>Veranda C</t>
  </si>
  <si>
    <t>Plywood</t>
  </si>
  <si>
    <t>Distance from workshop (km)</t>
  </si>
  <si>
    <t>bathroom(s)</t>
  </si>
  <si>
    <t xml:space="preserve">Timber </t>
  </si>
  <si>
    <t>Roof insulation</t>
  </si>
  <si>
    <t>Price information</t>
  </si>
  <si>
    <t>Wall insulation</t>
  </si>
  <si>
    <t>Margin</t>
  </si>
  <si>
    <t>* subcontractor budgets are exclusive of VAT</t>
  </si>
  <si>
    <t>Cost price in USD ex VAT</t>
  </si>
  <si>
    <t>** budgets incl all material, labour,transportation costs</t>
  </si>
  <si>
    <t>Standard models</t>
  </si>
  <si>
    <t>Licence Fee Easy Building</t>
  </si>
  <si>
    <t>Sales price in USD ex VAT</t>
  </si>
  <si>
    <t>Compact Gable 6106</t>
  </si>
  <si>
    <t>Standard Gable 7326</t>
  </si>
  <si>
    <t>Large Gable 9768</t>
  </si>
  <si>
    <t>Clerestory 8547</t>
  </si>
  <si>
    <t>Clerestory 7326</t>
  </si>
  <si>
    <t>Mono Pitch 4884</t>
  </si>
  <si>
    <t>A Frame Large</t>
  </si>
  <si>
    <t>A Frame Compact</t>
  </si>
  <si>
    <t>A Frame Standard</t>
  </si>
  <si>
    <t>Price in USD in VAT</t>
  </si>
  <si>
    <t>Building width</t>
  </si>
  <si>
    <t>Studio</t>
  </si>
  <si>
    <t>1BR Mono</t>
  </si>
  <si>
    <t>2BR Mono</t>
  </si>
  <si>
    <t>3BR Mono</t>
  </si>
  <si>
    <t>1BR Compact Gable</t>
  </si>
  <si>
    <t>2BR Compact Gable</t>
  </si>
  <si>
    <t>3BR Compact Gable</t>
  </si>
  <si>
    <t>4BR Compact Gable</t>
  </si>
  <si>
    <t>2BR Comfort Compact Gable</t>
  </si>
  <si>
    <t>2BR Gable</t>
  </si>
  <si>
    <t>3BR Gable</t>
  </si>
  <si>
    <t>4BR Gable</t>
  </si>
  <si>
    <t>3BR Large Gable</t>
  </si>
  <si>
    <t>2BR Clerestory</t>
  </si>
  <si>
    <t>4BR Clerestory</t>
  </si>
  <si>
    <t xml:space="preserve">Nisha's </t>
  </si>
  <si>
    <t xml:space="preserve">John's </t>
  </si>
  <si>
    <t>Sarah's</t>
  </si>
  <si>
    <t>Naomi &amp; Jesse</t>
  </si>
  <si>
    <t>Mlango Farm</t>
  </si>
  <si>
    <t>Milly</t>
  </si>
  <si>
    <t>Janet</t>
  </si>
  <si>
    <t>Pius O</t>
  </si>
  <si>
    <t>Zziwa test</t>
  </si>
  <si>
    <t>Compact A Frame</t>
  </si>
  <si>
    <t>Standard A Frame</t>
  </si>
  <si>
    <t>Price per sqm GFA in USD in VAT</t>
  </si>
  <si>
    <t>VAT</t>
  </si>
  <si>
    <t>?</t>
  </si>
  <si>
    <t>USD</t>
  </si>
  <si>
    <t>Specs</t>
  </si>
  <si>
    <t>Building parameters (all prices below ex vat)</t>
  </si>
  <si>
    <t>Totals</t>
  </si>
  <si>
    <t>Input Database</t>
  </si>
  <si>
    <t>Frames</t>
  </si>
  <si>
    <t>! All costs and prices below are exclusive of VAT !</t>
  </si>
  <si>
    <t>One Bedroom Urban</t>
  </si>
  <si>
    <t>Two Bed Space</t>
  </si>
  <si>
    <t>Three Bed Urban Test</t>
  </si>
  <si>
    <t>Studio BB Mono</t>
  </si>
  <si>
    <t>1BR CC Mono</t>
  </si>
  <si>
    <t>2BR CBC Mono</t>
  </si>
  <si>
    <t>3BR CCC Mono</t>
  </si>
  <si>
    <t>2BR Gable CBCC</t>
  </si>
  <si>
    <t>3BR Gable CBBBB</t>
  </si>
  <si>
    <t>4BR Gable CBBCC</t>
  </si>
  <si>
    <t>2BR Clerestory CAC</t>
  </si>
  <si>
    <t>4BR Clerestory CCAC</t>
  </si>
  <si>
    <t>4BR Large Gable CBBC</t>
  </si>
  <si>
    <t>Combined order for Busoga</t>
  </si>
  <si>
    <t>Cost item ($)</t>
  </si>
  <si>
    <t>Cost total</t>
  </si>
  <si>
    <t>Margin item</t>
  </si>
  <si>
    <t>Margin total</t>
  </si>
  <si>
    <t>Price item</t>
  </si>
  <si>
    <t>Price total</t>
  </si>
  <si>
    <t>Cost item</t>
  </si>
  <si>
    <t>Weight item</t>
  </si>
  <si>
    <t>Weight total</t>
  </si>
  <si>
    <t>Carbon item</t>
  </si>
  <si>
    <t>Carbon total</t>
  </si>
  <si>
    <t>Labour item</t>
  </si>
  <si>
    <t>Labour total</t>
  </si>
  <si>
    <t>Surface item</t>
  </si>
  <si>
    <t>Surface total</t>
  </si>
  <si>
    <t>Facade surface</t>
  </si>
  <si>
    <t>Facade total</t>
  </si>
  <si>
    <t>#</t>
  </si>
  <si>
    <t>kg</t>
  </si>
  <si>
    <t>kg CO2 stored</t>
  </si>
  <si>
    <t>Windows and exterior door table</t>
  </si>
  <si>
    <t>price per sqm alu windows doors</t>
  </si>
  <si>
    <t>Net standard window and door dimensions</t>
  </si>
  <si>
    <t>Surface</t>
  </si>
  <si>
    <t>Width</t>
  </si>
  <si>
    <t>Height</t>
  </si>
  <si>
    <t>Entrance door</t>
  </si>
  <si>
    <t>Terrace swing doors</t>
  </si>
  <si>
    <t>Sliding doors</t>
  </si>
  <si>
    <t>Bathroom window</t>
  </si>
  <si>
    <t>Sliding window</t>
  </si>
  <si>
    <t>High window (fixed)</t>
  </si>
  <si>
    <t>Full height window (fixed)</t>
  </si>
  <si>
    <t>Panorama window (fixed)</t>
  </si>
  <si>
    <t>sqm bulk aluminium input (for generic estimates)</t>
  </si>
  <si>
    <t>Total number of windows</t>
  </si>
  <si>
    <t>Building materials and works</t>
  </si>
  <si>
    <t>Weight item (kg)</t>
  </si>
  <si>
    <t>Carbon item (kg)</t>
  </si>
  <si>
    <t>Interior Door</t>
  </si>
  <si>
    <t>Sqm paintworks interior and exterior</t>
  </si>
  <si>
    <t>Pergola per sqm</t>
  </si>
  <si>
    <t>Cement Boards per Bathroom</t>
  </si>
  <si>
    <t>Extra timber (veranda column, entrance step, defects) - 0.5 cbm</t>
  </si>
  <si>
    <t>Smoke detector</t>
  </si>
  <si>
    <t>Fire extuingisher</t>
  </si>
  <si>
    <t>Project overhead costs</t>
  </si>
  <si>
    <t>Easy Building Licence Fee (technical design, etc)</t>
  </si>
  <si>
    <t>Design fee (siteplan)</t>
  </si>
  <si>
    <t>Transport materials to workshop</t>
  </si>
  <si>
    <t>Transport frames to site within 100 km radius</t>
  </si>
  <si>
    <t>Transport foundation blocks and team to site within 100 km radius</t>
  </si>
  <si>
    <t>Travel costs site team</t>
  </si>
  <si>
    <t>Accommodation site team</t>
  </si>
  <si>
    <t>Generator fuel and depriciation on site</t>
  </si>
  <si>
    <t>Workshop costs (rent, maintenance, cleaning, etc)</t>
  </si>
  <si>
    <t>Unforeseen costs / risks (labour, transport, theft)</t>
  </si>
  <si>
    <t>Maintenance and depreciation of vehicles, tools, safety equipment, etc</t>
  </si>
  <si>
    <t>Project management</t>
  </si>
  <si>
    <t>Aftercare and warranty</t>
  </si>
  <si>
    <t>Account management cost</t>
  </si>
  <si>
    <t>Customer acquisition cost</t>
  </si>
  <si>
    <t>Placement labour cost</t>
  </si>
  <si>
    <t>Cleaning upon completion</t>
  </si>
  <si>
    <t>Finishings package</t>
  </si>
  <si>
    <t>Finishings options</t>
  </si>
  <si>
    <t>Tiling for up to 4 sqm bathrooms</t>
  </si>
  <si>
    <t>Sanitary wares for bathrooms</t>
  </si>
  <si>
    <t>Standard kitchen block (without appliances)</t>
  </si>
  <si>
    <t>Create printable output tab with following info</t>
  </si>
  <si>
    <t>Serves as direct quotation output to send to clients or for internal review</t>
  </si>
  <si>
    <t>Create macro buttons here for saving input to database tab and for creating PDF printing command</t>
  </si>
  <si>
    <t>Outputs</t>
  </si>
  <si>
    <t>Client info, name location, distance etc</t>
  </si>
  <si>
    <t>Building info, sqm gfa, facade, doors, alu etc</t>
  </si>
  <si>
    <t xml:space="preserve">Price breakdown (based on price calc tab) add dropdown function for Country </t>
  </si>
  <si>
    <t>Price columns should be in VAT in right country currency</t>
  </si>
  <si>
    <t xml:space="preserve">Print selection should fit on 2 A4 pages as PDF - add instructions for macros </t>
  </si>
  <si>
    <t xml:space="preserve">Add quotation and general disclaimers </t>
  </si>
  <si>
    <t>Add info on timeline, location reqs etc</t>
  </si>
  <si>
    <t xml:space="preserve">Integrate distance charge hidden or explicit in price? </t>
  </si>
  <si>
    <t>Project budget overview for PMs</t>
  </si>
  <si>
    <t>Together with BOQ should give a complete project budget and procurement overview</t>
  </si>
  <si>
    <t>Export as a copy tab to new spreadsheet, as work file for PM to keep track</t>
  </si>
  <si>
    <t>Suppliers</t>
  </si>
  <si>
    <t>Timber, ply, screws, sheets, boards, etc</t>
  </si>
  <si>
    <t>Labour overview</t>
  </si>
  <si>
    <t>Site estimated budget and tab to keep track of site expenses?</t>
  </si>
  <si>
    <t>Subcontractors for MEP and options?</t>
  </si>
  <si>
    <t>Extra options as separate lines, including cost vs price breakdown</t>
  </si>
  <si>
    <t>Easy Housing - Price Calculation</t>
  </si>
  <si>
    <t>General Information</t>
  </si>
  <si>
    <t>Quotation Date</t>
  </si>
  <si>
    <t>Validity</t>
  </si>
  <si>
    <t>One month</t>
  </si>
  <si>
    <t>All prices are inclusive of VAT</t>
  </si>
  <si>
    <t>All prices are in Ugandan Shillings (UGX)</t>
  </si>
  <si>
    <t>All prices are in Kenyan Shillings (KES)</t>
  </si>
  <si>
    <t>No rights can be derived from this quote</t>
  </si>
  <si>
    <t>Client Information</t>
  </si>
  <si>
    <t>Client Name</t>
  </si>
  <si>
    <t>Contact Details</t>
  </si>
  <si>
    <t>Created by</t>
  </si>
  <si>
    <t>Quotation Made By</t>
  </si>
  <si>
    <t>Project information</t>
  </si>
  <si>
    <t>Easy Housing Typology</t>
  </si>
  <si>
    <t>Gross Floor Area (sqm)</t>
  </si>
  <si>
    <t>Terrace (sqm)</t>
  </si>
  <si>
    <t>Distance from factory</t>
  </si>
  <si>
    <t>Quotation Price Breakdown</t>
  </si>
  <si>
    <t>Price Breakdown</t>
  </si>
  <si>
    <t>Price (UGX)</t>
  </si>
  <si>
    <t>Price (KES)</t>
  </si>
  <si>
    <t>Complete Easy Home</t>
  </si>
  <si>
    <t xml:space="preserve">     Includes:</t>
  </si>
  <si>
    <t xml:space="preserve">     All labour and overhead</t>
  </si>
  <si>
    <t xml:space="preserve">     Full structure</t>
  </si>
  <si>
    <t xml:space="preserve">     Paintworks </t>
  </si>
  <si>
    <t xml:space="preserve">     Electrical installations</t>
  </si>
  <si>
    <t xml:space="preserve">     Plumbing (if any)</t>
  </si>
  <si>
    <t xml:space="preserve">     See price list for more details</t>
  </si>
  <si>
    <t>Size</t>
  </si>
  <si>
    <t>Unit price</t>
  </si>
  <si>
    <t>Burglar bars</t>
  </si>
  <si>
    <t>For standard design burglar bars of steel</t>
  </si>
  <si>
    <t>Terrace</t>
  </si>
  <si>
    <t>In standard size frames, including linseed oil finishing and foundation work</t>
  </si>
  <si>
    <t>Pergola</t>
  </si>
  <si>
    <t>For an open structure pergola with beams every 60 cm</t>
  </si>
  <si>
    <t>Railing open</t>
  </si>
  <si>
    <t>m1</t>
  </si>
  <si>
    <t>With studs every 1.2m</t>
  </si>
  <si>
    <t>Railing semi-closed</t>
  </si>
  <si>
    <t>With studs every 20 cm so that kids and animals cannot fall through</t>
  </si>
  <si>
    <t>Wheelchair ramp</t>
  </si>
  <si>
    <t>For an average ramp of around 5m long (low inclination)</t>
  </si>
  <si>
    <t>Tiles</t>
  </si>
  <si>
    <t>total</t>
  </si>
  <si>
    <t>Sanitary wares</t>
  </si>
  <si>
    <t>Biodigester</t>
  </si>
  <si>
    <t>Total Additional Options</t>
  </si>
  <si>
    <t>Total Price Per Home Including Options</t>
  </si>
  <si>
    <t>UGX</t>
  </si>
  <si>
    <t xml:space="preserve">Number of Homes </t>
  </si>
  <si>
    <t>Uganda (UGX)</t>
  </si>
  <si>
    <t>Kenya (KES)</t>
  </si>
  <si>
    <t>Basic structure parameters</t>
  </si>
  <si>
    <t>Total price</t>
  </si>
  <si>
    <t>Columns A (1221)</t>
  </si>
  <si>
    <t>Columns B (2442)</t>
  </si>
  <si>
    <t xml:space="preserve">pcs </t>
  </si>
  <si>
    <t>Columns C (3053)</t>
  </si>
  <si>
    <t>Floor area</t>
  </si>
  <si>
    <t>Core and shell price</t>
  </si>
  <si>
    <t>Partitions (length)</t>
  </si>
  <si>
    <t>Exterior doors &amp; windows (area)</t>
  </si>
  <si>
    <t>Extra staircase (beyond the first)</t>
  </si>
  <si>
    <t>Living rooms</t>
  </si>
  <si>
    <t>Corridors</t>
  </si>
  <si>
    <t>Other rooms</t>
  </si>
  <si>
    <t>Total sqm bathrooms</t>
  </si>
  <si>
    <t>Total circumference bathrooms</t>
  </si>
  <si>
    <t>plumbing areas</t>
  </si>
  <si>
    <t>Architecture costs</t>
  </si>
  <si>
    <t>Engineering costs</t>
  </si>
  <si>
    <t>Full Easy Home Price</t>
  </si>
  <si>
    <t>Uganda</t>
  </si>
  <si>
    <t>Kenya</t>
  </si>
  <si>
    <t>Typology Calculator</t>
  </si>
  <si>
    <t>Gross Depth</t>
  </si>
  <si>
    <t>Column A</t>
  </si>
  <si>
    <t>Column B</t>
  </si>
  <si>
    <t>Column C</t>
  </si>
  <si>
    <t>Flanks</t>
  </si>
  <si>
    <t>Width Total</t>
  </si>
  <si>
    <t>GFA</t>
  </si>
  <si>
    <t>Sqm Price</t>
  </si>
  <si>
    <t>Basic Structure Price</t>
  </si>
  <si>
    <t>Bill of Quantities</t>
  </si>
  <si>
    <t>Specifications</t>
  </si>
  <si>
    <t>Item costs</t>
  </si>
  <si>
    <t>Project costs</t>
  </si>
  <si>
    <t>Cost database</t>
  </si>
  <si>
    <t>Orderlist</t>
  </si>
  <si>
    <t>Item</t>
  </si>
  <si>
    <t>Width (mm)</t>
  </si>
  <si>
    <t>Height (mm)</t>
  </si>
  <si>
    <t>Length (mm)</t>
  </si>
  <si>
    <t>Volume (m3)</t>
  </si>
  <si>
    <t>Weight (kg)</t>
  </si>
  <si>
    <t>Carbon storage (kg CO2)</t>
  </si>
  <si>
    <t>Labour (min)</t>
  </si>
  <si>
    <t>Structure</t>
  </si>
  <si>
    <t>Type</t>
  </si>
  <si>
    <t>Item cost ($)</t>
  </si>
  <si>
    <t>Labour cost ($)</t>
  </si>
  <si>
    <t>Total cost ($)</t>
  </si>
  <si>
    <t>Sawn from</t>
  </si>
  <si>
    <t>Gross fraction</t>
  </si>
  <si>
    <t>Sum</t>
  </si>
  <si>
    <t>Loss</t>
  </si>
  <si>
    <t>Net vol</t>
  </si>
  <si>
    <t>Gross vol</t>
  </si>
  <si>
    <t>Gross vol / item</t>
  </si>
  <si>
    <t>Project loss</t>
  </si>
  <si>
    <t>Loss percentage</t>
  </si>
  <si>
    <t>Country parameters</t>
  </si>
  <si>
    <t>Value</t>
  </si>
  <si>
    <t>Selected location</t>
  </si>
  <si>
    <t>Offcut loss</t>
  </si>
  <si>
    <t>Bulk price</t>
  </si>
  <si>
    <t>Carbon storage in CO2 per kg dry timber</t>
  </si>
  <si>
    <t>Screws and fasteners</t>
  </si>
  <si>
    <t>Now calculating with mostly local prices</t>
  </si>
  <si>
    <t>Screw 3.5x40 small head screw SHS3540</t>
  </si>
  <si>
    <t>Screw</t>
  </si>
  <si>
    <t>Flooring</t>
  </si>
  <si>
    <t>Screw specs from Rotho Blaas now assumed with 25% import tax, 15% withholding tax, and 25% freight costs (USD 500 on USD 2500 order) across markets. VAT is added separately per country.</t>
  </si>
  <si>
    <t>Screw 3.5x50 stainless small head screw SHS3550AS</t>
  </si>
  <si>
    <t>Decking / Facade</t>
  </si>
  <si>
    <t>Screw 4 x 50 Stainless A2 SCA450</t>
  </si>
  <si>
    <t>Outdoor</t>
  </si>
  <si>
    <t>Import factor</t>
  </si>
  <si>
    <t>Screw 4x40 semi threaded HBS440</t>
  </si>
  <si>
    <t>Boards</t>
  </si>
  <si>
    <t>Screw 4x60 semi threaded HBS460</t>
  </si>
  <si>
    <t>Back Battens</t>
  </si>
  <si>
    <t>Screw 5x80 semi threaded HBS580</t>
  </si>
  <si>
    <t>Screw 6x100 semi threaded HBS6100</t>
  </si>
  <si>
    <t>Screw 6x120 semi threaded HBS6120</t>
  </si>
  <si>
    <t>Screw 6x160 semi threaded HBS6160</t>
  </si>
  <si>
    <t>Corrugated roof screw 67 mm</t>
  </si>
  <si>
    <t>Roofing</t>
  </si>
  <si>
    <t>Foundation materials</t>
  </si>
  <si>
    <t xml:space="preserve">Foundation block </t>
  </si>
  <si>
    <t>Point</t>
  </si>
  <si>
    <t>Cement Bag 50 kg</t>
  </si>
  <si>
    <t>Cement</t>
  </si>
  <si>
    <t>tonnes</t>
  </si>
  <si>
    <t>Sand per tonne</t>
  </si>
  <si>
    <t>Anchor</t>
  </si>
  <si>
    <t>Aggregates per tonne</t>
  </si>
  <si>
    <t>M12 rod 200 mm (stainless steel)</t>
  </si>
  <si>
    <t>Rod</t>
  </si>
  <si>
    <t>M12 nut (stainless steel)</t>
  </si>
  <si>
    <t>Nut</t>
  </si>
  <si>
    <t>M12 washer (stainless steel)</t>
  </si>
  <si>
    <t>Washer</t>
  </si>
  <si>
    <t>M12 drop anchor</t>
  </si>
  <si>
    <t>Y12 bar 12 metres</t>
  </si>
  <si>
    <t>Rebar</t>
  </si>
  <si>
    <t>8 mm rebar 12 metres</t>
  </si>
  <si>
    <t>Binding wire per kg</t>
  </si>
  <si>
    <t>Wire</t>
  </si>
  <si>
    <t>liter</t>
  </si>
  <si>
    <t>Used engine oil per liter</t>
  </si>
  <si>
    <t>Oil</t>
  </si>
  <si>
    <t>Foundation plate 5 x 100 x 250 mm (redoxide coated)</t>
  </si>
  <si>
    <t>Plate</t>
  </si>
  <si>
    <t>Timber and boards</t>
  </si>
  <si>
    <t>Gypsum board 10 x 1220 x 2440</t>
  </si>
  <si>
    <t>Board</t>
  </si>
  <si>
    <t>Gypsum</t>
  </si>
  <si>
    <t>Cement fibre board 10 x 1220 x 2440</t>
  </si>
  <si>
    <t>Cement Fibre</t>
  </si>
  <si>
    <t>Plywood 6 x 1220 x 2440</t>
  </si>
  <si>
    <t>Plywood 9 x 1220 x 2440</t>
  </si>
  <si>
    <t>Plywood 12 x 1220 x 2440</t>
  </si>
  <si>
    <t>Plywood 18 x 1220 x 2440</t>
  </si>
  <si>
    <t>cbm</t>
  </si>
  <si>
    <t>Timber - dried, treated and planed</t>
  </si>
  <si>
    <t>Others</t>
  </si>
  <si>
    <t>Roof sheets per sqm</t>
  </si>
  <si>
    <t>Aluminium window frames per sqm</t>
  </si>
  <si>
    <t>Windows</t>
  </si>
  <si>
    <t>Mosquito net sqm (facades &amp; windows)</t>
  </si>
  <si>
    <t>Building membrane (sqm)</t>
  </si>
  <si>
    <t>Membrane</t>
  </si>
  <si>
    <t>Plastic</t>
  </si>
  <si>
    <t>Aluminium roof insulation membrane per sqm</t>
  </si>
  <si>
    <t>Insulation</t>
  </si>
  <si>
    <t>Glass wool insulation (per sqm)</t>
  </si>
  <si>
    <t>Glass wool</t>
  </si>
  <si>
    <t>Biobased insulation - papyrus (m3)</t>
  </si>
  <si>
    <t>Papyrus</t>
  </si>
  <si>
    <t>Beams and planks</t>
  </si>
  <si>
    <t>Floor</t>
  </si>
  <si>
    <t>Main Beam</t>
  </si>
  <si>
    <t>Sub Beam</t>
  </si>
  <si>
    <t>Support Block</t>
  </si>
  <si>
    <t>Plank Tongue Groove</t>
  </si>
  <si>
    <t>Decking Profile</t>
  </si>
  <si>
    <t>Wall</t>
  </si>
  <si>
    <t>Batten</t>
  </si>
  <si>
    <t>Beam</t>
  </si>
  <si>
    <t>T&amp;G Plank</t>
  </si>
  <si>
    <t>Stud</t>
  </si>
  <si>
    <t>Bracing</t>
  </si>
  <si>
    <t>Back</t>
  </si>
  <si>
    <t>Facade</t>
  </si>
  <si>
    <t>Vertical Shiplap</t>
  </si>
  <si>
    <t>Clerestory</t>
  </si>
  <si>
    <t>Studs</t>
  </si>
  <si>
    <t>Roof</t>
  </si>
  <si>
    <t>Fascia Board</t>
  </si>
  <si>
    <t>Window</t>
  </si>
  <si>
    <t>Sill Plank</t>
  </si>
  <si>
    <t>Timber Procurement Order List</t>
  </si>
  <si>
    <t>Order date:</t>
  </si>
  <si>
    <t>Date</t>
  </si>
  <si>
    <t>By:</t>
  </si>
  <si>
    <t>Wolf Bierens - Easy Housing</t>
  </si>
  <si>
    <t>For:</t>
  </si>
  <si>
    <t>Contact Name - Company</t>
  </si>
  <si>
    <t>Timber quality and sustainability criteria</t>
  </si>
  <si>
    <t>Timber must be well seasoned, kiln dried, at specified dimensions within 2-3 mm tolerance and CCA treated. T&amp;G, decking and shiplap planks must be planed and profiled properly.</t>
  </si>
  <si>
    <t>Timber must be sustainably sourced. This means with FSC (controlled) certification or under EUTR regulation.</t>
  </si>
  <si>
    <t>Easy Housing holds the legal claim to the construction stored carbon credits realised through its buildings. These credits do not conflict with any REDD+ or comparable forest conservation credits.</t>
  </si>
  <si>
    <t>Timber orderlist</t>
  </si>
  <si>
    <t>Volume total</t>
  </si>
  <si>
    <t>Timber</t>
  </si>
  <si>
    <t>Column</t>
  </si>
  <si>
    <t>Back Batten</t>
  </si>
  <si>
    <t>Floor Plank</t>
  </si>
  <si>
    <t xml:space="preserve">Decking Plank </t>
  </si>
  <si>
    <t>Facade Plank</t>
  </si>
  <si>
    <t>Beams</t>
  </si>
  <si>
    <t>Total amounts</t>
  </si>
  <si>
    <t xml:space="preserve"> </t>
  </si>
  <si>
    <t xml:space="preserve">Timber Standard Lengths </t>
  </si>
  <si>
    <t>Millimetre *</t>
  </si>
  <si>
    <t>Feet</t>
  </si>
  <si>
    <t>* default lengths at Busoga, but 6m not always available</t>
  </si>
  <si>
    <t>Hier komt een database van inputs met behulp van een macro</t>
  </si>
  <si>
    <t>Macro knop die automatisch een PDF genereert van de project outputs en dan ook hier de inputs in opslaat</t>
  </si>
  <si>
    <t>Instructions: Copy Cells B20:B46 and paste special here as values only!</t>
  </si>
  <si>
    <t>Database</t>
  </si>
  <si>
    <t>Project Input Database</t>
  </si>
  <si>
    <t>One Bed Mono</t>
  </si>
  <si>
    <t>John's</t>
  </si>
  <si>
    <t>Alex Michael Thiaka</t>
  </si>
  <si>
    <t>Ziwa Rhino Sanctuary</t>
  </si>
  <si>
    <t>Tamsin Scurfield</t>
  </si>
  <si>
    <t>Jesse &amp; Naomi</t>
  </si>
  <si>
    <t xml:space="preserve">Maureen </t>
  </si>
  <si>
    <t>Tamsin test</t>
  </si>
  <si>
    <t xml:space="preserve">Soul Agri Business Company Ltd
</t>
  </si>
  <si>
    <t>Anwar</t>
  </si>
  <si>
    <t>Example</t>
  </si>
  <si>
    <t>Test</t>
  </si>
  <si>
    <t>bolossatestates@gmail.com</t>
  </si>
  <si>
    <t>Captain Joe Roy</t>
  </si>
  <si>
    <t>tamsaway@gmail.com</t>
  </si>
  <si>
    <t>nduksk@gmail.com</t>
  </si>
  <si>
    <t>254 722 808352</t>
  </si>
  <si>
    <t>0</t>
  </si>
  <si>
    <t>+256 759 740888</t>
  </si>
  <si>
    <t>Greater Kampala</t>
  </si>
  <si>
    <t>Olkalau</t>
  </si>
  <si>
    <t xml:space="preserve">Ziwa </t>
  </si>
  <si>
    <t>Jinja</t>
  </si>
  <si>
    <t>Nairobi</t>
  </si>
  <si>
    <t>Kampala</t>
  </si>
  <si>
    <t>Kiryandongo</t>
  </si>
  <si>
    <t>Monicah Migwi</t>
  </si>
  <si>
    <t>Brian Kulubya</t>
  </si>
  <si>
    <t>Branton</t>
  </si>
  <si>
    <t>Wolf</t>
  </si>
  <si>
    <t>Aaron</t>
  </si>
  <si>
    <t>Mono Pitch</t>
  </si>
  <si>
    <t>Compact Gable</t>
  </si>
  <si>
    <t>Large Clerestory</t>
  </si>
  <si>
    <t>Foundation extra height</t>
  </si>
  <si>
    <t>Foundation height at 1.2m</t>
  </si>
  <si>
    <t xml:space="preserve">Kitchen </t>
  </si>
  <si>
    <t>Structures database</t>
  </si>
  <si>
    <t>Per element</t>
  </si>
  <si>
    <t>Project cost item</t>
  </si>
  <si>
    <t>Totals per frame</t>
  </si>
  <si>
    <t>Calculation columns for building input</t>
  </si>
  <si>
    <t>Element name</t>
  </si>
  <si>
    <t>Frame name</t>
  </si>
  <si>
    <t>Items in building</t>
  </si>
  <si>
    <t>Labour hours</t>
  </si>
  <si>
    <t>Surface per frame</t>
  </si>
  <si>
    <t>Floor frames</t>
  </si>
  <si>
    <t>Foundation point</t>
  </si>
  <si>
    <t>Floor frame 2442 x 1221</t>
  </si>
  <si>
    <t>Floor frame 2442 x 2442</t>
  </si>
  <si>
    <t>Floor frame 2442 x 3053</t>
  </si>
  <si>
    <t>Floor frame 2442 x 3663</t>
  </si>
  <si>
    <t>Decking frame 2442 x 1221</t>
  </si>
  <si>
    <t>Decking frame 2442 x 2442</t>
  </si>
  <si>
    <t>Decking frame 2442 x 3053</t>
  </si>
  <si>
    <t>Wall frames</t>
  </si>
  <si>
    <t>Wall frame 2442 x 2654</t>
  </si>
  <si>
    <t>Wall frame 3053 x 2654</t>
  </si>
  <si>
    <t>Wall frame 2442 x 2999</t>
  </si>
  <si>
    <t>Wall frame 3053 x 2999</t>
  </si>
  <si>
    <t>Partition wall frame 2442 x 2999 (ply)</t>
  </si>
  <si>
    <t>Partition wall frame per m1</t>
  </si>
  <si>
    <t>Facade frames</t>
  </si>
  <si>
    <t>Facade frame 2442 x 2654 (vertical cladding)</t>
  </si>
  <si>
    <t>Facade per m2 - vertical cladding</t>
  </si>
  <si>
    <t>Roof frames</t>
  </si>
  <si>
    <t>Clerestory frame 2442 x 420</t>
  </si>
  <si>
    <t>Random costs for frame, glass etc</t>
  </si>
  <si>
    <t>Window frames</t>
  </si>
  <si>
    <t>Windows black aluminium per m2</t>
  </si>
  <si>
    <t>Other building elements</t>
  </si>
  <si>
    <t>Roof and floor edge planks</t>
  </si>
  <si>
    <t>Veranda flank planks</t>
  </si>
  <si>
    <t>Building corner beams</t>
  </si>
  <si>
    <t>Eaves finishing planks</t>
  </si>
  <si>
    <t>Veranda columns</t>
  </si>
  <si>
    <t>Window frame fins</t>
  </si>
  <si>
    <t>Reflective membrane below roof sheets</t>
  </si>
  <si>
    <t>Mosquito net frames</t>
  </si>
  <si>
    <t>Floor plints</t>
  </si>
  <si>
    <t>Diagonals veranda structure</t>
  </si>
  <si>
    <t xml:space="preserve">Insulation bedroom walls, mosquito nets, </t>
  </si>
  <si>
    <t>Random elements in Ghana design</t>
  </si>
  <si>
    <t>Steps in front of building</t>
  </si>
  <si>
    <t xml:space="preserve">Corner lamella </t>
  </si>
  <si>
    <t>Veranda lamella</t>
  </si>
  <si>
    <t>Clerestory frames</t>
  </si>
  <si>
    <t>Veranda column</t>
  </si>
  <si>
    <t>Veranda support beam</t>
  </si>
  <si>
    <t>Top Wall Battens</t>
  </si>
  <si>
    <t>Window fins outside and inside</t>
  </si>
  <si>
    <t>Fill out the amount of units of each model and additional decking frames to create a full order list for the filled out units</t>
  </si>
  <si>
    <t>Surface area</t>
  </si>
  <si>
    <t>Model</t>
  </si>
  <si>
    <t>One Bedroom Mono</t>
  </si>
  <si>
    <t>Two Bedroom Mono</t>
  </si>
  <si>
    <t>Three Bedroom Mono</t>
  </si>
  <si>
    <t>One Bedroom Compact Gable</t>
  </si>
  <si>
    <t>Two Bedroom Compact Gable</t>
  </si>
  <si>
    <t>Three Bedroom Compact Gable</t>
  </si>
  <si>
    <t>Four Bedroom Compact Gable</t>
  </si>
  <si>
    <t>Two Bedroom Comfort Compact Gable</t>
  </si>
  <si>
    <t>Two Bedroom Gable</t>
  </si>
  <si>
    <t>Three Bedroom Gable</t>
  </si>
  <si>
    <t>Four Bedroom Gable</t>
  </si>
  <si>
    <t>Three Bedroom Large Gable</t>
  </si>
  <si>
    <t>Two Bedroom Clerestory</t>
  </si>
  <si>
    <t>Four Bedroom Clerestory</t>
  </si>
  <si>
    <t>Order list per unit</t>
  </si>
  <si>
    <t>Order list for unit input</t>
  </si>
  <si>
    <t xml:space="preserve">Tongue Groove Plank </t>
  </si>
  <si>
    <t>Shiplap Facade Plank</t>
  </si>
  <si>
    <t>Default stock level Kampala</t>
  </si>
  <si>
    <t>Based on the following models</t>
  </si>
  <si>
    <t>Factory stock amount default</t>
  </si>
  <si>
    <t>Timber Beam 46 x 71 x 2450</t>
  </si>
  <si>
    <t>Timber Beam 46 x 71 x 3050</t>
  </si>
  <si>
    <t>Timber Beam 46 x 71 x 3650</t>
  </si>
  <si>
    <t>Timber Beam 46 x 96 x 2450</t>
  </si>
  <si>
    <t>Timber Beam 46 x 96 x 4250</t>
  </si>
  <si>
    <t>Timber Beam 46 x 96 x 5750</t>
  </si>
  <si>
    <t>Timber Beam 46 x 146 x 2450</t>
  </si>
  <si>
    <t>Timber Beam 46 x 146 x 3050</t>
  </si>
  <si>
    <t>Timber Beam 46 x 146 x 5450</t>
  </si>
  <si>
    <t>Timber Column 100 x 100 x 3050</t>
  </si>
  <si>
    <t>Timber Back Batten 22 x 46 x 2450</t>
  </si>
  <si>
    <t>Timber Back Batten 22 x 46 x 3050</t>
  </si>
  <si>
    <t>Timber Tongue Groove Plank  22 x 96 x 2450</t>
  </si>
  <si>
    <t>Timber Decking Plank  22 x 96 x 2450</t>
  </si>
  <si>
    <t>Timber Shiplap Facade Plank 22 x 96 x 3050</t>
  </si>
  <si>
    <t>Timber Shiplap Facade Plank 22 x 96 x 3650</t>
  </si>
  <si>
    <t>Timber Shiplap Facade Plank 22 x 96 x 3950</t>
  </si>
  <si>
    <t>Timber Fascia Board 22 x 146 x 5450</t>
  </si>
  <si>
    <t>Timber Fascia Board 22 x 196 x 5450</t>
  </si>
  <si>
    <t>Country data</t>
  </si>
  <si>
    <t>Profit margin</t>
  </si>
  <si>
    <t>- Contractor margin on frames and materials to cover overhead, building risk and profit for projects. Easy Housing can transfer this contractor margin to building partners where relevant.</t>
  </si>
  <si>
    <t>PAR KD CCA</t>
  </si>
  <si>
    <t>PAR KD CCA Profiled</t>
  </si>
  <si>
    <t>Location</t>
  </si>
  <si>
    <t>Country</t>
  </si>
  <si>
    <t>Currency</t>
  </si>
  <si>
    <t>Conversion rate from USD</t>
  </si>
  <si>
    <t>Value added tax (VAT)</t>
  </si>
  <si>
    <t>Forestry partner</t>
  </si>
  <si>
    <t>Distance from sawmill</t>
  </si>
  <si>
    <t>Timber species</t>
  </si>
  <si>
    <t>Price per m3 (normal - ex vat, ex mill)</t>
  </si>
  <si>
    <t>Price per m3 (profiled)</t>
  </si>
  <si>
    <t>Timber density (wet)</t>
  </si>
  <si>
    <t>Moisture content</t>
  </si>
  <si>
    <t>Timber density (dry)</t>
  </si>
  <si>
    <t>Carpenter cost (day)</t>
  </si>
  <si>
    <t>Green Resources, Jinja</t>
  </si>
  <si>
    <t>Pinus caribaea</t>
  </si>
  <si>
    <t>West Nile, Uganda</t>
  </si>
  <si>
    <t>Beira, Mozambique</t>
  </si>
  <si>
    <t>MZN</t>
  </si>
  <si>
    <t>Levasflor, Condué</t>
  </si>
  <si>
    <t>Messassa</t>
  </si>
  <si>
    <t>Maputo, Mozambique</t>
  </si>
  <si>
    <t>Unknown</t>
  </si>
  <si>
    <t>Accra, Ghana</t>
  </si>
  <si>
    <t>Ghana</t>
  </si>
  <si>
    <t>GHS</t>
  </si>
  <si>
    <t>George, Kumasi</t>
  </si>
  <si>
    <t>Chenchen / Danta</t>
  </si>
  <si>
    <t>Arusha, Tanzania</t>
  </si>
  <si>
    <t>Tanzania</t>
  </si>
  <si>
    <t>TZS</t>
  </si>
  <si>
    <t>Green Resources, Mafinga</t>
  </si>
  <si>
    <t>Nairobi, Kenya</t>
  </si>
  <si>
    <t>KSH</t>
  </si>
  <si>
    <t>Location cost parameters ex VAT</t>
  </si>
  <si>
    <t>Mozambique</t>
  </si>
  <si>
    <t>Timber beams and planks (processed)</t>
  </si>
  <si>
    <t>Wall insulation 50-70mm glass wool or similar per sqm</t>
  </si>
  <si>
    <t>Roof aluminium insulation per sqm</t>
  </si>
  <si>
    <t>Carpenter daily labour (inc lunch and transport)</t>
  </si>
  <si>
    <t>Foreman daily labour (inc lunch and transport)</t>
  </si>
  <si>
    <t>Big flatbed truck transport for appr. 2 hours (100 km) drive</t>
  </si>
  <si>
    <t>Busoga</t>
  </si>
  <si>
    <t>Gross to net planing table</t>
  </si>
  <si>
    <t>Thick mm</t>
  </si>
  <si>
    <t>Width mm</t>
  </si>
  <si>
    <t xml:space="preserve">Easy Housing </t>
  </si>
  <si>
    <t>Catalogue Homes</t>
  </si>
  <si>
    <t>Pricelist 2023</t>
  </si>
  <si>
    <t>Price disclaimers: inflation, order backlog, distance from workshop, etc. USD price leading. ex VAT and other taxes.</t>
  </si>
  <si>
    <t>Prices excluding VAT</t>
  </si>
  <si>
    <t>Prices including VAT before Christmas 2023</t>
  </si>
  <si>
    <t>Prices including VAT per 2024</t>
  </si>
  <si>
    <t>CUR to USD</t>
  </si>
  <si>
    <t>Catalog Floor Plan Options</t>
  </si>
  <si>
    <t>Surface net</t>
  </si>
  <si>
    <t>Accra</t>
  </si>
  <si>
    <t>Maputo</t>
  </si>
  <si>
    <t>Dar Es Salaam</t>
  </si>
  <si>
    <t>Maputo / Beira</t>
  </si>
  <si>
    <t>description</t>
  </si>
  <si>
    <t>GHC</t>
  </si>
  <si>
    <t xml:space="preserve">USD </t>
  </si>
  <si>
    <t>TSH</t>
  </si>
  <si>
    <t>One bedroom studio</t>
  </si>
  <si>
    <t>One bedroom urban</t>
  </si>
  <si>
    <t>Two bedroom urban</t>
  </si>
  <si>
    <t>Three bedroom urban</t>
  </si>
  <si>
    <t>Two bedroom space</t>
  </si>
  <si>
    <t>Three bedroom space</t>
  </si>
  <si>
    <t>Four bedroom space</t>
  </si>
  <si>
    <t>Two bedroom comfort</t>
  </si>
  <si>
    <t>Staff homes</t>
  </si>
  <si>
    <t>Holiday cabins</t>
  </si>
  <si>
    <t>Tier 1 finishings</t>
  </si>
  <si>
    <t>Cement boards</t>
  </si>
  <si>
    <t>Rain gutters</t>
  </si>
  <si>
    <t>6.8M</t>
  </si>
  <si>
    <t>8.5M</t>
  </si>
  <si>
    <t>Prices including VAT per Q3 2024 - for core and shell</t>
  </si>
  <si>
    <t>10.0M</t>
  </si>
  <si>
    <t>Finishings</t>
  </si>
  <si>
    <t>Total inc basic finishings</t>
  </si>
  <si>
    <t>Increase</t>
  </si>
  <si>
    <t>Price ex finishing per GFA</t>
  </si>
  <si>
    <t>Price inc finishing per GFA</t>
  </si>
  <si>
    <t>Licence fee</t>
  </si>
  <si>
    <t>13.7M</t>
  </si>
  <si>
    <t>18.6M</t>
  </si>
  <si>
    <t>New Studio</t>
  </si>
  <si>
    <t>Studio Mono BB</t>
  </si>
  <si>
    <t>New 1B Urban</t>
  </si>
  <si>
    <t>1BR Mono CC</t>
  </si>
  <si>
    <t>16.7M</t>
  </si>
  <si>
    <t>New 2B Urban</t>
  </si>
  <si>
    <t>2BR Mono CBC</t>
  </si>
  <si>
    <t>New 3B Urban</t>
  </si>
  <si>
    <t>3BR Mono CCC</t>
  </si>
  <si>
    <t>New comfort</t>
  </si>
  <si>
    <t>Basic structure</t>
  </si>
  <si>
    <t>Total price in VAT</t>
  </si>
  <si>
    <t>New 2B Space</t>
  </si>
  <si>
    <t>New 4B Space</t>
  </si>
  <si>
    <t>3BR Large Gable CBBC</t>
  </si>
  <si>
    <t>Price communication - Price List Uganda - June 2024 - add disclaimers etc</t>
  </si>
  <si>
    <t>Normal Shell Price</t>
  </si>
  <si>
    <t>Initial discount 2%</t>
  </si>
  <si>
    <t>Maximum discount (~5%)</t>
  </si>
  <si>
    <t>M UGX</t>
  </si>
  <si>
    <t>Ghana prices in contract</t>
  </si>
  <si>
    <t>New models GH prices</t>
  </si>
  <si>
    <t>Shell Price</t>
  </si>
  <si>
    <t>Total Price</t>
  </si>
  <si>
    <t>Promo Price**</t>
  </si>
  <si>
    <t>Shell promo</t>
  </si>
  <si>
    <t>Sqm GFA</t>
  </si>
  <si>
    <t>Price per m2 shell promo</t>
  </si>
  <si>
    <t>Price m2 finishings</t>
  </si>
  <si>
    <t>Shell Promo Price</t>
  </si>
  <si>
    <t>Price per sqm</t>
  </si>
  <si>
    <t>Correction factor</t>
  </si>
  <si>
    <t>studio</t>
  </si>
  <si>
    <t>2br space</t>
  </si>
  <si>
    <t>Max. 5% discount. For hi-po's and larger projects preferably. Opening discount could be 2% e.g. - communicate in UGX M instead of percentage</t>
  </si>
  <si>
    <t>4br space</t>
  </si>
  <si>
    <t>Discount table - with max discounts per model and depending on number of units</t>
  </si>
  <si>
    <t>Discounts should be tailored to client - and combined with deadline signed contract</t>
  </si>
  <si>
    <t>Mozambique suggested prices in contract Q2 2024 in USD inc IVA</t>
  </si>
  <si>
    <t>For starting from price, 33M (5+ units) can then also be given to clients that only want 1 unit, which then is a 'special' discount</t>
  </si>
  <si>
    <t>Discount</t>
  </si>
  <si>
    <t>* Average correction factor at 1.5</t>
  </si>
  <si>
    <t>PDF with discount guidelines for sales reps</t>
  </si>
  <si>
    <t>Finishings package highly recommended unless client waits or doesn't need it</t>
  </si>
  <si>
    <t>* Benchmarked shell price for MZ on 3BR Urban on 05-04. Without extra transport factor of about USD 1500 well within range of GH prices.</t>
  </si>
  <si>
    <t>Warranty void if structural defects caused by third party contractors</t>
  </si>
  <si>
    <t>Price List Doc / Slide Uganda</t>
  </si>
  <si>
    <t xml:space="preserve">1. Opening page </t>
  </si>
  <si>
    <t xml:space="preserve">2. Price table, core and finishing and total in UGX </t>
  </si>
  <si>
    <t>3. What is included</t>
  </si>
  <si>
    <t>Mozambique suggested prices in contract Q2 2024 in MZN inc IVA</t>
  </si>
  <si>
    <t>Conversion USD to MZN</t>
  </si>
  <si>
    <t>4. Terms and conditions</t>
  </si>
  <si>
    <t>5. Floor Plan Overview</t>
  </si>
  <si>
    <t>* pricing only in local currency</t>
  </si>
  <si>
    <t>Price List Uganda June 2024</t>
  </si>
  <si>
    <t>All prices inclusive of VAT</t>
  </si>
  <si>
    <t>USD to UGX</t>
  </si>
  <si>
    <t>Price Shell</t>
  </si>
  <si>
    <t>Finishings Pack</t>
  </si>
  <si>
    <t>Price with Finishings</t>
  </si>
  <si>
    <t>Floor Area</t>
  </si>
  <si>
    <t>Finishg p sqm</t>
  </si>
  <si>
    <t>Kitchen</t>
  </si>
  <si>
    <t>Tiling 30sqm</t>
  </si>
  <si>
    <t>Sanitary wares (2 bathr)</t>
  </si>
  <si>
    <t>Total inc tier 2</t>
  </si>
  <si>
    <t>AVG $60 (bit low)</t>
  </si>
  <si>
    <t>Price List Kenya 2024-2025</t>
  </si>
  <si>
    <t>VAT Kenya</t>
  </si>
  <si>
    <t>2% lower than UG</t>
  </si>
  <si>
    <t>All prices in KES inclusive of VAT</t>
  </si>
  <si>
    <t>USD to KES (07-10)</t>
  </si>
  <si>
    <t>Rather stable over the past 5 years</t>
  </si>
  <si>
    <t>x1.15</t>
  </si>
  <si>
    <t>Tier 1 Finishings Pack</t>
  </si>
  <si>
    <t xml:space="preserve">Tier 2 finishings </t>
  </si>
  <si>
    <t>sqmprice tier 2</t>
  </si>
  <si>
    <t>USD core</t>
  </si>
  <si>
    <t>USD inc tier 2</t>
  </si>
  <si>
    <t>sqm usd inc</t>
  </si>
  <si>
    <t>basic per sqm</t>
  </si>
  <si>
    <t>Prices including VAT per Q1 2025</t>
  </si>
  <si>
    <t>Basic home</t>
  </si>
  <si>
    <t>Total inc tier 1 finishings</t>
  </si>
  <si>
    <t>Kitchen blocks</t>
  </si>
  <si>
    <t xml:space="preserve">All models except clerestory at 1.35M per sqm. Clerestory at 1.42M per sqm. </t>
  </si>
  <si>
    <t>Transposed for brochure</t>
  </si>
  <si>
    <t>Electricals</t>
  </si>
  <si>
    <t xml:space="preserve">Plumbing </t>
  </si>
  <si>
    <t>Tiling</t>
  </si>
  <si>
    <t>Kitchen block</t>
  </si>
  <si>
    <t>Grand total</t>
  </si>
  <si>
    <t>Basic in USD</t>
  </si>
  <si>
    <t>Full in USD</t>
  </si>
  <si>
    <t>Two Bedroom Large Clerestory</t>
  </si>
  <si>
    <t>per sqm gfa all types</t>
  </si>
  <si>
    <t>Four Bedroom Large Clerestory</t>
  </si>
  <si>
    <t>per sqm gfa for clerestory</t>
  </si>
  <si>
    <t>KES</t>
  </si>
  <si>
    <t>GSH</t>
  </si>
  <si>
    <t>USD (UG)</t>
  </si>
  <si>
    <t>Custom plan with mono pitch roof</t>
  </si>
  <si>
    <t>per floor plan</t>
  </si>
  <si>
    <t>Custom plan for other types</t>
  </si>
  <si>
    <t>Extra revisions beyond first round</t>
  </si>
  <si>
    <t>per extra revision</t>
  </si>
  <si>
    <t>Stamped and printed permit drawings</t>
  </si>
  <si>
    <t>Site visit rate per day</t>
  </si>
  <si>
    <t xml:space="preserve">per day excluding transport (and accommodation) </t>
  </si>
  <si>
    <t>per day excluding transport (and accommodation)</t>
  </si>
  <si>
    <t>Site plan with one unit</t>
  </si>
  <si>
    <t>per site plan (excludes site visit if applicable)</t>
  </si>
  <si>
    <t>Master plan 2-5 units</t>
  </si>
  <si>
    <t>per master plan</t>
  </si>
  <si>
    <t>Master plan 6-10 units</t>
  </si>
  <si>
    <t>Master plan 11-25 units</t>
  </si>
  <si>
    <t>Master plan revision</t>
  </si>
  <si>
    <t>per revision</t>
  </si>
  <si>
    <t>Rendering</t>
  </si>
  <si>
    <t>per rendered image</t>
  </si>
  <si>
    <t>Price per unit</t>
  </si>
  <si>
    <t>Clerestory basic structure</t>
  </si>
  <si>
    <t>Extra interior door</t>
  </si>
  <si>
    <t>Extra partition wall</t>
  </si>
  <si>
    <t>linear metre</t>
  </si>
  <si>
    <t>Extra windows/doors (alu)</t>
  </si>
  <si>
    <t>Sheets on pergola</t>
  </si>
  <si>
    <t xml:space="preserve">Extra step </t>
  </si>
  <si>
    <t>Wider doors for wheelchair</t>
  </si>
  <si>
    <t>Recycled plastic foundation blocks</t>
  </si>
  <si>
    <t>bathroom</t>
  </si>
  <si>
    <t>Kitchen sink and tap</t>
  </si>
  <si>
    <t>set</t>
  </si>
  <si>
    <t>piece</t>
  </si>
  <si>
    <t>Remote location charge</t>
  </si>
  <si>
    <t>per km &gt; 100</t>
  </si>
  <si>
    <t>Rainwater harvesting system</t>
  </si>
  <si>
    <t>* inclusive of vat and all costs</t>
  </si>
  <si>
    <t>New price formula for bespoke plans</t>
  </si>
  <si>
    <t>Basic structure per sqm</t>
  </si>
  <si>
    <t>1.2M</t>
  </si>
  <si>
    <t>per gfa without int doors or partitions</t>
  </si>
  <si>
    <t>Basic structure per sqm for clerestories</t>
  </si>
  <si>
    <t>1.3M</t>
  </si>
  <si>
    <t>Interior door per piece</t>
  </si>
  <si>
    <t>Partition wall per linear metre</t>
  </si>
  <si>
    <t xml:space="preserve">0.5M </t>
  </si>
  <si>
    <t>inc paintworks</t>
  </si>
  <si>
    <t>Exterior doors and sliding doors per linear metre</t>
  </si>
  <si>
    <t>2M</t>
  </si>
  <si>
    <t>Based on 550k per sqm and 1.3x margin</t>
  </si>
  <si>
    <t>electricity</t>
  </si>
  <si>
    <t>2M + 100K per sqm</t>
  </si>
  <si>
    <t>plumbing</t>
  </si>
  <si>
    <t>2M + 500K per bathroom/toilet/kitchen</t>
  </si>
  <si>
    <t>does not include biodigester</t>
  </si>
  <si>
    <t xml:space="preserve">biodigester </t>
  </si>
  <si>
    <t>3M</t>
  </si>
  <si>
    <t>for 1 and 2 bedroom homes</t>
  </si>
  <si>
    <t>biodigester for 3 and more bedroom homes</t>
  </si>
  <si>
    <t>4M</t>
  </si>
  <si>
    <t>Factor 1.25</t>
  </si>
  <si>
    <t>New design prices per Q3 2025</t>
  </si>
  <si>
    <t>Sketch floor plan with building quote</t>
  </si>
  <si>
    <t>Architectural drawing set</t>
  </si>
  <si>
    <t>Stamped and printed arch drawing set</t>
  </si>
  <si>
    <t>Site plan for single unit</t>
  </si>
  <si>
    <t>Site visit</t>
  </si>
  <si>
    <t>Master plan up to 10 units</t>
  </si>
  <si>
    <t>2026 prices</t>
  </si>
  <si>
    <t>2026 (only small models increased by 5%</t>
  </si>
  <si>
    <t>2026 (10% small models - 5% big models</t>
  </si>
  <si>
    <t>KES 3,500,000</t>
  </si>
  <si>
    <t>KES 4,350,000</t>
  </si>
  <si>
    <t>Two Bedroom Compact Gable (variation)</t>
  </si>
  <si>
    <t>Two Bedroom Standard Gable</t>
  </si>
  <si>
    <t>KES 4,950,000</t>
  </si>
  <si>
    <t>Three Bedroom Standard Gable</t>
  </si>
  <si>
    <t>KES 5,450,000</t>
  </si>
  <si>
    <t>Four Bedroom Standard Gable</t>
  </si>
  <si>
    <t>KES 5,950,000</t>
  </si>
  <si>
    <t>KES 6,150,000</t>
  </si>
  <si>
    <t>KES 3,900,000</t>
  </si>
  <si>
    <t>KES 6,300,000</t>
  </si>
  <si>
    <t>Quotation Tool</t>
  </si>
  <si>
    <t>Uganda 2025</t>
  </si>
  <si>
    <t>Quantity</t>
  </si>
  <si>
    <t>Per interior door including locks, hinges and varnishing or painting</t>
  </si>
  <si>
    <t>Including paint works, skirting, cornices</t>
  </si>
  <si>
    <t>For aluminium windows including labour and installation</t>
  </si>
  <si>
    <t>For standard gauge 28 roof sheets (or transparent if available)</t>
  </si>
  <si>
    <t>Per access step up to 2.4m wide</t>
  </si>
  <si>
    <t>Extra cost to upgrade a door</t>
  </si>
  <si>
    <t>Extra cost to upgrade a foundation point</t>
  </si>
  <si>
    <t>For standard price floor and wall tiles</t>
  </si>
  <si>
    <t>Standard list</t>
  </si>
  <si>
    <t>Without upper cupboards. With granite top.</t>
  </si>
  <si>
    <t>For an average household 2-6 people</t>
  </si>
  <si>
    <t>Basic structure building parameters</t>
  </si>
  <si>
    <t>Mono pitch</t>
  </si>
  <si>
    <t>Compact gable</t>
  </si>
  <si>
    <t>Partitions</t>
  </si>
  <si>
    <t>Standard gable</t>
  </si>
  <si>
    <t>Compact clerestory</t>
  </si>
  <si>
    <t>Exterior doors and windows</t>
  </si>
  <si>
    <t>Standard clerestory</t>
  </si>
  <si>
    <t>Large gable</t>
  </si>
  <si>
    <t>Circumference bathroom 1</t>
  </si>
  <si>
    <t>Circumference bathroom 2</t>
  </si>
  <si>
    <t>Circumference bathroom 3</t>
  </si>
  <si>
    <t>Circumference bathroom 4</t>
  </si>
  <si>
    <t>Google maps navigation distance from factory</t>
  </si>
  <si>
    <t>formula</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</si>
</sst>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dd/MM/yyyy"/>
    <numFmt numFmtId="165" formatCode="0.0"/>
    <numFmt numFmtId="166" formatCode="&quot;$&quot;#,##0.00"/>
    <numFmt numFmtId="167" formatCode="#,##0.0"/>
    <numFmt numFmtId="168" formatCode="&quot;$&quot;#,##0"/>
    <numFmt numFmtId="169" formatCode="[$$]#,##0.00"/>
    <numFmt numFmtId="170" formatCode="0.000"/>
    <numFmt numFmtId="171" formatCode="0.00000000"/>
    <numFmt numFmtId="172" formatCode="&quot;$&quot;#,##0.000"/>
    <numFmt numFmtId="173" formatCode="0.0000000"/>
    <numFmt numFmtId="174" formatCode="#,##0.000"/>
    <numFmt numFmtId="175" formatCode="0.0000"/>
    <numFmt numFmtId="176" formatCode="0.00000"/>
    <numFmt numFmtId="177" formatCode="#,##0;(#,##0)"/>
    <numFmt numFmtId="178" formatCode="[$MZN ]#,##0"/>
    <numFmt numFmtId="179" formatCode="[$$]#,##0"/>
    <numFmt numFmtId="180" formatCode="[$UGX ]#,##0"/>
    <numFmt numFmtId="181" formatCode="[$UGX ]#,##0.00"/>
    <numFmt numFmtId="182" formatCode="[$KES ]#,##0"/>
    <numFmt numFmtId="183" formatCode="[$GHS ]#,##0.00"/>
    <numFmt numFmtId="184" formatCode="[$GHS ]#,##0"/>
    <numFmt numFmtId="185" formatCode="[$KES ]#,##0.00"/>
  </numFmts>
  <fonts count="32">
    <font>
      <sz val="10.0"/>
      <color rgb="FF000000"/>
      <name val="Arial"/>
      <scheme val="minor"/>
    </font>
    <font>
      <b/>
      <sz val="10.0"/>
      <color rgb="FF003B2B"/>
      <name val="Poppins"/>
    </font>
    <font>
      <sz val="10.0"/>
      <color rgb="FF003B2B"/>
      <name val="Poppins"/>
    </font>
    <font>
      <color theme="1"/>
      <name val="Poppins"/>
    </font>
    <font>
      <i/>
      <sz val="10.0"/>
      <color rgb="FF003B2B"/>
      <name val="Poppins"/>
    </font>
    <font>
      <b/>
      <color theme="1"/>
      <name val="Poppins"/>
    </font>
    <font>
      <b/>
      <sz val="14.0"/>
      <color rgb="FFCC0000"/>
      <name val="Poppins"/>
    </font>
    <font>
      <sz val="10.0"/>
      <color theme="1"/>
      <name val="Poppins"/>
    </font>
    <font>
      <sz val="10.0"/>
      <color rgb="FF000000"/>
      <name val="Poppins"/>
    </font>
    <font>
      <color theme="1"/>
      <name val="Arial"/>
      <scheme val="minor"/>
    </font>
    <font>
      <i/>
      <color theme="1"/>
      <name val="Poppins"/>
    </font>
    <font>
      <b/>
      <i/>
      <color theme="1"/>
      <name val="Poppins"/>
    </font>
    <font>
      <sz val="10.0"/>
      <color theme="1"/>
      <name val="Arial"/>
      <scheme val="minor"/>
    </font>
    <font>
      <b/>
      <sz val="10.0"/>
      <color rgb="FF000000"/>
      <name val="Poppins"/>
    </font>
    <font>
      <i/>
      <sz val="10.0"/>
      <color rgb="FF000000"/>
      <name val="Poppins"/>
    </font>
    <font>
      <color rgb="FF000000"/>
      <name val="Poppins"/>
    </font>
    <font>
      <color theme="1"/>
      <name val="Arial"/>
    </font>
    <font>
      <b/>
      <sz val="10.0"/>
      <color theme="1"/>
      <name val="Poppins"/>
    </font>
    <font>
      <i/>
      <sz val="10.0"/>
      <color theme="1"/>
      <name val="Poppins"/>
    </font>
    <font>
      <color rgb="FF222222"/>
      <name val="Poppins"/>
    </font>
    <font>
      <color rgb="FF222222"/>
      <name val="Arial"/>
    </font>
    <font>
      <b/>
      <i/>
      <color rgb="FF222222"/>
      <name val="&quot;Palatino Linotype&quot;"/>
    </font>
    <font>
      <b/>
      <i/>
      <color rgb="FF000000"/>
      <name val="&quot;Palatino Linotype&quot;"/>
    </font>
    <font>
      <i/>
      <color rgb="FF000000"/>
      <name val="&quot;Palatino Linotype&quot;"/>
    </font>
    <font>
      <color rgb="FF000000"/>
      <name val="&quot;Times New Roman&quot;"/>
    </font>
    <font>
      <b/>
      <sz val="16.0"/>
      <color theme="1"/>
      <name val="Poppins"/>
    </font>
    <font>
      <b/>
      <color rgb="FF003B2B"/>
      <name val="Poppins"/>
    </font>
    <font>
      <color rgb="FF003B2B"/>
      <name val="Poppins"/>
    </font>
    <font>
      <b/>
      <sz val="18.0"/>
      <color rgb="FF003B2B"/>
      <name val="Poppins"/>
    </font>
    <font>
      <sz val="18.0"/>
      <color rgb="FF003B2B"/>
      <name val="Poppins"/>
    </font>
    <font>
      <b/>
      <sz val="18.0"/>
      <color theme="1"/>
      <name val="Poppins"/>
    </font>
    <font>
      <b/>
      <sz val="14.0"/>
      <color theme="1"/>
      <name val="Poppins"/>
    </font>
  </fonts>
  <fills count="19">
    <fill>
      <patternFill patternType="none"/>
    </fill>
    <fill>
      <patternFill patternType="lightGray"/>
    </fill>
    <fill>
      <patternFill patternType="solid">
        <fgColor rgb="FFF6B26B"/>
        <bgColor rgb="FFF6B26B"/>
      </patternFill>
    </fill>
    <fill>
      <patternFill patternType="solid">
        <fgColor rgb="FFD9D9D9"/>
        <bgColor rgb="FFD9D9D9"/>
      </patternFill>
    </fill>
    <fill>
      <patternFill patternType="solid">
        <fgColor rgb="FFB6D7A8"/>
        <bgColor rgb="FFB6D7A8"/>
      </patternFill>
    </fill>
    <fill>
      <patternFill patternType="solid">
        <fgColor rgb="FFFFFFFF"/>
        <bgColor rgb="FFFFFFFF"/>
      </patternFill>
    </fill>
    <fill>
      <patternFill patternType="solid">
        <fgColor rgb="FFFFE599"/>
        <bgColor rgb="FFFFE599"/>
      </patternFill>
    </fill>
    <fill>
      <patternFill patternType="solid">
        <fgColor rgb="FFEFEFEF"/>
        <bgColor rgb="FFEFEFEF"/>
      </patternFill>
    </fill>
    <fill>
      <patternFill patternType="solid">
        <fgColor rgb="FFD9EAD3"/>
        <bgColor rgb="FFD9EAD3"/>
      </patternFill>
    </fill>
    <fill>
      <patternFill patternType="solid">
        <fgColor rgb="FF93C47D"/>
        <bgColor rgb="FF93C47D"/>
      </patternFill>
    </fill>
    <fill>
      <patternFill patternType="solid">
        <fgColor rgb="FF6AA84F"/>
        <bgColor rgb="FF6AA84F"/>
      </patternFill>
    </fill>
    <fill>
      <patternFill patternType="solid">
        <fgColor rgb="FFFFF2CC"/>
        <bgColor rgb="FFFFF2CC"/>
      </patternFill>
    </fill>
    <fill>
      <patternFill patternType="solid">
        <fgColor rgb="FFFFD966"/>
        <bgColor rgb="FFFFD966"/>
      </patternFill>
    </fill>
    <fill>
      <patternFill patternType="solid">
        <fgColor rgb="FFF1C232"/>
        <bgColor rgb="FFF1C232"/>
      </patternFill>
    </fill>
    <fill>
      <patternFill patternType="solid">
        <fgColor rgb="FFBF9000"/>
        <bgColor rgb="FFBF9000"/>
      </patternFill>
    </fill>
    <fill>
      <patternFill patternType="solid">
        <fgColor rgb="FFA4C2F4"/>
        <bgColor rgb="FFA4C2F4"/>
      </patternFill>
    </fill>
    <fill>
      <patternFill patternType="solid">
        <fgColor rgb="FF00FF00"/>
        <bgColor rgb="FF00FF00"/>
      </patternFill>
    </fill>
    <fill>
      <patternFill patternType="solid">
        <fgColor rgb="FFC4D79B"/>
        <bgColor rgb="FFC4D79B"/>
      </patternFill>
    </fill>
    <fill>
      <patternFill patternType="solid">
        <fgColor rgb="FFCCCCCC"/>
        <bgColor rgb="FFCCCCCC"/>
      </patternFill>
    </fill>
  </fills>
  <borders count="13">
    <border/>
    <border>
      <bottom style="thin">
        <color rgb="FF000000"/>
      </bottom>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right style="thin">
        <color rgb="FF000000"/>
      </right>
      <top style="thin">
        <color rgb="FF000000"/>
      </top>
    </border>
    <border>
      <left style="thin">
        <color rgb="FF000000"/>
      </left>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5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xf>
    <xf borderId="0" fillId="0" fontId="2" numFmtId="0" xfId="0" applyFont="1"/>
    <xf borderId="0" fillId="0" fontId="2" numFmtId="0" xfId="0" applyAlignment="1" applyFont="1">
      <alignment horizontal="left"/>
    </xf>
    <xf borderId="0" fillId="0" fontId="2" numFmtId="0" xfId="0" applyAlignment="1" applyFont="1">
      <alignment readingOrder="0"/>
    </xf>
    <xf borderId="0" fillId="0" fontId="1" numFmtId="0" xfId="0" applyAlignment="1" applyFont="1">
      <alignment horizontal="left" readingOrder="0"/>
    </xf>
    <xf borderId="1" fillId="0" fontId="1" numFmtId="0" xfId="0" applyAlignment="1" applyBorder="1" applyFont="1">
      <alignment readingOrder="0"/>
    </xf>
    <xf borderId="1" fillId="2" fontId="2" numFmtId="0" xfId="0" applyAlignment="1" applyBorder="1" applyFill="1" applyFont="1">
      <alignment horizontal="left" readingOrder="0" vertical="bottom"/>
    </xf>
    <xf borderId="1" fillId="0" fontId="2" numFmtId="0" xfId="0" applyBorder="1" applyFont="1"/>
    <xf borderId="1" fillId="0" fontId="2" numFmtId="0" xfId="0" applyAlignment="1" applyBorder="1" applyFont="1">
      <alignment horizontal="left" readingOrder="0"/>
    </xf>
    <xf borderId="0" fillId="2" fontId="2" numFmtId="0" xfId="0" applyAlignment="1" applyFont="1">
      <alignment horizontal="left" readingOrder="0" vertical="bottom"/>
    </xf>
    <xf quotePrefix="1" borderId="0" fillId="2" fontId="2" numFmtId="49" xfId="0" applyAlignment="1" applyFont="1" applyNumberFormat="1">
      <alignment horizontal="left" readingOrder="0" vertical="bottom"/>
    </xf>
    <xf borderId="0" fillId="2" fontId="2" numFmtId="164" xfId="0" applyAlignment="1" applyFont="1" applyNumberFormat="1">
      <alignment horizontal="left" readingOrder="0" vertical="bottom"/>
    </xf>
    <xf borderId="0" fillId="2" fontId="3" numFmtId="3" xfId="0" applyAlignment="1" applyFont="1" applyNumberFormat="1">
      <alignment horizontal="left" readingOrder="0" shrinkToFit="0" wrapText="1"/>
    </xf>
    <xf borderId="0" fillId="0" fontId="2" numFmtId="165" xfId="0" applyFont="1" applyNumberFormat="1"/>
    <xf borderId="1" fillId="0" fontId="2" numFmtId="0" xfId="0" applyAlignment="1" applyBorder="1" applyFont="1">
      <alignment horizontal="left"/>
    </xf>
    <xf borderId="0" fillId="0" fontId="4" numFmtId="0" xfId="0" applyAlignment="1" applyFont="1">
      <alignment readingOrder="0"/>
    </xf>
    <xf borderId="1" fillId="0" fontId="1" numFmtId="0" xfId="0" applyAlignment="1" applyBorder="1" applyFont="1">
      <alignment horizontal="left" readingOrder="0"/>
    </xf>
    <xf borderId="0" fillId="2" fontId="2" numFmtId="0" xfId="0" applyAlignment="1" applyFont="1">
      <alignment horizontal="left" vertical="bottom"/>
    </xf>
    <xf borderId="0" fillId="0" fontId="1" numFmtId="0" xfId="0" applyAlignment="1" applyFont="1">
      <alignment horizontal="left"/>
    </xf>
    <xf borderId="2" fillId="0" fontId="1" numFmtId="0" xfId="0" applyAlignment="1" applyBorder="1" applyFont="1">
      <alignment readingOrder="0"/>
    </xf>
    <xf borderId="2" fillId="0" fontId="2" numFmtId="0" xfId="0" applyAlignment="1" applyBorder="1" applyFont="1">
      <alignment horizontal="left"/>
    </xf>
    <xf borderId="2" fillId="0" fontId="1" numFmtId="0" xfId="0" applyAlignment="1" applyBorder="1" applyFont="1">
      <alignment horizontal="left" readingOrder="0"/>
    </xf>
    <xf borderId="2" fillId="0" fontId="1" numFmtId="0" xfId="0" applyAlignment="1" applyBorder="1" applyFont="1">
      <alignment horizontal="left"/>
    </xf>
    <xf borderId="2" fillId="0" fontId="2" numFmtId="0" xfId="0" applyAlignment="1" applyBorder="1" applyFont="1">
      <alignment horizontal="left" readingOrder="0"/>
    </xf>
    <xf borderId="2" fillId="0" fontId="2" numFmtId="0" xfId="0" applyBorder="1" applyFont="1"/>
    <xf borderId="0" fillId="0" fontId="3" numFmtId="0" xfId="0" applyAlignment="1" applyFont="1">
      <alignment horizontal="left"/>
    </xf>
    <xf borderId="0" fillId="0" fontId="3" numFmtId="166" xfId="0" applyAlignment="1" applyFont="1" applyNumberFormat="1">
      <alignment horizontal="left"/>
    </xf>
    <xf borderId="0" fillId="0" fontId="3" numFmtId="166" xfId="0" applyAlignment="1" applyFont="1" applyNumberFormat="1">
      <alignment horizontal="left"/>
    </xf>
    <xf borderId="0" fillId="0" fontId="3" numFmtId="3" xfId="0" applyAlignment="1" applyFont="1" applyNumberFormat="1">
      <alignment horizontal="left"/>
    </xf>
    <xf borderId="0" fillId="0" fontId="3" numFmtId="2" xfId="0" applyAlignment="1" applyFont="1" applyNumberFormat="1">
      <alignment horizontal="left"/>
    </xf>
    <xf borderId="0" fillId="0" fontId="5" numFmtId="0" xfId="0" applyFont="1"/>
    <xf borderId="0" fillId="0" fontId="3" numFmtId="0" xfId="0" applyFont="1"/>
    <xf borderId="0" fillId="0" fontId="3" numFmtId="166" xfId="0" applyAlignment="1" applyFont="1" applyNumberFormat="1">
      <alignment readingOrder="0"/>
    </xf>
    <xf borderId="0" fillId="0" fontId="3" numFmtId="0" xfId="0" applyAlignment="1" applyFont="1">
      <alignment readingOrder="0"/>
    </xf>
    <xf borderId="0" fillId="0" fontId="3" numFmtId="9" xfId="0" applyAlignment="1" applyFont="1" applyNumberFormat="1">
      <alignment readingOrder="0"/>
    </xf>
    <xf borderId="1" fillId="0" fontId="5" numFmtId="0" xfId="0" applyAlignment="1" applyBorder="1" applyFont="1">
      <alignment horizontal="left" readingOrder="0"/>
    </xf>
    <xf borderId="1" fillId="0" fontId="3" numFmtId="0" xfId="0" applyAlignment="1" applyBorder="1" applyFont="1">
      <alignment horizontal="left"/>
    </xf>
    <xf borderId="0" fillId="0" fontId="6" numFmtId="0" xfId="0" applyAlignment="1" applyFont="1">
      <alignment horizontal="left" readingOrder="0"/>
    </xf>
    <xf borderId="3" fillId="3" fontId="5" numFmtId="0" xfId="0" applyAlignment="1" applyBorder="1" applyFill="1" applyFont="1">
      <alignment horizontal="left" readingOrder="0"/>
    </xf>
    <xf borderId="4" fillId="3" fontId="3" numFmtId="0" xfId="0" applyAlignment="1" applyBorder="1" applyFont="1">
      <alignment horizontal="left"/>
    </xf>
    <xf borderId="4" fillId="3" fontId="3" numFmtId="166" xfId="0" applyAlignment="1" applyBorder="1" applyFont="1" applyNumberFormat="1">
      <alignment horizontal="left"/>
    </xf>
    <xf borderId="4" fillId="3" fontId="5" numFmtId="0" xfId="0" applyAlignment="1" applyBorder="1" applyFont="1">
      <alignment horizontal="left" readingOrder="0"/>
    </xf>
    <xf borderId="4" fillId="3" fontId="3" numFmtId="166" xfId="0" applyAlignment="1" applyBorder="1" applyFont="1" applyNumberFormat="1">
      <alignment horizontal="left"/>
    </xf>
    <xf borderId="4" fillId="3" fontId="3" numFmtId="3" xfId="0" applyAlignment="1" applyBorder="1" applyFont="1" applyNumberFormat="1">
      <alignment horizontal="left" readingOrder="0"/>
    </xf>
    <xf borderId="4" fillId="3" fontId="5" numFmtId="3" xfId="0" applyAlignment="1" applyBorder="1" applyFont="1" applyNumberFormat="1">
      <alignment horizontal="left" readingOrder="0"/>
    </xf>
    <xf borderId="4" fillId="3" fontId="3" numFmtId="3" xfId="0" applyAlignment="1" applyBorder="1" applyFont="1" applyNumberFormat="1">
      <alignment horizontal="left"/>
    </xf>
    <xf borderId="4" fillId="3" fontId="3" numFmtId="2" xfId="0" applyAlignment="1" applyBorder="1" applyFont="1" applyNumberFormat="1">
      <alignment horizontal="left" readingOrder="0"/>
    </xf>
    <xf borderId="4" fillId="3" fontId="5" numFmtId="0" xfId="0" applyBorder="1" applyFont="1"/>
    <xf borderId="4" fillId="3" fontId="5" numFmtId="0" xfId="0" applyAlignment="1" applyBorder="1" applyFont="1">
      <alignment readingOrder="0"/>
    </xf>
    <xf borderId="4" fillId="3" fontId="3" numFmtId="0" xfId="0" applyBorder="1" applyFont="1"/>
    <xf borderId="0" fillId="0" fontId="3" numFmtId="3" xfId="0" applyAlignment="1" applyFont="1" applyNumberFormat="1">
      <alignment horizontal="left" readingOrder="0"/>
    </xf>
    <xf borderId="0" fillId="0" fontId="3" numFmtId="167" xfId="0" applyAlignment="1" applyFont="1" applyNumberFormat="1">
      <alignment horizontal="left"/>
    </xf>
    <xf borderId="0" fillId="0" fontId="3" numFmtId="1" xfId="0" applyAlignment="1" applyFont="1" applyNumberFormat="1">
      <alignment horizontal="left"/>
    </xf>
    <xf borderId="0" fillId="0" fontId="3" numFmtId="2" xfId="0" applyAlignment="1" applyFont="1" applyNumberFormat="1">
      <alignment horizontal="left" readingOrder="0"/>
    </xf>
    <xf borderId="0" fillId="0" fontId="3" numFmtId="3" xfId="0" applyFont="1" applyNumberFormat="1"/>
    <xf borderId="0" fillId="0" fontId="5" numFmtId="0" xfId="0" applyAlignment="1" applyFont="1">
      <alignment readingOrder="0"/>
    </xf>
    <xf borderId="2" fillId="0" fontId="5" numFmtId="0" xfId="0" applyAlignment="1" applyBorder="1" applyFont="1">
      <alignment horizontal="left" readingOrder="0"/>
    </xf>
    <xf borderId="2" fillId="4" fontId="3" numFmtId="0" xfId="0" applyAlignment="1" applyBorder="1" applyFill="1" applyFont="1">
      <alignment horizontal="left" readingOrder="0"/>
    </xf>
    <xf borderId="0" fillId="0" fontId="3" numFmtId="167" xfId="0" applyAlignment="1" applyFont="1" applyNumberFormat="1">
      <alignment horizontal="left" readingOrder="0"/>
    </xf>
    <xf borderId="0" fillId="0" fontId="5" numFmtId="0" xfId="0" applyAlignment="1" applyFont="1">
      <alignment horizontal="left" readingOrder="0"/>
    </xf>
    <xf borderId="0" fillId="4" fontId="5" numFmtId="0" xfId="0" applyAlignment="1" applyFont="1">
      <alignment horizontal="left" readingOrder="0"/>
    </xf>
    <xf borderId="0" fillId="0" fontId="3" numFmtId="0" xfId="0" applyAlignment="1" applyFont="1">
      <alignment horizontal="left" readingOrder="0"/>
    </xf>
    <xf borderId="0" fillId="0" fontId="3" numFmtId="166" xfId="0" applyAlignment="1" applyFont="1" applyNumberFormat="1">
      <alignment horizontal="left" readingOrder="0"/>
    </xf>
    <xf borderId="0" fillId="0" fontId="3" numFmtId="0" xfId="0" applyAlignment="1" applyFont="1">
      <alignment readingOrder="0"/>
    </xf>
    <xf borderId="0" fillId="0" fontId="3" numFmtId="3" xfId="0" applyAlignment="1" applyFont="1" applyNumberFormat="1">
      <alignment readingOrder="0"/>
    </xf>
    <xf borderId="0" fillId="4" fontId="3" numFmtId="0" xfId="0" applyAlignment="1" applyFont="1">
      <alignment horizontal="left" readingOrder="0"/>
    </xf>
    <xf borderId="0" fillId="0" fontId="3" numFmtId="3" xfId="0" applyAlignment="1" applyFont="1" applyNumberFormat="1">
      <alignment horizontal="left" readingOrder="0"/>
    </xf>
    <xf borderId="0" fillId="0" fontId="7" numFmtId="3" xfId="0" applyAlignment="1" applyFont="1" applyNumberFormat="1">
      <alignment horizontal="left"/>
    </xf>
    <xf borderId="0" fillId="5" fontId="8" numFmtId="167" xfId="0" applyAlignment="1" applyFill="1" applyFont="1" applyNumberFormat="1">
      <alignment horizontal="left"/>
    </xf>
    <xf borderId="0" fillId="5" fontId="8" numFmtId="167" xfId="0" applyAlignment="1" applyFont="1" applyNumberFormat="1">
      <alignment horizontal="left" readingOrder="0"/>
    </xf>
    <xf borderId="0" fillId="4" fontId="3" numFmtId="14" xfId="0" applyAlignment="1" applyFont="1" applyNumberFormat="1">
      <alignment horizontal="left" readingOrder="0"/>
    </xf>
    <xf borderId="0" fillId="0" fontId="5" numFmtId="3" xfId="0" applyAlignment="1" applyFont="1" applyNumberFormat="1">
      <alignment horizontal="left"/>
    </xf>
    <xf borderId="0" fillId="0" fontId="5" numFmtId="0" xfId="0" applyFont="1"/>
    <xf borderId="4" fillId="3" fontId="3" numFmtId="2" xfId="0" applyAlignment="1" applyBorder="1" applyFont="1" applyNumberFormat="1">
      <alignment horizontal="left"/>
    </xf>
    <xf borderId="4" fillId="3" fontId="5" numFmtId="0" xfId="0" applyBorder="1" applyFont="1"/>
    <xf borderId="2" fillId="6" fontId="3" numFmtId="3" xfId="0" applyAlignment="1" applyBorder="1" applyFill="1" applyFont="1" applyNumberFormat="1">
      <alignment horizontal="left"/>
    </xf>
    <xf borderId="0" fillId="0" fontId="3" numFmtId="3" xfId="0" applyAlignment="1" applyFont="1" applyNumberFormat="1">
      <alignment horizontal="left" readingOrder="0" shrinkToFit="0" wrapText="1"/>
    </xf>
    <xf borderId="1" fillId="0" fontId="3" numFmtId="3" xfId="0" applyAlignment="1" applyBorder="1" applyFont="1" applyNumberFormat="1">
      <alignment horizontal="left"/>
    </xf>
    <xf borderId="1" fillId="0" fontId="3" numFmtId="0" xfId="0" applyBorder="1" applyFont="1"/>
    <xf borderId="1" fillId="0" fontId="3" numFmtId="2" xfId="0" applyAlignment="1" applyBorder="1" applyFont="1" applyNumberFormat="1">
      <alignment horizontal="left"/>
    </xf>
    <xf borderId="2" fillId="6" fontId="3" numFmtId="2" xfId="0" applyAlignment="1" applyBorder="1" applyFont="1" applyNumberFormat="1">
      <alignment horizontal="left"/>
    </xf>
    <xf borderId="0" fillId="6" fontId="3" numFmtId="2" xfId="0" applyAlignment="1" applyFont="1" applyNumberFormat="1">
      <alignment horizontal="left"/>
    </xf>
    <xf borderId="0" fillId="0" fontId="5" numFmtId="3" xfId="0" applyAlignment="1" applyFont="1" applyNumberFormat="1">
      <alignment horizontal="left" readingOrder="0"/>
    </xf>
    <xf borderId="0" fillId="0" fontId="3" numFmtId="0" xfId="0" applyAlignment="1" applyFont="1">
      <alignment vertical="bottom"/>
    </xf>
    <xf borderId="0" fillId="6" fontId="3" numFmtId="165" xfId="0" applyAlignment="1" applyFont="1" applyNumberFormat="1">
      <alignment horizontal="left"/>
    </xf>
    <xf borderId="0" fillId="0" fontId="3" numFmtId="9" xfId="0" applyAlignment="1" applyFont="1" applyNumberFormat="1">
      <alignment horizontal="left" readingOrder="0"/>
    </xf>
    <xf quotePrefix="1" borderId="0" fillId="0" fontId="3" numFmtId="0" xfId="0" applyAlignment="1" applyFont="1">
      <alignment horizontal="left" readingOrder="0"/>
    </xf>
    <xf borderId="2" fillId="0" fontId="3" numFmtId="2" xfId="0" applyAlignment="1" applyBorder="1" applyFont="1" applyNumberFormat="1">
      <alignment horizontal="left"/>
    </xf>
    <xf borderId="2" fillId="0" fontId="5" numFmtId="0" xfId="0" applyAlignment="1" applyBorder="1" applyFont="1">
      <alignment horizontal="left"/>
    </xf>
    <xf borderId="0" fillId="0" fontId="5" numFmtId="2" xfId="0" applyAlignment="1" applyFont="1" applyNumberFormat="1">
      <alignment horizontal="left" readingOrder="0"/>
    </xf>
    <xf borderId="0" fillId="6" fontId="3" numFmtId="1" xfId="0" applyAlignment="1" applyFont="1" applyNumberFormat="1">
      <alignment horizontal="left"/>
    </xf>
    <xf borderId="0" fillId="4" fontId="3" numFmtId="0" xfId="0" applyAlignment="1" applyFont="1">
      <alignment horizontal="left"/>
    </xf>
    <xf borderId="0" fillId="0" fontId="3" numFmtId="0" xfId="0" applyAlignment="1" applyFont="1">
      <alignment readingOrder="0" vertical="bottom"/>
    </xf>
    <xf borderId="2" fillId="0" fontId="3" numFmtId="0" xfId="0" applyAlignment="1" applyBorder="1" applyFont="1">
      <alignment horizontal="left"/>
    </xf>
    <xf borderId="2" fillId="0" fontId="3" numFmtId="3" xfId="0" applyAlignment="1" applyBorder="1" applyFont="1" applyNumberFormat="1">
      <alignment horizontal="left"/>
    </xf>
    <xf borderId="2" fillId="0" fontId="5" numFmtId="3" xfId="0" applyAlignment="1" applyBorder="1" applyFont="1" applyNumberFormat="1">
      <alignment horizontal="left"/>
    </xf>
    <xf borderId="0" fillId="0" fontId="3" numFmtId="9" xfId="0" applyFont="1" applyNumberFormat="1"/>
    <xf borderId="0" fillId="0" fontId="3" numFmtId="9" xfId="0" applyAlignment="1" applyFont="1" applyNumberFormat="1">
      <alignment horizontal="left"/>
    </xf>
    <xf borderId="0" fillId="0" fontId="3" numFmtId="4" xfId="0" applyAlignment="1" applyFont="1" applyNumberFormat="1">
      <alignment horizontal="left" readingOrder="0"/>
    </xf>
    <xf borderId="0" fillId="0" fontId="3" numFmtId="168" xfId="0" applyFont="1" applyNumberFormat="1"/>
    <xf borderId="0" fillId="0" fontId="3" numFmtId="168" xfId="0" applyAlignment="1" applyFont="1" applyNumberFormat="1">
      <alignment horizontal="left"/>
    </xf>
    <xf borderId="0" fillId="0" fontId="3" numFmtId="169" xfId="0" applyAlignment="1" applyFont="1" applyNumberFormat="1">
      <alignment horizontal="left"/>
    </xf>
    <xf borderId="0" fillId="0" fontId="3" numFmtId="4" xfId="0" applyAlignment="1" applyFont="1" applyNumberFormat="1">
      <alignment horizontal="left"/>
    </xf>
    <xf borderId="0" fillId="4" fontId="3" numFmtId="3" xfId="0" applyAlignment="1" applyFont="1" applyNumberFormat="1">
      <alignment horizontal="left"/>
    </xf>
    <xf borderId="0" fillId="4" fontId="3" numFmtId="166" xfId="0" applyAlignment="1" applyFont="1" applyNumberFormat="1">
      <alignment horizontal="left"/>
    </xf>
    <xf borderId="0" fillId="0" fontId="5" numFmtId="3" xfId="0" applyFont="1" applyNumberFormat="1"/>
    <xf borderId="0" fillId="0" fontId="5" numFmtId="3" xfId="0" applyAlignment="1" applyFont="1" applyNumberFormat="1">
      <alignment readingOrder="0"/>
    </xf>
    <xf borderId="0" fillId="0" fontId="9" numFmtId="3" xfId="0" applyAlignment="1" applyFont="1" applyNumberFormat="1">
      <alignment readingOrder="0"/>
    </xf>
    <xf borderId="0" fillId="4" fontId="3" numFmtId="166" xfId="0" applyAlignment="1" applyFont="1" applyNumberFormat="1">
      <alignment horizontal="left" readingOrder="0"/>
    </xf>
    <xf borderId="0" fillId="4" fontId="3" numFmtId="2" xfId="0" applyAlignment="1" applyFont="1" applyNumberFormat="1">
      <alignment horizontal="left"/>
    </xf>
    <xf borderId="0" fillId="4" fontId="3" numFmtId="0" xfId="0" applyAlignment="1" applyFont="1">
      <alignment horizontal="left"/>
    </xf>
    <xf borderId="0" fillId="0" fontId="3" numFmtId="0" xfId="0" applyFont="1"/>
    <xf borderId="3" fillId="7" fontId="5" numFmtId="0" xfId="0" applyAlignment="1" applyBorder="1" applyFill="1" applyFont="1">
      <alignment horizontal="left" readingOrder="0"/>
    </xf>
    <xf borderId="4" fillId="7" fontId="3" numFmtId="0" xfId="0" applyAlignment="1" applyBorder="1" applyFont="1">
      <alignment horizontal="left"/>
    </xf>
    <xf borderId="4" fillId="7" fontId="5" numFmtId="166" xfId="0" applyAlignment="1" applyBorder="1" applyFont="1" applyNumberFormat="1">
      <alignment horizontal="left" readingOrder="0"/>
    </xf>
    <xf borderId="4" fillId="7" fontId="3" numFmtId="166" xfId="0" applyAlignment="1" applyBorder="1" applyFont="1" applyNumberFormat="1">
      <alignment horizontal="left"/>
    </xf>
    <xf borderId="5" fillId="7" fontId="3" numFmtId="166" xfId="0" applyAlignment="1" applyBorder="1" applyFont="1" applyNumberFormat="1">
      <alignment horizontal="left"/>
    </xf>
    <xf borderId="4" fillId="7" fontId="5" numFmtId="3" xfId="0" applyAlignment="1" applyBorder="1" applyFont="1" applyNumberFormat="1">
      <alignment horizontal="left"/>
    </xf>
    <xf borderId="4" fillId="7" fontId="3" numFmtId="3" xfId="0" applyAlignment="1" applyBorder="1" applyFont="1" applyNumberFormat="1">
      <alignment horizontal="left"/>
    </xf>
    <xf borderId="5" fillId="7" fontId="3" numFmtId="3" xfId="0" applyAlignment="1" applyBorder="1" applyFont="1" applyNumberFormat="1">
      <alignment horizontal="left"/>
    </xf>
    <xf borderId="4" fillId="7" fontId="5" numFmtId="2" xfId="0" applyAlignment="1" applyBorder="1" applyFont="1" applyNumberFormat="1">
      <alignment horizontal="left" readingOrder="0"/>
    </xf>
    <xf borderId="4" fillId="7" fontId="3" numFmtId="2" xfId="0" applyAlignment="1" applyBorder="1" applyFont="1" applyNumberFormat="1">
      <alignment horizontal="left"/>
    </xf>
    <xf borderId="4" fillId="7" fontId="5" numFmtId="0" xfId="0" applyBorder="1" applyFont="1"/>
    <xf borderId="4" fillId="7" fontId="3" numFmtId="0" xfId="0" applyBorder="1" applyFont="1"/>
    <xf borderId="4" fillId="7" fontId="5" numFmtId="0" xfId="0" applyAlignment="1" applyBorder="1" applyFont="1">
      <alignment readingOrder="0"/>
    </xf>
    <xf borderId="5" fillId="7" fontId="3" numFmtId="0" xfId="0" applyBorder="1" applyFont="1"/>
    <xf borderId="0" fillId="7" fontId="3" numFmtId="0" xfId="0" applyFont="1"/>
    <xf borderId="6" fillId="0" fontId="3" numFmtId="166" xfId="0" applyAlignment="1" applyBorder="1" applyFont="1" applyNumberFormat="1">
      <alignment horizontal="left"/>
    </xf>
    <xf borderId="6" fillId="0" fontId="3" numFmtId="3" xfId="0" applyAlignment="1" applyBorder="1" applyFont="1" applyNumberFormat="1">
      <alignment horizontal="left"/>
    </xf>
    <xf borderId="4" fillId="7" fontId="3" numFmtId="166" xfId="0" applyAlignment="1" applyBorder="1" applyFont="1" applyNumberFormat="1">
      <alignment horizontal="left"/>
    </xf>
    <xf borderId="4" fillId="7" fontId="5" numFmtId="3" xfId="0" applyAlignment="1" applyBorder="1" applyFont="1" applyNumberFormat="1">
      <alignment horizontal="left" readingOrder="0"/>
    </xf>
    <xf borderId="5" fillId="7" fontId="5" numFmtId="3" xfId="0" applyAlignment="1" applyBorder="1" applyFont="1" applyNumberFormat="1">
      <alignment horizontal="left"/>
    </xf>
    <xf borderId="4" fillId="7" fontId="5" numFmtId="2" xfId="0" applyAlignment="1" applyBorder="1" applyFont="1" applyNumberFormat="1">
      <alignment horizontal="left"/>
    </xf>
    <xf borderId="4" fillId="7" fontId="3" numFmtId="166" xfId="0" applyBorder="1" applyFont="1" applyNumberFormat="1"/>
    <xf borderId="5" fillId="7" fontId="3" numFmtId="166" xfId="0" applyBorder="1" applyFont="1" applyNumberFormat="1"/>
    <xf borderId="0" fillId="7" fontId="3" numFmtId="166" xfId="0" applyFont="1" applyNumberFormat="1"/>
    <xf borderId="0" fillId="0" fontId="3" numFmtId="166" xfId="0" applyFont="1" applyNumberFormat="1"/>
    <xf borderId="1" fillId="7" fontId="5" numFmtId="0" xfId="0" applyAlignment="1" applyBorder="1" applyFont="1">
      <alignment horizontal="left" readingOrder="0"/>
    </xf>
    <xf borderId="1" fillId="7" fontId="5" numFmtId="0" xfId="0" applyAlignment="1" applyBorder="1" applyFont="1">
      <alignment horizontal="left"/>
    </xf>
    <xf borderId="1" fillId="7" fontId="5" numFmtId="166" xfId="0" applyAlignment="1" applyBorder="1" applyFont="1" applyNumberFormat="1">
      <alignment horizontal="left" readingOrder="0"/>
    </xf>
    <xf borderId="1" fillId="7" fontId="5" numFmtId="166" xfId="0" applyAlignment="1" applyBorder="1" applyFont="1" applyNumberFormat="1">
      <alignment horizontal="left"/>
    </xf>
    <xf borderId="1" fillId="7" fontId="5" numFmtId="166" xfId="0" applyAlignment="1" applyBorder="1" applyFont="1" applyNumberFormat="1">
      <alignment horizontal="left"/>
    </xf>
    <xf borderId="7" fillId="7" fontId="5" numFmtId="166" xfId="0" applyAlignment="1" applyBorder="1" applyFont="1" applyNumberFormat="1">
      <alignment horizontal="left"/>
    </xf>
    <xf borderId="1" fillId="7" fontId="5" numFmtId="3" xfId="0" applyAlignment="1" applyBorder="1" applyFont="1" applyNumberFormat="1">
      <alignment horizontal="left"/>
    </xf>
    <xf borderId="7" fillId="7" fontId="5" numFmtId="3" xfId="0" applyAlignment="1" applyBorder="1" applyFont="1" applyNumberFormat="1">
      <alignment horizontal="left"/>
    </xf>
    <xf borderId="1" fillId="7" fontId="5" numFmtId="2" xfId="0" applyAlignment="1" applyBorder="1" applyFont="1" applyNumberFormat="1">
      <alignment horizontal="left"/>
    </xf>
    <xf borderId="1" fillId="7" fontId="5" numFmtId="0" xfId="0" applyBorder="1" applyFont="1"/>
    <xf borderId="1" fillId="7" fontId="5" numFmtId="0" xfId="0" applyAlignment="1" applyBorder="1" applyFont="1">
      <alignment readingOrder="0"/>
    </xf>
    <xf borderId="1" fillId="7" fontId="5" numFmtId="166" xfId="0" applyAlignment="1" applyBorder="1" applyFont="1" applyNumberFormat="1">
      <alignment readingOrder="0"/>
    </xf>
    <xf borderId="0" fillId="7" fontId="5" numFmtId="166" xfId="0" applyAlignment="1" applyFont="1" applyNumberFormat="1">
      <alignment readingOrder="0"/>
    </xf>
    <xf borderId="0" fillId="7" fontId="5" numFmtId="0" xfId="0" applyAlignment="1" applyFont="1">
      <alignment readingOrder="0"/>
    </xf>
    <xf borderId="0" fillId="7" fontId="5" numFmtId="166" xfId="0" applyFont="1" applyNumberFormat="1"/>
    <xf borderId="1" fillId="0" fontId="5" numFmtId="166" xfId="0" applyAlignment="1" applyBorder="1" applyFont="1" applyNumberFormat="1">
      <alignment horizontal="left" readingOrder="0"/>
    </xf>
    <xf borderId="1" fillId="0" fontId="5" numFmtId="166" xfId="0" applyAlignment="1" applyBorder="1" applyFont="1" applyNumberFormat="1">
      <alignment horizontal="left" readingOrder="0"/>
    </xf>
    <xf borderId="7" fillId="0" fontId="5" numFmtId="166" xfId="0" applyAlignment="1" applyBorder="1" applyFont="1" applyNumberFormat="1">
      <alignment horizontal="left" readingOrder="0"/>
    </xf>
    <xf borderId="1" fillId="0" fontId="5" numFmtId="3" xfId="0" applyAlignment="1" applyBorder="1" applyFont="1" applyNumberFormat="1">
      <alignment horizontal="left" readingOrder="0"/>
    </xf>
    <xf borderId="7" fillId="0" fontId="5" numFmtId="3" xfId="0" applyAlignment="1" applyBorder="1" applyFont="1" applyNumberFormat="1">
      <alignment horizontal="left" readingOrder="0"/>
    </xf>
    <xf borderId="1" fillId="0" fontId="5" numFmtId="2" xfId="0" applyAlignment="1" applyBorder="1" applyFont="1" applyNumberFormat="1">
      <alignment horizontal="left" readingOrder="0"/>
    </xf>
    <xf borderId="1" fillId="0" fontId="5" numFmtId="0" xfId="0" applyAlignment="1" applyBorder="1" applyFont="1">
      <alignment readingOrder="0"/>
    </xf>
    <xf borderId="1" fillId="0" fontId="5" numFmtId="0" xfId="0" applyAlignment="1" applyBorder="1" applyFont="1">
      <alignment horizontal="left"/>
    </xf>
    <xf borderId="1" fillId="0" fontId="5" numFmtId="0" xfId="0" applyBorder="1" applyFont="1"/>
    <xf borderId="1" fillId="0" fontId="5" numFmtId="166" xfId="0" applyAlignment="1" applyBorder="1" applyFont="1" applyNumberFormat="1">
      <alignment readingOrder="0"/>
    </xf>
    <xf borderId="0" fillId="0" fontId="5" numFmtId="166" xfId="0" applyAlignment="1" applyFont="1" applyNumberFormat="1">
      <alignment readingOrder="0"/>
    </xf>
    <xf borderId="0" fillId="0" fontId="10" numFmtId="0" xfId="0" applyAlignment="1" applyFont="1">
      <alignment horizontal="left" readingOrder="0"/>
    </xf>
    <xf borderId="0" fillId="0" fontId="10" numFmtId="166" xfId="0" applyAlignment="1" applyFont="1" applyNumberFormat="1">
      <alignment horizontal="left" readingOrder="0"/>
    </xf>
    <xf borderId="0" fillId="0" fontId="10" numFmtId="166" xfId="0" applyAlignment="1" applyFont="1" applyNumberFormat="1">
      <alignment horizontal="left" readingOrder="0"/>
    </xf>
    <xf borderId="6" fillId="0" fontId="10" numFmtId="166" xfId="0" applyAlignment="1" applyBorder="1" applyFont="1" applyNumberFormat="1">
      <alignment horizontal="left" readingOrder="0"/>
    </xf>
    <xf borderId="0" fillId="0" fontId="10" numFmtId="3" xfId="0" applyAlignment="1" applyFont="1" applyNumberFormat="1">
      <alignment horizontal="left"/>
    </xf>
    <xf borderId="6" fillId="0" fontId="10" numFmtId="3" xfId="0" applyAlignment="1" applyBorder="1" applyFont="1" applyNumberFormat="1">
      <alignment horizontal="left"/>
    </xf>
    <xf borderId="0" fillId="0" fontId="10" numFmtId="2" xfId="0" applyAlignment="1" applyFont="1" applyNumberFormat="1">
      <alignment horizontal="left" readingOrder="0"/>
    </xf>
    <xf borderId="0" fillId="0" fontId="10" numFmtId="0" xfId="0" applyAlignment="1" applyFont="1">
      <alignment readingOrder="0"/>
    </xf>
    <xf borderId="0" fillId="0" fontId="10" numFmtId="0" xfId="0" applyAlignment="1" applyFont="1">
      <alignment readingOrder="0"/>
    </xf>
    <xf borderId="0" fillId="0" fontId="10" numFmtId="0" xfId="0" applyFont="1"/>
    <xf borderId="0" fillId="0" fontId="10" numFmtId="0" xfId="0" applyAlignment="1" applyFont="1">
      <alignment readingOrder="0"/>
    </xf>
    <xf borderId="0" fillId="0" fontId="10" numFmtId="0" xfId="0" applyAlignment="1" applyFont="1">
      <alignment horizontal="left"/>
    </xf>
    <xf borderId="0" fillId="0" fontId="10" numFmtId="166" xfId="0" applyAlignment="1" applyFont="1" applyNumberFormat="1">
      <alignment readingOrder="0"/>
    </xf>
    <xf borderId="0" fillId="4" fontId="3" numFmtId="167" xfId="0" applyAlignment="1" applyFont="1" applyNumberFormat="1">
      <alignment horizontal="left" readingOrder="0"/>
    </xf>
    <xf borderId="0" fillId="0" fontId="3" numFmtId="166" xfId="0" applyAlignment="1" applyFont="1" applyNumberFormat="1">
      <alignment horizontal="left" readingOrder="0"/>
    </xf>
    <xf borderId="0" fillId="0" fontId="3" numFmtId="2" xfId="0" applyFont="1" applyNumberFormat="1"/>
    <xf borderId="0" fillId="4" fontId="3" numFmtId="3" xfId="0" applyAlignment="1" applyFont="1" applyNumberFormat="1">
      <alignment horizontal="left" readingOrder="0"/>
    </xf>
    <xf borderId="2" fillId="4" fontId="3" numFmtId="167" xfId="0" applyAlignment="1" applyBorder="1" applyFont="1" applyNumberFormat="1">
      <alignment horizontal="left" readingOrder="0"/>
    </xf>
    <xf borderId="2" fillId="0" fontId="3" numFmtId="166" xfId="0" applyAlignment="1" applyBorder="1" applyFont="1" applyNumberFormat="1">
      <alignment horizontal="left"/>
    </xf>
    <xf borderId="2" fillId="0" fontId="3" numFmtId="166" xfId="0" applyAlignment="1" applyBorder="1" applyFont="1" applyNumberFormat="1">
      <alignment horizontal="left" readingOrder="0"/>
    </xf>
    <xf borderId="2" fillId="0" fontId="3" numFmtId="166" xfId="0" applyAlignment="1" applyBorder="1" applyFont="1" applyNumberFormat="1">
      <alignment horizontal="left"/>
    </xf>
    <xf borderId="8" fillId="0" fontId="3" numFmtId="166" xfId="0" applyAlignment="1" applyBorder="1" applyFont="1" applyNumberFormat="1">
      <alignment horizontal="left"/>
    </xf>
    <xf borderId="8" fillId="0" fontId="3" numFmtId="3" xfId="0" applyAlignment="1" applyBorder="1" applyFont="1" applyNumberFormat="1">
      <alignment horizontal="left"/>
    </xf>
    <xf borderId="2" fillId="0" fontId="3" numFmtId="2" xfId="0" applyAlignment="1" applyBorder="1" applyFont="1" applyNumberFormat="1">
      <alignment horizontal="left" readingOrder="0"/>
    </xf>
    <xf borderId="2" fillId="0" fontId="3" numFmtId="2" xfId="0" applyBorder="1" applyFont="1" applyNumberFormat="1"/>
    <xf borderId="2" fillId="0" fontId="3" numFmtId="0" xfId="0" applyBorder="1" applyFont="1"/>
    <xf borderId="2" fillId="0" fontId="3" numFmtId="0" xfId="0" applyAlignment="1" applyBorder="1" applyFont="1">
      <alignment readingOrder="0"/>
    </xf>
    <xf borderId="2" fillId="0" fontId="3" numFmtId="0" xfId="0" applyAlignment="1" applyBorder="1" applyFont="1">
      <alignment readingOrder="0"/>
    </xf>
    <xf borderId="2" fillId="0" fontId="3" numFmtId="166" xfId="0" applyBorder="1" applyFont="1" applyNumberFormat="1"/>
    <xf borderId="0" fillId="6" fontId="3" numFmtId="0" xfId="0" applyAlignment="1" applyFont="1">
      <alignment horizontal="left"/>
    </xf>
    <xf borderId="0" fillId="0" fontId="3" numFmtId="165" xfId="0" applyFont="1" applyNumberFormat="1"/>
    <xf borderId="0" fillId="0" fontId="3" numFmtId="165" xfId="0" applyAlignment="1" applyFont="1" applyNumberFormat="1">
      <alignment readingOrder="0"/>
    </xf>
    <xf borderId="0" fillId="6" fontId="3" numFmtId="0" xfId="0" applyAlignment="1" applyFont="1">
      <alignment horizontal="left" readingOrder="0"/>
    </xf>
    <xf borderId="1" fillId="7" fontId="5" numFmtId="0" xfId="0" applyAlignment="1" applyBorder="1" applyFont="1">
      <alignment readingOrder="0"/>
    </xf>
    <xf borderId="1" fillId="0" fontId="3" numFmtId="166" xfId="0" applyAlignment="1" applyBorder="1" applyFont="1" applyNumberFormat="1">
      <alignment horizontal="right"/>
    </xf>
    <xf borderId="1" fillId="0" fontId="3" numFmtId="0" xfId="0" applyAlignment="1" applyBorder="1" applyFont="1">
      <alignment horizontal="left" readingOrder="0"/>
    </xf>
    <xf borderId="1" fillId="0" fontId="3" numFmtId="0" xfId="0" applyAlignment="1" applyBorder="1" applyFont="1">
      <alignment readingOrder="0"/>
    </xf>
    <xf borderId="1" fillId="0" fontId="3" numFmtId="0" xfId="0" applyAlignment="1" applyBorder="1" applyFont="1">
      <alignment horizontal="right"/>
    </xf>
    <xf borderId="1" fillId="0" fontId="3" numFmtId="166" xfId="0" applyBorder="1" applyFont="1" applyNumberFormat="1"/>
    <xf borderId="1" fillId="0" fontId="3" numFmtId="166" xfId="0" applyBorder="1" applyFont="1" applyNumberFormat="1"/>
    <xf borderId="0" fillId="4" fontId="3" numFmtId="0" xfId="0" applyAlignment="1" applyFont="1">
      <alignment horizontal="left" readingOrder="0" vertical="bottom"/>
    </xf>
    <xf borderId="0" fillId="8" fontId="3" numFmtId="0" xfId="0" applyAlignment="1" applyFill="1" applyFont="1">
      <alignment horizontal="left" readingOrder="0" vertical="bottom"/>
    </xf>
    <xf borderId="0" fillId="6" fontId="5" numFmtId="0" xfId="0" applyAlignment="1" applyFont="1">
      <alignment horizontal="left" readingOrder="0" vertical="bottom"/>
    </xf>
    <xf borderId="1" fillId="0" fontId="5" numFmtId="0" xfId="0" applyAlignment="1" applyBorder="1" applyFont="1">
      <alignment readingOrder="0"/>
    </xf>
    <xf borderId="0" fillId="0" fontId="11" numFmtId="0" xfId="0" applyFont="1"/>
    <xf borderId="0" fillId="6" fontId="3" numFmtId="165" xfId="0" applyAlignment="1" applyFont="1" applyNumberFormat="1">
      <alignment horizontal="left" readingOrder="0"/>
    </xf>
    <xf borderId="0" fillId="6" fontId="3" numFmtId="2" xfId="0" applyAlignment="1" applyFont="1" applyNumberFormat="1">
      <alignment horizontal="left" readingOrder="0"/>
    </xf>
    <xf borderId="0" fillId="0" fontId="3" numFmtId="2" xfId="0" applyAlignment="1" applyFont="1" applyNumberFormat="1">
      <alignment readingOrder="0"/>
    </xf>
    <xf borderId="0" fillId="0" fontId="3" numFmtId="166" xfId="0" applyAlignment="1" applyFont="1" applyNumberFormat="1">
      <alignment readingOrder="0"/>
    </xf>
    <xf borderId="0" fillId="6" fontId="3" numFmtId="0" xfId="0" applyAlignment="1" applyFont="1">
      <alignment horizontal="left" readingOrder="0" vertical="bottom"/>
    </xf>
    <xf borderId="0" fillId="0" fontId="3" numFmtId="0" xfId="0" applyAlignment="1" applyFont="1">
      <alignment horizontal="left" readingOrder="0" vertical="bottom"/>
    </xf>
    <xf borderId="0" fillId="0" fontId="3" numFmtId="166" xfId="0" applyAlignment="1" applyFont="1" applyNumberFormat="1">
      <alignment horizontal="left" readingOrder="0" vertical="bottom"/>
    </xf>
    <xf borderId="0" fillId="0" fontId="3" numFmtId="2" xfId="0" applyAlignment="1" applyFont="1" applyNumberFormat="1">
      <alignment horizontal="left" readingOrder="0" vertical="bottom"/>
    </xf>
    <xf borderId="0" fillId="0" fontId="3" numFmtId="0" xfId="0" applyAlignment="1" applyFont="1">
      <alignment horizontal="left" vertical="bottom"/>
    </xf>
    <xf borderId="0" fillId="0" fontId="3" numFmtId="166" xfId="0" applyAlignment="1" applyFont="1" applyNumberFormat="1">
      <alignment horizontal="left" vertical="bottom"/>
    </xf>
    <xf borderId="6" fillId="0" fontId="3" numFmtId="166" xfId="0" applyAlignment="1" applyBorder="1" applyFont="1" applyNumberFormat="1">
      <alignment horizontal="left" readingOrder="0"/>
    </xf>
    <xf borderId="0" fillId="0" fontId="9" numFmtId="0" xfId="0" applyAlignment="1" applyFont="1">
      <alignment readingOrder="0"/>
    </xf>
    <xf borderId="0" fillId="0" fontId="2" numFmtId="14" xfId="0" applyAlignment="1" applyFont="1" applyNumberFormat="1">
      <alignment horizontal="left"/>
    </xf>
    <xf borderId="0" fillId="0" fontId="2" numFmtId="0" xfId="0" applyAlignment="1" applyFont="1">
      <alignment readingOrder="0"/>
    </xf>
    <xf borderId="0" fillId="0" fontId="2" numFmtId="49" xfId="0" applyAlignment="1" applyFont="1" applyNumberFormat="1">
      <alignment horizontal="left" readingOrder="0"/>
    </xf>
    <xf borderId="0" fillId="0" fontId="2" numFmtId="49" xfId="0" applyFont="1" applyNumberFormat="1"/>
    <xf borderId="0" fillId="0" fontId="2" numFmtId="0" xfId="0" applyAlignment="1" applyFont="1">
      <alignment readingOrder="0"/>
    </xf>
    <xf borderId="0" fillId="0" fontId="2" numFmtId="3" xfId="0" applyAlignment="1" applyFont="1" applyNumberFormat="1">
      <alignment horizontal="left"/>
    </xf>
    <xf borderId="0" fillId="0" fontId="2" numFmtId="3" xfId="0" applyFont="1" applyNumberFormat="1"/>
    <xf borderId="0" fillId="0" fontId="2" numFmtId="165" xfId="0" applyAlignment="1" applyFont="1" applyNumberFormat="1">
      <alignment horizontal="left"/>
    </xf>
    <xf borderId="0" fillId="0" fontId="1" numFmtId="3" xfId="0" applyAlignment="1" applyFont="1" applyNumberFormat="1">
      <alignment horizontal="left" readingOrder="0"/>
    </xf>
    <xf borderId="0" fillId="0" fontId="1" numFmtId="3" xfId="0" applyAlignment="1" applyFont="1" applyNumberFormat="1">
      <alignment horizontal="left"/>
    </xf>
    <xf borderId="0" fillId="0" fontId="2" numFmtId="3" xfId="0" applyAlignment="1" applyFont="1" applyNumberFormat="1">
      <alignment horizontal="left" readingOrder="0"/>
    </xf>
    <xf borderId="0" fillId="0" fontId="12" numFmtId="0" xfId="0" applyFont="1"/>
    <xf borderId="0" fillId="0" fontId="2" numFmtId="3" xfId="0" applyAlignment="1" applyFont="1" applyNumberFormat="1">
      <alignment readingOrder="0"/>
    </xf>
    <xf borderId="0" fillId="0" fontId="2" numFmtId="165" xfId="0" applyAlignment="1" applyFont="1" applyNumberFormat="1">
      <alignment horizontal="left" readingOrder="0"/>
    </xf>
    <xf borderId="0" fillId="0" fontId="1" numFmtId="3" xfId="0" applyAlignment="1" applyFont="1" applyNumberFormat="1">
      <alignment readingOrder="0"/>
    </xf>
    <xf borderId="3" fillId="7" fontId="13" numFmtId="1" xfId="0" applyAlignment="1" applyBorder="1" applyFont="1" applyNumberFormat="1">
      <alignment readingOrder="0"/>
    </xf>
    <xf borderId="4" fillId="7" fontId="8" numFmtId="0" xfId="0" applyBorder="1" applyFont="1"/>
    <xf borderId="4" fillId="7" fontId="13" numFmtId="0" xfId="0" applyAlignment="1" applyBorder="1" applyFont="1">
      <alignment horizontal="left" readingOrder="0"/>
    </xf>
    <xf borderId="4" fillId="7" fontId="8" numFmtId="170" xfId="0" applyBorder="1" applyFont="1" applyNumberFormat="1"/>
    <xf borderId="4" fillId="7" fontId="8" numFmtId="165" xfId="0" applyBorder="1" applyFont="1" applyNumberFormat="1"/>
    <xf borderId="3" fillId="7" fontId="13" numFmtId="166" xfId="0" applyAlignment="1" applyBorder="1" applyFont="1" applyNumberFormat="1">
      <alignment readingOrder="0"/>
    </xf>
    <xf borderId="4" fillId="7" fontId="13" numFmtId="166" xfId="0" applyAlignment="1" applyBorder="1" applyFont="1" applyNumberFormat="1">
      <alignment readingOrder="0"/>
    </xf>
    <xf borderId="4" fillId="7" fontId="8" numFmtId="166" xfId="0" applyBorder="1" applyFont="1" applyNumberFormat="1"/>
    <xf borderId="4" fillId="7" fontId="8" numFmtId="0" xfId="0" applyBorder="1" applyFont="1"/>
    <xf borderId="4" fillId="7" fontId="8" numFmtId="4" xfId="0" applyBorder="1" applyFont="1" applyNumberFormat="1"/>
    <xf borderId="5" fillId="7" fontId="8" numFmtId="10" xfId="0" applyBorder="1" applyFont="1" applyNumberFormat="1"/>
    <xf borderId="0" fillId="0" fontId="8" numFmtId="1" xfId="0" applyAlignment="1" applyFont="1" applyNumberFormat="1">
      <alignment readingOrder="0"/>
    </xf>
    <xf borderId="0" fillId="0" fontId="14" numFmtId="0" xfId="0" applyAlignment="1" applyFont="1">
      <alignment horizontal="left" readingOrder="0"/>
    </xf>
    <xf borderId="0" fillId="0" fontId="14" numFmtId="0" xfId="0" applyAlignment="1" applyFont="1">
      <alignment readingOrder="0"/>
    </xf>
    <xf borderId="0" fillId="0" fontId="14" numFmtId="170" xfId="0" applyAlignment="1" applyFont="1" applyNumberFormat="1">
      <alignment readingOrder="0"/>
    </xf>
    <xf borderId="0" fillId="0" fontId="14" numFmtId="165" xfId="0" applyAlignment="1" applyFont="1" applyNumberFormat="1">
      <alignment readingOrder="0"/>
    </xf>
    <xf borderId="9" fillId="0" fontId="8" numFmtId="166" xfId="0" applyAlignment="1" applyBorder="1" applyFont="1" applyNumberFormat="1">
      <alignment readingOrder="0"/>
    </xf>
    <xf borderId="0" fillId="0" fontId="8" numFmtId="166" xfId="0" applyAlignment="1" applyFont="1" applyNumberFormat="1">
      <alignment readingOrder="0"/>
    </xf>
    <xf borderId="0" fillId="0" fontId="8" numFmtId="166" xfId="0" applyFont="1" applyNumberFormat="1"/>
    <xf borderId="9" fillId="0" fontId="8" numFmtId="166" xfId="0" applyBorder="1" applyFont="1" applyNumberFormat="1"/>
    <xf borderId="0" fillId="0" fontId="8" numFmtId="0" xfId="0" applyAlignment="1" applyFont="1">
      <alignment readingOrder="0"/>
    </xf>
    <xf borderId="0" fillId="0" fontId="8" numFmtId="1" xfId="0" applyFont="1" applyNumberFormat="1"/>
    <xf borderId="0" fillId="0" fontId="8" numFmtId="0" xfId="0" applyFont="1"/>
    <xf borderId="0" fillId="0" fontId="8" numFmtId="170" xfId="0" applyFont="1" applyNumberFormat="1"/>
    <xf borderId="0" fillId="0" fontId="8" numFmtId="165" xfId="0" applyFont="1" applyNumberFormat="1"/>
    <xf borderId="0" fillId="0" fontId="8" numFmtId="0" xfId="0" applyFont="1"/>
    <xf borderId="1" fillId="7" fontId="13" numFmtId="1" xfId="0" applyAlignment="1" applyBorder="1" applyFont="1" applyNumberFormat="1">
      <alignment readingOrder="0"/>
    </xf>
    <xf borderId="1" fillId="7" fontId="13" numFmtId="0" xfId="0" applyBorder="1" applyFont="1"/>
    <xf borderId="1" fillId="7" fontId="13" numFmtId="0" xfId="0" applyAlignment="1" applyBorder="1" applyFont="1">
      <alignment readingOrder="0"/>
    </xf>
    <xf borderId="1" fillId="7" fontId="13" numFmtId="0" xfId="0" applyAlignment="1" applyBorder="1" applyFont="1">
      <alignment horizontal="left" readingOrder="0"/>
    </xf>
    <xf borderId="1" fillId="7" fontId="13" numFmtId="170" xfId="0" applyBorder="1" applyFont="1" applyNumberFormat="1"/>
    <xf borderId="1" fillId="7" fontId="13" numFmtId="165" xfId="0" applyBorder="1" applyFont="1" applyNumberFormat="1"/>
    <xf borderId="10" fillId="7" fontId="13" numFmtId="166" xfId="0" applyBorder="1" applyFont="1" applyNumberFormat="1"/>
    <xf borderId="1" fillId="7" fontId="13" numFmtId="166" xfId="0" applyBorder="1" applyFont="1" applyNumberFormat="1"/>
    <xf borderId="1" fillId="7" fontId="13" numFmtId="0" xfId="0" applyBorder="1" applyFont="1"/>
    <xf borderId="0" fillId="0" fontId="8" numFmtId="0" xfId="0" applyAlignment="1" applyFont="1">
      <alignment horizontal="left"/>
    </xf>
    <xf borderId="0" fillId="5" fontId="8" numFmtId="0" xfId="0" applyAlignment="1" applyFont="1">
      <alignment horizontal="left"/>
    </xf>
    <xf borderId="0" fillId="5" fontId="8" numFmtId="166" xfId="0" applyAlignment="1" applyFont="1" applyNumberFormat="1">
      <alignment horizontal="left"/>
    </xf>
    <xf borderId="0" fillId="0" fontId="8" numFmtId="170" xfId="0" applyAlignment="1" applyFont="1" applyNumberFormat="1">
      <alignment readingOrder="0"/>
    </xf>
    <xf borderId="0" fillId="0" fontId="8" numFmtId="165" xfId="0" applyAlignment="1" applyFont="1" applyNumberFormat="1">
      <alignment readingOrder="0"/>
    </xf>
    <xf borderId="0" fillId="5" fontId="8" numFmtId="166" xfId="0" applyFont="1" applyNumberFormat="1"/>
    <xf borderId="0" fillId="5" fontId="8" numFmtId="9" xfId="0" applyAlignment="1" applyFont="1" applyNumberFormat="1">
      <alignment horizontal="left"/>
    </xf>
    <xf borderId="0" fillId="5" fontId="8" numFmtId="0" xfId="0" applyAlignment="1" applyFont="1">
      <alignment horizontal="left" readingOrder="0"/>
    </xf>
    <xf borderId="10" fillId="7" fontId="13" numFmtId="166" xfId="0" applyAlignment="1" applyBorder="1" applyFont="1" applyNumberFormat="1">
      <alignment readingOrder="0"/>
    </xf>
    <xf borderId="0" fillId="0" fontId="8" numFmtId="0" xfId="0" applyAlignment="1" applyFont="1">
      <alignment horizontal="left" readingOrder="0"/>
    </xf>
    <xf borderId="0" fillId="0" fontId="8" numFmtId="171" xfId="0" applyFont="1" applyNumberFormat="1"/>
    <xf borderId="9" fillId="0" fontId="8" numFmtId="172" xfId="0" applyAlignment="1" applyBorder="1" applyFont="1" applyNumberFormat="1">
      <alignment readingOrder="0"/>
    </xf>
    <xf borderId="0" fillId="0" fontId="13" numFmtId="0" xfId="0" applyAlignment="1" applyFont="1">
      <alignment horizontal="left" readingOrder="0"/>
    </xf>
    <xf borderId="9" fillId="0" fontId="3" numFmtId="166" xfId="0" applyAlignment="1" applyBorder="1" applyFont="1" applyNumberFormat="1">
      <alignment horizontal="right" vertical="bottom"/>
    </xf>
    <xf borderId="0" fillId="0" fontId="3" numFmtId="166" xfId="0" applyAlignment="1" applyFont="1" applyNumberFormat="1">
      <alignment horizontal="right" vertical="bottom"/>
    </xf>
    <xf borderId="9" fillId="0" fontId="8" numFmtId="172" xfId="0" applyBorder="1" applyFont="1" applyNumberFormat="1"/>
    <xf borderId="0" fillId="0" fontId="15" numFmtId="170" xfId="0" applyAlignment="1" applyFont="1" applyNumberFormat="1">
      <alignment horizontal="right" vertical="bottom"/>
    </xf>
    <xf borderId="0" fillId="0" fontId="15" numFmtId="165" xfId="0" applyAlignment="1" applyFont="1" applyNumberFormat="1">
      <alignment horizontal="right" vertical="bottom"/>
    </xf>
    <xf borderId="0" fillId="0" fontId="15" numFmtId="165" xfId="0" applyAlignment="1" applyFont="1" applyNumberFormat="1">
      <alignment horizontal="right" readingOrder="0" vertical="bottom"/>
    </xf>
    <xf borderId="0" fillId="0" fontId="15" numFmtId="0" xfId="0" applyAlignment="1" applyFont="1">
      <alignment horizontal="right" readingOrder="0" vertical="bottom"/>
    </xf>
    <xf borderId="0" fillId="0" fontId="15" numFmtId="0" xfId="0" applyAlignment="1" applyFont="1">
      <alignment readingOrder="0" vertical="bottom"/>
    </xf>
    <xf borderId="6" fillId="0" fontId="15" numFmtId="0" xfId="0" applyAlignment="1" applyBorder="1" applyFont="1">
      <alignment readingOrder="0" vertical="bottom"/>
    </xf>
    <xf borderId="0" fillId="0" fontId="3" numFmtId="1" xfId="0" applyAlignment="1" applyFont="1" applyNumberFormat="1">
      <alignment horizontal="right" vertical="bottom"/>
    </xf>
    <xf borderId="0" fillId="0" fontId="3" numFmtId="0" xfId="0" applyAlignment="1" applyFont="1">
      <alignment horizontal="right" readingOrder="0" vertical="bottom"/>
    </xf>
    <xf borderId="0" fillId="0" fontId="16" numFmtId="0" xfId="0" applyAlignment="1" applyFont="1">
      <alignment vertical="bottom"/>
    </xf>
    <xf borderId="0" fillId="0" fontId="3" numFmtId="0" xfId="0" applyAlignment="1" applyFont="1">
      <alignment horizontal="right" vertical="bottom"/>
    </xf>
    <xf borderId="0" fillId="0" fontId="16" numFmtId="170" xfId="0" applyAlignment="1" applyFont="1" applyNumberFormat="1">
      <alignment vertical="bottom"/>
    </xf>
    <xf borderId="0" fillId="0" fontId="3" numFmtId="165" xfId="0" applyAlignment="1" applyFont="1" applyNumberFormat="1">
      <alignment horizontal="right" readingOrder="0" vertical="bottom"/>
    </xf>
    <xf borderId="0" fillId="0" fontId="16" numFmtId="165" xfId="0" applyAlignment="1" applyFont="1" applyNumberFormat="1">
      <alignment vertical="bottom"/>
    </xf>
    <xf borderId="0" fillId="0" fontId="16" numFmtId="0" xfId="0" applyAlignment="1" applyFont="1">
      <alignment vertical="bottom"/>
    </xf>
    <xf borderId="6" fillId="0" fontId="3" numFmtId="0" xfId="0" applyAlignment="1" applyBorder="1" applyFont="1">
      <alignment vertical="bottom"/>
    </xf>
    <xf borderId="0" fillId="0" fontId="16" numFmtId="166" xfId="0" applyAlignment="1" applyFont="1" applyNumberFormat="1">
      <alignment vertical="bottom"/>
    </xf>
    <xf borderId="0" fillId="0" fontId="3" numFmtId="171" xfId="0" applyAlignment="1" applyFont="1" applyNumberFormat="1">
      <alignment horizontal="right" vertical="bottom"/>
    </xf>
    <xf borderId="0" fillId="0" fontId="3" numFmtId="165" xfId="0" applyAlignment="1" applyFont="1" applyNumberFormat="1">
      <alignment horizontal="right" vertical="bottom"/>
    </xf>
    <xf borderId="6" fillId="0" fontId="3" numFmtId="0" xfId="0" applyAlignment="1" applyBorder="1" applyFont="1">
      <alignment readingOrder="0" vertical="bottom"/>
    </xf>
    <xf borderId="0" fillId="0" fontId="15" numFmtId="173" xfId="0" applyAlignment="1" applyFont="1" applyNumberFormat="1">
      <alignment horizontal="right" vertical="bottom"/>
    </xf>
    <xf borderId="0" fillId="0" fontId="14" numFmtId="166" xfId="0" applyAlignment="1" applyFont="1" applyNumberFormat="1">
      <alignment readingOrder="0"/>
    </xf>
    <xf borderId="1" fillId="7" fontId="8" numFmtId="0" xfId="0" applyBorder="1" applyFont="1"/>
    <xf borderId="1" fillId="7" fontId="8" numFmtId="170" xfId="0" applyBorder="1" applyFont="1" applyNumberFormat="1"/>
    <xf borderId="1" fillId="7" fontId="8" numFmtId="165" xfId="0" applyBorder="1" applyFont="1" applyNumberFormat="1"/>
    <xf borderId="10" fillId="7" fontId="8" numFmtId="166" xfId="0" applyBorder="1" applyFont="1" applyNumberFormat="1"/>
    <xf borderId="1" fillId="7" fontId="8" numFmtId="166" xfId="0" applyBorder="1" applyFont="1" applyNumberFormat="1"/>
    <xf borderId="1" fillId="7" fontId="8" numFmtId="0" xfId="0" applyBorder="1" applyFont="1"/>
    <xf borderId="0" fillId="0" fontId="8" numFmtId="0" xfId="0" applyAlignment="1" applyFont="1">
      <alignment readingOrder="0"/>
    </xf>
    <xf borderId="0" fillId="0" fontId="8" numFmtId="10" xfId="0" applyFont="1" applyNumberFormat="1"/>
    <xf borderId="0" fillId="0" fontId="8" numFmtId="174" xfId="0" applyFont="1" applyNumberFormat="1"/>
    <xf borderId="0" fillId="5" fontId="8" numFmtId="174" xfId="0" applyAlignment="1" applyFont="1" applyNumberFormat="1">
      <alignment readingOrder="0"/>
    </xf>
    <xf borderId="0" fillId="0" fontId="15" numFmtId="0" xfId="0" applyAlignment="1" applyFont="1">
      <alignment vertical="bottom"/>
    </xf>
    <xf borderId="0" fillId="0" fontId="15" numFmtId="0" xfId="0" applyAlignment="1" applyFont="1">
      <alignment vertical="bottom"/>
    </xf>
    <xf borderId="0" fillId="0" fontId="15" numFmtId="0" xfId="0" applyAlignment="1" applyFont="1">
      <alignment horizontal="right" vertical="bottom"/>
    </xf>
    <xf borderId="0" fillId="0" fontId="15" numFmtId="166" xfId="0" applyAlignment="1" applyFont="1" applyNumberFormat="1">
      <alignment horizontal="right" vertical="bottom"/>
    </xf>
    <xf borderId="0" fillId="0" fontId="15" numFmtId="166" xfId="0" applyAlignment="1" applyFont="1" applyNumberFormat="1">
      <alignment vertical="bottom"/>
    </xf>
    <xf borderId="0" fillId="0" fontId="15" numFmtId="1" xfId="0" applyAlignment="1" applyFont="1" applyNumberFormat="1">
      <alignment horizontal="right" vertical="bottom"/>
    </xf>
    <xf borderId="6" fillId="0" fontId="15" numFmtId="0" xfId="0" applyAlignment="1" applyBorder="1" applyFont="1">
      <alignment vertical="bottom"/>
    </xf>
    <xf borderId="0" fillId="0" fontId="3" numFmtId="0" xfId="0" applyAlignment="1" applyFont="1">
      <alignment vertical="bottom"/>
    </xf>
    <xf borderId="0" fillId="0" fontId="3" numFmtId="170" xfId="0" applyAlignment="1" applyFont="1" applyNumberFormat="1">
      <alignment horizontal="right" vertical="bottom"/>
    </xf>
    <xf borderId="0" fillId="0" fontId="3" numFmtId="10" xfId="0" applyAlignment="1" applyFont="1" applyNumberFormat="1">
      <alignment horizontal="right" vertical="bottom"/>
    </xf>
    <xf borderId="0" fillId="0" fontId="3" numFmtId="174" xfId="0" applyAlignment="1" applyFont="1" applyNumberFormat="1">
      <alignment horizontal="right" vertical="bottom"/>
    </xf>
    <xf borderId="0" fillId="5" fontId="3" numFmtId="174" xfId="0" applyAlignment="1" applyFont="1" applyNumberFormat="1">
      <alignment horizontal="right" vertical="bottom"/>
    </xf>
    <xf borderId="0" fillId="0" fontId="15" numFmtId="10" xfId="0" applyAlignment="1" applyFont="1" applyNumberFormat="1">
      <alignment horizontal="right" vertical="bottom"/>
    </xf>
    <xf borderId="0" fillId="0" fontId="3" numFmtId="166" xfId="0" applyAlignment="1" applyFont="1" applyNumberFormat="1">
      <alignment vertical="bottom"/>
    </xf>
    <xf borderId="0" fillId="0" fontId="8" numFmtId="3" xfId="0" applyAlignment="1" applyFont="1" applyNumberFormat="1">
      <alignment readingOrder="0"/>
    </xf>
    <xf borderId="1" fillId="7" fontId="5" numFmtId="0" xfId="0" applyAlignment="1" applyBorder="1" applyFont="1">
      <alignment readingOrder="0" shrinkToFit="0" vertical="bottom" wrapText="0"/>
    </xf>
    <xf borderId="1" fillId="7" fontId="3" numFmtId="0" xfId="0" applyAlignment="1" applyBorder="1" applyFont="1">
      <alignment vertical="bottom"/>
    </xf>
    <xf borderId="0" fillId="0" fontId="5" numFmtId="0" xfId="0" applyAlignment="1" applyFont="1">
      <alignment vertical="bottom"/>
    </xf>
    <xf borderId="0" fillId="0" fontId="3" numFmtId="0" xfId="0" applyAlignment="1" applyFont="1">
      <alignment shrinkToFit="0" vertical="bottom" wrapText="0"/>
    </xf>
    <xf borderId="0" fillId="0" fontId="3" numFmtId="0" xfId="0" applyAlignment="1" applyFont="1">
      <alignment readingOrder="0" shrinkToFit="0" vertical="bottom" wrapText="0"/>
    </xf>
    <xf borderId="1" fillId="7" fontId="3" numFmtId="0" xfId="0" applyBorder="1" applyFont="1"/>
    <xf borderId="0" fillId="0" fontId="3" numFmtId="0" xfId="0" applyAlignment="1" applyFont="1">
      <alignment readingOrder="0"/>
    </xf>
    <xf borderId="3" fillId="7" fontId="17" numFmtId="1" xfId="0" applyAlignment="1" applyBorder="1" applyFont="1" applyNumberFormat="1">
      <alignment readingOrder="0"/>
    </xf>
    <xf borderId="4" fillId="7" fontId="7" numFmtId="0" xfId="0" applyBorder="1" applyFont="1"/>
    <xf borderId="4" fillId="7" fontId="17" numFmtId="0" xfId="0" applyAlignment="1" applyBorder="1" applyFont="1">
      <alignment horizontal="left" readingOrder="0"/>
    </xf>
    <xf borderId="4" fillId="7" fontId="7" numFmtId="170" xfId="0" applyBorder="1" applyFont="1" applyNumberFormat="1"/>
    <xf borderId="4" fillId="7" fontId="7" numFmtId="165" xfId="0" applyBorder="1" applyFont="1" applyNumberFormat="1"/>
    <xf borderId="4" fillId="7" fontId="7" numFmtId="166" xfId="0" applyBorder="1" applyFont="1" applyNumberFormat="1"/>
    <xf borderId="5" fillId="7" fontId="7" numFmtId="0" xfId="0" applyBorder="1" applyFont="1"/>
    <xf borderId="0" fillId="0" fontId="7" numFmtId="1" xfId="0" applyAlignment="1" applyFont="1" applyNumberFormat="1">
      <alignment readingOrder="0"/>
    </xf>
    <xf borderId="0" fillId="0" fontId="18" numFmtId="0" xfId="0" applyAlignment="1" applyFont="1">
      <alignment horizontal="left" readingOrder="0"/>
    </xf>
    <xf borderId="0" fillId="0" fontId="18" numFmtId="0" xfId="0" applyAlignment="1" applyFont="1">
      <alignment readingOrder="0"/>
    </xf>
    <xf borderId="0" fillId="0" fontId="18" numFmtId="170" xfId="0" applyAlignment="1" applyFont="1" applyNumberFormat="1">
      <alignment readingOrder="0"/>
    </xf>
    <xf borderId="0" fillId="0" fontId="18" numFmtId="165" xfId="0" applyAlignment="1" applyFont="1" applyNumberFormat="1">
      <alignment readingOrder="0"/>
    </xf>
    <xf borderId="0" fillId="0" fontId="7" numFmtId="166" xfId="0" applyFont="1" applyNumberFormat="1"/>
    <xf borderId="0" fillId="0" fontId="7" numFmtId="0" xfId="0" applyFont="1"/>
    <xf borderId="0" fillId="8" fontId="7" numFmtId="1" xfId="0" applyFont="1" applyNumberFormat="1"/>
    <xf borderId="0" fillId="8" fontId="3" numFmtId="0" xfId="0" applyAlignment="1" applyFont="1">
      <alignment vertical="bottom"/>
    </xf>
    <xf borderId="0" fillId="8" fontId="3" numFmtId="0" xfId="0" applyAlignment="1" applyFont="1">
      <alignment horizontal="right" readingOrder="0" vertical="bottom"/>
    </xf>
    <xf borderId="0" fillId="8" fontId="3" numFmtId="0" xfId="0" applyAlignment="1" applyFont="1">
      <alignment horizontal="right" vertical="bottom"/>
    </xf>
    <xf borderId="0" fillId="8" fontId="3" numFmtId="0" xfId="0" applyFont="1"/>
    <xf borderId="0" fillId="8" fontId="3" numFmtId="0" xfId="0" applyAlignment="1" applyFont="1">
      <alignment readingOrder="0" vertical="bottom"/>
    </xf>
    <xf borderId="0" fillId="8" fontId="16" numFmtId="0" xfId="0" applyAlignment="1" applyFont="1">
      <alignment vertical="bottom"/>
    </xf>
    <xf borderId="0" fillId="4" fontId="7" numFmtId="1" xfId="0" applyFont="1" applyNumberFormat="1"/>
    <xf borderId="0" fillId="4" fontId="3" numFmtId="0" xfId="0" applyAlignment="1" applyFont="1">
      <alignment readingOrder="0"/>
    </xf>
    <xf borderId="0" fillId="4" fontId="3" numFmtId="0" xfId="0" applyAlignment="1" applyFont="1">
      <alignment vertical="bottom"/>
    </xf>
    <xf borderId="0" fillId="4" fontId="3" numFmtId="0" xfId="0" applyFont="1"/>
    <xf borderId="0" fillId="4" fontId="3" numFmtId="1" xfId="0" applyAlignment="1" applyFont="1" applyNumberFormat="1">
      <alignment horizontal="right" vertical="bottom"/>
    </xf>
    <xf borderId="0" fillId="4" fontId="3" numFmtId="0" xfId="0" applyAlignment="1" applyFont="1">
      <alignment vertical="bottom"/>
    </xf>
    <xf borderId="0" fillId="4" fontId="3" numFmtId="0" xfId="0" applyAlignment="1" applyFont="1">
      <alignment horizontal="right" readingOrder="0" vertical="bottom"/>
    </xf>
    <xf borderId="0" fillId="4" fontId="3" numFmtId="0" xfId="0" applyAlignment="1" applyFont="1">
      <alignment horizontal="right" vertical="bottom"/>
    </xf>
    <xf borderId="0" fillId="4" fontId="16" numFmtId="0" xfId="0" applyAlignment="1" applyFont="1">
      <alignment vertical="bottom"/>
    </xf>
    <xf borderId="0" fillId="4" fontId="3" numFmtId="0" xfId="0" applyAlignment="1" applyFont="1">
      <alignment readingOrder="0" vertical="bottom"/>
    </xf>
    <xf borderId="0" fillId="9" fontId="7" numFmtId="1" xfId="0" applyFill="1" applyFont="1" applyNumberFormat="1"/>
    <xf borderId="0" fillId="9" fontId="3" numFmtId="0" xfId="0" applyAlignment="1" applyFont="1">
      <alignment readingOrder="0"/>
    </xf>
    <xf borderId="0" fillId="9" fontId="3" numFmtId="0" xfId="0" applyAlignment="1" applyFont="1">
      <alignment vertical="bottom"/>
    </xf>
    <xf borderId="0" fillId="9" fontId="3" numFmtId="0" xfId="0" applyFont="1"/>
    <xf borderId="0" fillId="10" fontId="7" numFmtId="1" xfId="0" applyFill="1" applyFont="1" applyNumberFormat="1"/>
    <xf borderId="0" fillId="10" fontId="3" numFmtId="0" xfId="0" applyAlignment="1" applyFont="1">
      <alignment vertical="bottom"/>
    </xf>
    <xf borderId="0" fillId="10" fontId="3" numFmtId="0" xfId="0" applyAlignment="1" applyFont="1">
      <alignment horizontal="right" readingOrder="0" vertical="bottom"/>
    </xf>
    <xf borderId="0" fillId="10" fontId="3" numFmtId="0" xfId="0" applyAlignment="1" applyFont="1">
      <alignment horizontal="right" vertical="bottom"/>
    </xf>
    <xf borderId="0" fillId="10" fontId="3" numFmtId="0" xfId="0" applyFont="1"/>
    <xf borderId="0" fillId="10" fontId="3" numFmtId="0" xfId="0" applyAlignment="1" applyFont="1">
      <alignment readingOrder="0" vertical="bottom"/>
    </xf>
    <xf borderId="0" fillId="10" fontId="16" numFmtId="0" xfId="0" applyAlignment="1" applyFont="1">
      <alignment vertical="bottom"/>
    </xf>
    <xf borderId="0" fillId="11" fontId="7" numFmtId="1" xfId="0" applyFill="1" applyFont="1" applyNumberFormat="1"/>
    <xf borderId="0" fillId="11" fontId="3" numFmtId="0" xfId="0" applyAlignment="1" applyFont="1">
      <alignment vertical="bottom"/>
    </xf>
    <xf borderId="0" fillId="11" fontId="3" numFmtId="0" xfId="0" applyAlignment="1" applyFont="1">
      <alignment horizontal="right" readingOrder="0" vertical="bottom"/>
    </xf>
    <xf borderId="0" fillId="11" fontId="3" numFmtId="0" xfId="0" applyAlignment="1" applyFont="1">
      <alignment horizontal="right" vertical="bottom"/>
    </xf>
    <xf borderId="0" fillId="11" fontId="3" numFmtId="0" xfId="0" applyFont="1"/>
    <xf borderId="0" fillId="11" fontId="3" numFmtId="0" xfId="0" applyAlignment="1" applyFont="1">
      <alignment readingOrder="0" vertical="bottom"/>
    </xf>
    <xf borderId="0" fillId="11" fontId="16" numFmtId="0" xfId="0" applyAlignment="1" applyFont="1">
      <alignment vertical="bottom"/>
    </xf>
    <xf borderId="0" fillId="6" fontId="7" numFmtId="1" xfId="0" applyFont="1" applyNumberFormat="1"/>
    <xf borderId="0" fillId="6" fontId="3" numFmtId="0" xfId="0" applyAlignment="1" applyFont="1">
      <alignment vertical="bottom"/>
    </xf>
    <xf borderId="0" fillId="6" fontId="3" numFmtId="0" xfId="0" applyAlignment="1" applyFont="1">
      <alignment horizontal="right" readingOrder="0" vertical="bottom"/>
    </xf>
    <xf borderId="0" fillId="6" fontId="3" numFmtId="0" xfId="0" applyAlignment="1" applyFont="1">
      <alignment horizontal="right" vertical="bottom"/>
    </xf>
    <xf borderId="0" fillId="6" fontId="3" numFmtId="0" xfId="0" applyFont="1"/>
    <xf borderId="0" fillId="6" fontId="3" numFmtId="0" xfId="0" applyAlignment="1" applyFont="1">
      <alignment readingOrder="0" vertical="bottom"/>
    </xf>
    <xf borderId="0" fillId="6" fontId="16" numFmtId="0" xfId="0" applyAlignment="1" applyFont="1">
      <alignment vertical="bottom"/>
    </xf>
    <xf borderId="0" fillId="12" fontId="7" numFmtId="1" xfId="0" applyFill="1" applyFont="1" applyNumberFormat="1"/>
    <xf borderId="0" fillId="12" fontId="3" numFmtId="0" xfId="0" applyAlignment="1" applyFont="1">
      <alignment vertical="bottom"/>
    </xf>
    <xf borderId="0" fillId="12" fontId="3" numFmtId="0" xfId="0" applyAlignment="1" applyFont="1">
      <alignment horizontal="right" readingOrder="0" vertical="bottom"/>
    </xf>
    <xf borderId="0" fillId="12" fontId="3" numFmtId="0" xfId="0" applyAlignment="1" applyFont="1">
      <alignment horizontal="right" vertical="bottom"/>
    </xf>
    <xf borderId="0" fillId="12" fontId="3" numFmtId="0" xfId="0" applyFont="1"/>
    <xf borderId="0" fillId="12" fontId="3" numFmtId="0" xfId="0" applyAlignment="1" applyFont="1">
      <alignment readingOrder="0" vertical="bottom"/>
    </xf>
    <xf borderId="0" fillId="12" fontId="16" numFmtId="0" xfId="0" applyAlignment="1" applyFont="1">
      <alignment vertical="bottom"/>
    </xf>
    <xf borderId="0" fillId="13" fontId="7" numFmtId="1" xfId="0" applyFill="1" applyFont="1" applyNumberFormat="1"/>
    <xf borderId="0" fillId="13" fontId="3" numFmtId="0" xfId="0" applyAlignment="1" applyFont="1">
      <alignment vertical="bottom"/>
    </xf>
    <xf borderId="0" fillId="13" fontId="3" numFmtId="0" xfId="0" applyAlignment="1" applyFont="1">
      <alignment horizontal="right" readingOrder="0" vertical="bottom"/>
    </xf>
    <xf borderId="0" fillId="13" fontId="3" numFmtId="0" xfId="0" applyAlignment="1" applyFont="1">
      <alignment horizontal="right" vertical="bottom"/>
    </xf>
    <xf borderId="0" fillId="13" fontId="3" numFmtId="0" xfId="0" applyFont="1"/>
    <xf borderId="0" fillId="13" fontId="3" numFmtId="0" xfId="0" applyAlignment="1" applyFont="1">
      <alignment readingOrder="0" vertical="bottom"/>
    </xf>
    <xf borderId="0" fillId="13" fontId="16" numFmtId="0" xfId="0" applyAlignment="1" applyFont="1">
      <alignment vertical="bottom"/>
    </xf>
    <xf borderId="0" fillId="14" fontId="7" numFmtId="1" xfId="0" applyFill="1" applyFont="1" applyNumberFormat="1"/>
    <xf borderId="0" fillId="14" fontId="3" numFmtId="0" xfId="0" applyAlignment="1" applyFont="1">
      <alignment vertical="bottom"/>
    </xf>
    <xf borderId="0" fillId="14" fontId="3" numFmtId="0" xfId="0" applyAlignment="1" applyFont="1">
      <alignment horizontal="right" readingOrder="0" vertical="bottom"/>
    </xf>
    <xf borderId="0" fillId="14" fontId="3" numFmtId="0" xfId="0" applyAlignment="1" applyFont="1">
      <alignment horizontal="right" vertical="bottom"/>
    </xf>
    <xf borderId="0" fillId="14" fontId="3" numFmtId="0" xfId="0" applyFont="1"/>
    <xf borderId="0" fillId="14" fontId="3" numFmtId="0" xfId="0" applyAlignment="1" applyFont="1">
      <alignment readingOrder="0" vertical="bottom"/>
    </xf>
    <xf borderId="0" fillId="14" fontId="16" numFmtId="0" xfId="0" applyAlignment="1" applyFont="1">
      <alignment vertical="bottom"/>
    </xf>
    <xf borderId="0" fillId="15" fontId="7" numFmtId="1" xfId="0" applyFill="1" applyFont="1" applyNumberFormat="1"/>
    <xf borderId="0" fillId="15" fontId="3" numFmtId="0" xfId="0" applyAlignment="1" applyFont="1">
      <alignment vertical="bottom"/>
    </xf>
    <xf borderId="0" fillId="15" fontId="3" numFmtId="0" xfId="0" applyAlignment="1" applyFont="1">
      <alignment horizontal="right" vertical="bottom"/>
    </xf>
    <xf borderId="0" fillId="15" fontId="3" numFmtId="0" xfId="0" applyAlignment="1" applyFont="1">
      <alignment horizontal="right" vertical="bottom"/>
    </xf>
    <xf borderId="0" fillId="15" fontId="3" numFmtId="0" xfId="0" applyFont="1"/>
    <xf borderId="0" fillId="15" fontId="3" numFmtId="0" xfId="0" applyAlignment="1" applyFont="1">
      <alignment readingOrder="0" vertical="bottom"/>
    </xf>
    <xf borderId="0" fillId="15" fontId="16" numFmtId="0" xfId="0" applyAlignment="1" applyFont="1">
      <alignment vertical="bottom"/>
    </xf>
    <xf borderId="1" fillId="7" fontId="17" numFmtId="1" xfId="0" applyAlignment="1" applyBorder="1" applyFont="1" applyNumberFormat="1">
      <alignment readingOrder="0"/>
    </xf>
    <xf borderId="1" fillId="7" fontId="17" numFmtId="0" xfId="0" applyBorder="1" applyFont="1"/>
    <xf borderId="1" fillId="7" fontId="17" numFmtId="170" xfId="0" applyBorder="1" applyFont="1" applyNumberFormat="1"/>
    <xf borderId="1" fillId="7" fontId="17" numFmtId="2" xfId="0" applyBorder="1" applyFont="1" applyNumberFormat="1"/>
    <xf borderId="1" fillId="7" fontId="17" numFmtId="165" xfId="0" applyAlignment="1" applyBorder="1" applyFont="1" applyNumberFormat="1">
      <alignment readingOrder="0"/>
    </xf>
    <xf borderId="1" fillId="7" fontId="17" numFmtId="165" xfId="0" applyBorder="1" applyFont="1" applyNumberFormat="1"/>
    <xf borderId="1" fillId="7" fontId="17" numFmtId="166" xfId="0" applyBorder="1" applyFont="1" applyNumberFormat="1"/>
    <xf borderId="0" fillId="5" fontId="19" numFmtId="0" xfId="0" applyAlignment="1" applyFont="1">
      <alignment horizontal="left" readingOrder="0" vertical="bottom"/>
    </xf>
    <xf borderId="0" fillId="5" fontId="20" numFmtId="0" xfId="0" applyFont="1"/>
    <xf borderId="1" fillId="0" fontId="2" numFmtId="0" xfId="0" applyAlignment="1" applyBorder="1" applyFont="1">
      <alignment readingOrder="0"/>
    </xf>
    <xf borderId="1" fillId="2" fontId="2" numFmtId="0" xfId="0" applyAlignment="1" applyBorder="1" applyFont="1">
      <alignment readingOrder="0" vertical="bottom"/>
    </xf>
    <xf borderId="1" fillId="2" fontId="2" numFmtId="0" xfId="0" applyAlignment="1" applyBorder="1" applyFont="1">
      <alignment vertical="bottom"/>
    </xf>
    <xf borderId="0" fillId="2" fontId="2" numFmtId="0" xfId="0" applyAlignment="1" applyFont="1">
      <alignment readingOrder="0" vertical="bottom"/>
    </xf>
    <xf borderId="0" fillId="2" fontId="2" numFmtId="0" xfId="0" applyAlignment="1" applyFont="1">
      <alignment vertical="bottom"/>
    </xf>
    <xf borderId="0" fillId="0" fontId="2" numFmtId="49" xfId="0" applyAlignment="1" applyFont="1" applyNumberFormat="1">
      <alignment readingOrder="0"/>
    </xf>
    <xf borderId="0" fillId="2" fontId="2" numFmtId="49" xfId="0" applyAlignment="1" applyFont="1" applyNumberFormat="1">
      <alignment readingOrder="0" vertical="bottom"/>
    </xf>
    <xf borderId="0" fillId="2" fontId="2" numFmtId="49" xfId="0" applyAlignment="1" applyFont="1" applyNumberFormat="1">
      <alignment vertical="bottom"/>
    </xf>
    <xf quotePrefix="1" borderId="0" fillId="2" fontId="2" numFmtId="49" xfId="0" applyAlignment="1" applyFont="1" applyNumberFormat="1">
      <alignment readingOrder="0" vertical="bottom"/>
    </xf>
    <xf borderId="0" fillId="2" fontId="2" numFmtId="0" xfId="0" applyAlignment="1" applyFont="1">
      <alignment horizontal="right" readingOrder="0" vertical="bottom"/>
    </xf>
    <xf borderId="0" fillId="2" fontId="2" numFmtId="0" xfId="0" applyAlignment="1" applyFont="1">
      <alignment horizontal="right" vertical="bottom"/>
    </xf>
    <xf borderId="0" fillId="2" fontId="2" numFmtId="0" xfId="0" applyAlignment="1" applyFont="1">
      <alignment vertical="bottom"/>
    </xf>
    <xf borderId="0" fillId="2" fontId="2" numFmtId="0" xfId="0" applyAlignment="1" applyFont="1">
      <alignment horizontal="right" vertical="bottom"/>
    </xf>
    <xf borderId="0" fillId="0" fontId="2" numFmtId="0" xfId="0" applyFont="1"/>
    <xf borderId="0" fillId="16" fontId="2" numFmtId="0" xfId="0" applyAlignment="1" applyFill="1" applyFont="1">
      <alignment horizontal="right" vertical="bottom"/>
    </xf>
    <xf borderId="3" fillId="7" fontId="17" numFmtId="0" xfId="0" applyAlignment="1" applyBorder="1" applyFont="1">
      <alignment readingOrder="0"/>
    </xf>
    <xf borderId="4" fillId="7" fontId="7" numFmtId="0" xfId="0" applyAlignment="1" applyBorder="1" applyFont="1">
      <alignment horizontal="left"/>
    </xf>
    <xf borderId="4" fillId="7" fontId="7" numFmtId="170" xfId="0" applyAlignment="1" applyBorder="1" applyFont="1" applyNumberFormat="1">
      <alignment horizontal="left"/>
    </xf>
    <xf borderId="3" fillId="7" fontId="17" numFmtId="170" xfId="0" applyAlignment="1" applyBorder="1" applyFont="1" applyNumberFormat="1">
      <alignment horizontal="left" readingOrder="0"/>
    </xf>
    <xf borderId="4" fillId="7" fontId="7" numFmtId="165" xfId="0" applyAlignment="1" applyBorder="1" applyFont="1" applyNumberFormat="1">
      <alignment horizontal="left"/>
    </xf>
    <xf borderId="4" fillId="7" fontId="7" numFmtId="0" xfId="0" applyAlignment="1" applyBorder="1" applyFont="1">
      <alignment readingOrder="0"/>
    </xf>
    <xf borderId="0" fillId="0" fontId="18" numFmtId="170" xfId="0" applyAlignment="1" applyFont="1" applyNumberFormat="1">
      <alignment horizontal="left" readingOrder="0"/>
    </xf>
    <xf borderId="0" fillId="0" fontId="18" numFmtId="165" xfId="0" applyAlignment="1" applyFont="1" applyNumberFormat="1">
      <alignment horizontal="left" readingOrder="0"/>
    </xf>
    <xf borderId="0" fillId="0" fontId="18" numFmtId="166" xfId="0" applyAlignment="1" applyFont="1" applyNumberFormat="1">
      <alignment horizontal="left" readingOrder="0"/>
    </xf>
    <xf borderId="9" fillId="0" fontId="18" numFmtId="170" xfId="0" applyAlignment="1" applyBorder="1" applyFont="1" applyNumberFormat="1">
      <alignment horizontal="left" readingOrder="0"/>
    </xf>
    <xf borderId="9" fillId="0" fontId="18" numFmtId="0" xfId="0" applyAlignment="1" applyBorder="1" applyFont="1">
      <alignment readingOrder="0"/>
    </xf>
    <xf borderId="0" fillId="0" fontId="18" numFmtId="0" xfId="0" applyFont="1"/>
    <xf borderId="0" fillId="0" fontId="7" numFmtId="0" xfId="0" applyAlignment="1" applyFont="1">
      <alignment horizontal="left"/>
    </xf>
    <xf borderId="0" fillId="0" fontId="7" numFmtId="170" xfId="0" applyAlignment="1" applyFont="1" applyNumberFormat="1">
      <alignment horizontal="left"/>
    </xf>
    <xf borderId="9" fillId="0" fontId="7" numFmtId="170" xfId="0" applyAlignment="1" applyBorder="1" applyFont="1" applyNumberFormat="1">
      <alignment horizontal="left"/>
    </xf>
    <xf borderId="0" fillId="0" fontId="7" numFmtId="165" xfId="0" applyAlignment="1" applyFont="1" applyNumberFormat="1">
      <alignment horizontal="left"/>
    </xf>
    <xf borderId="9" fillId="0" fontId="7" numFmtId="0" xfId="0" applyBorder="1" applyFont="1"/>
    <xf borderId="3" fillId="7" fontId="7" numFmtId="170" xfId="0" applyAlignment="1" applyBorder="1" applyFont="1" applyNumberFormat="1">
      <alignment horizontal="left"/>
    </xf>
    <xf borderId="3" fillId="7" fontId="7" numFmtId="0" xfId="0" applyBorder="1" applyFont="1"/>
    <xf borderId="1" fillId="0" fontId="17" numFmtId="0" xfId="0" applyAlignment="1" applyBorder="1" applyFont="1">
      <alignment readingOrder="0" shrinkToFit="0" vertical="bottom" wrapText="0"/>
    </xf>
    <xf borderId="1" fillId="0" fontId="17" numFmtId="0" xfId="0" applyAlignment="1" applyBorder="1" applyFont="1">
      <alignment vertical="bottom"/>
    </xf>
    <xf borderId="1" fillId="0" fontId="7" numFmtId="0" xfId="0" applyAlignment="1" applyBorder="1" applyFont="1">
      <alignment horizontal="left" vertical="bottom"/>
    </xf>
    <xf borderId="1" fillId="0" fontId="17" numFmtId="0" xfId="0" applyAlignment="1" applyBorder="1" applyFont="1">
      <alignment horizontal="left" vertical="bottom"/>
    </xf>
    <xf borderId="1" fillId="0" fontId="17" numFmtId="170" xfId="0" applyAlignment="1" applyBorder="1" applyFont="1" applyNumberFormat="1">
      <alignment horizontal="left" vertical="bottom"/>
    </xf>
    <xf borderId="1" fillId="0" fontId="7" numFmtId="175" xfId="0" applyAlignment="1" applyBorder="1" applyFont="1" applyNumberFormat="1">
      <alignment horizontal="left" vertical="bottom"/>
    </xf>
    <xf borderId="10" fillId="0" fontId="7" numFmtId="170" xfId="0" applyAlignment="1" applyBorder="1" applyFont="1" applyNumberFormat="1">
      <alignment horizontal="left" vertical="bottom"/>
    </xf>
    <xf borderId="1" fillId="0" fontId="7" numFmtId="165" xfId="0" applyAlignment="1" applyBorder="1" applyFont="1" applyNumberFormat="1">
      <alignment horizontal="left" vertical="bottom"/>
    </xf>
    <xf borderId="1" fillId="0" fontId="7" numFmtId="0" xfId="0" applyAlignment="1" applyBorder="1" applyFont="1">
      <alignment vertical="bottom"/>
    </xf>
    <xf borderId="10" fillId="0" fontId="7" numFmtId="0" xfId="0" applyAlignment="1" applyBorder="1" applyFont="1">
      <alignment vertical="bottom"/>
    </xf>
    <xf borderId="0" fillId="0" fontId="7" numFmtId="0" xfId="0" applyAlignment="1" applyFont="1">
      <alignment readingOrder="0"/>
    </xf>
    <xf borderId="0" fillId="0" fontId="7" numFmtId="0" xfId="0" applyAlignment="1" applyFont="1">
      <alignment horizontal="left" vertical="bottom"/>
    </xf>
    <xf borderId="0" fillId="0" fontId="7" numFmtId="170" xfId="0" applyAlignment="1" applyFont="1" applyNumberFormat="1">
      <alignment horizontal="left" vertical="bottom"/>
    </xf>
    <xf borderId="0" fillId="0" fontId="7" numFmtId="165" xfId="0" applyAlignment="1" applyFont="1" applyNumberFormat="1">
      <alignment horizontal="left" vertical="bottom"/>
    </xf>
    <xf borderId="0" fillId="0" fontId="7" numFmtId="166" xfId="0" applyAlignment="1" applyFont="1" applyNumberFormat="1">
      <alignment horizontal="left" vertical="bottom"/>
    </xf>
    <xf borderId="0" fillId="0" fontId="7" numFmtId="166" xfId="0" applyAlignment="1" applyFont="1" applyNumberFormat="1">
      <alignment horizontal="left"/>
    </xf>
    <xf borderId="0" fillId="0" fontId="7" numFmtId="3" xfId="0" applyFont="1" applyNumberFormat="1"/>
    <xf borderId="0" fillId="0" fontId="7" numFmtId="171" xfId="0" applyAlignment="1" applyFont="1" applyNumberFormat="1">
      <alignment horizontal="left" vertical="bottom"/>
    </xf>
    <xf borderId="0" fillId="0" fontId="7" numFmtId="173" xfId="0" applyAlignment="1" applyFont="1" applyNumberFormat="1">
      <alignment horizontal="left" vertical="bottom"/>
    </xf>
    <xf borderId="1" fillId="0" fontId="7" numFmtId="0" xfId="0" applyAlignment="1" applyBorder="1" applyFont="1">
      <alignment horizontal="left" readingOrder="0" vertical="bottom"/>
    </xf>
    <xf borderId="1" fillId="0" fontId="7" numFmtId="170" xfId="0" applyAlignment="1" applyBorder="1" applyFont="1" applyNumberFormat="1">
      <alignment horizontal="left" vertical="bottom"/>
    </xf>
    <xf borderId="1" fillId="0" fontId="17" numFmtId="0" xfId="0" applyAlignment="1" applyBorder="1" applyFont="1">
      <alignment shrinkToFit="0" vertical="bottom" wrapText="0"/>
    </xf>
    <xf borderId="0" fillId="0" fontId="7" numFmtId="0" xfId="0" applyAlignment="1" applyFont="1">
      <alignment horizontal="right" readingOrder="0" vertical="bottom"/>
    </xf>
    <xf borderId="0" fillId="0" fontId="7" numFmtId="0" xfId="0" applyAlignment="1" applyFont="1">
      <alignment vertical="bottom"/>
    </xf>
    <xf borderId="0" fillId="0" fontId="7" numFmtId="0" xfId="0" applyAlignment="1" applyFont="1">
      <alignment readingOrder="0" vertical="bottom"/>
    </xf>
    <xf borderId="0" fillId="0" fontId="3" numFmtId="170" xfId="0" applyAlignment="1" applyFont="1" applyNumberFormat="1">
      <alignment horizontal="left" vertical="bottom"/>
    </xf>
    <xf borderId="0" fillId="0" fontId="3" numFmtId="165" xfId="0" applyAlignment="1" applyFont="1" applyNumberFormat="1">
      <alignment horizontal="left" vertical="bottom"/>
    </xf>
    <xf borderId="0" fillId="0" fontId="3" numFmtId="166" xfId="0" applyAlignment="1" applyFont="1" applyNumberFormat="1">
      <alignment horizontal="left" vertical="bottom"/>
    </xf>
    <xf borderId="6" fillId="0" fontId="3" numFmtId="166" xfId="0" applyAlignment="1" applyBorder="1" applyFont="1" applyNumberFormat="1">
      <alignment horizontal="left" vertical="bottom"/>
    </xf>
    <xf borderId="0" fillId="0" fontId="16" numFmtId="0" xfId="0" applyAlignment="1" applyFont="1">
      <alignment horizontal="left" vertical="bottom"/>
    </xf>
    <xf borderId="0" fillId="0" fontId="17" numFmtId="0" xfId="0" applyAlignment="1" applyFont="1">
      <alignment readingOrder="0" shrinkToFit="0" vertical="bottom" wrapText="0"/>
    </xf>
    <xf borderId="0" fillId="0" fontId="17" numFmtId="0" xfId="0" applyAlignment="1" applyFont="1">
      <alignment vertical="bottom"/>
    </xf>
    <xf borderId="0" fillId="0" fontId="7" numFmtId="0" xfId="0" applyAlignment="1" applyFont="1">
      <alignment horizontal="left" readingOrder="0" vertical="bottom"/>
    </xf>
    <xf borderId="0" fillId="0" fontId="7" numFmtId="175" xfId="0" applyAlignment="1" applyFont="1" applyNumberFormat="1">
      <alignment horizontal="left" vertical="bottom"/>
    </xf>
    <xf borderId="9" fillId="0" fontId="7" numFmtId="170" xfId="0" applyAlignment="1" applyBorder="1" applyFont="1" applyNumberFormat="1">
      <alignment horizontal="left" vertical="bottom"/>
    </xf>
    <xf borderId="9" fillId="0" fontId="7" numFmtId="0" xfId="0" applyAlignment="1" applyBorder="1" applyFont="1">
      <alignment vertical="bottom"/>
    </xf>
    <xf borderId="1" fillId="0" fontId="7" numFmtId="166" xfId="0" applyAlignment="1" applyBorder="1" applyFont="1" applyNumberFormat="1">
      <alignment horizontal="left" vertical="bottom"/>
    </xf>
    <xf borderId="0" fillId="0" fontId="7" numFmtId="2" xfId="0" applyAlignment="1" applyFont="1" applyNumberFormat="1">
      <alignment readingOrder="0"/>
    </xf>
    <xf borderId="0" fillId="0" fontId="17" numFmtId="0" xfId="0" applyAlignment="1" applyFont="1">
      <alignment readingOrder="0"/>
    </xf>
    <xf borderId="1" fillId="0" fontId="5" numFmtId="0" xfId="0" applyAlignment="1" applyBorder="1" applyFont="1">
      <alignment readingOrder="0" shrinkToFit="0" vertical="bottom" wrapText="0"/>
    </xf>
    <xf borderId="1" fillId="0" fontId="16" numFmtId="0" xfId="0" applyAlignment="1" applyBorder="1" applyFont="1">
      <alignment vertical="bottom"/>
    </xf>
    <xf borderId="1" fillId="0" fontId="3" numFmtId="0" xfId="0" applyAlignment="1" applyBorder="1" applyFont="1">
      <alignment readingOrder="0" vertical="bottom"/>
    </xf>
    <xf borderId="1" fillId="0" fontId="3" numFmtId="0" xfId="0" applyAlignment="1" applyBorder="1" applyFont="1">
      <alignment vertical="bottom"/>
    </xf>
    <xf borderId="1" fillId="0" fontId="3" numFmtId="170" xfId="0" applyAlignment="1" applyBorder="1" applyFont="1" applyNumberFormat="1">
      <alignment vertical="bottom"/>
    </xf>
    <xf borderId="1" fillId="0" fontId="16" numFmtId="175" xfId="0" applyAlignment="1" applyBorder="1" applyFont="1" applyNumberFormat="1">
      <alignment vertical="bottom"/>
    </xf>
    <xf borderId="7" fillId="0" fontId="16" numFmtId="0" xfId="0" applyAlignment="1" applyBorder="1" applyFont="1">
      <alignment vertical="bottom"/>
    </xf>
    <xf borderId="1" fillId="0" fontId="3" numFmtId="165" xfId="0" applyAlignment="1" applyBorder="1" applyFont="1" applyNumberFormat="1">
      <alignment vertical="bottom"/>
    </xf>
    <xf borderId="1" fillId="0" fontId="3" numFmtId="166" xfId="0" applyAlignment="1" applyBorder="1" applyFont="1" applyNumberFormat="1">
      <alignment vertical="bottom"/>
    </xf>
    <xf borderId="7" fillId="0" fontId="3" numFmtId="166" xfId="0" applyAlignment="1" applyBorder="1" applyFont="1" applyNumberFormat="1">
      <alignment vertical="bottom"/>
    </xf>
    <xf borderId="0" fillId="0" fontId="3" numFmtId="2" xfId="0" applyAlignment="1" applyFont="1" applyNumberFormat="1">
      <alignment horizontal="right" vertical="bottom"/>
    </xf>
    <xf borderId="0" fillId="0" fontId="3" numFmtId="170" xfId="0" applyAlignment="1" applyFont="1" applyNumberFormat="1">
      <alignment vertical="bottom"/>
    </xf>
    <xf borderId="0" fillId="0" fontId="3" numFmtId="165" xfId="0" applyAlignment="1" applyFont="1" applyNumberFormat="1">
      <alignment vertical="bottom"/>
    </xf>
    <xf borderId="6" fillId="0" fontId="3" numFmtId="166" xfId="0" applyAlignment="1" applyBorder="1" applyFont="1" applyNumberFormat="1">
      <alignment vertical="bottom"/>
    </xf>
    <xf borderId="0" fillId="0" fontId="3" numFmtId="0" xfId="0" applyAlignment="1" applyFont="1">
      <alignment horizontal="center" vertical="bottom"/>
    </xf>
    <xf borderId="0" fillId="0" fontId="3" numFmtId="171" xfId="0" applyAlignment="1" applyFont="1" applyNumberFormat="1">
      <alignment vertical="bottom"/>
    </xf>
    <xf borderId="0" fillId="0" fontId="3" numFmtId="176" xfId="0" applyAlignment="1" applyFont="1" applyNumberFormat="1">
      <alignment vertical="bottom"/>
    </xf>
    <xf borderId="0" fillId="0" fontId="3" numFmtId="0" xfId="0" applyAlignment="1" applyFont="1">
      <alignment horizontal="right" vertical="bottom"/>
    </xf>
    <xf borderId="0" fillId="0" fontId="3" numFmtId="176" xfId="0" applyAlignment="1" applyFont="1" applyNumberFormat="1">
      <alignment horizontal="right" vertical="bottom"/>
    </xf>
    <xf borderId="6" fillId="0" fontId="16" numFmtId="166" xfId="0" applyAlignment="1" applyBorder="1" applyFont="1" applyNumberFormat="1">
      <alignment vertical="bottom"/>
    </xf>
    <xf borderId="6" fillId="0" fontId="3" numFmtId="166" xfId="0" applyAlignment="1" applyBorder="1" applyFont="1" applyNumberFormat="1">
      <alignment horizontal="right" vertical="bottom"/>
    </xf>
    <xf borderId="6" fillId="0" fontId="3" numFmtId="0" xfId="0" applyAlignment="1" applyBorder="1" applyFont="1">
      <alignment vertical="bottom"/>
    </xf>
    <xf borderId="1" fillId="0" fontId="5" numFmtId="0" xfId="0" applyAlignment="1" applyBorder="1" applyFont="1">
      <alignment readingOrder="0" vertical="bottom"/>
    </xf>
    <xf borderId="1" fillId="0" fontId="3" numFmtId="0" xfId="0" applyAlignment="1" applyBorder="1" applyFont="1">
      <alignment vertical="bottom"/>
    </xf>
    <xf borderId="10" fillId="0" fontId="16" numFmtId="170" xfId="0" applyAlignment="1" applyBorder="1" applyFont="1" applyNumberFormat="1">
      <alignment vertical="bottom"/>
    </xf>
    <xf borderId="1" fillId="0" fontId="16" numFmtId="165" xfId="0" applyAlignment="1" applyBorder="1" applyFont="1" applyNumberFormat="1">
      <alignment vertical="bottom"/>
    </xf>
    <xf borderId="1" fillId="0" fontId="16" numFmtId="166" xfId="0" applyAlignment="1" applyBorder="1" applyFont="1" applyNumberFormat="1">
      <alignment vertical="bottom"/>
    </xf>
    <xf borderId="9" fillId="0" fontId="3" numFmtId="0" xfId="0" applyAlignment="1" applyBorder="1" applyFont="1">
      <alignment vertical="bottom"/>
    </xf>
    <xf borderId="1" fillId="0" fontId="3" numFmtId="0" xfId="0" applyAlignment="1" applyBorder="1" applyFont="1">
      <alignment horizontal="right" vertical="bottom"/>
    </xf>
    <xf borderId="0" fillId="0" fontId="3" numFmtId="175" xfId="0" applyAlignment="1" applyFont="1" applyNumberFormat="1">
      <alignment vertical="bottom"/>
    </xf>
    <xf borderId="9" fillId="0" fontId="3" numFmtId="170" xfId="0" applyAlignment="1" applyBorder="1" applyFont="1" applyNumberFormat="1">
      <alignment vertical="bottom"/>
    </xf>
    <xf borderId="0" fillId="0" fontId="16" numFmtId="175" xfId="0" applyAlignment="1" applyFont="1" applyNumberFormat="1">
      <alignment vertical="bottom"/>
    </xf>
    <xf borderId="9" fillId="0" fontId="16" numFmtId="170" xfId="0" applyAlignment="1" applyBorder="1" applyFont="1" applyNumberFormat="1">
      <alignment vertical="bottom"/>
    </xf>
    <xf borderId="9" fillId="0" fontId="16" numFmtId="0" xfId="0" applyAlignment="1" applyBorder="1" applyFont="1">
      <alignment vertical="bottom"/>
    </xf>
    <xf borderId="0" fillId="0" fontId="7" numFmtId="169" xfId="0" applyAlignment="1" applyFont="1" applyNumberFormat="1">
      <alignment horizontal="left" readingOrder="0" vertical="bottom"/>
    </xf>
    <xf borderId="0" fillId="0" fontId="7" numFmtId="169" xfId="0" applyAlignment="1" applyFont="1" applyNumberFormat="1">
      <alignment horizontal="left" vertical="bottom"/>
    </xf>
    <xf borderId="0" fillId="0" fontId="7" numFmtId="169" xfId="0" applyAlignment="1" applyFont="1" applyNumberFormat="1">
      <alignment horizontal="left"/>
    </xf>
    <xf borderId="2" fillId="0" fontId="3" numFmtId="1" xfId="0" applyAlignment="1" applyBorder="1" applyFont="1" applyNumberFormat="1">
      <alignment horizontal="right"/>
    </xf>
    <xf borderId="2" fillId="0" fontId="3" numFmtId="165" xfId="0" applyBorder="1" applyFont="1" applyNumberFormat="1"/>
    <xf borderId="2" fillId="0" fontId="3" numFmtId="0" xfId="0" applyAlignment="1" applyBorder="1" applyFont="1">
      <alignment horizontal="left" readingOrder="0"/>
    </xf>
    <xf borderId="0" fillId="0" fontId="3" numFmtId="1" xfId="0" applyFont="1" applyNumberFormat="1"/>
    <xf borderId="0" fillId="0" fontId="3" numFmtId="1" xfId="0" applyAlignment="1" applyFont="1" applyNumberFormat="1">
      <alignment readingOrder="0"/>
    </xf>
    <xf borderId="0" fillId="13" fontId="3" numFmtId="1" xfId="0" applyAlignment="1" applyFont="1" applyNumberFormat="1">
      <alignment horizontal="right" vertical="bottom"/>
    </xf>
    <xf borderId="0" fillId="13" fontId="3" numFmtId="0" xfId="0" applyAlignment="1" applyFont="1">
      <alignment horizontal="right" vertical="bottom"/>
    </xf>
    <xf borderId="0" fillId="13" fontId="3" numFmtId="0" xfId="0" applyAlignment="1" applyFont="1">
      <alignment shrinkToFit="0" vertical="bottom" wrapText="0"/>
    </xf>
    <xf borderId="0" fillId="8" fontId="7" numFmtId="1" xfId="0" applyAlignment="1" applyFont="1" applyNumberFormat="1">
      <alignment readingOrder="0"/>
    </xf>
    <xf borderId="0" fillId="4" fontId="7" numFmtId="1" xfId="0" applyAlignment="1" applyFont="1" applyNumberFormat="1">
      <alignment readingOrder="0"/>
    </xf>
    <xf borderId="0" fillId="4" fontId="3" numFmtId="1" xfId="0" applyAlignment="1" applyFont="1" applyNumberFormat="1">
      <alignment horizontal="right" readingOrder="0" vertical="bottom"/>
    </xf>
    <xf borderId="0" fillId="9" fontId="7" numFmtId="1" xfId="0" applyAlignment="1" applyFont="1" applyNumberFormat="1">
      <alignment readingOrder="0"/>
    </xf>
    <xf borderId="0" fillId="10" fontId="7" numFmtId="1" xfId="0" applyAlignment="1" applyFont="1" applyNumberFormat="1">
      <alignment readingOrder="0"/>
    </xf>
    <xf borderId="0" fillId="11" fontId="7" numFmtId="1" xfId="0" applyAlignment="1" applyFont="1" applyNumberFormat="1">
      <alignment readingOrder="0"/>
    </xf>
    <xf borderId="0" fillId="6" fontId="7" numFmtId="1" xfId="0" applyAlignment="1" applyFont="1" applyNumberFormat="1">
      <alignment readingOrder="0"/>
    </xf>
    <xf borderId="0" fillId="12" fontId="7" numFmtId="1" xfId="0" applyAlignment="1" applyFont="1" applyNumberFormat="1">
      <alignment readingOrder="0"/>
    </xf>
    <xf borderId="0" fillId="13" fontId="7" numFmtId="1" xfId="0" applyAlignment="1" applyFont="1" applyNumberFormat="1">
      <alignment readingOrder="0"/>
    </xf>
    <xf borderId="0" fillId="13" fontId="3" numFmtId="1" xfId="0" applyAlignment="1" applyFont="1" applyNumberFormat="1">
      <alignment horizontal="right" readingOrder="0" vertical="bottom"/>
    </xf>
    <xf borderId="0" fillId="14" fontId="7" numFmtId="1" xfId="0" applyAlignment="1" applyFont="1" applyNumberFormat="1">
      <alignment readingOrder="0"/>
    </xf>
    <xf borderId="0" fillId="0" fontId="3" numFmtId="166" xfId="0" applyFont="1" applyNumberFormat="1"/>
    <xf borderId="0" fillId="4" fontId="3" numFmtId="9" xfId="0" applyAlignment="1" applyFont="1" applyNumberFormat="1">
      <alignment readingOrder="0"/>
    </xf>
    <xf borderId="3" fillId="7" fontId="5" numFmtId="0" xfId="0" applyAlignment="1" applyBorder="1" applyFont="1">
      <alignment readingOrder="0"/>
    </xf>
    <xf borderId="4" fillId="7" fontId="5" numFmtId="166" xfId="0" applyAlignment="1" applyBorder="1" applyFont="1" applyNumberFormat="1">
      <alignment readingOrder="0"/>
    </xf>
    <xf borderId="5" fillId="7" fontId="5" numFmtId="0" xfId="0" applyBorder="1" applyFont="1"/>
    <xf borderId="0" fillId="0" fontId="9" numFmtId="0" xfId="0" applyFont="1"/>
    <xf borderId="11" fillId="5" fontId="21" numFmtId="0" xfId="0" applyAlignment="1" applyBorder="1" applyFont="1">
      <alignment horizontal="center" readingOrder="0" vertical="top"/>
    </xf>
    <xf borderId="5" fillId="5" fontId="21" numFmtId="0" xfId="0" applyAlignment="1" applyBorder="1" applyFont="1">
      <alignment horizontal="center" readingOrder="0" vertical="top"/>
    </xf>
    <xf borderId="5" fillId="17" fontId="22" numFmtId="0" xfId="0" applyAlignment="1" applyBorder="1" applyFill="1" applyFont="1">
      <alignment horizontal="center" readingOrder="0" vertical="top"/>
    </xf>
    <xf borderId="12" fillId="5" fontId="23" numFmtId="0" xfId="0" applyAlignment="1" applyBorder="1" applyFont="1">
      <alignment horizontal="center" readingOrder="0" vertical="top"/>
    </xf>
    <xf borderId="7" fillId="5" fontId="23" numFmtId="0" xfId="0" applyAlignment="1" applyBorder="1" applyFont="1">
      <alignment horizontal="center" readingOrder="0" vertical="top"/>
    </xf>
    <xf borderId="7" fillId="17" fontId="24" numFmtId="0" xfId="0" applyAlignment="1" applyBorder="1" applyFont="1">
      <alignment horizontal="center" readingOrder="0" vertical="top"/>
    </xf>
    <xf borderId="12" fillId="5" fontId="20" numFmtId="0" xfId="0" applyAlignment="1" applyBorder="1" applyFont="1">
      <alignment vertical="bottom"/>
    </xf>
    <xf borderId="7" fillId="5" fontId="20" numFmtId="0" xfId="0" applyAlignment="1" applyBorder="1" applyFont="1">
      <alignment vertical="bottom"/>
    </xf>
    <xf borderId="7" fillId="5" fontId="20" numFmtId="0" xfId="0" applyAlignment="1" applyBorder="1" applyFont="1">
      <alignment vertical="top"/>
    </xf>
    <xf borderId="7" fillId="5" fontId="20" numFmtId="0" xfId="0" applyAlignment="1" applyBorder="1" applyFont="1">
      <alignment vertical="top"/>
    </xf>
    <xf borderId="12" fillId="5" fontId="20" numFmtId="0" xfId="0" applyAlignment="1" applyBorder="1" applyFont="1">
      <alignment vertical="bottom"/>
    </xf>
    <xf borderId="9" fillId="0" fontId="3" numFmtId="0" xfId="0" applyBorder="1" applyFont="1"/>
    <xf borderId="0" fillId="0" fontId="25" numFmtId="0" xfId="0" applyAlignment="1" applyFont="1">
      <alignment readingOrder="0"/>
    </xf>
    <xf borderId="0" fillId="0" fontId="5" numFmtId="166" xfId="0" applyAlignment="1" applyFont="1" applyNumberFormat="1">
      <alignment horizontal="left" readingOrder="0"/>
    </xf>
    <xf borderId="9" fillId="0" fontId="5" numFmtId="0" xfId="0" applyAlignment="1" applyBorder="1" applyFont="1">
      <alignment readingOrder="0"/>
    </xf>
    <xf borderId="1" fillId="3" fontId="5" numFmtId="0" xfId="0" applyAlignment="1" applyBorder="1" applyFont="1">
      <alignment readingOrder="0"/>
    </xf>
    <xf borderId="1" fillId="3" fontId="5" numFmtId="0" xfId="0" applyAlignment="1" applyBorder="1" applyFont="1">
      <alignment horizontal="left" readingOrder="0"/>
    </xf>
    <xf borderId="1" fillId="3" fontId="5" numFmtId="166" xfId="0" applyAlignment="1" applyBorder="1" applyFont="1" applyNumberFormat="1">
      <alignment horizontal="left" readingOrder="0"/>
    </xf>
    <xf borderId="1" fillId="3" fontId="5" numFmtId="0" xfId="0" applyAlignment="1" applyBorder="1" applyFont="1">
      <alignment horizontal="left"/>
    </xf>
    <xf borderId="10" fillId="3" fontId="5" numFmtId="166" xfId="0" applyAlignment="1" applyBorder="1" applyFont="1" applyNumberFormat="1">
      <alignment horizontal="left" readingOrder="0"/>
    </xf>
    <xf borderId="0" fillId="3" fontId="5" numFmtId="0" xfId="0" applyAlignment="1" applyFont="1">
      <alignment horizontal="left"/>
    </xf>
    <xf borderId="9" fillId="0" fontId="10" numFmtId="166" xfId="0" applyAlignment="1" applyBorder="1" applyFont="1" applyNumberFormat="1">
      <alignment horizontal="left" readingOrder="0"/>
    </xf>
    <xf borderId="9" fillId="0" fontId="3" numFmtId="166" xfId="0" applyAlignment="1" applyBorder="1" applyFont="1" applyNumberFormat="1">
      <alignment horizontal="left"/>
    </xf>
    <xf borderId="0" fillId="0" fontId="3" numFmtId="4" xfId="0" applyFont="1" applyNumberFormat="1"/>
    <xf borderId="9" fillId="0" fontId="3" numFmtId="166" xfId="0" applyAlignment="1" applyBorder="1" applyFont="1" applyNumberFormat="1">
      <alignment horizontal="left" readingOrder="0"/>
    </xf>
    <xf borderId="0" fillId="0" fontId="3" numFmtId="177" xfId="0" applyFont="1" applyNumberFormat="1"/>
    <xf borderId="0" fillId="0" fontId="3" numFmtId="10" xfId="0" applyFont="1" applyNumberFormat="1"/>
    <xf borderId="0" fillId="0" fontId="3" numFmtId="0" xfId="0" applyAlignment="1" applyFont="1">
      <alignment horizontal="left"/>
    </xf>
    <xf borderId="0" fillId="0" fontId="3" numFmtId="177" xfId="0" applyAlignment="1" applyFont="1" applyNumberFormat="1">
      <alignment horizontal="left"/>
    </xf>
    <xf borderId="9" fillId="9" fontId="5" numFmtId="0" xfId="0" applyAlignment="1" applyBorder="1" applyFont="1">
      <alignment readingOrder="0"/>
    </xf>
    <xf borderId="0" fillId="3" fontId="5" numFmtId="0" xfId="0" applyAlignment="1" applyFont="1">
      <alignment horizontal="left" readingOrder="0"/>
    </xf>
    <xf borderId="0" fillId="0" fontId="3" numFmtId="169" xfId="0" applyFont="1" applyNumberFormat="1"/>
    <xf borderId="0" fillId="0" fontId="5" numFmtId="177" xfId="0" applyAlignment="1" applyFont="1" applyNumberFormat="1">
      <alignment horizontal="left"/>
    </xf>
    <xf borderId="11" fillId="0" fontId="5" numFmtId="0" xfId="0" applyAlignment="1" applyBorder="1" applyFont="1">
      <alignment readingOrder="0"/>
    </xf>
    <xf borderId="11" fillId="0" fontId="3" numFmtId="0" xfId="0" applyAlignment="1" applyBorder="1" applyFont="1">
      <alignment horizontal="left"/>
    </xf>
    <xf borderId="11" fillId="0" fontId="3" numFmtId="166" xfId="0" applyAlignment="1" applyBorder="1" applyFont="1" applyNumberFormat="1">
      <alignment horizontal="left"/>
    </xf>
    <xf borderId="11" fillId="0" fontId="26" numFmtId="0" xfId="0" applyAlignment="1" applyBorder="1" applyFont="1">
      <alignment horizontal="left" readingOrder="0" shrinkToFit="0" wrapText="1"/>
    </xf>
    <xf borderId="11" fillId="0" fontId="26" numFmtId="166" xfId="0" applyAlignment="1" applyBorder="1" applyFont="1" applyNumberFormat="1">
      <alignment horizontal="left" readingOrder="0" shrinkToFit="0" wrapText="1"/>
    </xf>
    <xf borderId="11" fillId="0" fontId="5" numFmtId="166" xfId="0" applyAlignment="1" applyBorder="1" applyFont="1" applyNumberFormat="1">
      <alignment horizontal="left" readingOrder="0"/>
    </xf>
    <xf borderId="11" fillId="0" fontId="27" numFmtId="0" xfId="0" applyAlignment="1" applyBorder="1" applyFont="1">
      <alignment horizontal="left" readingOrder="0" shrinkToFit="0" wrapText="1"/>
    </xf>
    <xf borderId="11" fillId="0" fontId="27" numFmtId="168" xfId="0" applyAlignment="1" applyBorder="1" applyFont="1" applyNumberFormat="1">
      <alignment horizontal="left" readingOrder="0" shrinkToFit="0" wrapText="1"/>
    </xf>
    <xf borderId="11" fillId="0" fontId="27" numFmtId="166" xfId="0" applyAlignment="1" applyBorder="1" applyFont="1" applyNumberFormat="1">
      <alignment horizontal="left" readingOrder="0" shrinkToFit="0" wrapText="1"/>
    </xf>
    <xf borderId="9" fillId="0" fontId="3" numFmtId="168" xfId="0" applyBorder="1" applyFont="1" applyNumberFormat="1"/>
    <xf borderId="11" fillId="0" fontId="5" numFmtId="0" xfId="0" applyAlignment="1" applyBorder="1" applyFont="1">
      <alignment horizontal="left" readingOrder="0"/>
    </xf>
    <xf borderId="11" fillId="0" fontId="3" numFmtId="168" xfId="0" applyAlignment="1" applyBorder="1" applyFont="1" applyNumberFormat="1">
      <alignment horizontal="left"/>
    </xf>
    <xf borderId="11" fillId="0" fontId="27" numFmtId="178" xfId="0" applyAlignment="1" applyBorder="1" applyFont="1" applyNumberFormat="1">
      <alignment horizontal="left" readingOrder="0" shrinkToFit="0" wrapText="1"/>
    </xf>
    <xf borderId="0" fillId="0" fontId="5" numFmtId="9" xfId="0" applyAlignment="1" applyFont="1" applyNumberFormat="1">
      <alignment readingOrder="0"/>
    </xf>
    <xf borderId="0" fillId="0" fontId="9" numFmtId="169" xfId="0" applyFont="1" applyNumberFormat="1"/>
    <xf borderId="1" fillId="18" fontId="17" numFmtId="0" xfId="0" applyAlignment="1" applyBorder="1" applyFill="1" applyFont="1">
      <alignment readingOrder="0"/>
    </xf>
    <xf borderId="1" fillId="18" fontId="17" numFmtId="0" xfId="0" applyAlignment="1" applyBorder="1" applyFont="1">
      <alignment horizontal="left" readingOrder="0"/>
    </xf>
    <xf borderId="1" fillId="18" fontId="17" numFmtId="166" xfId="0" applyAlignment="1" applyBorder="1" applyFont="1" applyNumberFormat="1">
      <alignment horizontal="left" readingOrder="0"/>
    </xf>
    <xf borderId="1" fillId="18" fontId="17" numFmtId="0" xfId="0" applyAlignment="1" applyBorder="1" applyFont="1">
      <alignment horizontal="left"/>
    </xf>
    <xf borderId="1" fillId="18" fontId="7" numFmtId="0" xfId="0" applyBorder="1" applyFont="1"/>
    <xf borderId="1" fillId="18" fontId="7" numFmtId="0" xfId="0" applyAlignment="1" applyBorder="1" applyFont="1">
      <alignment readingOrder="0"/>
    </xf>
    <xf borderId="0" fillId="0" fontId="7" numFmtId="168" xfId="0" applyFont="1" applyNumberFormat="1"/>
    <xf borderId="0" fillId="0" fontId="7" numFmtId="10" xfId="0" applyFont="1" applyNumberFormat="1"/>
    <xf borderId="0" fillId="0" fontId="7" numFmtId="169" xfId="0" applyFont="1" applyNumberFormat="1"/>
    <xf borderId="0" fillId="0" fontId="7" numFmtId="0" xfId="0" applyAlignment="1" applyFont="1">
      <alignment horizontal="right" readingOrder="0"/>
    </xf>
    <xf borderId="0" fillId="0" fontId="17" numFmtId="0" xfId="0" applyFont="1"/>
    <xf borderId="0" fillId="0" fontId="17" numFmtId="0" xfId="0" applyAlignment="1" applyFont="1">
      <alignment horizontal="left" readingOrder="0"/>
    </xf>
    <xf borderId="0" fillId="0" fontId="7" numFmtId="3" xfId="0" applyAlignment="1" applyFont="1" applyNumberFormat="1">
      <alignment horizontal="left" readingOrder="0"/>
    </xf>
    <xf borderId="0" fillId="0" fontId="17" numFmtId="3" xfId="0" applyAlignment="1" applyFont="1" applyNumberFormat="1">
      <alignment horizontal="left" readingOrder="0"/>
    </xf>
    <xf borderId="0" fillId="0" fontId="7" numFmtId="179" xfId="0" applyFont="1" applyNumberFormat="1"/>
    <xf borderId="0" fillId="0" fontId="7" numFmtId="180" xfId="0" applyAlignment="1" applyFont="1" applyNumberFormat="1">
      <alignment horizontal="left"/>
    </xf>
    <xf borderId="0" fillId="0" fontId="7" numFmtId="0" xfId="0" applyAlignment="1" applyFont="1">
      <alignment horizontal="left" readingOrder="0"/>
    </xf>
    <xf borderId="0" fillId="0" fontId="7" numFmtId="180" xfId="0" applyAlignment="1" applyFont="1" applyNumberFormat="1">
      <alignment horizontal="left" readingOrder="0"/>
    </xf>
    <xf borderId="0" fillId="0" fontId="7" numFmtId="3" xfId="0" applyAlignment="1" applyFont="1" applyNumberFormat="1">
      <alignment readingOrder="0"/>
    </xf>
    <xf borderId="0" fillId="0" fontId="7" numFmtId="181" xfId="0" applyAlignment="1" applyFont="1" applyNumberFormat="1">
      <alignment readingOrder="0"/>
    </xf>
    <xf borderId="0" fillId="0" fontId="7" numFmtId="182" xfId="0" applyFont="1" applyNumberFormat="1"/>
    <xf borderId="0" fillId="0" fontId="7" numFmtId="183" xfId="0" applyAlignment="1" applyFont="1" applyNumberFormat="1">
      <alignment readingOrder="0"/>
    </xf>
    <xf borderId="0" fillId="0" fontId="7" numFmtId="179" xfId="0" applyAlignment="1" applyFont="1" applyNumberFormat="1">
      <alignment readingOrder="0"/>
    </xf>
    <xf borderId="0" fillId="0" fontId="7" numFmtId="182" xfId="0" applyAlignment="1" applyFont="1" applyNumberFormat="1">
      <alignment horizontal="left"/>
    </xf>
    <xf borderId="0" fillId="0" fontId="7" numFmtId="184" xfId="0" applyAlignment="1" applyFont="1" applyNumberFormat="1">
      <alignment horizontal="left" readingOrder="0"/>
    </xf>
    <xf borderId="0" fillId="0" fontId="28" numFmtId="0" xfId="0" applyAlignment="1" applyFont="1">
      <alignment readingOrder="0"/>
    </xf>
    <xf borderId="0" fillId="0" fontId="28" numFmtId="0" xfId="0" applyAlignment="1" applyFont="1">
      <alignment horizontal="left" readingOrder="0"/>
    </xf>
    <xf borderId="0" fillId="0" fontId="29" numFmtId="0" xfId="0" applyAlignment="1" applyFont="1">
      <alignment horizontal="left" readingOrder="0"/>
    </xf>
    <xf borderId="0" fillId="0" fontId="28" numFmtId="182" xfId="0" applyAlignment="1" applyFont="1" applyNumberFormat="1">
      <alignment horizontal="left"/>
    </xf>
    <xf borderId="0" fillId="0" fontId="28" numFmtId="181" xfId="0" applyAlignment="1" applyFont="1" applyNumberFormat="1">
      <alignment readingOrder="0" shrinkToFit="0" wrapText="0"/>
    </xf>
    <xf borderId="0" fillId="0" fontId="30" numFmtId="180" xfId="0" applyFont="1" applyNumberFormat="1"/>
    <xf borderId="0" fillId="0" fontId="28" numFmtId="182" xfId="0" applyAlignment="1" applyFont="1" applyNumberFormat="1">
      <alignment horizontal="left" readingOrder="0"/>
    </xf>
    <xf borderId="0" fillId="0" fontId="28" numFmtId="185" xfId="0" applyAlignment="1" applyFont="1" applyNumberFormat="1">
      <alignment horizontal="left" readingOrder="0"/>
    </xf>
    <xf borderId="0" fillId="0" fontId="3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95250</xdr:rowOff>
    </xdr:from>
    <xdr:ext cx="2209800" cy="600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0</xdr:row>
      <xdr:rowOff>95250</xdr:rowOff>
    </xdr:from>
    <xdr:ext cx="2209800" cy="600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0</xdr:row>
      <xdr:rowOff>95250</xdr:rowOff>
    </xdr:from>
    <xdr:ext cx="2209800" cy="600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23</xdr:col>
      <xdr:colOff>447675</xdr:colOff>
      <xdr:row>24</xdr:row>
      <xdr:rowOff>171450</xdr:rowOff>
    </xdr:from>
    <xdr:ext cx="1885950" cy="15240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1390650</xdr:colOff>
      <xdr:row>24</xdr:row>
      <xdr:rowOff>76200</xdr:rowOff>
    </xdr:from>
    <xdr:ext cx="2390775" cy="17049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2476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2476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0" topLeftCell="A21" activePane="bottomLeft" state="frozen"/>
      <selection activeCell="B22" sqref="B22" pane="bottomLeft"/>
    </sheetView>
  </sheetViews>
  <sheetFormatPr customHeight="1" defaultColWidth="12.63" defaultRowHeight="15.75" outlineLevelRow="1"/>
  <cols>
    <col customWidth="1" min="1" max="1" width="51.38"/>
    <col customWidth="1" min="2" max="2" width="31.0"/>
    <col customWidth="1" min="3" max="3" width="14.38"/>
    <col customWidth="1" min="4" max="4" width="28.38"/>
  </cols>
  <sheetData>
    <row r="1">
      <c r="A1" s="1" t="s">
        <v>0</v>
      </c>
      <c r="B1" s="2" t="s">
        <v>1</v>
      </c>
      <c r="C1" s="3"/>
      <c r="D1" s="3"/>
      <c r="E1" s="3"/>
      <c r="F1" s="3"/>
      <c r="G1" s="3"/>
      <c r="H1" s="3"/>
      <c r="I1" s="3"/>
      <c r="J1" s="3"/>
      <c r="V1" s="3"/>
      <c r="W1" s="3"/>
      <c r="X1" s="3"/>
      <c r="Y1" s="3"/>
      <c r="Z1" s="3"/>
    </row>
    <row r="2">
      <c r="A2" s="3"/>
      <c r="B2" s="4"/>
      <c r="C2" s="3"/>
      <c r="D2" s="3"/>
      <c r="E2" s="3"/>
      <c r="F2" s="3"/>
      <c r="G2" s="3"/>
      <c r="H2" s="3"/>
      <c r="I2" s="3"/>
      <c r="J2" s="3"/>
      <c r="V2" s="3"/>
      <c r="W2" s="3"/>
      <c r="X2" s="3"/>
      <c r="Y2" s="3"/>
      <c r="Z2" s="3"/>
    </row>
    <row r="3" collapsed="1">
      <c r="A3" s="1" t="s">
        <v>2</v>
      </c>
      <c r="B3" s="4"/>
      <c r="C3" s="4"/>
      <c r="D3" s="4"/>
      <c r="E3" s="4"/>
      <c r="F3" s="4"/>
      <c r="G3" s="3"/>
      <c r="H3" s="3"/>
      <c r="I3" s="3"/>
      <c r="J3" s="3"/>
      <c r="V3" s="3"/>
      <c r="W3" s="3"/>
      <c r="X3" s="3"/>
      <c r="Y3" s="3"/>
      <c r="Z3" s="3"/>
    </row>
    <row r="4" hidden="1" outlineLevel="1">
      <c r="A4" s="5" t="s">
        <v>3</v>
      </c>
      <c r="B4" s="4"/>
      <c r="C4" s="4"/>
      <c r="D4" s="4"/>
      <c r="E4" s="4"/>
      <c r="F4" s="4"/>
      <c r="G4" s="3"/>
      <c r="H4" s="3"/>
      <c r="I4" s="3"/>
      <c r="J4" s="3"/>
      <c r="V4" s="3"/>
      <c r="W4" s="3"/>
      <c r="X4" s="3"/>
      <c r="Y4" s="3"/>
      <c r="Z4" s="3"/>
    </row>
    <row r="5" hidden="1" outlineLevel="1">
      <c r="A5" s="5" t="s">
        <v>4</v>
      </c>
      <c r="B5" s="4"/>
      <c r="C5" s="4"/>
      <c r="D5" s="4"/>
      <c r="E5" s="4"/>
      <c r="F5" s="4"/>
      <c r="G5" s="3"/>
      <c r="H5" s="3"/>
      <c r="I5" s="3"/>
      <c r="J5" s="3"/>
      <c r="V5" s="3"/>
      <c r="W5" s="3"/>
      <c r="X5" s="3"/>
      <c r="Y5" s="3"/>
      <c r="Z5" s="3"/>
    </row>
    <row r="6" hidden="1" outlineLevel="1">
      <c r="A6" s="5" t="s">
        <v>5</v>
      </c>
      <c r="B6" s="4"/>
      <c r="C6" s="4"/>
      <c r="D6" s="4"/>
      <c r="E6" s="4"/>
      <c r="F6" s="4"/>
      <c r="G6" s="3"/>
      <c r="H6" s="3"/>
      <c r="I6" s="3"/>
      <c r="J6" s="3"/>
      <c r="V6" s="3"/>
      <c r="W6" s="3"/>
      <c r="X6" s="3"/>
      <c r="Y6" s="3"/>
      <c r="Z6" s="3"/>
    </row>
    <row r="7" hidden="1" outlineLevel="1">
      <c r="A7" s="5" t="s">
        <v>6</v>
      </c>
      <c r="B7" s="4"/>
      <c r="C7" s="4"/>
      <c r="D7" s="4"/>
      <c r="E7" s="4"/>
      <c r="F7" s="4"/>
      <c r="G7" s="3"/>
      <c r="H7" s="3"/>
      <c r="I7" s="3"/>
      <c r="J7" s="3"/>
      <c r="V7" s="3"/>
      <c r="W7" s="3"/>
      <c r="X7" s="3"/>
      <c r="Y7" s="3"/>
      <c r="Z7" s="3"/>
    </row>
    <row r="8" hidden="1" outlineLevel="1">
      <c r="A8" s="5" t="s">
        <v>7</v>
      </c>
      <c r="B8" s="4"/>
      <c r="C8" s="4"/>
      <c r="D8" s="4"/>
      <c r="E8" s="4"/>
      <c r="F8" s="4"/>
      <c r="G8" s="3"/>
      <c r="H8" s="3"/>
      <c r="I8" s="3"/>
      <c r="J8" s="3"/>
      <c r="V8" s="3"/>
      <c r="W8" s="3"/>
      <c r="X8" s="3"/>
      <c r="Y8" s="3"/>
      <c r="Z8" s="3"/>
    </row>
    <row r="9" hidden="1" outlineLevel="1">
      <c r="A9" s="5" t="s">
        <v>8</v>
      </c>
      <c r="B9" s="4"/>
      <c r="C9" s="4"/>
      <c r="D9" s="4"/>
      <c r="E9" s="4"/>
      <c r="F9" s="4"/>
      <c r="G9" s="3"/>
      <c r="H9" s="3"/>
      <c r="I9" s="3"/>
      <c r="J9" s="3"/>
      <c r="V9" s="3"/>
      <c r="W9" s="3"/>
      <c r="X9" s="3"/>
      <c r="Y9" s="3"/>
      <c r="Z9" s="3"/>
    </row>
    <row r="10" hidden="1" outlineLevel="1">
      <c r="A10" s="5" t="s">
        <v>9</v>
      </c>
      <c r="B10" s="4"/>
      <c r="C10" s="4"/>
      <c r="D10" s="4"/>
      <c r="E10" s="4"/>
      <c r="F10" s="4"/>
      <c r="G10" s="3"/>
      <c r="H10" s="3"/>
      <c r="I10" s="3"/>
      <c r="J10" s="3"/>
      <c r="V10" s="3"/>
      <c r="W10" s="3"/>
      <c r="X10" s="3"/>
      <c r="Y10" s="3"/>
      <c r="Z10" s="3"/>
    </row>
    <row r="11" hidden="1" outlineLevel="1">
      <c r="A11" s="5" t="s">
        <v>10</v>
      </c>
      <c r="B11" s="4"/>
      <c r="C11" s="4"/>
      <c r="D11" s="4"/>
      <c r="E11" s="4"/>
      <c r="F11" s="4"/>
      <c r="G11" s="3"/>
      <c r="H11" s="3"/>
      <c r="I11" s="3"/>
      <c r="J11" s="3"/>
      <c r="V11" s="3"/>
      <c r="W11" s="3"/>
      <c r="X11" s="3"/>
      <c r="Y11" s="3"/>
      <c r="Z11" s="3"/>
    </row>
    <row r="12" hidden="1" outlineLevel="1">
      <c r="A12" s="5" t="s">
        <v>11</v>
      </c>
      <c r="B12" s="4"/>
      <c r="C12" s="4"/>
      <c r="D12" s="4"/>
      <c r="E12" s="4"/>
      <c r="F12" s="4"/>
      <c r="G12" s="3"/>
      <c r="H12" s="3"/>
      <c r="I12" s="3"/>
      <c r="J12" s="3"/>
      <c r="V12" s="3"/>
      <c r="W12" s="3"/>
      <c r="X12" s="3"/>
      <c r="Y12" s="3"/>
      <c r="Z12" s="3"/>
    </row>
    <row r="13" hidden="1" outlineLevel="1">
      <c r="A13" s="5" t="s">
        <v>12</v>
      </c>
      <c r="B13" s="4"/>
      <c r="C13" s="4"/>
      <c r="D13" s="4"/>
      <c r="E13" s="4"/>
      <c r="F13" s="4"/>
      <c r="G13" s="3"/>
      <c r="H13" s="3"/>
      <c r="I13" s="3"/>
      <c r="J13" s="3"/>
      <c r="V13" s="3"/>
      <c r="W13" s="3"/>
      <c r="X13" s="3"/>
      <c r="Y13" s="3"/>
      <c r="Z13" s="3"/>
    </row>
    <row r="14" hidden="1" outlineLevel="1">
      <c r="A14" s="5" t="s">
        <v>13</v>
      </c>
      <c r="B14" s="4"/>
      <c r="C14" s="4"/>
      <c r="D14" s="4"/>
      <c r="E14" s="4"/>
      <c r="F14" s="4"/>
      <c r="G14" s="3"/>
      <c r="H14" s="3"/>
      <c r="I14" s="3"/>
      <c r="J14" s="3"/>
      <c r="V14" s="3"/>
      <c r="W14" s="3"/>
      <c r="X14" s="3"/>
      <c r="Y14" s="3"/>
      <c r="Z14" s="3"/>
    </row>
    <row r="15" hidden="1" outlineLevel="1">
      <c r="A15" s="5" t="s">
        <v>14</v>
      </c>
      <c r="B15" s="4"/>
      <c r="C15" s="4"/>
      <c r="D15" s="4"/>
      <c r="E15" s="4"/>
      <c r="F15" s="4"/>
      <c r="G15" s="3"/>
      <c r="H15" s="3"/>
      <c r="I15" s="3"/>
      <c r="J15" s="3"/>
      <c r="V15" s="3"/>
      <c r="W15" s="3"/>
      <c r="X15" s="3"/>
      <c r="Y15" s="3"/>
      <c r="Z15" s="3"/>
    </row>
    <row r="16" hidden="1" outlineLevel="1">
      <c r="A16" s="5" t="s">
        <v>15</v>
      </c>
      <c r="B16" s="4"/>
      <c r="C16" s="4"/>
      <c r="D16" s="4"/>
      <c r="E16" s="4"/>
      <c r="F16" s="4"/>
      <c r="G16" s="3"/>
      <c r="H16" s="3"/>
      <c r="I16" s="3"/>
      <c r="J16" s="3"/>
      <c r="V16" s="3"/>
      <c r="W16" s="3"/>
      <c r="X16" s="3"/>
      <c r="Y16" s="3"/>
      <c r="Z16" s="3"/>
    </row>
    <row r="17" hidden="1" outlineLevel="1">
      <c r="A17" s="5" t="s">
        <v>16</v>
      </c>
      <c r="B17" s="4"/>
      <c r="C17" s="4"/>
      <c r="D17" s="4"/>
      <c r="E17" s="4"/>
      <c r="F17" s="4"/>
      <c r="G17" s="3"/>
      <c r="H17" s="3"/>
      <c r="I17" s="3"/>
      <c r="J17" s="3"/>
      <c r="V17" s="3"/>
      <c r="W17" s="3"/>
      <c r="X17" s="3"/>
      <c r="Y17" s="3"/>
      <c r="Z17" s="3"/>
    </row>
    <row r="18" hidden="1" outlineLevel="1">
      <c r="A18" s="3"/>
      <c r="B18" s="4"/>
      <c r="C18" s="4"/>
      <c r="D18" s="4"/>
      <c r="E18" s="4"/>
      <c r="F18" s="4"/>
      <c r="G18" s="3"/>
      <c r="H18" s="3"/>
      <c r="I18" s="3"/>
      <c r="J18" s="3"/>
      <c r="V18" s="3"/>
      <c r="W18" s="3"/>
      <c r="X18" s="3"/>
      <c r="Y18" s="3"/>
      <c r="Z18" s="3"/>
    </row>
    <row r="19">
      <c r="A19" s="1"/>
      <c r="B19" s="6"/>
      <c r="C19" s="1"/>
      <c r="D19" s="1"/>
      <c r="E19" s="3"/>
      <c r="F19" s="3"/>
      <c r="G19" s="3"/>
      <c r="H19" s="3"/>
      <c r="I19" s="3"/>
      <c r="J19" s="5"/>
      <c r="V19" s="3"/>
      <c r="W19" s="3"/>
      <c r="X19" s="3"/>
      <c r="Y19" s="3"/>
      <c r="Z19" s="3"/>
    </row>
    <row r="20">
      <c r="A20" s="1" t="s">
        <v>17</v>
      </c>
      <c r="B20" s="6" t="s">
        <v>18</v>
      </c>
      <c r="C20" s="1" t="s">
        <v>19</v>
      </c>
      <c r="D20" s="1" t="s">
        <v>20</v>
      </c>
      <c r="E20" s="3"/>
      <c r="F20" s="3"/>
      <c r="G20" s="3"/>
      <c r="H20" s="3"/>
      <c r="I20" s="3"/>
      <c r="J20" s="5"/>
      <c r="V20" s="3"/>
      <c r="W20" s="3"/>
      <c r="X20" s="3"/>
      <c r="Y20" s="3"/>
      <c r="Z20" s="3"/>
    </row>
    <row r="21" ht="18.0" customHeight="1">
      <c r="A21" s="7" t="s">
        <v>21</v>
      </c>
      <c r="B21" s="8"/>
      <c r="C21" s="9"/>
      <c r="D21" s="10"/>
      <c r="E21" s="9"/>
      <c r="F21" s="9"/>
      <c r="G21" s="9"/>
      <c r="H21" s="9"/>
      <c r="I21" s="9"/>
      <c r="J21" s="9"/>
      <c r="V21" s="9"/>
      <c r="W21" s="9"/>
      <c r="X21" s="9"/>
      <c r="Y21" s="9"/>
      <c r="Z21" s="9"/>
    </row>
    <row r="22" ht="18.0" customHeight="1">
      <c r="A22" s="5" t="str">
        <f>'Price Calc'!A13</f>
        <v>Client Name</v>
      </c>
      <c r="B22" s="11" t="s">
        <v>22</v>
      </c>
      <c r="C22" s="5" t="s">
        <v>23</v>
      </c>
      <c r="D22" s="2" t="s">
        <v>24</v>
      </c>
      <c r="E22" s="3"/>
      <c r="F22" s="3"/>
      <c r="G22" s="3"/>
      <c r="H22" s="3"/>
      <c r="I22" s="3"/>
      <c r="J22" s="3"/>
      <c r="V22" s="3"/>
      <c r="W22" s="3"/>
      <c r="X22" s="3"/>
      <c r="Y22" s="3"/>
      <c r="Z22" s="3"/>
    </row>
    <row r="23" ht="18.0" customHeight="1">
      <c r="A23" s="5" t="str">
        <f>'Price Calc'!A14</f>
        <v>Contact Details</v>
      </c>
      <c r="B23" s="12" t="s">
        <v>25</v>
      </c>
      <c r="C23" s="5" t="s">
        <v>26</v>
      </c>
      <c r="D23" s="2" t="s">
        <v>27</v>
      </c>
      <c r="E23" s="3"/>
      <c r="F23" s="3"/>
      <c r="G23" s="3"/>
      <c r="H23" s="3"/>
      <c r="I23" s="3"/>
      <c r="J23" s="3"/>
      <c r="V23" s="3"/>
      <c r="W23" s="3"/>
      <c r="X23" s="3"/>
      <c r="Y23" s="3"/>
      <c r="Z23" s="3"/>
    </row>
    <row r="24" ht="18.0" customHeight="1">
      <c r="A24" s="5" t="str">
        <f>'Price Calc'!A23</f>
        <v>Project Location</v>
      </c>
      <c r="B24" s="11" t="s">
        <v>28</v>
      </c>
      <c r="C24" s="5" t="s">
        <v>29</v>
      </c>
      <c r="D24" s="2" t="s">
        <v>30</v>
      </c>
      <c r="E24" s="3"/>
      <c r="F24" s="3"/>
      <c r="G24" s="3"/>
      <c r="H24" s="3"/>
      <c r="I24" s="3"/>
      <c r="J24" s="3"/>
      <c r="V24" s="3"/>
      <c r="W24" s="3"/>
      <c r="X24" s="3"/>
      <c r="Y24" s="3"/>
      <c r="Z24" s="3"/>
    </row>
    <row r="25" ht="18.0" customHeight="1">
      <c r="A25" s="5" t="str">
        <f>'Price Calc'!A24</f>
        <v>Distance from factory</v>
      </c>
      <c r="B25" s="11">
        <v>50.0</v>
      </c>
      <c r="C25" s="5" t="s">
        <v>31</v>
      </c>
      <c r="D25" s="2" t="s">
        <v>32</v>
      </c>
      <c r="E25" s="3"/>
      <c r="F25" s="3"/>
      <c r="G25" s="3"/>
      <c r="H25" s="3"/>
      <c r="I25" s="3"/>
      <c r="J25" s="3"/>
      <c r="V25" s="3"/>
      <c r="W25" s="3"/>
      <c r="X25" s="3"/>
      <c r="Y25" s="3"/>
      <c r="Z25" s="3"/>
    </row>
    <row r="26" ht="18.0" customHeight="1">
      <c r="A26" s="5" t="s">
        <v>33</v>
      </c>
      <c r="B26" s="13">
        <v>46023.0</v>
      </c>
      <c r="C26" s="5" t="s">
        <v>34</v>
      </c>
      <c r="D26" s="2" t="s">
        <v>35</v>
      </c>
      <c r="E26" s="3"/>
      <c r="F26" s="3"/>
      <c r="G26" s="3"/>
      <c r="H26" s="3"/>
      <c r="I26" s="3"/>
      <c r="J26" s="3"/>
      <c r="V26" s="3"/>
      <c r="W26" s="3"/>
      <c r="X26" s="3"/>
      <c r="Y26" s="3"/>
      <c r="Z26" s="3"/>
    </row>
    <row r="27" ht="18.0" customHeight="1">
      <c r="A27" s="5" t="str">
        <f>'Price Calc'!A15</f>
        <v>Created by</v>
      </c>
      <c r="B27" s="11" t="s">
        <v>36</v>
      </c>
      <c r="C27" s="5" t="s">
        <v>23</v>
      </c>
      <c r="D27" s="2" t="s">
        <v>37</v>
      </c>
      <c r="E27" s="3"/>
      <c r="F27" s="3"/>
      <c r="G27" s="3"/>
      <c r="H27" s="3"/>
      <c r="I27" s="3"/>
      <c r="J27" s="3"/>
      <c r="V27" s="3"/>
      <c r="W27" s="3"/>
      <c r="X27" s="3"/>
      <c r="Y27" s="3"/>
      <c r="Z27" s="3"/>
    </row>
    <row r="28" ht="18.0" customHeight="1">
      <c r="A28" s="1"/>
      <c r="B28" s="2"/>
      <c r="C28" s="3"/>
      <c r="D28" s="3"/>
      <c r="E28" s="3"/>
      <c r="F28" s="3"/>
      <c r="G28" s="3"/>
      <c r="H28" s="3"/>
      <c r="I28" s="3"/>
      <c r="J28" s="3"/>
      <c r="V28" s="3"/>
      <c r="W28" s="3"/>
      <c r="X28" s="3"/>
      <c r="Y28" s="3"/>
      <c r="Z28" s="3"/>
    </row>
    <row r="29" ht="18.0" customHeight="1">
      <c r="A29" s="7" t="s">
        <v>38</v>
      </c>
      <c r="B29" s="10"/>
      <c r="C29" s="9"/>
      <c r="D29" s="9"/>
      <c r="E29" s="9"/>
      <c r="F29" s="9"/>
      <c r="G29" s="9"/>
      <c r="H29" s="9"/>
      <c r="I29" s="9"/>
      <c r="J29" s="9"/>
      <c r="V29" s="9"/>
      <c r="W29" s="9"/>
      <c r="X29" s="9"/>
      <c r="Y29" s="9"/>
      <c r="Z29" s="9"/>
    </row>
    <row r="30" ht="18.0" customHeight="1">
      <c r="A30" s="5" t="str">
        <f>'Price Calc'!A18</f>
        <v>Easy Housing Typology</v>
      </c>
      <c r="B30" s="14" t="s">
        <v>39</v>
      </c>
      <c r="C30" s="3"/>
      <c r="D30" s="5" t="s">
        <v>40</v>
      </c>
      <c r="E30" s="3"/>
      <c r="F30" s="3"/>
      <c r="G30" s="3"/>
      <c r="H30" s="3"/>
      <c r="I30" s="3"/>
      <c r="J30" s="3"/>
      <c r="V30" s="3"/>
      <c r="W30" s="3"/>
      <c r="X30" s="3"/>
      <c r="Y30" s="3"/>
      <c r="Z30" s="3"/>
    </row>
    <row r="31" ht="18.0" customHeight="1">
      <c r="A31" s="5" t="s">
        <v>41</v>
      </c>
      <c r="B31" s="11">
        <v>1.0</v>
      </c>
      <c r="C31" s="5" t="s">
        <v>42</v>
      </c>
      <c r="D31" s="5" t="s">
        <v>43</v>
      </c>
      <c r="E31" s="3"/>
      <c r="F31" s="3"/>
      <c r="G31" s="3"/>
      <c r="H31" s="3"/>
      <c r="I31" s="3"/>
      <c r="J31" s="3"/>
      <c r="V31" s="3"/>
      <c r="W31" s="3"/>
      <c r="X31" s="3"/>
      <c r="Y31" s="3"/>
      <c r="Z31" s="3"/>
    </row>
    <row r="32" ht="18.0" customHeight="1">
      <c r="A32" s="3" t="str">
        <f>'Price Calc'!A59</f>
        <v>Columns A (1221)</v>
      </c>
      <c r="B32" s="11">
        <v>2.0</v>
      </c>
      <c r="C32" s="5" t="s">
        <v>44</v>
      </c>
      <c r="D32" s="3"/>
      <c r="E32" s="3"/>
      <c r="F32" s="3"/>
      <c r="G32" s="3"/>
      <c r="H32" s="3"/>
      <c r="I32" s="3"/>
      <c r="J32" s="3"/>
      <c r="V32" s="3"/>
      <c r="W32" s="3"/>
      <c r="X32" s="3"/>
      <c r="Y32" s="3"/>
      <c r="Z32" s="3"/>
    </row>
    <row r="33" ht="18.0" customHeight="1">
      <c r="A33" s="3" t="str">
        <f>'Price Calc'!A60</f>
        <v>Columns B (2442)</v>
      </c>
      <c r="B33" s="11">
        <v>4.0</v>
      </c>
      <c r="C33" s="5" t="s">
        <v>44</v>
      </c>
      <c r="D33" s="3"/>
      <c r="E33" s="3"/>
      <c r="F33" s="3"/>
      <c r="G33" s="3"/>
      <c r="H33" s="3"/>
      <c r="I33" s="3"/>
      <c r="J33" s="3"/>
      <c r="V33" s="3"/>
      <c r="W33" s="3"/>
      <c r="X33" s="3"/>
      <c r="Y33" s="3"/>
      <c r="Z33" s="3"/>
    </row>
    <row r="34" ht="18.0" customHeight="1">
      <c r="A34" s="3" t="str">
        <f>'Price Calc'!A61</f>
        <v>Columns C (3053)</v>
      </c>
      <c r="B34" s="11">
        <v>0.0</v>
      </c>
      <c r="C34" s="5" t="s">
        <v>44</v>
      </c>
      <c r="D34" s="5" t="s">
        <v>45</v>
      </c>
      <c r="E34" s="3"/>
      <c r="H34" s="5" t="s">
        <v>46</v>
      </c>
      <c r="I34" s="15">
        <f>'Price Calc'!H19</f>
        <v>61.2</v>
      </c>
      <c r="J34" s="5" t="s">
        <v>47</v>
      </c>
      <c r="V34" s="3"/>
      <c r="W34" s="3"/>
      <c r="X34" s="3"/>
      <c r="Y34" s="3"/>
      <c r="Z34" s="3"/>
    </row>
    <row r="35" ht="18.0" customHeight="1">
      <c r="A35" s="3" t="str">
        <f>'Price Calc'!A64</f>
        <v>Interior doors</v>
      </c>
      <c r="B35" s="11">
        <v>6.0</v>
      </c>
      <c r="C35" s="5" t="s">
        <v>48</v>
      </c>
      <c r="D35" s="3"/>
      <c r="E35" s="3"/>
      <c r="F35" s="3"/>
      <c r="G35" s="3"/>
      <c r="H35" s="3"/>
      <c r="I35" s="3"/>
      <c r="J35" s="3"/>
      <c r="V35" s="3"/>
      <c r="W35" s="3"/>
      <c r="X35" s="3"/>
      <c r="Y35" s="3"/>
      <c r="Z35" s="3"/>
    </row>
    <row r="36" ht="18.0" customHeight="1">
      <c r="A36" s="3" t="str">
        <f>'Price Calc'!A65</f>
        <v>Partitions (length)</v>
      </c>
      <c r="B36" s="11">
        <v>27.0</v>
      </c>
      <c r="C36" s="5" t="s">
        <v>49</v>
      </c>
      <c r="D36" s="3"/>
      <c r="E36" s="3"/>
      <c r="F36" s="3"/>
      <c r="G36" s="3"/>
      <c r="H36" s="3"/>
      <c r="I36" s="3"/>
      <c r="J36" s="3"/>
      <c r="V36" s="3"/>
      <c r="W36" s="3"/>
      <c r="X36" s="3"/>
      <c r="Y36" s="3"/>
      <c r="Z36" s="3"/>
    </row>
    <row r="37" ht="18.0" customHeight="1">
      <c r="A37" s="3" t="str">
        <f>'Price Calc'!A66</f>
        <v>Exterior doors &amp; windows (area)</v>
      </c>
      <c r="B37" s="11">
        <f>D81</f>
        <v>10.5</v>
      </c>
      <c r="C37" s="5" t="s">
        <v>50</v>
      </c>
      <c r="D37" s="5" t="s">
        <v>51</v>
      </c>
      <c r="E37" s="3"/>
      <c r="F37" s="3"/>
      <c r="G37" s="3"/>
      <c r="H37" s="3"/>
      <c r="I37" s="3"/>
      <c r="J37" s="3"/>
      <c r="V37" s="3"/>
      <c r="W37" s="3"/>
      <c r="X37" s="3"/>
      <c r="Y37" s="3"/>
      <c r="Z37" s="3"/>
    </row>
    <row r="38" ht="18.0" customHeight="1">
      <c r="A38" s="5" t="s">
        <v>52</v>
      </c>
      <c r="B38" s="11">
        <v>2.0</v>
      </c>
      <c r="C38" s="5" t="s">
        <v>53</v>
      </c>
      <c r="D38" s="3"/>
      <c r="E38" s="3"/>
      <c r="F38" s="3"/>
      <c r="G38" s="3"/>
      <c r="H38" s="3"/>
      <c r="I38" s="3"/>
      <c r="J38" s="3"/>
      <c r="V38" s="3"/>
      <c r="W38" s="3"/>
      <c r="X38" s="3"/>
      <c r="Y38" s="3"/>
      <c r="Z38" s="3"/>
    </row>
    <row r="39" ht="18.0" customHeight="1">
      <c r="A39" s="5" t="s">
        <v>54</v>
      </c>
      <c r="B39" s="11">
        <v>2.0</v>
      </c>
      <c r="C39" s="5" t="s">
        <v>53</v>
      </c>
      <c r="D39" s="5" t="s">
        <v>55</v>
      </c>
      <c r="E39" s="3"/>
      <c r="F39" s="3"/>
      <c r="G39" s="3"/>
      <c r="H39" s="3"/>
      <c r="I39" s="3"/>
      <c r="J39" s="3"/>
      <c r="V39" s="3"/>
      <c r="W39" s="3"/>
      <c r="X39" s="3"/>
      <c r="Y39" s="3"/>
      <c r="Z39" s="3"/>
    </row>
    <row r="40" ht="18.0" customHeight="1">
      <c r="A40" s="5" t="s">
        <v>56</v>
      </c>
      <c r="B40" s="11">
        <v>1.0</v>
      </c>
      <c r="C40" s="5" t="s">
        <v>53</v>
      </c>
      <c r="D40" s="5" t="s">
        <v>57</v>
      </c>
      <c r="E40" s="3"/>
      <c r="F40" s="3"/>
      <c r="G40" s="3"/>
      <c r="H40" s="3"/>
      <c r="I40" s="3"/>
      <c r="J40" s="3"/>
      <c r="V40" s="3"/>
      <c r="W40" s="3"/>
      <c r="X40" s="3"/>
      <c r="Y40" s="3"/>
      <c r="Z40" s="3"/>
    </row>
    <row r="41" ht="18.0" customHeight="1">
      <c r="A41" s="1"/>
      <c r="B41" s="2"/>
      <c r="C41" s="3"/>
      <c r="D41" s="3"/>
      <c r="E41" s="3"/>
      <c r="F41" s="3"/>
      <c r="G41" s="3"/>
      <c r="H41" s="3"/>
      <c r="I41" s="3"/>
      <c r="J41" s="3"/>
      <c r="V41" s="3"/>
      <c r="W41" s="3"/>
      <c r="X41" s="3"/>
      <c r="Y41" s="3"/>
      <c r="Z41" s="3"/>
    </row>
    <row r="42" ht="18.0" customHeight="1">
      <c r="A42" s="7" t="s">
        <v>58</v>
      </c>
      <c r="B42" s="10"/>
      <c r="C42" s="9"/>
      <c r="D42" s="9"/>
      <c r="E42" s="9"/>
      <c r="F42" s="9"/>
      <c r="G42" s="9"/>
      <c r="H42" s="9"/>
      <c r="I42" s="9"/>
      <c r="J42" s="9"/>
      <c r="V42" s="9"/>
      <c r="W42" s="9"/>
      <c r="X42" s="9"/>
      <c r="Y42" s="9"/>
      <c r="Z42" s="9"/>
    </row>
    <row r="43" ht="18.0" customHeight="1">
      <c r="A43" s="3" t="str">
        <f>'Price Calc'!A41</f>
        <v>Terrace</v>
      </c>
      <c r="B43" s="11">
        <v>0.0</v>
      </c>
      <c r="C43" s="5" t="s">
        <v>50</v>
      </c>
      <c r="D43" s="5" t="s">
        <v>59</v>
      </c>
      <c r="E43" s="3"/>
      <c r="F43" s="3"/>
      <c r="G43" s="3"/>
      <c r="H43" s="3"/>
      <c r="I43" s="3"/>
      <c r="J43" s="3"/>
      <c r="V43" s="3"/>
      <c r="W43" s="3"/>
      <c r="X43" s="3"/>
      <c r="Y43" s="3"/>
      <c r="Z43" s="3"/>
    </row>
    <row r="44" ht="18.0" customHeight="1">
      <c r="A44" s="3" t="str">
        <f>'Price Calc'!A42</f>
        <v>Pergola</v>
      </c>
      <c r="B44" s="11">
        <v>0.0</v>
      </c>
      <c r="C44" s="5" t="s">
        <v>50</v>
      </c>
      <c r="D44" s="5" t="s">
        <v>60</v>
      </c>
      <c r="E44" s="3"/>
      <c r="F44" s="3"/>
      <c r="G44" s="3"/>
      <c r="H44" s="3"/>
      <c r="I44" s="3"/>
      <c r="J44" s="3"/>
      <c r="V44" s="3"/>
      <c r="W44" s="3"/>
      <c r="X44" s="3"/>
      <c r="Y44" s="3"/>
      <c r="Z44" s="3"/>
    </row>
    <row r="45" ht="18.0" customHeight="1">
      <c r="A45" s="3" t="str">
        <f>'Price Calc'!A43</f>
        <v>Railing open</v>
      </c>
      <c r="B45" s="11">
        <v>0.0</v>
      </c>
      <c r="C45" s="5" t="s">
        <v>49</v>
      </c>
      <c r="D45" s="5"/>
      <c r="E45" s="3"/>
      <c r="F45" s="3"/>
      <c r="G45" s="3"/>
      <c r="H45" s="3"/>
      <c r="I45" s="3"/>
      <c r="J45" s="3"/>
      <c r="V45" s="3"/>
      <c r="W45" s="3"/>
      <c r="X45" s="3"/>
      <c r="Y45" s="3"/>
      <c r="Z45" s="3"/>
    </row>
    <row r="46" ht="18.0" customHeight="1">
      <c r="A46" s="3" t="str">
        <f>'Price Calc'!A44</f>
        <v>Railing semi-closed</v>
      </c>
      <c r="B46" s="11">
        <v>0.0</v>
      </c>
      <c r="C46" s="5" t="s">
        <v>49</v>
      </c>
      <c r="D46" s="5"/>
      <c r="E46" s="3"/>
      <c r="F46" s="3"/>
      <c r="G46" s="3"/>
      <c r="H46" s="3"/>
      <c r="I46" s="3"/>
      <c r="J46" s="3"/>
      <c r="V46" s="3"/>
      <c r="W46" s="3"/>
      <c r="X46" s="3"/>
      <c r="Y46" s="3"/>
      <c r="Z46" s="3"/>
    </row>
    <row r="47" ht="18.0" customHeight="1">
      <c r="A47" s="3" t="str">
        <f>'Price Calc'!A67</f>
        <v>Extra staircase (beyond the first)</v>
      </c>
      <c r="B47" s="11">
        <v>0.0</v>
      </c>
      <c r="C47" s="5" t="s">
        <v>48</v>
      </c>
      <c r="D47" s="5" t="s">
        <v>61</v>
      </c>
      <c r="E47" s="3"/>
      <c r="F47" s="3"/>
      <c r="G47" s="3"/>
      <c r="H47" s="3"/>
      <c r="I47" s="3"/>
      <c r="J47" s="3"/>
      <c r="V47" s="3"/>
      <c r="W47" s="3"/>
      <c r="X47" s="3"/>
      <c r="Y47" s="3"/>
      <c r="Z47" s="3"/>
    </row>
    <row r="48" ht="18.0" customHeight="1">
      <c r="A48" s="3" t="str">
        <f>'Price Calc'!A40</f>
        <v>Burglar bars</v>
      </c>
      <c r="B48" s="11">
        <v>0.0</v>
      </c>
      <c r="C48" s="5" t="s">
        <v>50</v>
      </c>
      <c r="D48" s="5" t="s">
        <v>62</v>
      </c>
      <c r="E48" s="3"/>
      <c r="F48" s="3"/>
      <c r="G48" s="3"/>
      <c r="H48" s="3"/>
      <c r="I48" s="3"/>
      <c r="J48" s="3"/>
      <c r="V48" s="3"/>
      <c r="W48" s="3"/>
      <c r="X48" s="3"/>
      <c r="Y48" s="3"/>
      <c r="Z48" s="3"/>
    </row>
    <row r="49" ht="18.0" customHeight="1">
      <c r="A49" s="3" t="str">
        <f>'Price Calc'!A45</f>
        <v>Wheelchair ramp</v>
      </c>
      <c r="B49" s="11">
        <v>0.0</v>
      </c>
      <c r="C49" s="5" t="s">
        <v>48</v>
      </c>
      <c r="D49" s="5"/>
      <c r="E49" s="3"/>
      <c r="F49" s="3"/>
      <c r="G49" s="3"/>
      <c r="H49" s="3"/>
      <c r="I49" s="3"/>
      <c r="J49" s="3"/>
      <c r="V49" s="3"/>
      <c r="W49" s="3"/>
      <c r="X49" s="3"/>
      <c r="Y49" s="3"/>
      <c r="Z49" s="3"/>
    </row>
    <row r="50" ht="18.0" customHeight="1">
      <c r="A50" s="3" t="str">
        <f>'Price Calc'!A46</f>
        <v>Tiles</v>
      </c>
      <c r="B50" s="11">
        <v>0.0</v>
      </c>
      <c r="C50" s="5" t="s">
        <v>63</v>
      </c>
      <c r="D50" s="5" t="s">
        <v>64</v>
      </c>
      <c r="E50" s="3"/>
      <c r="F50" s="3"/>
      <c r="G50" s="3"/>
      <c r="H50" s="3"/>
      <c r="I50" s="3"/>
      <c r="J50" s="3"/>
      <c r="V50" s="3"/>
      <c r="W50" s="3"/>
      <c r="X50" s="3"/>
      <c r="Y50" s="3"/>
      <c r="Z50" s="3"/>
    </row>
    <row r="51" ht="18.0" customHeight="1">
      <c r="A51" s="3" t="str">
        <f>'Price Calc'!A47</f>
        <v>Sanitary wares</v>
      </c>
      <c r="B51" s="11">
        <v>0.0</v>
      </c>
      <c r="C51" s="5" t="s">
        <v>63</v>
      </c>
      <c r="D51" s="5" t="s">
        <v>64</v>
      </c>
      <c r="E51" s="3"/>
      <c r="F51" s="3"/>
      <c r="G51" s="3"/>
      <c r="H51" s="3"/>
      <c r="I51" s="3"/>
      <c r="J51" s="3"/>
      <c r="V51" s="3"/>
      <c r="W51" s="3"/>
      <c r="X51" s="3"/>
      <c r="Y51" s="3"/>
      <c r="Z51" s="3"/>
    </row>
    <row r="52" ht="18.0" customHeight="1">
      <c r="A52" s="3" t="str">
        <f>'Price Calc'!A48</f>
        <v>Biodigester</v>
      </c>
      <c r="B52" s="11">
        <v>0.0</v>
      </c>
      <c r="C52" s="5" t="s">
        <v>63</v>
      </c>
      <c r="D52" s="5" t="s">
        <v>65</v>
      </c>
      <c r="E52" s="3"/>
      <c r="F52" s="3"/>
      <c r="G52" s="3"/>
      <c r="H52" s="3"/>
      <c r="I52" s="3"/>
      <c r="J52" s="3"/>
      <c r="V52" s="3"/>
      <c r="W52" s="3"/>
      <c r="X52" s="3"/>
      <c r="Y52" s="3"/>
      <c r="Z52" s="3"/>
    </row>
    <row r="53" ht="18.0" customHeight="1">
      <c r="A53" s="5" t="s">
        <v>66</v>
      </c>
      <c r="B53" s="11"/>
      <c r="C53" s="5" t="s">
        <v>67</v>
      </c>
      <c r="D53" s="5" t="s">
        <v>68</v>
      </c>
      <c r="E53" s="3"/>
      <c r="F53" s="3"/>
      <c r="G53" s="3"/>
      <c r="H53" s="3"/>
      <c r="I53" s="3"/>
      <c r="J53" s="3"/>
      <c r="V53" s="3"/>
      <c r="W53" s="3"/>
      <c r="X53" s="3"/>
      <c r="Y53" s="3"/>
      <c r="Z53" s="3"/>
    </row>
    <row r="54" ht="18.0" customHeight="1">
      <c r="A54" s="5" t="s">
        <v>69</v>
      </c>
      <c r="B54" s="11"/>
      <c r="C54" s="5" t="s">
        <v>70</v>
      </c>
      <c r="D54" s="5" t="s">
        <v>68</v>
      </c>
      <c r="E54" s="3"/>
      <c r="F54" s="3"/>
      <c r="G54" s="3"/>
      <c r="H54" s="3"/>
      <c r="I54" s="3"/>
      <c r="J54" s="3"/>
      <c r="V54" s="3"/>
      <c r="W54" s="3"/>
      <c r="X54" s="3"/>
      <c r="Y54" s="3"/>
      <c r="Z54" s="3"/>
    </row>
    <row r="55">
      <c r="A55" s="3"/>
      <c r="B55" s="4"/>
      <c r="C55" s="5"/>
      <c r="D55" s="5"/>
      <c r="E55" s="3"/>
      <c r="F55" s="3"/>
      <c r="G55" s="3"/>
      <c r="H55" s="3"/>
      <c r="I55" s="3"/>
      <c r="J55" s="3"/>
      <c r="V55" s="3"/>
      <c r="W55" s="3"/>
      <c r="X55" s="3"/>
      <c r="Y55" s="3"/>
      <c r="Z55" s="3"/>
    </row>
    <row r="56">
      <c r="A56" s="3"/>
      <c r="B56" s="4"/>
      <c r="C56" s="3"/>
      <c r="D56" s="3"/>
      <c r="E56" s="3"/>
      <c r="F56" s="3"/>
      <c r="G56" s="3"/>
      <c r="H56" s="3"/>
      <c r="I56" s="3"/>
      <c r="J56" s="3"/>
      <c r="V56" s="3"/>
      <c r="W56" s="3"/>
      <c r="X56" s="3"/>
      <c r="Y56" s="3"/>
      <c r="Z56" s="3"/>
    </row>
    <row r="57">
      <c r="A57" s="3"/>
      <c r="B57" s="4"/>
      <c r="C57" s="3"/>
      <c r="D57" s="3"/>
      <c r="E57" s="3"/>
      <c r="F57" s="3"/>
      <c r="G57" s="3"/>
      <c r="H57" s="3"/>
      <c r="I57" s="3"/>
      <c r="J57" s="3"/>
      <c r="V57" s="3"/>
      <c r="W57" s="3"/>
      <c r="X57" s="3"/>
      <c r="Y57" s="3"/>
      <c r="Z57" s="3"/>
    </row>
    <row r="58">
      <c r="A58" s="7" t="s">
        <v>71</v>
      </c>
      <c r="B58" s="16"/>
      <c r="C58" s="16"/>
      <c r="D58" s="16"/>
      <c r="E58" s="16"/>
      <c r="F58" s="16"/>
      <c r="G58" s="9"/>
      <c r="H58" s="9"/>
      <c r="I58" s="9"/>
      <c r="J58" s="9"/>
      <c r="V58" s="9"/>
      <c r="W58" s="9"/>
      <c r="X58" s="9"/>
      <c r="Y58" s="9"/>
      <c r="Z58" s="9"/>
    </row>
    <row r="59">
      <c r="A59" s="17" t="s">
        <v>72</v>
      </c>
      <c r="B59" s="6"/>
      <c r="C59" s="6"/>
      <c r="D59" s="6"/>
      <c r="E59" s="6"/>
      <c r="F59" s="4"/>
      <c r="G59" s="3"/>
      <c r="H59" s="3"/>
      <c r="I59" s="3"/>
      <c r="J59" s="3"/>
      <c r="V59" s="3"/>
      <c r="W59" s="3"/>
      <c r="X59" s="3"/>
      <c r="Y59" s="3"/>
      <c r="Z59" s="3"/>
    </row>
    <row r="60">
      <c r="A60" s="7" t="s">
        <v>73</v>
      </c>
      <c r="B60" s="18" t="s">
        <v>74</v>
      </c>
      <c r="C60" s="18" t="s">
        <v>75</v>
      </c>
      <c r="D60" s="18" t="s">
        <v>76</v>
      </c>
      <c r="E60" s="18" t="s">
        <v>77</v>
      </c>
      <c r="F60" s="4"/>
      <c r="G60" s="3"/>
      <c r="H60" s="3"/>
      <c r="I60" s="3"/>
      <c r="J60" s="3"/>
      <c r="V60" s="3"/>
      <c r="W60" s="3"/>
      <c r="X60" s="3"/>
      <c r="Y60" s="3"/>
      <c r="Z60" s="3"/>
    </row>
    <row r="61">
      <c r="A61" s="5" t="s">
        <v>78</v>
      </c>
      <c r="B61" s="11">
        <v>0.0</v>
      </c>
      <c r="C61" s="2">
        <v>2.2686</v>
      </c>
      <c r="D61" s="4">
        <f t="shared" ref="D61:D79" si="1">B61*C61</f>
        <v>0</v>
      </c>
      <c r="E61" s="4"/>
      <c r="F61" s="4"/>
      <c r="G61" s="3"/>
      <c r="H61" s="3"/>
      <c r="I61" s="3"/>
      <c r="J61" s="3"/>
      <c r="V61" s="3"/>
      <c r="W61" s="3"/>
      <c r="X61" s="3"/>
      <c r="Y61" s="3"/>
      <c r="Z61" s="3"/>
    </row>
    <row r="62">
      <c r="A62" s="5" t="s">
        <v>79</v>
      </c>
      <c r="B62" s="19">
        <v>0.0</v>
      </c>
      <c r="C62" s="2">
        <v>4.0596</v>
      </c>
      <c r="D62" s="4">
        <f t="shared" si="1"/>
        <v>0</v>
      </c>
      <c r="E62" s="4"/>
      <c r="F62" s="4"/>
      <c r="G62" s="3"/>
      <c r="H62" s="3"/>
      <c r="I62" s="3"/>
      <c r="J62" s="3"/>
      <c r="V62" s="3"/>
      <c r="W62" s="3"/>
      <c r="X62" s="3"/>
      <c r="Y62" s="3"/>
      <c r="Z62" s="3"/>
    </row>
    <row r="63">
      <c r="A63" s="5" t="s">
        <v>80</v>
      </c>
      <c r="B63" s="19">
        <v>0.0</v>
      </c>
      <c r="C63" s="2">
        <v>4.0596</v>
      </c>
      <c r="D63" s="4">
        <f t="shared" si="1"/>
        <v>0</v>
      </c>
      <c r="E63" s="4"/>
      <c r="F63" s="4"/>
      <c r="G63" s="3"/>
      <c r="H63" s="3"/>
      <c r="I63" s="3"/>
      <c r="J63" s="3"/>
      <c r="V63" s="3"/>
      <c r="W63" s="3"/>
      <c r="X63" s="3"/>
      <c r="Y63" s="3"/>
      <c r="Z63" s="3"/>
    </row>
    <row r="64">
      <c r="A64" s="5" t="s">
        <v>81</v>
      </c>
      <c r="B64" s="11">
        <v>0.0</v>
      </c>
      <c r="C64" s="2">
        <f>2.1*2.388</f>
        <v>5.0148</v>
      </c>
      <c r="D64" s="4">
        <f t="shared" si="1"/>
        <v>0</v>
      </c>
      <c r="E64" s="4"/>
      <c r="F64" s="4"/>
      <c r="G64" s="3"/>
      <c r="H64" s="3"/>
      <c r="I64" s="3"/>
      <c r="J64" s="3"/>
      <c r="V64" s="3"/>
      <c r="W64" s="3"/>
      <c r="X64" s="3"/>
      <c r="Y64" s="3"/>
      <c r="Z64" s="3"/>
    </row>
    <row r="65">
      <c r="A65" s="5" t="s">
        <v>82</v>
      </c>
      <c r="B65" s="19">
        <v>0.0</v>
      </c>
      <c r="C65" s="2">
        <v>5.4924</v>
      </c>
      <c r="D65" s="4">
        <f t="shared" si="1"/>
        <v>0</v>
      </c>
      <c r="E65" s="4"/>
      <c r="F65" s="4"/>
      <c r="G65" s="3"/>
      <c r="H65" s="3"/>
      <c r="I65" s="3"/>
      <c r="J65" s="3"/>
      <c r="V65" s="3"/>
      <c r="W65" s="3"/>
      <c r="X65" s="3"/>
      <c r="Y65" s="3"/>
      <c r="Z65" s="3"/>
    </row>
    <row r="66">
      <c r="A66" s="5" t="s">
        <v>83</v>
      </c>
      <c r="B66" s="19">
        <v>0.0</v>
      </c>
      <c r="C66" s="2">
        <v>6.9252</v>
      </c>
      <c r="D66" s="4">
        <f t="shared" si="1"/>
        <v>0</v>
      </c>
      <c r="E66" s="4"/>
      <c r="F66" s="4"/>
      <c r="G66" s="3"/>
      <c r="H66" s="3"/>
      <c r="I66" s="3"/>
      <c r="J66" s="3"/>
      <c r="V66" s="3"/>
      <c r="W66" s="3"/>
      <c r="X66" s="3"/>
      <c r="Y66" s="3"/>
      <c r="Z66" s="3"/>
    </row>
    <row r="67">
      <c r="A67" s="5" t="s">
        <v>84</v>
      </c>
      <c r="B67" s="11">
        <v>0.0</v>
      </c>
      <c r="C67" s="2">
        <v>8.38188</v>
      </c>
      <c r="D67" s="4">
        <f t="shared" si="1"/>
        <v>0</v>
      </c>
      <c r="E67" s="4"/>
      <c r="F67" s="4"/>
      <c r="G67" s="3"/>
      <c r="H67" s="3"/>
      <c r="I67" s="3"/>
      <c r="J67" s="3"/>
      <c r="V67" s="3"/>
      <c r="W67" s="3"/>
      <c r="X67" s="3"/>
      <c r="Y67" s="3"/>
      <c r="Z67" s="3"/>
    </row>
    <row r="68">
      <c r="A68" s="5" t="s">
        <v>85</v>
      </c>
      <c r="B68" s="11">
        <v>2.0</v>
      </c>
      <c r="C68" s="2">
        <v>0.658</v>
      </c>
      <c r="D68" s="4">
        <f t="shared" si="1"/>
        <v>1.316</v>
      </c>
      <c r="E68" s="4"/>
      <c r="F68" s="4"/>
      <c r="G68" s="3"/>
      <c r="H68" s="3"/>
      <c r="I68" s="3"/>
      <c r="J68" s="3"/>
      <c r="V68" s="3"/>
      <c r="W68" s="3"/>
      <c r="X68" s="3"/>
      <c r="Y68" s="3"/>
      <c r="Z68" s="3"/>
    </row>
    <row r="69">
      <c r="A69" s="5" t="s">
        <v>86</v>
      </c>
      <c r="B69" s="11">
        <v>0.0</v>
      </c>
      <c r="C69" s="2">
        <v>1.1844</v>
      </c>
      <c r="D69" s="4">
        <f t="shared" si="1"/>
        <v>0</v>
      </c>
      <c r="E69" s="4"/>
      <c r="F69" s="4"/>
      <c r="G69" s="3"/>
      <c r="H69" s="3"/>
      <c r="I69" s="3"/>
      <c r="J69" s="3"/>
      <c r="V69" s="3"/>
      <c r="W69" s="3"/>
      <c r="X69" s="3"/>
      <c r="Y69" s="3"/>
      <c r="Z69" s="3"/>
    </row>
    <row r="70">
      <c r="A70" s="5" t="s">
        <v>87</v>
      </c>
      <c r="B70" s="11">
        <v>0.0</v>
      </c>
      <c r="C70" s="2">
        <v>1.4476</v>
      </c>
      <c r="D70" s="4">
        <f t="shared" si="1"/>
        <v>0</v>
      </c>
      <c r="E70" s="4"/>
      <c r="F70" s="4"/>
      <c r="G70" s="3"/>
      <c r="H70" s="3"/>
      <c r="I70" s="3"/>
      <c r="J70" s="3"/>
      <c r="V70" s="3"/>
      <c r="W70" s="3"/>
      <c r="X70" s="3"/>
      <c r="Y70" s="3"/>
      <c r="Z70" s="3"/>
    </row>
    <row r="71">
      <c r="A71" s="5" t="s">
        <v>88</v>
      </c>
      <c r="B71" s="11">
        <v>5.0</v>
      </c>
      <c r="C71" s="2">
        <v>1.8424</v>
      </c>
      <c r="D71" s="4">
        <f t="shared" si="1"/>
        <v>9.212</v>
      </c>
      <c r="E71" s="2" t="s">
        <v>89</v>
      </c>
      <c r="F71" s="4"/>
      <c r="G71" s="3"/>
      <c r="H71" s="3"/>
      <c r="I71" s="3"/>
      <c r="J71" s="3"/>
      <c r="V71" s="3"/>
      <c r="W71" s="3"/>
      <c r="X71" s="3"/>
      <c r="Y71" s="3"/>
      <c r="Z71" s="3"/>
    </row>
    <row r="72">
      <c r="A72" s="5" t="s">
        <v>90</v>
      </c>
      <c r="B72" s="11">
        <v>0.0</v>
      </c>
      <c r="C72" s="2">
        <f>1.7*1.316</f>
        <v>2.2372</v>
      </c>
      <c r="D72" s="4">
        <f t="shared" si="1"/>
        <v>0</v>
      </c>
      <c r="E72" s="2" t="s">
        <v>91</v>
      </c>
      <c r="F72" s="4"/>
      <c r="G72" s="3"/>
      <c r="H72" s="3"/>
      <c r="I72" s="3"/>
      <c r="J72" s="3"/>
      <c r="V72" s="3"/>
      <c r="W72" s="3"/>
      <c r="X72" s="3"/>
      <c r="Y72" s="3"/>
      <c r="Z72" s="3"/>
    </row>
    <row r="73">
      <c r="A73" s="5" t="s">
        <v>92</v>
      </c>
      <c r="B73" s="19">
        <v>0.0</v>
      </c>
      <c r="C73" s="2">
        <v>1.9426</v>
      </c>
      <c r="D73" s="4">
        <f t="shared" si="1"/>
        <v>0</v>
      </c>
      <c r="E73" s="4"/>
      <c r="F73" s="4"/>
      <c r="G73" s="3"/>
      <c r="H73" s="3"/>
      <c r="I73" s="3"/>
      <c r="J73" s="3"/>
      <c r="V73" s="3"/>
      <c r="W73" s="3"/>
      <c r="X73" s="3"/>
      <c r="Y73" s="3"/>
      <c r="Z73" s="3"/>
    </row>
    <row r="74">
      <c r="A74" s="5" t="s">
        <v>93</v>
      </c>
      <c r="B74" s="19">
        <v>0.0</v>
      </c>
      <c r="C74" s="2">
        <v>3.0022</v>
      </c>
      <c r="D74" s="4">
        <f t="shared" si="1"/>
        <v>0</v>
      </c>
      <c r="E74" s="4"/>
      <c r="F74" s="4"/>
      <c r="G74" s="3"/>
      <c r="H74" s="3"/>
      <c r="I74" s="3"/>
      <c r="J74" s="3"/>
      <c r="V74" s="3"/>
      <c r="W74" s="3"/>
      <c r="X74" s="3"/>
      <c r="Y74" s="3"/>
      <c r="Z74" s="3"/>
    </row>
    <row r="75">
      <c r="A75" s="5" t="s">
        <v>94</v>
      </c>
      <c r="B75" s="19">
        <v>0.0</v>
      </c>
      <c r="C75" s="2">
        <v>1.183</v>
      </c>
      <c r="D75" s="4">
        <f t="shared" si="1"/>
        <v>0</v>
      </c>
      <c r="E75" s="4"/>
      <c r="F75" s="4"/>
      <c r="G75" s="3"/>
      <c r="H75" s="3"/>
      <c r="I75" s="3"/>
      <c r="J75" s="3"/>
      <c r="V75" s="3"/>
      <c r="W75" s="3"/>
      <c r="X75" s="3"/>
      <c r="Y75" s="3"/>
      <c r="Z75" s="3"/>
    </row>
    <row r="76">
      <c r="A76" s="5" t="s">
        <v>95</v>
      </c>
      <c r="B76" s="19">
        <v>0.0</v>
      </c>
      <c r="C76" s="2">
        <v>2.6026</v>
      </c>
      <c r="D76" s="4">
        <f t="shared" si="1"/>
        <v>0</v>
      </c>
      <c r="E76" s="4"/>
      <c r="F76" s="4"/>
      <c r="G76" s="3"/>
      <c r="H76" s="3"/>
      <c r="I76" s="3"/>
      <c r="J76" s="3"/>
      <c r="V76" s="3"/>
      <c r="W76" s="3"/>
      <c r="X76" s="3"/>
      <c r="Y76" s="3"/>
      <c r="Z76" s="3"/>
    </row>
    <row r="77">
      <c r="A77" s="5" t="s">
        <v>96</v>
      </c>
      <c r="B77" s="11">
        <v>0.0</v>
      </c>
      <c r="C77" s="2">
        <f>1.4*0.846</f>
        <v>1.1844</v>
      </c>
      <c r="D77" s="4">
        <f t="shared" si="1"/>
        <v>0</v>
      </c>
      <c r="E77" s="4"/>
      <c r="F77" s="4"/>
      <c r="G77" s="3"/>
      <c r="H77" s="3"/>
      <c r="I77" s="3"/>
      <c r="J77" s="3"/>
      <c r="V77" s="3"/>
      <c r="W77" s="3"/>
      <c r="X77" s="3"/>
      <c r="Y77" s="3"/>
      <c r="Z77" s="3"/>
    </row>
    <row r="78">
      <c r="A78" s="5" t="s">
        <v>97</v>
      </c>
      <c r="B78" s="19">
        <v>0.0</v>
      </c>
      <c r="C78" s="2">
        <v>1.4382</v>
      </c>
      <c r="D78" s="4">
        <f t="shared" si="1"/>
        <v>0</v>
      </c>
      <c r="E78" s="4"/>
      <c r="F78" s="4"/>
      <c r="G78" s="3"/>
      <c r="H78" s="3"/>
      <c r="I78" s="3"/>
      <c r="J78" s="3"/>
      <c r="V78" s="3"/>
      <c r="W78" s="3"/>
      <c r="X78" s="3"/>
      <c r="Y78" s="3"/>
      <c r="Z78" s="3"/>
    </row>
    <row r="79">
      <c r="A79" s="5" t="s">
        <v>98</v>
      </c>
      <c r="B79" s="19">
        <v>0.0</v>
      </c>
      <c r="C79" s="2">
        <v>1.9458</v>
      </c>
      <c r="D79" s="4">
        <f t="shared" si="1"/>
        <v>0</v>
      </c>
      <c r="E79" s="20">
        <f>sum(B61:B79)</f>
        <v>7</v>
      </c>
      <c r="F79" s="2" t="s">
        <v>99</v>
      </c>
      <c r="G79" s="3"/>
      <c r="H79" s="3"/>
      <c r="I79" s="3"/>
      <c r="J79" s="3"/>
      <c r="V79" s="3"/>
      <c r="W79" s="3"/>
      <c r="X79" s="3"/>
      <c r="Y79" s="3"/>
      <c r="Z79" s="3"/>
    </row>
    <row r="80">
      <c r="A80" s="5" t="s">
        <v>100</v>
      </c>
      <c r="B80" s="11">
        <v>0.0</v>
      </c>
      <c r="C80" s="2" t="s">
        <v>50</v>
      </c>
      <c r="D80" s="4">
        <f>B80</f>
        <v>0</v>
      </c>
      <c r="E80" s="4"/>
      <c r="F80" s="4"/>
      <c r="G80" s="3"/>
      <c r="H80" s="3"/>
      <c r="I80" s="3"/>
      <c r="J80" s="3"/>
      <c r="V80" s="3"/>
      <c r="W80" s="3"/>
      <c r="X80" s="3"/>
      <c r="Y80" s="3"/>
      <c r="Z80" s="3"/>
    </row>
    <row r="81">
      <c r="A81" s="21" t="s">
        <v>101</v>
      </c>
      <c r="B81" s="22"/>
      <c r="C81" s="23" t="s">
        <v>102</v>
      </c>
      <c r="D81" s="24">
        <f>round(SUM(D61:D80),1)</f>
        <v>10.5</v>
      </c>
      <c r="E81" s="25" t="s">
        <v>103</v>
      </c>
      <c r="F81" s="22"/>
      <c r="G81" s="26"/>
      <c r="H81" s="26"/>
      <c r="I81" s="26"/>
      <c r="J81" s="26"/>
      <c r="V81" s="26"/>
      <c r="W81" s="26"/>
      <c r="X81" s="26"/>
      <c r="Y81" s="26"/>
      <c r="Z81" s="26"/>
    </row>
    <row r="82">
      <c r="A82" s="3"/>
      <c r="B82" s="4"/>
      <c r="C82" s="3"/>
      <c r="D82" s="3"/>
      <c r="E82" s="3"/>
      <c r="F82" s="3"/>
      <c r="G82" s="3"/>
      <c r="H82" s="3"/>
      <c r="I82" s="3"/>
      <c r="J82" s="3"/>
      <c r="V82" s="3"/>
      <c r="W82" s="3"/>
      <c r="X82" s="3"/>
      <c r="Y82" s="3"/>
      <c r="Z82" s="3"/>
    </row>
    <row r="83">
      <c r="A83" s="3"/>
      <c r="B83" s="4"/>
      <c r="C83" s="3"/>
      <c r="D83" s="3"/>
      <c r="E83" s="3"/>
      <c r="F83" s="3"/>
      <c r="G83" s="3"/>
      <c r="H83" s="3"/>
      <c r="I83" s="3"/>
      <c r="J83" s="3"/>
      <c r="V83" s="3"/>
      <c r="W83" s="3"/>
      <c r="X83" s="3"/>
      <c r="Y83" s="3"/>
      <c r="Z83" s="3"/>
    </row>
    <row r="84">
      <c r="A84" s="3"/>
      <c r="B84" s="4"/>
      <c r="C84" s="3"/>
      <c r="D84" s="3"/>
      <c r="E84" s="3"/>
      <c r="F84" s="3"/>
      <c r="G84" s="3"/>
      <c r="H84" s="3"/>
      <c r="I84" s="3"/>
      <c r="J84" s="3"/>
      <c r="V84" s="3"/>
      <c r="W84" s="3"/>
      <c r="X84" s="3"/>
      <c r="Y84" s="3"/>
      <c r="Z84" s="3"/>
    </row>
    <row r="85">
      <c r="A85" s="3"/>
      <c r="B85" s="4"/>
      <c r="C85" s="3"/>
      <c r="D85" s="3"/>
      <c r="E85" s="3"/>
      <c r="F85" s="3"/>
      <c r="G85" s="3"/>
      <c r="H85" s="3"/>
      <c r="I85" s="3"/>
      <c r="J85" s="3"/>
      <c r="V85" s="3"/>
      <c r="W85" s="3"/>
      <c r="X85" s="3"/>
      <c r="Y85" s="3"/>
      <c r="Z85" s="3"/>
    </row>
    <row r="86">
      <c r="A86" s="3"/>
      <c r="B86" s="4"/>
      <c r="C86" s="3"/>
      <c r="D86" s="3"/>
      <c r="E86" s="3"/>
      <c r="F86" s="3"/>
      <c r="G86" s="3"/>
      <c r="H86" s="3"/>
      <c r="I86" s="3"/>
      <c r="J86" s="3"/>
      <c r="V86" s="3"/>
      <c r="W86" s="3"/>
      <c r="X86" s="3"/>
      <c r="Y86" s="3"/>
      <c r="Z86" s="3"/>
    </row>
    <row r="87">
      <c r="A87" s="3"/>
      <c r="B87" s="4"/>
      <c r="C87" s="3"/>
      <c r="D87" s="3"/>
      <c r="E87" s="3"/>
      <c r="F87" s="3"/>
      <c r="G87" s="3"/>
      <c r="H87" s="3"/>
      <c r="I87" s="3"/>
      <c r="J87" s="3"/>
      <c r="V87" s="3"/>
      <c r="W87" s="3"/>
      <c r="X87" s="3"/>
      <c r="Y87" s="3"/>
      <c r="Z87" s="3"/>
    </row>
    <row r="88">
      <c r="A88" s="3"/>
      <c r="B88" s="4"/>
      <c r="C88" s="3"/>
      <c r="D88" s="3"/>
      <c r="E88" s="3"/>
      <c r="F88" s="3"/>
      <c r="G88" s="3"/>
      <c r="H88" s="3"/>
      <c r="I88" s="3"/>
      <c r="J88" s="3"/>
      <c r="V88" s="3"/>
      <c r="W88" s="3"/>
      <c r="X88" s="3"/>
      <c r="Y88" s="3"/>
      <c r="Z88" s="3"/>
    </row>
    <row r="89">
      <c r="A89" s="3"/>
      <c r="B89" s="4"/>
      <c r="C89" s="3"/>
      <c r="D89" s="3"/>
      <c r="E89" s="3"/>
      <c r="F89" s="3"/>
      <c r="G89" s="3"/>
      <c r="H89" s="3"/>
      <c r="I89" s="3"/>
      <c r="J89" s="3"/>
      <c r="V89" s="3"/>
      <c r="W89" s="3"/>
      <c r="X89" s="3"/>
      <c r="Y89" s="3"/>
      <c r="Z89" s="3"/>
    </row>
    <row r="90">
      <c r="A90" s="3"/>
      <c r="B90" s="4"/>
      <c r="C90" s="3"/>
      <c r="D90" s="3"/>
      <c r="E90" s="3"/>
      <c r="F90" s="3"/>
      <c r="G90" s="3"/>
      <c r="H90" s="3"/>
      <c r="I90" s="3"/>
      <c r="J90" s="3"/>
      <c r="V90" s="3"/>
      <c r="W90" s="3"/>
      <c r="X90" s="3"/>
      <c r="Y90" s="3"/>
      <c r="Z90" s="3"/>
    </row>
    <row r="91">
      <c r="A91" s="3"/>
      <c r="B91" s="4"/>
      <c r="C91" s="3"/>
      <c r="D91" s="3"/>
      <c r="E91" s="3"/>
      <c r="F91" s="3"/>
      <c r="G91" s="3"/>
      <c r="H91" s="3"/>
      <c r="I91" s="3"/>
      <c r="J91" s="3"/>
      <c r="V91" s="3"/>
      <c r="W91" s="3"/>
      <c r="X91" s="3"/>
      <c r="Y91" s="3"/>
      <c r="Z91" s="3"/>
    </row>
    <row r="92">
      <c r="A92" s="3"/>
      <c r="B92" s="4"/>
      <c r="C92" s="3"/>
      <c r="D92" s="3"/>
      <c r="E92" s="3"/>
      <c r="F92" s="3"/>
      <c r="G92" s="3"/>
      <c r="H92" s="3"/>
      <c r="I92" s="3"/>
      <c r="J92" s="3"/>
      <c r="V92" s="3"/>
      <c r="W92" s="3"/>
      <c r="X92" s="3"/>
      <c r="Y92" s="3"/>
      <c r="Z92" s="3"/>
    </row>
    <row r="93">
      <c r="A93" s="3"/>
      <c r="B93" s="4"/>
      <c r="C93" s="3"/>
      <c r="D93" s="3"/>
      <c r="E93" s="3"/>
      <c r="F93" s="3"/>
      <c r="G93" s="3"/>
      <c r="H93" s="3"/>
      <c r="I93" s="3"/>
      <c r="J93" s="3"/>
      <c r="V93" s="3"/>
      <c r="W93" s="3"/>
      <c r="X93" s="3"/>
      <c r="Y93" s="3"/>
      <c r="Z93" s="3"/>
    </row>
    <row r="94">
      <c r="A94" s="3"/>
      <c r="B94" s="4"/>
      <c r="C94" s="3"/>
      <c r="D94" s="3"/>
      <c r="E94" s="3"/>
      <c r="F94" s="3"/>
      <c r="G94" s="3"/>
      <c r="H94" s="3"/>
      <c r="I94" s="3"/>
      <c r="J94" s="3"/>
      <c r="V94" s="3"/>
      <c r="W94" s="3"/>
      <c r="X94" s="3"/>
      <c r="Y94" s="3"/>
      <c r="Z94" s="3"/>
    </row>
    <row r="95">
      <c r="A95" s="3"/>
      <c r="B95" s="4"/>
      <c r="C95" s="3"/>
      <c r="D95" s="3"/>
      <c r="E95" s="3"/>
      <c r="F95" s="3"/>
      <c r="G95" s="3"/>
      <c r="H95" s="3"/>
      <c r="I95" s="3"/>
      <c r="J95" s="3"/>
      <c r="V95" s="3"/>
      <c r="W95" s="3"/>
      <c r="X95" s="3"/>
      <c r="Y95" s="3"/>
      <c r="Z95" s="3"/>
    </row>
    <row r="96">
      <c r="A96" s="3"/>
      <c r="B96" s="4"/>
      <c r="C96" s="3"/>
      <c r="D96" s="3"/>
      <c r="E96" s="3"/>
      <c r="F96" s="3"/>
      <c r="G96" s="3"/>
      <c r="H96" s="3"/>
      <c r="I96" s="3"/>
      <c r="J96" s="3"/>
      <c r="V96" s="3"/>
      <c r="W96" s="3"/>
      <c r="X96" s="3"/>
      <c r="Y96" s="3"/>
      <c r="Z96" s="3"/>
    </row>
    <row r="97">
      <c r="A97" s="3"/>
      <c r="B97" s="4"/>
      <c r="C97" s="3"/>
      <c r="D97" s="3"/>
      <c r="E97" s="3"/>
      <c r="F97" s="3"/>
      <c r="G97" s="3"/>
      <c r="H97" s="3"/>
      <c r="I97" s="3"/>
      <c r="J97" s="3"/>
      <c r="V97" s="3"/>
      <c r="W97" s="3"/>
      <c r="X97" s="3"/>
      <c r="Y97" s="3"/>
      <c r="Z97" s="3"/>
    </row>
    <row r="98">
      <c r="A98" s="3"/>
      <c r="B98" s="4"/>
      <c r="C98" s="3"/>
      <c r="D98" s="3"/>
      <c r="E98" s="3"/>
      <c r="F98" s="3"/>
      <c r="G98" s="3"/>
      <c r="H98" s="3"/>
      <c r="I98" s="3"/>
      <c r="J98" s="3"/>
      <c r="V98" s="3"/>
      <c r="W98" s="3"/>
      <c r="X98" s="3"/>
      <c r="Y98" s="3"/>
      <c r="Z98" s="3"/>
    </row>
    <row r="99">
      <c r="A99" s="3"/>
      <c r="B99" s="4"/>
      <c r="C99" s="3"/>
      <c r="D99" s="3"/>
      <c r="E99" s="3"/>
      <c r="F99" s="3"/>
      <c r="G99" s="3"/>
      <c r="H99" s="3"/>
      <c r="I99" s="3"/>
      <c r="J99" s="3"/>
      <c r="V99" s="3"/>
      <c r="W99" s="3"/>
      <c r="X99" s="3"/>
      <c r="Y99" s="3"/>
      <c r="Z99" s="3"/>
    </row>
    <row r="100">
      <c r="A100" s="3"/>
      <c r="B100" s="4"/>
      <c r="C100" s="3"/>
      <c r="D100" s="3"/>
      <c r="E100" s="3"/>
      <c r="F100" s="3"/>
      <c r="G100" s="3"/>
      <c r="H100" s="3"/>
      <c r="I100" s="3"/>
      <c r="J100" s="3"/>
      <c r="V100" s="3"/>
      <c r="W100" s="3"/>
      <c r="X100" s="3"/>
      <c r="Y100" s="3"/>
      <c r="Z100" s="3"/>
    </row>
    <row r="101">
      <c r="A101" s="3"/>
      <c r="B101" s="4"/>
      <c r="C101" s="3"/>
      <c r="D101" s="3"/>
      <c r="E101" s="3"/>
      <c r="F101" s="3"/>
      <c r="G101" s="3"/>
      <c r="H101" s="3"/>
      <c r="I101" s="3"/>
      <c r="J101" s="3"/>
      <c r="V101" s="3"/>
      <c r="W101" s="3"/>
      <c r="X101" s="3"/>
      <c r="Y101" s="3"/>
      <c r="Z101" s="3"/>
    </row>
    <row r="102">
      <c r="A102" s="3"/>
      <c r="B102" s="4"/>
      <c r="C102" s="3"/>
      <c r="D102" s="3"/>
      <c r="E102" s="3"/>
      <c r="F102" s="3"/>
      <c r="G102" s="3"/>
      <c r="H102" s="3"/>
      <c r="I102" s="3"/>
      <c r="J102" s="3"/>
      <c r="V102" s="3"/>
      <c r="W102" s="3"/>
      <c r="X102" s="3"/>
      <c r="Y102" s="3"/>
      <c r="Z102" s="3"/>
    </row>
    <row r="103">
      <c r="A103" s="3"/>
      <c r="B103" s="4"/>
      <c r="C103" s="3"/>
      <c r="D103" s="3"/>
      <c r="E103" s="3"/>
      <c r="F103" s="3"/>
      <c r="G103" s="3"/>
      <c r="H103" s="3"/>
      <c r="I103" s="3"/>
      <c r="J103" s="3"/>
      <c r="V103" s="3"/>
      <c r="W103" s="3"/>
      <c r="X103" s="3"/>
      <c r="Y103" s="3"/>
      <c r="Z103" s="3"/>
    </row>
    <row r="104">
      <c r="A104" s="3"/>
      <c r="B104" s="4"/>
      <c r="C104" s="3"/>
      <c r="D104" s="3"/>
      <c r="E104" s="3"/>
      <c r="F104" s="3"/>
      <c r="G104" s="3"/>
      <c r="H104" s="3"/>
      <c r="I104" s="3"/>
      <c r="J104" s="3"/>
      <c r="V104" s="3"/>
      <c r="W104" s="3"/>
      <c r="X104" s="3"/>
      <c r="Y104" s="3"/>
      <c r="Z104" s="3"/>
    </row>
    <row r="105">
      <c r="A105" s="3"/>
      <c r="B105" s="4"/>
      <c r="C105" s="3"/>
      <c r="D105" s="3"/>
      <c r="E105" s="3"/>
      <c r="F105" s="3"/>
      <c r="G105" s="3"/>
      <c r="H105" s="3"/>
      <c r="I105" s="3"/>
      <c r="J105" s="3"/>
      <c r="V105" s="3"/>
      <c r="W105" s="3"/>
      <c r="X105" s="3"/>
      <c r="Y105" s="3"/>
      <c r="Z105" s="3"/>
    </row>
    <row r="106">
      <c r="A106" s="3"/>
      <c r="B106" s="4"/>
      <c r="C106" s="3"/>
      <c r="D106" s="3"/>
      <c r="E106" s="3"/>
      <c r="F106" s="3"/>
      <c r="G106" s="3"/>
      <c r="H106" s="3"/>
      <c r="I106" s="3"/>
      <c r="J106" s="3"/>
      <c r="V106" s="3"/>
      <c r="W106" s="3"/>
      <c r="X106" s="3"/>
      <c r="Y106" s="3"/>
      <c r="Z106" s="3"/>
    </row>
    <row r="107">
      <c r="A107" s="3"/>
      <c r="B107" s="4"/>
      <c r="C107" s="3"/>
      <c r="D107" s="3"/>
      <c r="E107" s="3"/>
      <c r="F107" s="3"/>
      <c r="G107" s="3"/>
      <c r="H107" s="3"/>
      <c r="I107" s="3"/>
      <c r="J107" s="3"/>
      <c r="V107" s="3"/>
      <c r="W107" s="3"/>
      <c r="X107" s="3"/>
      <c r="Y107" s="3"/>
      <c r="Z107" s="3"/>
    </row>
    <row r="108">
      <c r="A108" s="3"/>
      <c r="B108" s="4"/>
      <c r="C108" s="3"/>
      <c r="D108" s="3"/>
      <c r="E108" s="3"/>
      <c r="F108" s="3"/>
      <c r="G108" s="3"/>
      <c r="H108" s="3"/>
      <c r="I108" s="3"/>
      <c r="J108" s="3"/>
      <c r="V108" s="3"/>
      <c r="W108" s="3"/>
      <c r="X108" s="3"/>
      <c r="Y108" s="3"/>
      <c r="Z108" s="3"/>
    </row>
    <row r="109">
      <c r="A109" s="3"/>
      <c r="B109" s="4"/>
      <c r="C109" s="3"/>
      <c r="D109" s="3"/>
      <c r="E109" s="3"/>
      <c r="F109" s="3"/>
      <c r="G109" s="3"/>
      <c r="H109" s="3"/>
      <c r="I109" s="3"/>
      <c r="J109" s="3"/>
      <c r="V109" s="3"/>
      <c r="W109" s="3"/>
      <c r="X109" s="3"/>
      <c r="Y109" s="3"/>
      <c r="Z109" s="3"/>
    </row>
    <row r="110">
      <c r="A110" s="3"/>
      <c r="B110" s="4"/>
      <c r="C110" s="3"/>
      <c r="D110" s="3"/>
      <c r="E110" s="3"/>
      <c r="F110" s="3"/>
      <c r="G110" s="3"/>
      <c r="H110" s="3"/>
      <c r="I110" s="3"/>
      <c r="J110" s="3"/>
      <c r="V110" s="3"/>
      <c r="W110" s="3"/>
      <c r="X110" s="3"/>
      <c r="Y110" s="3"/>
      <c r="Z110" s="3"/>
    </row>
    <row r="111">
      <c r="A111" s="3"/>
      <c r="B111" s="4"/>
      <c r="C111" s="3"/>
      <c r="D111" s="3"/>
      <c r="E111" s="3"/>
      <c r="F111" s="3"/>
      <c r="G111" s="3"/>
      <c r="H111" s="3"/>
      <c r="I111" s="3"/>
      <c r="J111" s="3"/>
      <c r="V111" s="3"/>
      <c r="W111" s="3"/>
      <c r="X111" s="3"/>
      <c r="Y111" s="3"/>
      <c r="Z111" s="3"/>
    </row>
    <row r="112">
      <c r="A112" s="3"/>
      <c r="B112" s="4"/>
      <c r="C112" s="3"/>
      <c r="D112" s="3"/>
      <c r="E112" s="3"/>
      <c r="F112" s="3"/>
      <c r="G112" s="3"/>
      <c r="H112" s="3"/>
      <c r="I112" s="3"/>
      <c r="J112" s="3"/>
      <c r="V112" s="3"/>
      <c r="W112" s="3"/>
      <c r="X112" s="3"/>
      <c r="Y112" s="3"/>
      <c r="Z112" s="3"/>
    </row>
    <row r="113">
      <c r="A113" s="3"/>
      <c r="B113" s="4"/>
      <c r="C113" s="3"/>
      <c r="D113" s="3"/>
      <c r="E113" s="3"/>
      <c r="F113" s="3"/>
      <c r="G113" s="3"/>
      <c r="H113" s="3"/>
      <c r="I113" s="3"/>
      <c r="J113" s="3"/>
      <c r="V113" s="3"/>
      <c r="W113" s="3"/>
      <c r="X113" s="3"/>
      <c r="Y113" s="3"/>
      <c r="Z113" s="3"/>
    </row>
    <row r="114">
      <c r="A114" s="3"/>
      <c r="B114" s="4"/>
      <c r="C114" s="3"/>
      <c r="D114" s="3"/>
      <c r="E114" s="3"/>
      <c r="F114" s="3"/>
      <c r="G114" s="3"/>
      <c r="H114" s="3"/>
      <c r="I114" s="3"/>
      <c r="J114" s="3"/>
      <c r="V114" s="3"/>
      <c r="W114" s="3"/>
      <c r="X114" s="3"/>
      <c r="Y114" s="3"/>
      <c r="Z114" s="3"/>
    </row>
    <row r="115">
      <c r="A115" s="3"/>
      <c r="B115" s="4"/>
      <c r="C115" s="3"/>
      <c r="D115" s="3"/>
      <c r="E115" s="3"/>
      <c r="F115" s="3"/>
      <c r="G115" s="3"/>
      <c r="H115" s="3"/>
      <c r="I115" s="3"/>
      <c r="J115" s="3"/>
      <c r="V115" s="3"/>
      <c r="W115" s="3"/>
      <c r="X115" s="3"/>
      <c r="Y115" s="3"/>
      <c r="Z115" s="3"/>
    </row>
    <row r="116">
      <c r="A116" s="3"/>
      <c r="B116" s="4"/>
      <c r="C116" s="3"/>
      <c r="D116" s="3"/>
      <c r="E116" s="3"/>
      <c r="F116" s="3"/>
      <c r="G116" s="3"/>
      <c r="H116" s="3"/>
      <c r="I116" s="3"/>
      <c r="J116" s="3"/>
      <c r="V116" s="3"/>
      <c r="W116" s="3"/>
      <c r="X116" s="3"/>
      <c r="Y116" s="3"/>
      <c r="Z116" s="3"/>
    </row>
    <row r="117">
      <c r="A117" s="3"/>
      <c r="B117" s="4"/>
      <c r="C117" s="3"/>
      <c r="D117" s="3"/>
      <c r="E117" s="3"/>
      <c r="F117" s="3"/>
      <c r="G117" s="3"/>
      <c r="H117" s="3"/>
      <c r="I117" s="3"/>
      <c r="J117" s="3"/>
      <c r="V117" s="3"/>
      <c r="W117" s="3"/>
      <c r="X117" s="3"/>
      <c r="Y117" s="3"/>
      <c r="Z117" s="3"/>
    </row>
    <row r="118">
      <c r="A118" s="3"/>
      <c r="B118" s="4"/>
      <c r="C118" s="3"/>
      <c r="D118" s="3"/>
      <c r="E118" s="3"/>
      <c r="F118" s="3"/>
      <c r="G118" s="3"/>
      <c r="H118" s="3"/>
      <c r="I118" s="3"/>
      <c r="J118" s="3"/>
      <c r="V118" s="3"/>
      <c r="W118" s="3"/>
      <c r="X118" s="3"/>
      <c r="Y118" s="3"/>
      <c r="Z118" s="3"/>
    </row>
    <row r="119">
      <c r="A119" s="3"/>
      <c r="B119" s="4"/>
      <c r="C119" s="3"/>
      <c r="D119" s="3"/>
      <c r="E119" s="3"/>
      <c r="F119" s="3"/>
      <c r="G119" s="3"/>
      <c r="H119" s="3"/>
      <c r="I119" s="3"/>
      <c r="J119" s="3"/>
      <c r="V119" s="3"/>
      <c r="W119" s="3"/>
      <c r="X119" s="3"/>
      <c r="Y119" s="3"/>
      <c r="Z119" s="3"/>
    </row>
    <row r="120">
      <c r="A120" s="3"/>
      <c r="B120" s="4"/>
      <c r="C120" s="3"/>
      <c r="D120" s="3"/>
      <c r="E120" s="3"/>
      <c r="F120" s="3"/>
      <c r="G120" s="3"/>
      <c r="H120" s="3"/>
      <c r="I120" s="3"/>
      <c r="J120" s="3"/>
      <c r="V120" s="3"/>
      <c r="W120" s="3"/>
      <c r="X120" s="3"/>
      <c r="Y120" s="3"/>
      <c r="Z120" s="3"/>
    </row>
    <row r="121">
      <c r="A121" s="3"/>
      <c r="B121" s="4"/>
      <c r="C121" s="3"/>
      <c r="D121" s="3"/>
      <c r="E121" s="3"/>
      <c r="F121" s="3"/>
      <c r="G121" s="3"/>
      <c r="H121" s="3"/>
      <c r="I121" s="3"/>
      <c r="J121" s="3"/>
      <c r="V121" s="3"/>
      <c r="W121" s="3"/>
      <c r="X121" s="3"/>
      <c r="Y121" s="3"/>
      <c r="Z121" s="3"/>
    </row>
    <row r="122">
      <c r="A122" s="3"/>
      <c r="B122" s="4"/>
      <c r="C122" s="3"/>
      <c r="D122" s="3"/>
      <c r="E122" s="3"/>
      <c r="F122" s="3"/>
      <c r="G122" s="3"/>
      <c r="H122" s="3"/>
      <c r="I122" s="3"/>
      <c r="J122" s="3"/>
      <c r="V122" s="3"/>
      <c r="W122" s="3"/>
      <c r="X122" s="3"/>
      <c r="Y122" s="3"/>
      <c r="Z122" s="3"/>
    </row>
    <row r="123">
      <c r="A123" s="3"/>
      <c r="B123" s="4"/>
      <c r="C123" s="3"/>
      <c r="D123" s="3"/>
      <c r="E123" s="3"/>
      <c r="F123" s="3"/>
      <c r="G123" s="3"/>
      <c r="H123" s="3"/>
      <c r="I123" s="3"/>
      <c r="J123" s="3"/>
      <c r="V123" s="3"/>
      <c r="W123" s="3"/>
      <c r="X123" s="3"/>
      <c r="Y123" s="3"/>
      <c r="Z123" s="3"/>
    </row>
    <row r="124">
      <c r="A124" s="3"/>
      <c r="B124" s="4"/>
      <c r="C124" s="3"/>
      <c r="D124" s="3"/>
      <c r="E124" s="3"/>
      <c r="F124" s="3"/>
      <c r="G124" s="3"/>
      <c r="H124" s="3"/>
      <c r="I124" s="3"/>
      <c r="J124" s="3"/>
      <c r="V124" s="3"/>
      <c r="W124" s="3"/>
      <c r="X124" s="3"/>
      <c r="Y124" s="3"/>
      <c r="Z124" s="3"/>
    </row>
    <row r="125">
      <c r="A125" s="3"/>
      <c r="B125" s="4"/>
      <c r="C125" s="3"/>
      <c r="D125" s="3"/>
      <c r="E125" s="3"/>
      <c r="F125" s="3"/>
      <c r="G125" s="3"/>
      <c r="H125" s="3"/>
      <c r="I125" s="3"/>
      <c r="J125" s="3"/>
      <c r="V125" s="3"/>
      <c r="W125" s="3"/>
      <c r="X125" s="3"/>
      <c r="Y125" s="3"/>
      <c r="Z125" s="3"/>
    </row>
    <row r="126">
      <c r="A126" s="3"/>
      <c r="B126" s="4"/>
      <c r="C126" s="3"/>
      <c r="D126" s="3"/>
      <c r="E126" s="3"/>
      <c r="F126" s="3"/>
      <c r="G126" s="3"/>
      <c r="H126" s="3"/>
      <c r="I126" s="3"/>
      <c r="J126" s="3"/>
      <c r="V126" s="3"/>
      <c r="W126" s="3"/>
      <c r="X126" s="3"/>
      <c r="Y126" s="3"/>
      <c r="Z126" s="3"/>
    </row>
    <row r="127">
      <c r="A127" s="3"/>
      <c r="B127" s="4"/>
      <c r="C127" s="3"/>
      <c r="D127" s="3"/>
      <c r="E127" s="3"/>
      <c r="F127" s="3"/>
      <c r="G127" s="3"/>
      <c r="H127" s="3"/>
      <c r="I127" s="3"/>
      <c r="J127" s="3"/>
      <c r="V127" s="3"/>
      <c r="W127" s="3"/>
      <c r="X127" s="3"/>
      <c r="Y127" s="3"/>
      <c r="Z127" s="3"/>
    </row>
    <row r="128">
      <c r="A128" s="3"/>
      <c r="B128" s="4"/>
      <c r="C128" s="3"/>
      <c r="D128" s="3"/>
      <c r="E128" s="3"/>
      <c r="F128" s="3"/>
      <c r="G128" s="3"/>
      <c r="H128" s="3"/>
      <c r="I128" s="3"/>
      <c r="J128" s="3"/>
      <c r="V128" s="3"/>
      <c r="W128" s="3"/>
      <c r="X128" s="3"/>
      <c r="Y128" s="3"/>
      <c r="Z128" s="3"/>
    </row>
    <row r="129">
      <c r="A129" s="3"/>
      <c r="B129" s="4"/>
      <c r="C129" s="3"/>
      <c r="D129" s="3"/>
      <c r="E129" s="3"/>
      <c r="F129" s="3"/>
      <c r="G129" s="3"/>
      <c r="H129" s="3"/>
      <c r="I129" s="3"/>
      <c r="J129" s="3"/>
      <c r="V129" s="3"/>
      <c r="W129" s="3"/>
      <c r="X129" s="3"/>
      <c r="Y129" s="3"/>
      <c r="Z129" s="3"/>
    </row>
    <row r="130">
      <c r="A130" s="3"/>
      <c r="B130" s="4"/>
      <c r="C130" s="3"/>
      <c r="D130" s="3"/>
      <c r="E130" s="3"/>
      <c r="F130" s="3"/>
      <c r="G130" s="3"/>
      <c r="H130" s="3"/>
      <c r="I130" s="3"/>
      <c r="J130" s="3"/>
      <c r="V130" s="3"/>
      <c r="W130" s="3"/>
      <c r="X130" s="3"/>
      <c r="Y130" s="3"/>
      <c r="Z130" s="3"/>
    </row>
    <row r="131">
      <c r="A131" s="3"/>
      <c r="B131" s="4"/>
      <c r="C131" s="3"/>
      <c r="D131" s="3"/>
      <c r="E131" s="3"/>
      <c r="F131" s="3"/>
      <c r="G131" s="3"/>
      <c r="H131" s="3"/>
      <c r="I131" s="3"/>
      <c r="J131" s="3"/>
      <c r="V131" s="3"/>
      <c r="W131" s="3"/>
      <c r="X131" s="3"/>
      <c r="Y131" s="3"/>
      <c r="Z131" s="3"/>
    </row>
    <row r="132">
      <c r="A132" s="3"/>
      <c r="B132" s="4"/>
      <c r="C132" s="3"/>
      <c r="D132" s="3"/>
      <c r="E132" s="3"/>
      <c r="F132" s="3"/>
      <c r="G132" s="3"/>
      <c r="H132" s="3"/>
      <c r="I132" s="3"/>
      <c r="J132" s="3"/>
      <c r="V132" s="3"/>
      <c r="W132" s="3"/>
      <c r="X132" s="3"/>
      <c r="Y132" s="3"/>
      <c r="Z132" s="3"/>
    </row>
    <row r="133">
      <c r="A133" s="3"/>
      <c r="B133" s="4"/>
      <c r="C133" s="3"/>
      <c r="D133" s="3"/>
      <c r="E133" s="3"/>
      <c r="F133" s="3"/>
      <c r="G133" s="3"/>
      <c r="H133" s="3"/>
      <c r="I133" s="3"/>
      <c r="J133" s="3"/>
      <c r="V133" s="3"/>
      <c r="W133" s="3"/>
      <c r="X133" s="3"/>
      <c r="Y133" s="3"/>
      <c r="Z133" s="3"/>
    </row>
    <row r="134">
      <c r="A134" s="3"/>
      <c r="B134" s="4"/>
      <c r="C134" s="3"/>
      <c r="D134" s="3"/>
      <c r="E134" s="3"/>
      <c r="F134" s="3"/>
      <c r="G134" s="3"/>
      <c r="H134" s="3"/>
      <c r="I134" s="3"/>
      <c r="J134" s="3"/>
      <c r="V134" s="3"/>
      <c r="W134" s="3"/>
      <c r="X134" s="3"/>
      <c r="Y134" s="3"/>
      <c r="Z134" s="3"/>
    </row>
    <row r="135">
      <c r="A135" s="3"/>
      <c r="B135" s="4"/>
      <c r="C135" s="3"/>
      <c r="D135" s="3"/>
      <c r="E135" s="3"/>
      <c r="F135" s="3"/>
      <c r="G135" s="3"/>
      <c r="H135" s="3"/>
      <c r="I135" s="3"/>
      <c r="J135" s="3"/>
      <c r="V135" s="3"/>
      <c r="W135" s="3"/>
      <c r="X135" s="3"/>
      <c r="Y135" s="3"/>
      <c r="Z135" s="3"/>
    </row>
    <row r="136">
      <c r="A136" s="3"/>
      <c r="B136" s="4"/>
      <c r="C136" s="3"/>
      <c r="D136" s="3"/>
      <c r="E136" s="3"/>
      <c r="F136" s="3"/>
      <c r="G136" s="3"/>
      <c r="H136" s="3"/>
      <c r="I136" s="3"/>
      <c r="J136" s="3"/>
      <c r="V136" s="3"/>
      <c r="W136" s="3"/>
      <c r="X136" s="3"/>
      <c r="Y136" s="3"/>
      <c r="Z136" s="3"/>
    </row>
    <row r="137">
      <c r="A137" s="3"/>
      <c r="B137" s="4"/>
      <c r="C137" s="3"/>
      <c r="D137" s="3"/>
      <c r="E137" s="3"/>
      <c r="F137" s="3"/>
      <c r="G137" s="3"/>
      <c r="H137" s="3"/>
      <c r="I137" s="3"/>
      <c r="J137" s="3"/>
      <c r="V137" s="3"/>
      <c r="W137" s="3"/>
      <c r="X137" s="3"/>
      <c r="Y137" s="3"/>
      <c r="Z137" s="3"/>
    </row>
    <row r="138">
      <c r="A138" s="3"/>
      <c r="B138" s="4"/>
      <c r="C138" s="3"/>
      <c r="D138" s="3"/>
      <c r="E138" s="3"/>
      <c r="F138" s="3"/>
      <c r="G138" s="3"/>
      <c r="H138" s="3"/>
      <c r="I138" s="3"/>
      <c r="J138" s="3"/>
      <c r="V138" s="3"/>
      <c r="W138" s="3"/>
      <c r="X138" s="3"/>
      <c r="Y138" s="3"/>
      <c r="Z138" s="3"/>
    </row>
    <row r="139">
      <c r="A139" s="3"/>
      <c r="B139" s="4"/>
      <c r="C139" s="3"/>
      <c r="D139" s="3"/>
      <c r="E139" s="3"/>
      <c r="F139" s="3"/>
      <c r="G139" s="3"/>
      <c r="H139" s="3"/>
      <c r="I139" s="3"/>
      <c r="J139" s="3"/>
      <c r="V139" s="3"/>
      <c r="W139" s="3"/>
      <c r="X139" s="3"/>
      <c r="Y139" s="3"/>
      <c r="Z139" s="3"/>
    </row>
    <row r="140">
      <c r="A140" s="3"/>
      <c r="B140" s="4"/>
      <c r="C140" s="3"/>
      <c r="D140" s="3"/>
      <c r="E140" s="3"/>
      <c r="F140" s="3"/>
      <c r="G140" s="3"/>
      <c r="H140" s="3"/>
      <c r="I140" s="3"/>
      <c r="J140" s="3"/>
      <c r="V140" s="3"/>
      <c r="W140" s="3"/>
      <c r="X140" s="3"/>
      <c r="Y140" s="3"/>
      <c r="Z140" s="3"/>
    </row>
    <row r="141">
      <c r="A141" s="3"/>
      <c r="B141" s="4"/>
      <c r="C141" s="3"/>
      <c r="D141" s="3"/>
      <c r="E141" s="3"/>
      <c r="F141" s="3"/>
      <c r="G141" s="3"/>
      <c r="H141" s="3"/>
      <c r="I141" s="3"/>
      <c r="J141" s="3"/>
      <c r="V141" s="3"/>
      <c r="W141" s="3"/>
      <c r="X141" s="3"/>
      <c r="Y141" s="3"/>
      <c r="Z141" s="3"/>
    </row>
    <row r="142">
      <c r="A142" s="3"/>
      <c r="B142" s="4"/>
      <c r="C142" s="3"/>
      <c r="D142" s="3"/>
      <c r="E142" s="3"/>
      <c r="F142" s="3"/>
      <c r="G142" s="3"/>
      <c r="H142" s="3"/>
      <c r="I142" s="3"/>
      <c r="J142" s="3"/>
      <c r="V142" s="3"/>
      <c r="W142" s="3"/>
      <c r="X142" s="3"/>
      <c r="Y142" s="3"/>
      <c r="Z142" s="3"/>
    </row>
    <row r="143">
      <c r="A143" s="3"/>
      <c r="B143" s="4"/>
      <c r="C143" s="3"/>
      <c r="D143" s="3"/>
      <c r="E143" s="3"/>
      <c r="F143" s="3"/>
      <c r="G143" s="3"/>
      <c r="H143" s="3"/>
      <c r="I143" s="3"/>
      <c r="J143" s="3"/>
      <c r="V143" s="3"/>
      <c r="W143" s="3"/>
      <c r="X143" s="3"/>
      <c r="Y143" s="3"/>
      <c r="Z143" s="3"/>
    </row>
    <row r="144">
      <c r="A144" s="3"/>
      <c r="B144" s="4"/>
      <c r="C144" s="3"/>
      <c r="D144" s="3"/>
      <c r="E144" s="3"/>
      <c r="F144" s="3"/>
      <c r="G144" s="3"/>
      <c r="H144" s="3"/>
      <c r="I144" s="3"/>
      <c r="J144" s="3"/>
      <c r="V144" s="3"/>
      <c r="W144" s="3"/>
      <c r="X144" s="3"/>
      <c r="Y144" s="3"/>
      <c r="Z144" s="3"/>
    </row>
    <row r="145">
      <c r="A145" s="3"/>
      <c r="B145" s="4"/>
      <c r="C145" s="3"/>
      <c r="D145" s="3"/>
      <c r="E145" s="3"/>
      <c r="F145" s="3"/>
      <c r="G145" s="3"/>
      <c r="H145" s="3"/>
      <c r="I145" s="3"/>
      <c r="J145" s="3"/>
      <c r="V145" s="3"/>
      <c r="W145" s="3"/>
      <c r="X145" s="3"/>
      <c r="Y145" s="3"/>
      <c r="Z145" s="3"/>
    </row>
    <row r="146">
      <c r="A146" s="3"/>
      <c r="B146" s="4"/>
      <c r="C146" s="3"/>
      <c r="D146" s="3"/>
      <c r="E146" s="3"/>
      <c r="F146" s="3"/>
      <c r="G146" s="3"/>
      <c r="H146" s="3"/>
      <c r="I146" s="3"/>
      <c r="J146" s="3"/>
      <c r="V146" s="3"/>
      <c r="W146" s="3"/>
      <c r="X146" s="3"/>
      <c r="Y146" s="3"/>
      <c r="Z146" s="3"/>
    </row>
    <row r="147">
      <c r="A147" s="3"/>
      <c r="B147" s="4"/>
      <c r="C147" s="3"/>
      <c r="D147" s="3"/>
      <c r="E147" s="3"/>
      <c r="F147" s="3"/>
      <c r="G147" s="3"/>
      <c r="H147" s="3"/>
      <c r="I147" s="3"/>
      <c r="J147" s="3"/>
      <c r="V147" s="3"/>
      <c r="W147" s="3"/>
      <c r="X147" s="3"/>
      <c r="Y147" s="3"/>
      <c r="Z147" s="3"/>
    </row>
    <row r="148">
      <c r="A148" s="3"/>
      <c r="B148" s="4"/>
      <c r="C148" s="3"/>
      <c r="D148" s="3"/>
      <c r="E148" s="3"/>
      <c r="F148" s="3"/>
      <c r="G148" s="3"/>
      <c r="H148" s="3"/>
      <c r="I148" s="3"/>
      <c r="J148" s="3"/>
      <c r="V148" s="3"/>
      <c r="W148" s="3"/>
      <c r="X148" s="3"/>
      <c r="Y148" s="3"/>
      <c r="Z148" s="3"/>
    </row>
    <row r="149">
      <c r="A149" s="3"/>
      <c r="B149" s="4"/>
      <c r="C149" s="3"/>
      <c r="D149" s="3"/>
      <c r="E149" s="3"/>
      <c r="F149" s="3"/>
      <c r="G149" s="3"/>
      <c r="H149" s="3"/>
      <c r="I149" s="3"/>
      <c r="J149" s="3"/>
      <c r="V149" s="3"/>
      <c r="W149" s="3"/>
      <c r="X149" s="3"/>
      <c r="Y149" s="3"/>
      <c r="Z149" s="3"/>
    </row>
    <row r="150">
      <c r="A150" s="3"/>
      <c r="B150" s="4"/>
      <c r="C150" s="3"/>
      <c r="D150" s="3"/>
      <c r="E150" s="3"/>
      <c r="F150" s="3"/>
      <c r="G150" s="3"/>
      <c r="H150" s="3"/>
      <c r="I150" s="3"/>
      <c r="J150" s="3"/>
      <c r="V150" s="3"/>
      <c r="W150" s="3"/>
      <c r="X150" s="3"/>
      <c r="Y150" s="3"/>
      <c r="Z150" s="3"/>
    </row>
    <row r="151">
      <c r="A151" s="3"/>
      <c r="B151" s="4"/>
      <c r="C151" s="3"/>
      <c r="D151" s="3"/>
      <c r="E151" s="3"/>
      <c r="F151" s="3"/>
      <c r="G151" s="3"/>
      <c r="H151" s="3"/>
      <c r="I151" s="3"/>
      <c r="J151" s="3"/>
      <c r="V151" s="3"/>
      <c r="W151" s="3"/>
      <c r="X151" s="3"/>
      <c r="Y151" s="3"/>
      <c r="Z151" s="3"/>
    </row>
    <row r="152">
      <c r="A152" s="3"/>
      <c r="B152" s="4"/>
      <c r="C152" s="3"/>
      <c r="D152" s="3"/>
      <c r="E152" s="3"/>
      <c r="F152" s="3"/>
      <c r="G152" s="3"/>
      <c r="H152" s="3"/>
      <c r="I152" s="3"/>
      <c r="J152" s="3"/>
      <c r="V152" s="3"/>
      <c r="W152" s="3"/>
      <c r="X152" s="3"/>
      <c r="Y152" s="3"/>
      <c r="Z152" s="3"/>
    </row>
    <row r="153">
      <c r="A153" s="3"/>
      <c r="B153" s="4"/>
      <c r="C153" s="3"/>
      <c r="D153" s="3"/>
      <c r="E153" s="3"/>
      <c r="F153" s="3"/>
      <c r="G153" s="3"/>
      <c r="H153" s="3"/>
      <c r="I153" s="3"/>
      <c r="J153" s="3"/>
      <c r="V153" s="3"/>
      <c r="W153" s="3"/>
      <c r="X153" s="3"/>
      <c r="Y153" s="3"/>
      <c r="Z153" s="3"/>
    </row>
    <row r="154">
      <c r="A154" s="3"/>
      <c r="B154" s="4"/>
      <c r="C154" s="3"/>
      <c r="D154" s="3"/>
      <c r="E154" s="3"/>
      <c r="F154" s="3"/>
      <c r="G154" s="3"/>
      <c r="H154" s="3"/>
      <c r="I154" s="3"/>
      <c r="J154" s="3"/>
      <c r="V154" s="3"/>
      <c r="W154" s="3"/>
      <c r="X154" s="3"/>
      <c r="Y154" s="3"/>
      <c r="Z154" s="3"/>
    </row>
    <row r="155">
      <c r="A155" s="3"/>
      <c r="B155" s="4"/>
      <c r="C155" s="3"/>
      <c r="D155" s="3"/>
      <c r="E155" s="3"/>
      <c r="F155" s="3"/>
      <c r="G155" s="3"/>
      <c r="H155" s="3"/>
      <c r="I155" s="3"/>
      <c r="J155" s="3"/>
      <c r="V155" s="3"/>
      <c r="W155" s="3"/>
      <c r="X155" s="3"/>
      <c r="Y155" s="3"/>
      <c r="Z155" s="3"/>
    </row>
    <row r="156">
      <c r="A156" s="3"/>
      <c r="B156" s="4"/>
      <c r="C156" s="3"/>
      <c r="D156" s="3"/>
      <c r="E156" s="3"/>
      <c r="F156" s="3"/>
      <c r="G156" s="3"/>
      <c r="H156" s="3"/>
      <c r="I156" s="3"/>
      <c r="J156" s="3"/>
      <c r="V156" s="3"/>
      <c r="W156" s="3"/>
      <c r="X156" s="3"/>
      <c r="Y156" s="3"/>
      <c r="Z156" s="3"/>
    </row>
    <row r="157">
      <c r="A157" s="3"/>
      <c r="B157" s="4"/>
      <c r="C157" s="3"/>
      <c r="D157" s="3"/>
      <c r="E157" s="3"/>
      <c r="F157" s="3"/>
      <c r="G157" s="3"/>
      <c r="H157" s="3"/>
      <c r="I157" s="3"/>
      <c r="J157" s="3"/>
      <c r="V157" s="3"/>
      <c r="W157" s="3"/>
      <c r="X157" s="3"/>
      <c r="Y157" s="3"/>
      <c r="Z157" s="3"/>
    </row>
    <row r="158">
      <c r="A158" s="3"/>
      <c r="B158" s="4"/>
      <c r="C158" s="3"/>
      <c r="D158" s="3"/>
      <c r="E158" s="3"/>
      <c r="F158" s="3"/>
      <c r="G158" s="3"/>
      <c r="H158" s="3"/>
      <c r="I158" s="3"/>
      <c r="J158" s="3"/>
      <c r="V158" s="3"/>
      <c r="W158" s="3"/>
      <c r="X158" s="3"/>
      <c r="Y158" s="3"/>
      <c r="Z158" s="3"/>
    </row>
    <row r="159">
      <c r="A159" s="3"/>
      <c r="B159" s="4"/>
      <c r="C159" s="3"/>
      <c r="D159" s="3"/>
      <c r="E159" s="3"/>
      <c r="F159" s="3"/>
      <c r="G159" s="3"/>
      <c r="H159" s="3"/>
      <c r="I159" s="3"/>
      <c r="J159" s="3"/>
      <c r="V159" s="3"/>
      <c r="W159" s="3"/>
      <c r="X159" s="3"/>
      <c r="Y159" s="3"/>
      <c r="Z159" s="3"/>
    </row>
    <row r="160">
      <c r="A160" s="3"/>
      <c r="B160" s="4"/>
      <c r="C160" s="3"/>
      <c r="D160" s="3"/>
      <c r="E160" s="3"/>
      <c r="F160" s="3"/>
      <c r="G160" s="3"/>
      <c r="H160" s="3"/>
      <c r="I160" s="3"/>
      <c r="J160" s="3"/>
      <c r="V160" s="3"/>
      <c r="W160" s="3"/>
      <c r="X160" s="3"/>
      <c r="Y160" s="3"/>
      <c r="Z160" s="3"/>
    </row>
    <row r="161">
      <c r="A161" s="3"/>
      <c r="B161" s="4"/>
      <c r="C161" s="3"/>
      <c r="D161" s="3"/>
      <c r="E161" s="3"/>
      <c r="F161" s="3"/>
      <c r="G161" s="3"/>
      <c r="H161" s="3"/>
      <c r="I161" s="3"/>
      <c r="J161" s="3"/>
      <c r="V161" s="3"/>
      <c r="W161" s="3"/>
      <c r="X161" s="3"/>
      <c r="Y161" s="3"/>
      <c r="Z161" s="3"/>
    </row>
    <row r="162">
      <c r="A162" s="3"/>
      <c r="B162" s="4"/>
      <c r="C162" s="3"/>
      <c r="D162" s="3"/>
      <c r="E162" s="3"/>
      <c r="F162" s="3"/>
      <c r="G162" s="3"/>
      <c r="H162" s="3"/>
      <c r="I162" s="3"/>
      <c r="J162" s="3"/>
      <c r="V162" s="3"/>
      <c r="W162" s="3"/>
      <c r="X162" s="3"/>
      <c r="Y162" s="3"/>
      <c r="Z162" s="3"/>
    </row>
    <row r="163">
      <c r="A163" s="3"/>
      <c r="B163" s="4"/>
      <c r="C163" s="3"/>
      <c r="D163" s="3"/>
      <c r="E163" s="3"/>
      <c r="F163" s="3"/>
      <c r="G163" s="3"/>
      <c r="H163" s="3"/>
      <c r="I163" s="3"/>
      <c r="J163" s="3"/>
      <c r="V163" s="3"/>
      <c r="W163" s="3"/>
      <c r="X163" s="3"/>
      <c r="Y163" s="3"/>
      <c r="Z163" s="3"/>
    </row>
    <row r="164">
      <c r="A164" s="3"/>
      <c r="B164" s="4"/>
      <c r="C164" s="3"/>
      <c r="D164" s="3"/>
      <c r="E164" s="3"/>
      <c r="F164" s="3"/>
      <c r="G164" s="3"/>
      <c r="H164" s="3"/>
      <c r="I164" s="3"/>
      <c r="J164" s="3"/>
      <c r="V164" s="3"/>
      <c r="W164" s="3"/>
      <c r="X164" s="3"/>
      <c r="Y164" s="3"/>
      <c r="Z164" s="3"/>
    </row>
    <row r="165">
      <c r="A165" s="3"/>
      <c r="B165" s="4"/>
      <c r="C165" s="3"/>
      <c r="D165" s="3"/>
      <c r="E165" s="3"/>
      <c r="F165" s="3"/>
      <c r="G165" s="3"/>
      <c r="H165" s="3"/>
      <c r="I165" s="3"/>
      <c r="J165" s="3"/>
      <c r="V165" s="3"/>
      <c r="W165" s="3"/>
      <c r="X165" s="3"/>
      <c r="Y165" s="3"/>
      <c r="Z165" s="3"/>
    </row>
    <row r="166">
      <c r="A166" s="3"/>
      <c r="B166" s="4"/>
      <c r="C166" s="3"/>
      <c r="D166" s="3"/>
      <c r="E166" s="3"/>
      <c r="F166" s="3"/>
      <c r="G166" s="3"/>
      <c r="H166" s="3"/>
      <c r="I166" s="3"/>
      <c r="J166" s="3"/>
      <c r="V166" s="3"/>
      <c r="W166" s="3"/>
      <c r="X166" s="3"/>
      <c r="Y166" s="3"/>
      <c r="Z166" s="3"/>
    </row>
    <row r="167">
      <c r="A167" s="3"/>
      <c r="B167" s="4"/>
      <c r="C167" s="3"/>
      <c r="D167" s="3"/>
      <c r="E167" s="3"/>
      <c r="F167" s="3"/>
      <c r="G167" s="3"/>
      <c r="H167" s="3"/>
      <c r="I167" s="3"/>
      <c r="J167" s="3"/>
      <c r="V167" s="3"/>
      <c r="W167" s="3"/>
      <c r="X167" s="3"/>
      <c r="Y167" s="3"/>
      <c r="Z167" s="3"/>
    </row>
    <row r="168">
      <c r="A168" s="3"/>
      <c r="B168" s="4"/>
      <c r="C168" s="3"/>
      <c r="D168" s="3"/>
      <c r="E168" s="3"/>
      <c r="F168" s="3"/>
      <c r="G168" s="3"/>
      <c r="H168" s="3"/>
      <c r="I168" s="3"/>
      <c r="J168" s="3"/>
      <c r="V168" s="3"/>
      <c r="W168" s="3"/>
      <c r="X168" s="3"/>
      <c r="Y168" s="3"/>
      <c r="Z168" s="3"/>
    </row>
    <row r="169">
      <c r="A169" s="3"/>
      <c r="B169" s="4"/>
      <c r="C169" s="3"/>
      <c r="D169" s="3"/>
      <c r="E169" s="3"/>
      <c r="F169" s="3"/>
      <c r="G169" s="3"/>
      <c r="H169" s="3"/>
      <c r="I169" s="3"/>
      <c r="J169" s="3"/>
      <c r="V169" s="3"/>
      <c r="W169" s="3"/>
      <c r="X169" s="3"/>
      <c r="Y169" s="3"/>
      <c r="Z169" s="3"/>
    </row>
    <row r="170">
      <c r="A170" s="3"/>
      <c r="B170" s="4"/>
      <c r="C170" s="3"/>
      <c r="D170" s="3"/>
      <c r="E170" s="3"/>
      <c r="F170" s="3"/>
      <c r="G170" s="3"/>
      <c r="H170" s="3"/>
      <c r="I170" s="3"/>
      <c r="J170" s="3"/>
      <c r="V170" s="3"/>
      <c r="W170" s="3"/>
      <c r="X170" s="3"/>
      <c r="Y170" s="3"/>
      <c r="Z170" s="3"/>
    </row>
    <row r="171">
      <c r="A171" s="3"/>
      <c r="B171" s="4"/>
      <c r="C171" s="3"/>
      <c r="D171" s="3"/>
      <c r="E171" s="3"/>
      <c r="F171" s="3"/>
      <c r="G171" s="3"/>
      <c r="H171" s="3"/>
      <c r="I171" s="3"/>
      <c r="J171" s="3"/>
      <c r="V171" s="3"/>
      <c r="W171" s="3"/>
      <c r="X171" s="3"/>
      <c r="Y171" s="3"/>
      <c r="Z171" s="3"/>
    </row>
    <row r="172">
      <c r="A172" s="3"/>
      <c r="B172" s="4"/>
      <c r="C172" s="3"/>
      <c r="D172" s="3"/>
      <c r="E172" s="3"/>
      <c r="F172" s="3"/>
      <c r="G172" s="3"/>
      <c r="H172" s="3"/>
      <c r="I172" s="3"/>
      <c r="J172" s="3"/>
      <c r="V172" s="3"/>
      <c r="W172" s="3"/>
      <c r="X172" s="3"/>
      <c r="Y172" s="3"/>
      <c r="Z172" s="3"/>
    </row>
    <row r="173">
      <c r="A173" s="3"/>
      <c r="B173" s="4"/>
      <c r="C173" s="3"/>
      <c r="D173" s="3"/>
      <c r="E173" s="3"/>
      <c r="F173" s="3"/>
      <c r="G173" s="3"/>
      <c r="H173" s="3"/>
      <c r="I173" s="3"/>
      <c r="J173" s="3"/>
      <c r="V173" s="3"/>
      <c r="W173" s="3"/>
      <c r="X173" s="3"/>
      <c r="Y173" s="3"/>
      <c r="Z173" s="3"/>
    </row>
    <row r="174">
      <c r="A174" s="3"/>
      <c r="B174" s="4"/>
      <c r="C174" s="3"/>
      <c r="D174" s="3"/>
      <c r="E174" s="3"/>
      <c r="F174" s="3"/>
      <c r="G174" s="3"/>
      <c r="H174" s="3"/>
      <c r="I174" s="3"/>
      <c r="J174" s="3"/>
      <c r="V174" s="3"/>
      <c r="W174" s="3"/>
      <c r="X174" s="3"/>
      <c r="Y174" s="3"/>
      <c r="Z174" s="3"/>
    </row>
    <row r="175">
      <c r="A175" s="3"/>
      <c r="B175" s="4"/>
      <c r="C175" s="3"/>
      <c r="D175" s="3"/>
      <c r="E175" s="3"/>
      <c r="F175" s="3"/>
      <c r="G175" s="3"/>
      <c r="H175" s="3"/>
      <c r="I175" s="3"/>
      <c r="J175" s="3"/>
      <c r="V175" s="3"/>
      <c r="W175" s="3"/>
      <c r="X175" s="3"/>
      <c r="Y175" s="3"/>
      <c r="Z175" s="3"/>
    </row>
    <row r="176">
      <c r="A176" s="3"/>
      <c r="B176" s="4"/>
      <c r="C176" s="3"/>
      <c r="D176" s="3"/>
      <c r="E176" s="3"/>
      <c r="F176" s="3"/>
      <c r="G176" s="3"/>
      <c r="H176" s="3"/>
      <c r="I176" s="3"/>
      <c r="J176" s="3"/>
      <c r="V176" s="3"/>
      <c r="W176" s="3"/>
      <c r="X176" s="3"/>
      <c r="Y176" s="3"/>
      <c r="Z176" s="3"/>
    </row>
    <row r="177">
      <c r="A177" s="3"/>
      <c r="B177" s="4"/>
      <c r="C177" s="3"/>
      <c r="D177" s="3"/>
      <c r="E177" s="3"/>
      <c r="F177" s="3"/>
      <c r="G177" s="3"/>
      <c r="H177" s="3"/>
      <c r="I177" s="3"/>
      <c r="J177" s="3"/>
      <c r="V177" s="3"/>
      <c r="W177" s="3"/>
      <c r="X177" s="3"/>
      <c r="Y177" s="3"/>
      <c r="Z177" s="3"/>
    </row>
    <row r="178">
      <c r="A178" s="3"/>
      <c r="B178" s="4"/>
      <c r="C178" s="3"/>
      <c r="D178" s="3"/>
      <c r="E178" s="3"/>
      <c r="F178" s="3"/>
      <c r="G178" s="3"/>
      <c r="H178" s="3"/>
      <c r="I178" s="3"/>
      <c r="J178" s="3"/>
      <c r="V178" s="3"/>
      <c r="W178" s="3"/>
      <c r="X178" s="3"/>
      <c r="Y178" s="3"/>
      <c r="Z178" s="3"/>
    </row>
    <row r="179">
      <c r="A179" s="3"/>
      <c r="B179" s="4"/>
      <c r="C179" s="3"/>
      <c r="D179" s="3"/>
      <c r="E179" s="3"/>
      <c r="F179" s="3"/>
      <c r="G179" s="3"/>
      <c r="H179" s="3"/>
      <c r="I179" s="3"/>
      <c r="J179" s="3"/>
      <c r="V179" s="3"/>
      <c r="W179" s="3"/>
      <c r="X179" s="3"/>
      <c r="Y179" s="3"/>
      <c r="Z179" s="3"/>
    </row>
    <row r="180">
      <c r="A180" s="3"/>
      <c r="B180" s="4"/>
      <c r="C180" s="3"/>
      <c r="D180" s="3"/>
      <c r="E180" s="3"/>
      <c r="F180" s="3"/>
      <c r="G180" s="3"/>
      <c r="H180" s="3"/>
      <c r="I180" s="3"/>
      <c r="J180" s="3"/>
      <c r="V180" s="3"/>
      <c r="W180" s="3"/>
      <c r="X180" s="3"/>
      <c r="Y180" s="3"/>
      <c r="Z180" s="3"/>
    </row>
    <row r="181">
      <c r="A181" s="3"/>
      <c r="B181" s="4"/>
      <c r="C181" s="3"/>
      <c r="D181" s="3"/>
      <c r="E181" s="3"/>
      <c r="F181" s="3"/>
      <c r="G181" s="3"/>
      <c r="H181" s="3"/>
      <c r="I181" s="3"/>
      <c r="J181" s="3"/>
      <c r="V181" s="3"/>
      <c r="W181" s="3"/>
      <c r="X181" s="3"/>
      <c r="Y181" s="3"/>
      <c r="Z181" s="3"/>
    </row>
    <row r="182">
      <c r="A182" s="3"/>
      <c r="B182" s="4"/>
      <c r="C182" s="3"/>
      <c r="D182" s="3"/>
      <c r="E182" s="3"/>
      <c r="F182" s="3"/>
      <c r="G182" s="3"/>
      <c r="H182" s="3"/>
      <c r="I182" s="3"/>
      <c r="J182" s="3"/>
      <c r="V182" s="3"/>
      <c r="W182" s="3"/>
      <c r="X182" s="3"/>
      <c r="Y182" s="3"/>
      <c r="Z182" s="3"/>
    </row>
    <row r="183">
      <c r="A183" s="3"/>
      <c r="B183" s="4"/>
      <c r="C183" s="3"/>
      <c r="D183" s="3"/>
      <c r="E183" s="3"/>
      <c r="F183" s="3"/>
      <c r="G183" s="3"/>
      <c r="H183" s="3"/>
      <c r="I183" s="3"/>
      <c r="J183" s="3"/>
      <c r="V183" s="3"/>
      <c r="W183" s="3"/>
      <c r="X183" s="3"/>
      <c r="Y183" s="3"/>
      <c r="Z183" s="3"/>
    </row>
    <row r="184">
      <c r="A184" s="3"/>
      <c r="B184" s="4"/>
      <c r="C184" s="3"/>
      <c r="D184" s="3"/>
      <c r="E184" s="3"/>
      <c r="F184" s="3"/>
      <c r="G184" s="3"/>
      <c r="H184" s="3"/>
      <c r="I184" s="3"/>
      <c r="J184" s="3"/>
      <c r="V184" s="3"/>
      <c r="W184" s="3"/>
      <c r="X184" s="3"/>
      <c r="Y184" s="3"/>
      <c r="Z184" s="3"/>
    </row>
    <row r="185">
      <c r="A185" s="3"/>
      <c r="B185" s="4"/>
      <c r="C185" s="3"/>
      <c r="D185" s="3"/>
      <c r="E185" s="3"/>
      <c r="F185" s="3"/>
      <c r="G185" s="3"/>
      <c r="H185" s="3"/>
      <c r="I185" s="3"/>
      <c r="J185" s="3"/>
      <c r="V185" s="3"/>
      <c r="W185" s="3"/>
      <c r="X185" s="3"/>
      <c r="Y185" s="3"/>
      <c r="Z185" s="3"/>
    </row>
    <row r="186">
      <c r="A186" s="3"/>
      <c r="B186" s="4"/>
      <c r="C186" s="3"/>
      <c r="D186" s="3"/>
      <c r="E186" s="3"/>
      <c r="F186" s="3"/>
      <c r="G186" s="3"/>
      <c r="H186" s="3"/>
      <c r="I186" s="3"/>
      <c r="J186" s="3"/>
      <c r="V186" s="3"/>
      <c r="W186" s="3"/>
      <c r="X186" s="3"/>
      <c r="Y186" s="3"/>
      <c r="Z186" s="3"/>
    </row>
    <row r="187">
      <c r="A187" s="3"/>
      <c r="B187" s="4"/>
      <c r="C187" s="3"/>
      <c r="D187" s="3"/>
      <c r="E187" s="3"/>
      <c r="F187" s="3"/>
      <c r="G187" s="3"/>
      <c r="H187" s="3"/>
      <c r="I187" s="3"/>
      <c r="J187" s="3"/>
      <c r="V187" s="3"/>
      <c r="W187" s="3"/>
      <c r="X187" s="3"/>
      <c r="Y187" s="3"/>
      <c r="Z187" s="3"/>
    </row>
    <row r="188">
      <c r="A188" s="3"/>
      <c r="B188" s="4"/>
      <c r="C188" s="3"/>
      <c r="D188" s="3"/>
      <c r="E188" s="3"/>
      <c r="F188" s="3"/>
      <c r="G188" s="3"/>
      <c r="H188" s="3"/>
      <c r="I188" s="3"/>
      <c r="J188" s="3"/>
      <c r="V188" s="3"/>
      <c r="W188" s="3"/>
      <c r="X188" s="3"/>
      <c r="Y188" s="3"/>
      <c r="Z188" s="3"/>
    </row>
    <row r="189">
      <c r="A189" s="3"/>
      <c r="B189" s="4"/>
      <c r="C189" s="3"/>
      <c r="D189" s="3"/>
      <c r="E189" s="3"/>
      <c r="F189" s="3"/>
      <c r="G189" s="3"/>
      <c r="H189" s="3"/>
      <c r="I189" s="3"/>
      <c r="J189" s="3"/>
      <c r="V189" s="3"/>
      <c r="W189" s="3"/>
      <c r="X189" s="3"/>
      <c r="Y189" s="3"/>
      <c r="Z189" s="3"/>
    </row>
    <row r="190">
      <c r="A190" s="3"/>
      <c r="B190" s="4"/>
      <c r="C190" s="3"/>
      <c r="D190" s="3"/>
      <c r="E190" s="3"/>
      <c r="F190" s="3"/>
      <c r="G190" s="3"/>
      <c r="H190" s="3"/>
      <c r="I190" s="3"/>
      <c r="J190" s="3"/>
      <c r="V190" s="3"/>
      <c r="W190" s="3"/>
      <c r="X190" s="3"/>
      <c r="Y190" s="3"/>
      <c r="Z190" s="3"/>
    </row>
    <row r="191">
      <c r="A191" s="3"/>
      <c r="B191" s="4"/>
      <c r="C191" s="3"/>
      <c r="D191" s="3"/>
      <c r="E191" s="3"/>
      <c r="F191" s="3"/>
      <c r="G191" s="3"/>
      <c r="H191" s="3"/>
      <c r="I191" s="3"/>
      <c r="J191" s="3"/>
      <c r="V191" s="3"/>
      <c r="W191" s="3"/>
      <c r="X191" s="3"/>
      <c r="Y191" s="3"/>
      <c r="Z191" s="3"/>
    </row>
    <row r="192">
      <c r="A192" s="3"/>
      <c r="B192" s="4"/>
      <c r="C192" s="3"/>
      <c r="D192" s="3"/>
      <c r="E192" s="3"/>
      <c r="F192" s="3"/>
      <c r="G192" s="3"/>
      <c r="H192" s="3"/>
      <c r="I192" s="3"/>
      <c r="J192" s="3"/>
      <c r="V192" s="3"/>
      <c r="W192" s="3"/>
      <c r="X192" s="3"/>
      <c r="Y192" s="3"/>
      <c r="Z192" s="3"/>
    </row>
    <row r="193">
      <c r="A193" s="3"/>
      <c r="B193" s="4"/>
      <c r="C193" s="3"/>
      <c r="D193" s="3"/>
      <c r="E193" s="3"/>
      <c r="F193" s="3"/>
      <c r="G193" s="3"/>
      <c r="H193" s="3"/>
      <c r="I193" s="3"/>
      <c r="J193" s="3"/>
      <c r="V193" s="3"/>
      <c r="W193" s="3"/>
      <c r="X193" s="3"/>
      <c r="Y193" s="3"/>
      <c r="Z193" s="3"/>
    </row>
    <row r="194">
      <c r="A194" s="3"/>
      <c r="B194" s="4"/>
      <c r="C194" s="3"/>
      <c r="D194" s="3"/>
      <c r="E194" s="3"/>
      <c r="F194" s="3"/>
      <c r="G194" s="3"/>
      <c r="H194" s="3"/>
      <c r="I194" s="3"/>
      <c r="J194" s="3"/>
      <c r="V194" s="3"/>
      <c r="W194" s="3"/>
      <c r="X194" s="3"/>
      <c r="Y194" s="3"/>
      <c r="Z194" s="3"/>
    </row>
    <row r="195">
      <c r="A195" s="3"/>
      <c r="B195" s="4"/>
      <c r="C195" s="3"/>
      <c r="D195" s="3"/>
      <c r="E195" s="3"/>
      <c r="F195" s="3"/>
      <c r="G195" s="3"/>
      <c r="H195" s="3"/>
      <c r="I195" s="3"/>
      <c r="J195" s="3"/>
      <c r="V195" s="3"/>
      <c r="W195" s="3"/>
      <c r="X195" s="3"/>
      <c r="Y195" s="3"/>
      <c r="Z195" s="3"/>
    </row>
    <row r="196">
      <c r="A196" s="3"/>
      <c r="B196" s="4"/>
      <c r="C196" s="3"/>
      <c r="D196" s="3"/>
      <c r="E196" s="3"/>
      <c r="F196" s="3"/>
      <c r="G196" s="3"/>
      <c r="H196" s="3"/>
      <c r="I196" s="3"/>
      <c r="J196" s="3"/>
      <c r="V196" s="3"/>
      <c r="W196" s="3"/>
      <c r="X196" s="3"/>
      <c r="Y196" s="3"/>
      <c r="Z196" s="3"/>
    </row>
    <row r="197">
      <c r="A197" s="3"/>
      <c r="B197" s="4"/>
      <c r="C197" s="3"/>
      <c r="D197" s="3"/>
      <c r="E197" s="3"/>
      <c r="F197" s="3"/>
      <c r="G197" s="3"/>
      <c r="H197" s="3"/>
      <c r="I197" s="3"/>
      <c r="J197" s="3"/>
      <c r="V197" s="3"/>
      <c r="W197" s="3"/>
      <c r="X197" s="3"/>
      <c r="Y197" s="3"/>
      <c r="Z197" s="3"/>
    </row>
    <row r="198">
      <c r="A198" s="3"/>
      <c r="B198" s="4"/>
      <c r="C198" s="3"/>
      <c r="D198" s="3"/>
      <c r="E198" s="3"/>
      <c r="F198" s="3"/>
      <c r="G198" s="3"/>
      <c r="H198" s="3"/>
      <c r="I198" s="3"/>
      <c r="J198" s="3"/>
      <c r="V198" s="3"/>
      <c r="W198" s="3"/>
      <c r="X198" s="3"/>
      <c r="Y198" s="3"/>
      <c r="Z198" s="3"/>
    </row>
    <row r="199">
      <c r="A199" s="3"/>
      <c r="B199" s="4"/>
      <c r="C199" s="3"/>
      <c r="D199" s="3"/>
      <c r="E199" s="3"/>
      <c r="F199" s="3"/>
      <c r="G199" s="3"/>
      <c r="H199" s="3"/>
      <c r="I199" s="3"/>
      <c r="J199" s="3"/>
      <c r="V199" s="3"/>
      <c r="W199" s="3"/>
      <c r="X199" s="3"/>
      <c r="Y199" s="3"/>
      <c r="Z199" s="3"/>
    </row>
    <row r="200">
      <c r="A200" s="3"/>
      <c r="B200" s="4"/>
      <c r="C200" s="3"/>
      <c r="D200" s="3"/>
      <c r="E200" s="3"/>
      <c r="F200" s="3"/>
      <c r="G200" s="3"/>
      <c r="H200" s="3"/>
      <c r="I200" s="3"/>
      <c r="J200" s="3"/>
      <c r="V200" s="3"/>
      <c r="W200" s="3"/>
      <c r="X200" s="3"/>
      <c r="Y200" s="3"/>
      <c r="Z200" s="3"/>
    </row>
    <row r="201">
      <c r="A201" s="3"/>
      <c r="B201" s="4"/>
      <c r="C201" s="3"/>
      <c r="D201" s="3"/>
      <c r="E201" s="3"/>
      <c r="F201" s="3"/>
      <c r="G201" s="3"/>
      <c r="H201" s="3"/>
      <c r="I201" s="3"/>
      <c r="J201" s="3"/>
      <c r="V201" s="3"/>
      <c r="W201" s="3"/>
      <c r="X201" s="3"/>
      <c r="Y201" s="3"/>
      <c r="Z201" s="3"/>
    </row>
    <row r="202">
      <c r="A202" s="3"/>
      <c r="B202" s="4"/>
      <c r="C202" s="3"/>
      <c r="D202" s="3"/>
      <c r="E202" s="3"/>
      <c r="F202" s="3"/>
      <c r="G202" s="3"/>
      <c r="H202" s="3"/>
      <c r="I202" s="3"/>
      <c r="J202" s="3"/>
      <c r="V202" s="3"/>
      <c r="W202" s="3"/>
      <c r="X202" s="3"/>
      <c r="Y202" s="3"/>
      <c r="Z202" s="3"/>
    </row>
    <row r="203">
      <c r="A203" s="3"/>
      <c r="B203" s="4"/>
      <c r="C203" s="3"/>
      <c r="D203" s="3"/>
      <c r="E203" s="3"/>
      <c r="F203" s="3"/>
      <c r="G203" s="3"/>
      <c r="H203" s="3"/>
      <c r="I203" s="3"/>
      <c r="J203" s="3"/>
      <c r="V203" s="3"/>
      <c r="W203" s="3"/>
      <c r="X203" s="3"/>
      <c r="Y203" s="3"/>
      <c r="Z203" s="3"/>
    </row>
    <row r="204">
      <c r="A204" s="3"/>
      <c r="B204" s="4"/>
      <c r="C204" s="3"/>
      <c r="D204" s="3"/>
      <c r="E204" s="3"/>
      <c r="F204" s="3"/>
      <c r="G204" s="3"/>
      <c r="H204" s="3"/>
      <c r="I204" s="3"/>
      <c r="J204" s="3"/>
      <c r="V204" s="3"/>
      <c r="W204" s="3"/>
      <c r="X204" s="3"/>
      <c r="Y204" s="3"/>
      <c r="Z204" s="3"/>
    </row>
    <row r="205">
      <c r="A205" s="3"/>
      <c r="B205" s="4"/>
      <c r="C205" s="3"/>
      <c r="D205" s="3"/>
      <c r="E205" s="3"/>
      <c r="F205" s="3"/>
      <c r="G205" s="3"/>
      <c r="H205" s="3"/>
      <c r="I205" s="3"/>
      <c r="J205" s="3"/>
      <c r="V205" s="3"/>
      <c r="W205" s="3"/>
      <c r="X205" s="3"/>
      <c r="Y205" s="3"/>
      <c r="Z205" s="3"/>
    </row>
    <row r="206">
      <c r="A206" s="3"/>
      <c r="B206" s="4"/>
      <c r="C206" s="3"/>
      <c r="D206" s="3"/>
      <c r="E206" s="3"/>
      <c r="F206" s="3"/>
      <c r="G206" s="3"/>
      <c r="H206" s="3"/>
      <c r="I206" s="3"/>
      <c r="J206" s="3"/>
      <c r="V206" s="3"/>
      <c r="W206" s="3"/>
      <c r="X206" s="3"/>
      <c r="Y206" s="3"/>
      <c r="Z206" s="3"/>
    </row>
    <row r="207">
      <c r="A207" s="3"/>
      <c r="B207" s="4"/>
      <c r="C207" s="3"/>
      <c r="D207" s="3"/>
      <c r="E207" s="3"/>
      <c r="F207" s="3"/>
      <c r="G207" s="3"/>
      <c r="H207" s="3"/>
      <c r="I207" s="3"/>
      <c r="J207" s="3"/>
      <c r="V207" s="3"/>
      <c r="W207" s="3"/>
      <c r="X207" s="3"/>
      <c r="Y207" s="3"/>
      <c r="Z207" s="3"/>
    </row>
    <row r="208">
      <c r="A208" s="3"/>
      <c r="B208" s="4"/>
      <c r="C208" s="3"/>
      <c r="D208" s="3"/>
      <c r="E208" s="3"/>
      <c r="F208" s="3"/>
      <c r="G208" s="3"/>
      <c r="H208" s="3"/>
      <c r="I208" s="3"/>
      <c r="J208" s="3"/>
      <c r="V208" s="3"/>
      <c r="W208" s="3"/>
      <c r="X208" s="3"/>
      <c r="Y208" s="3"/>
      <c r="Z208" s="3"/>
    </row>
    <row r="209">
      <c r="A209" s="3"/>
      <c r="B209" s="4"/>
      <c r="C209" s="3"/>
      <c r="D209" s="3"/>
      <c r="E209" s="3"/>
      <c r="F209" s="3"/>
      <c r="G209" s="3"/>
      <c r="H209" s="3"/>
      <c r="I209" s="3"/>
      <c r="J209" s="3"/>
      <c r="V209" s="3"/>
      <c r="W209" s="3"/>
      <c r="X209" s="3"/>
      <c r="Y209" s="3"/>
      <c r="Z209" s="3"/>
    </row>
    <row r="210">
      <c r="A210" s="3"/>
      <c r="B210" s="4"/>
      <c r="C210" s="3"/>
      <c r="D210" s="3"/>
      <c r="E210" s="3"/>
      <c r="F210" s="3"/>
      <c r="G210" s="3"/>
      <c r="H210" s="3"/>
      <c r="I210" s="3"/>
      <c r="J210" s="3"/>
      <c r="V210" s="3"/>
      <c r="W210" s="3"/>
      <c r="X210" s="3"/>
      <c r="Y210" s="3"/>
      <c r="Z210" s="3"/>
    </row>
    <row r="211">
      <c r="A211" s="3"/>
      <c r="B211" s="4"/>
      <c r="C211" s="3"/>
      <c r="D211" s="3"/>
      <c r="E211" s="3"/>
      <c r="F211" s="3"/>
      <c r="G211" s="3"/>
      <c r="H211" s="3"/>
      <c r="I211" s="3"/>
      <c r="J211" s="3"/>
      <c r="V211" s="3"/>
      <c r="W211" s="3"/>
      <c r="X211" s="3"/>
      <c r="Y211" s="3"/>
      <c r="Z211" s="3"/>
    </row>
    <row r="212">
      <c r="A212" s="3"/>
      <c r="B212" s="4"/>
      <c r="C212" s="3"/>
      <c r="D212" s="3"/>
      <c r="E212" s="3"/>
      <c r="F212" s="3"/>
      <c r="G212" s="3"/>
      <c r="H212" s="3"/>
      <c r="I212" s="3"/>
      <c r="J212" s="3"/>
      <c r="V212" s="3"/>
      <c r="W212" s="3"/>
      <c r="X212" s="3"/>
      <c r="Y212" s="3"/>
      <c r="Z212" s="3"/>
    </row>
    <row r="213">
      <c r="A213" s="3"/>
      <c r="B213" s="4"/>
      <c r="C213" s="3"/>
      <c r="D213" s="3"/>
      <c r="E213" s="3"/>
      <c r="F213" s="3"/>
      <c r="G213" s="3"/>
      <c r="H213" s="3"/>
      <c r="I213" s="3"/>
      <c r="J213" s="3"/>
      <c r="V213" s="3"/>
      <c r="W213" s="3"/>
      <c r="X213" s="3"/>
      <c r="Y213" s="3"/>
      <c r="Z213" s="3"/>
    </row>
    <row r="214">
      <c r="A214" s="3"/>
      <c r="B214" s="4"/>
      <c r="C214" s="3"/>
      <c r="D214" s="3"/>
      <c r="E214" s="3"/>
      <c r="F214" s="3"/>
      <c r="G214" s="3"/>
      <c r="H214" s="3"/>
      <c r="I214" s="3"/>
      <c r="J214" s="3"/>
      <c r="V214" s="3"/>
      <c r="W214" s="3"/>
      <c r="X214" s="3"/>
      <c r="Y214" s="3"/>
      <c r="Z214" s="3"/>
    </row>
    <row r="215">
      <c r="A215" s="3"/>
      <c r="B215" s="4"/>
      <c r="C215" s="3"/>
      <c r="D215" s="3"/>
      <c r="E215" s="3"/>
      <c r="F215" s="3"/>
      <c r="G215" s="3"/>
      <c r="H215" s="3"/>
      <c r="I215" s="3"/>
      <c r="J215" s="3"/>
      <c r="V215" s="3"/>
      <c r="W215" s="3"/>
      <c r="X215" s="3"/>
      <c r="Y215" s="3"/>
      <c r="Z215" s="3"/>
    </row>
    <row r="216">
      <c r="A216" s="3"/>
      <c r="B216" s="4"/>
      <c r="C216" s="3"/>
      <c r="D216" s="3"/>
      <c r="E216" s="3"/>
      <c r="F216" s="3"/>
      <c r="G216" s="3"/>
      <c r="H216" s="3"/>
      <c r="I216" s="3"/>
      <c r="J216" s="3"/>
      <c r="V216" s="3"/>
      <c r="W216" s="3"/>
      <c r="X216" s="3"/>
      <c r="Y216" s="3"/>
      <c r="Z216" s="3"/>
    </row>
    <row r="217">
      <c r="A217" s="3"/>
      <c r="B217" s="4"/>
      <c r="C217" s="3"/>
      <c r="D217" s="3"/>
      <c r="E217" s="3"/>
      <c r="F217" s="3"/>
      <c r="G217" s="3"/>
      <c r="H217" s="3"/>
      <c r="I217" s="3"/>
      <c r="J217" s="3"/>
      <c r="V217" s="3"/>
      <c r="W217" s="3"/>
      <c r="X217" s="3"/>
      <c r="Y217" s="3"/>
      <c r="Z217" s="3"/>
    </row>
    <row r="218">
      <c r="A218" s="3"/>
      <c r="B218" s="4"/>
      <c r="C218" s="3"/>
      <c r="D218" s="3"/>
      <c r="E218" s="3"/>
      <c r="F218" s="3"/>
      <c r="G218" s="3"/>
      <c r="H218" s="3"/>
      <c r="I218" s="3"/>
      <c r="J218" s="3"/>
      <c r="V218" s="3"/>
      <c r="W218" s="3"/>
      <c r="X218" s="3"/>
      <c r="Y218" s="3"/>
      <c r="Z218" s="3"/>
    </row>
    <row r="219">
      <c r="A219" s="3"/>
      <c r="B219" s="4"/>
      <c r="C219" s="3"/>
      <c r="D219" s="3"/>
      <c r="E219" s="3"/>
      <c r="F219" s="3"/>
      <c r="G219" s="3"/>
      <c r="H219" s="3"/>
      <c r="I219" s="3"/>
      <c r="J219" s="3"/>
      <c r="V219" s="3"/>
      <c r="W219" s="3"/>
      <c r="X219" s="3"/>
      <c r="Y219" s="3"/>
      <c r="Z219" s="3"/>
    </row>
    <row r="220">
      <c r="A220" s="3"/>
      <c r="B220" s="4"/>
      <c r="C220" s="3"/>
      <c r="D220" s="3"/>
      <c r="E220" s="3"/>
      <c r="F220" s="3"/>
      <c r="G220" s="3"/>
      <c r="H220" s="3"/>
      <c r="I220" s="3"/>
      <c r="J220" s="3"/>
      <c r="V220" s="3"/>
      <c r="W220" s="3"/>
      <c r="X220" s="3"/>
      <c r="Y220" s="3"/>
      <c r="Z220" s="3"/>
    </row>
    <row r="221">
      <c r="A221" s="3"/>
      <c r="B221" s="4"/>
      <c r="C221" s="3"/>
      <c r="D221" s="3"/>
      <c r="E221" s="3"/>
      <c r="F221" s="3"/>
      <c r="G221" s="3"/>
      <c r="H221" s="3"/>
      <c r="I221" s="3"/>
      <c r="J221" s="3"/>
      <c r="V221" s="3"/>
      <c r="W221" s="3"/>
      <c r="X221" s="3"/>
      <c r="Y221" s="3"/>
      <c r="Z221" s="3"/>
    </row>
    <row r="222">
      <c r="A222" s="3"/>
      <c r="B222" s="4"/>
      <c r="C222" s="3"/>
      <c r="D222" s="3"/>
      <c r="E222" s="3"/>
      <c r="F222" s="3"/>
      <c r="G222" s="3"/>
      <c r="H222" s="3"/>
      <c r="I222" s="3"/>
      <c r="J222" s="3"/>
      <c r="V222" s="3"/>
      <c r="W222" s="3"/>
      <c r="X222" s="3"/>
      <c r="Y222" s="3"/>
      <c r="Z222" s="3"/>
    </row>
    <row r="223">
      <c r="A223" s="3"/>
      <c r="B223" s="4"/>
      <c r="C223" s="3"/>
      <c r="D223" s="3"/>
      <c r="E223" s="3"/>
      <c r="F223" s="3"/>
      <c r="G223" s="3"/>
      <c r="H223" s="3"/>
      <c r="I223" s="3"/>
      <c r="J223" s="3"/>
      <c r="V223" s="3"/>
      <c r="W223" s="3"/>
      <c r="X223" s="3"/>
      <c r="Y223" s="3"/>
      <c r="Z223" s="3"/>
    </row>
    <row r="224">
      <c r="A224" s="3"/>
      <c r="B224" s="4"/>
      <c r="C224" s="3"/>
      <c r="D224" s="3"/>
      <c r="E224" s="3"/>
      <c r="F224" s="3"/>
      <c r="G224" s="3"/>
      <c r="H224" s="3"/>
      <c r="I224" s="3"/>
      <c r="J224" s="3"/>
      <c r="V224" s="3"/>
      <c r="W224" s="3"/>
      <c r="X224" s="3"/>
      <c r="Y224" s="3"/>
      <c r="Z224" s="3"/>
    </row>
    <row r="225">
      <c r="A225" s="3"/>
      <c r="B225" s="4"/>
      <c r="C225" s="3"/>
      <c r="D225" s="3"/>
      <c r="E225" s="3"/>
      <c r="F225" s="3"/>
      <c r="G225" s="3"/>
      <c r="H225" s="3"/>
      <c r="I225" s="3"/>
      <c r="J225" s="3"/>
      <c r="V225" s="3"/>
      <c r="W225" s="3"/>
      <c r="X225" s="3"/>
      <c r="Y225" s="3"/>
      <c r="Z225" s="3"/>
    </row>
    <row r="226">
      <c r="A226" s="3"/>
      <c r="B226" s="4"/>
      <c r="C226" s="3"/>
      <c r="D226" s="3"/>
      <c r="E226" s="3"/>
      <c r="F226" s="3"/>
      <c r="G226" s="3"/>
      <c r="H226" s="3"/>
      <c r="I226" s="3"/>
      <c r="J226" s="3"/>
      <c r="V226" s="3"/>
      <c r="W226" s="3"/>
      <c r="X226" s="3"/>
      <c r="Y226" s="3"/>
      <c r="Z226" s="3"/>
    </row>
    <row r="227">
      <c r="A227" s="3"/>
      <c r="B227" s="4"/>
      <c r="C227" s="3"/>
      <c r="D227" s="3"/>
      <c r="E227" s="3"/>
      <c r="F227" s="3"/>
      <c r="G227" s="3"/>
      <c r="H227" s="3"/>
      <c r="I227" s="3"/>
      <c r="J227" s="3"/>
      <c r="V227" s="3"/>
      <c r="W227" s="3"/>
      <c r="X227" s="3"/>
      <c r="Y227" s="3"/>
      <c r="Z227" s="3"/>
    </row>
    <row r="228">
      <c r="A228" s="3"/>
      <c r="B228" s="4"/>
      <c r="C228" s="3"/>
      <c r="D228" s="3"/>
      <c r="E228" s="3"/>
      <c r="F228" s="3"/>
      <c r="G228" s="3"/>
      <c r="H228" s="3"/>
      <c r="I228" s="3"/>
      <c r="J228" s="3"/>
      <c r="V228" s="3"/>
      <c r="W228" s="3"/>
      <c r="X228" s="3"/>
      <c r="Y228" s="3"/>
      <c r="Z228" s="3"/>
    </row>
    <row r="229">
      <c r="A229" s="3"/>
      <c r="B229" s="4"/>
      <c r="C229" s="3"/>
      <c r="D229" s="3"/>
      <c r="E229" s="3"/>
      <c r="F229" s="3"/>
      <c r="G229" s="3"/>
      <c r="H229" s="3"/>
      <c r="I229" s="3"/>
      <c r="J229" s="3"/>
      <c r="V229" s="3"/>
      <c r="W229" s="3"/>
      <c r="X229" s="3"/>
      <c r="Y229" s="3"/>
      <c r="Z229" s="3"/>
    </row>
    <row r="230">
      <c r="A230" s="3"/>
      <c r="B230" s="4"/>
      <c r="C230" s="3"/>
      <c r="D230" s="3"/>
      <c r="E230" s="3"/>
      <c r="F230" s="3"/>
      <c r="G230" s="3"/>
      <c r="H230" s="3"/>
      <c r="I230" s="3"/>
      <c r="J230" s="3"/>
      <c r="V230" s="3"/>
      <c r="W230" s="3"/>
      <c r="X230" s="3"/>
      <c r="Y230" s="3"/>
      <c r="Z230" s="3"/>
    </row>
    <row r="231">
      <c r="A231" s="3"/>
      <c r="B231" s="4"/>
      <c r="C231" s="3"/>
      <c r="D231" s="3"/>
      <c r="E231" s="3"/>
      <c r="F231" s="3"/>
      <c r="G231" s="3"/>
      <c r="H231" s="3"/>
      <c r="I231" s="3"/>
      <c r="J231" s="3"/>
      <c r="V231" s="3"/>
      <c r="W231" s="3"/>
      <c r="X231" s="3"/>
      <c r="Y231" s="3"/>
      <c r="Z231" s="3"/>
    </row>
    <row r="232">
      <c r="A232" s="3"/>
      <c r="B232" s="4"/>
      <c r="C232" s="3"/>
      <c r="D232" s="3"/>
      <c r="E232" s="3"/>
      <c r="F232" s="3"/>
      <c r="G232" s="3"/>
      <c r="H232" s="3"/>
      <c r="I232" s="3"/>
      <c r="J232" s="3"/>
      <c r="V232" s="3"/>
      <c r="W232" s="3"/>
      <c r="X232" s="3"/>
      <c r="Y232" s="3"/>
      <c r="Z232" s="3"/>
    </row>
    <row r="233">
      <c r="A233" s="3"/>
      <c r="B233" s="4"/>
      <c r="C233" s="3"/>
      <c r="D233" s="3"/>
      <c r="E233" s="3"/>
      <c r="F233" s="3"/>
      <c r="G233" s="3"/>
      <c r="H233" s="3"/>
      <c r="I233" s="3"/>
      <c r="J233" s="3"/>
      <c r="V233" s="3"/>
      <c r="W233" s="3"/>
      <c r="X233" s="3"/>
      <c r="Y233" s="3"/>
      <c r="Z233" s="3"/>
    </row>
    <row r="234">
      <c r="A234" s="3"/>
      <c r="B234" s="4"/>
      <c r="C234" s="3"/>
      <c r="D234" s="3"/>
      <c r="E234" s="3"/>
      <c r="F234" s="3"/>
      <c r="G234" s="3"/>
      <c r="H234" s="3"/>
      <c r="I234" s="3"/>
      <c r="J234" s="3"/>
      <c r="V234" s="3"/>
      <c r="W234" s="3"/>
      <c r="X234" s="3"/>
      <c r="Y234" s="3"/>
      <c r="Z234" s="3"/>
    </row>
    <row r="235">
      <c r="A235" s="3"/>
      <c r="B235" s="4"/>
      <c r="C235" s="3"/>
      <c r="D235" s="3"/>
      <c r="E235" s="3"/>
      <c r="F235" s="3"/>
      <c r="G235" s="3"/>
      <c r="H235" s="3"/>
      <c r="I235" s="3"/>
      <c r="J235" s="3"/>
      <c r="V235" s="3"/>
      <c r="W235" s="3"/>
      <c r="X235" s="3"/>
      <c r="Y235" s="3"/>
      <c r="Z235" s="3"/>
    </row>
    <row r="236">
      <c r="A236" s="3"/>
      <c r="B236" s="4"/>
      <c r="C236" s="3"/>
      <c r="D236" s="3"/>
      <c r="E236" s="3"/>
      <c r="F236" s="3"/>
      <c r="G236" s="3"/>
      <c r="H236" s="3"/>
      <c r="I236" s="3"/>
      <c r="J236" s="3"/>
      <c r="V236" s="3"/>
      <c r="W236" s="3"/>
      <c r="X236" s="3"/>
      <c r="Y236" s="3"/>
      <c r="Z236" s="3"/>
    </row>
    <row r="237">
      <c r="A237" s="3"/>
      <c r="B237" s="4"/>
      <c r="C237" s="3"/>
      <c r="D237" s="3"/>
      <c r="E237" s="3"/>
      <c r="F237" s="3"/>
      <c r="G237" s="3"/>
      <c r="H237" s="3"/>
      <c r="I237" s="3"/>
      <c r="J237" s="3"/>
      <c r="V237" s="3"/>
      <c r="W237" s="3"/>
      <c r="X237" s="3"/>
      <c r="Y237" s="3"/>
      <c r="Z237" s="3"/>
    </row>
    <row r="238">
      <c r="A238" s="3"/>
      <c r="B238" s="4"/>
      <c r="C238" s="3"/>
      <c r="D238" s="3"/>
      <c r="E238" s="3"/>
      <c r="F238" s="3"/>
      <c r="G238" s="3"/>
      <c r="H238" s="3"/>
      <c r="I238" s="3"/>
      <c r="J238" s="3"/>
      <c r="V238" s="3"/>
      <c r="W238" s="3"/>
      <c r="X238" s="3"/>
      <c r="Y238" s="3"/>
      <c r="Z238" s="3"/>
    </row>
    <row r="239">
      <c r="A239" s="3"/>
      <c r="B239" s="4"/>
      <c r="C239" s="3"/>
      <c r="D239" s="3"/>
      <c r="E239" s="3"/>
      <c r="F239" s="3"/>
      <c r="G239" s="3"/>
      <c r="H239" s="3"/>
      <c r="I239" s="3"/>
      <c r="J239" s="3"/>
      <c r="V239" s="3"/>
      <c r="W239" s="3"/>
      <c r="X239" s="3"/>
      <c r="Y239" s="3"/>
      <c r="Z239" s="3"/>
    </row>
    <row r="240">
      <c r="A240" s="3"/>
      <c r="B240" s="4"/>
      <c r="C240" s="3"/>
      <c r="D240" s="3"/>
      <c r="E240" s="3"/>
      <c r="F240" s="3"/>
      <c r="G240" s="3"/>
      <c r="H240" s="3"/>
      <c r="I240" s="3"/>
      <c r="J240" s="3"/>
      <c r="V240" s="3"/>
      <c r="W240" s="3"/>
      <c r="X240" s="3"/>
      <c r="Y240" s="3"/>
      <c r="Z240" s="3"/>
    </row>
    <row r="241">
      <c r="A241" s="3"/>
      <c r="B241" s="4"/>
      <c r="C241" s="3"/>
      <c r="D241" s="3"/>
      <c r="E241" s="3"/>
      <c r="F241" s="3"/>
      <c r="G241" s="3"/>
      <c r="H241" s="3"/>
      <c r="I241" s="3"/>
      <c r="J241" s="3"/>
      <c r="V241" s="3"/>
      <c r="W241" s="3"/>
      <c r="X241" s="3"/>
      <c r="Y241" s="3"/>
      <c r="Z241" s="3"/>
    </row>
    <row r="242">
      <c r="A242" s="3"/>
      <c r="B242" s="4"/>
      <c r="C242" s="3"/>
      <c r="D242" s="3"/>
      <c r="E242" s="3"/>
      <c r="F242" s="3"/>
      <c r="G242" s="3"/>
      <c r="H242" s="3"/>
      <c r="I242" s="3"/>
      <c r="J242" s="3"/>
      <c r="V242" s="3"/>
      <c r="W242" s="3"/>
      <c r="X242" s="3"/>
      <c r="Y242" s="3"/>
      <c r="Z242" s="3"/>
    </row>
    <row r="243">
      <c r="A243" s="3"/>
      <c r="B243" s="4"/>
      <c r="C243" s="3"/>
      <c r="D243" s="3"/>
      <c r="E243" s="3"/>
      <c r="F243" s="3"/>
      <c r="G243" s="3"/>
      <c r="H243" s="3"/>
      <c r="I243" s="3"/>
      <c r="J243" s="3"/>
      <c r="V243" s="3"/>
      <c r="W243" s="3"/>
      <c r="X243" s="3"/>
      <c r="Y243" s="3"/>
      <c r="Z243" s="3"/>
    </row>
    <row r="244">
      <c r="A244" s="3"/>
      <c r="B244" s="4"/>
      <c r="C244" s="3"/>
      <c r="D244" s="3"/>
      <c r="E244" s="3"/>
      <c r="F244" s="3"/>
      <c r="G244" s="3"/>
      <c r="H244" s="3"/>
      <c r="I244" s="3"/>
      <c r="J244" s="3"/>
      <c r="V244" s="3"/>
      <c r="W244" s="3"/>
      <c r="X244" s="3"/>
      <c r="Y244" s="3"/>
      <c r="Z244" s="3"/>
    </row>
    <row r="245">
      <c r="A245" s="3"/>
      <c r="B245" s="4"/>
      <c r="C245" s="3"/>
      <c r="D245" s="3"/>
      <c r="E245" s="3"/>
      <c r="F245" s="3"/>
      <c r="G245" s="3"/>
      <c r="H245" s="3"/>
      <c r="I245" s="3"/>
      <c r="J245" s="3"/>
      <c r="V245" s="3"/>
      <c r="W245" s="3"/>
      <c r="X245" s="3"/>
      <c r="Y245" s="3"/>
      <c r="Z245" s="3"/>
    </row>
    <row r="246">
      <c r="A246" s="3"/>
      <c r="B246" s="4"/>
      <c r="C246" s="3"/>
      <c r="D246" s="3"/>
      <c r="E246" s="3"/>
      <c r="F246" s="3"/>
      <c r="G246" s="3"/>
      <c r="H246" s="3"/>
      <c r="I246" s="3"/>
      <c r="J246" s="3"/>
      <c r="V246" s="3"/>
      <c r="W246" s="3"/>
      <c r="X246" s="3"/>
      <c r="Y246" s="3"/>
      <c r="Z246" s="3"/>
    </row>
    <row r="247">
      <c r="A247" s="3"/>
      <c r="B247" s="4"/>
      <c r="C247" s="3"/>
      <c r="D247" s="3"/>
      <c r="E247" s="3"/>
      <c r="F247" s="3"/>
      <c r="G247" s="3"/>
      <c r="H247" s="3"/>
      <c r="I247" s="3"/>
      <c r="J247" s="3"/>
      <c r="V247" s="3"/>
      <c r="W247" s="3"/>
      <c r="X247" s="3"/>
      <c r="Y247" s="3"/>
      <c r="Z247" s="3"/>
    </row>
    <row r="248">
      <c r="A248" s="3"/>
      <c r="B248" s="4"/>
      <c r="C248" s="3"/>
      <c r="D248" s="3"/>
      <c r="E248" s="3"/>
      <c r="F248" s="3"/>
      <c r="G248" s="3"/>
      <c r="H248" s="3"/>
      <c r="I248" s="3"/>
      <c r="J248" s="3"/>
      <c r="V248" s="3"/>
      <c r="W248" s="3"/>
      <c r="X248" s="3"/>
      <c r="Y248" s="3"/>
      <c r="Z248" s="3"/>
    </row>
    <row r="249">
      <c r="A249" s="3"/>
      <c r="B249" s="4"/>
      <c r="C249" s="3"/>
      <c r="D249" s="3"/>
      <c r="E249" s="3"/>
      <c r="F249" s="3"/>
      <c r="G249" s="3"/>
      <c r="H249" s="3"/>
      <c r="I249" s="3"/>
      <c r="J249" s="3"/>
      <c r="V249" s="3"/>
      <c r="W249" s="3"/>
      <c r="X249" s="3"/>
      <c r="Y249" s="3"/>
      <c r="Z249" s="3"/>
    </row>
    <row r="250">
      <c r="A250" s="3"/>
      <c r="B250" s="4"/>
      <c r="C250" s="3"/>
      <c r="D250" s="3"/>
      <c r="E250" s="3"/>
      <c r="F250" s="3"/>
      <c r="G250" s="3"/>
      <c r="H250" s="3"/>
      <c r="I250" s="3"/>
      <c r="J250" s="3"/>
      <c r="V250" s="3"/>
      <c r="W250" s="3"/>
      <c r="X250" s="3"/>
      <c r="Y250" s="3"/>
      <c r="Z250" s="3"/>
    </row>
    <row r="251">
      <c r="A251" s="3"/>
      <c r="B251" s="4"/>
      <c r="C251" s="3"/>
      <c r="D251" s="3"/>
      <c r="E251" s="3"/>
      <c r="F251" s="3"/>
      <c r="G251" s="3"/>
      <c r="H251" s="3"/>
      <c r="I251" s="3"/>
      <c r="J251" s="3"/>
      <c r="V251" s="3"/>
      <c r="W251" s="3"/>
      <c r="X251" s="3"/>
      <c r="Y251" s="3"/>
      <c r="Z251" s="3"/>
    </row>
    <row r="252">
      <c r="A252" s="3"/>
      <c r="B252" s="4"/>
      <c r="C252" s="3"/>
      <c r="D252" s="3"/>
      <c r="E252" s="3"/>
      <c r="F252" s="3"/>
      <c r="G252" s="3"/>
      <c r="H252" s="3"/>
      <c r="I252" s="3"/>
      <c r="J252" s="3"/>
      <c r="V252" s="3"/>
      <c r="W252" s="3"/>
      <c r="X252" s="3"/>
      <c r="Y252" s="3"/>
      <c r="Z252" s="3"/>
    </row>
    <row r="253">
      <c r="A253" s="3"/>
      <c r="B253" s="4"/>
      <c r="C253" s="3"/>
      <c r="D253" s="3"/>
      <c r="E253" s="3"/>
      <c r="F253" s="3"/>
      <c r="G253" s="3"/>
      <c r="H253" s="3"/>
      <c r="I253" s="3"/>
      <c r="J253" s="3"/>
      <c r="V253" s="3"/>
      <c r="W253" s="3"/>
      <c r="X253" s="3"/>
      <c r="Y253" s="3"/>
      <c r="Z253" s="3"/>
    </row>
    <row r="254">
      <c r="A254" s="3"/>
      <c r="B254" s="4"/>
      <c r="C254" s="3"/>
      <c r="D254" s="3"/>
      <c r="E254" s="3"/>
      <c r="F254" s="3"/>
      <c r="G254" s="3"/>
      <c r="H254" s="3"/>
      <c r="I254" s="3"/>
      <c r="J254" s="3"/>
      <c r="V254" s="3"/>
      <c r="W254" s="3"/>
      <c r="X254" s="3"/>
      <c r="Y254" s="3"/>
      <c r="Z254" s="3"/>
    </row>
    <row r="255">
      <c r="A255" s="3"/>
      <c r="B255" s="4"/>
      <c r="C255" s="3"/>
      <c r="D255" s="3"/>
      <c r="E255" s="3"/>
      <c r="F255" s="3"/>
      <c r="G255" s="3"/>
      <c r="H255" s="3"/>
      <c r="I255" s="3"/>
      <c r="J255" s="3"/>
      <c r="V255" s="3"/>
      <c r="W255" s="3"/>
      <c r="X255" s="3"/>
      <c r="Y255" s="3"/>
      <c r="Z255" s="3"/>
    </row>
    <row r="256">
      <c r="A256" s="3"/>
      <c r="B256" s="4"/>
      <c r="C256" s="3"/>
      <c r="D256" s="3"/>
      <c r="E256" s="3"/>
      <c r="F256" s="3"/>
      <c r="G256" s="3"/>
      <c r="H256" s="3"/>
      <c r="I256" s="3"/>
      <c r="J256" s="3"/>
      <c r="V256" s="3"/>
      <c r="W256" s="3"/>
      <c r="X256" s="3"/>
      <c r="Y256" s="3"/>
      <c r="Z256" s="3"/>
    </row>
    <row r="257">
      <c r="A257" s="3"/>
      <c r="B257" s="4"/>
      <c r="C257" s="3"/>
      <c r="D257" s="3"/>
      <c r="E257" s="3"/>
      <c r="F257" s="3"/>
      <c r="G257" s="3"/>
      <c r="H257" s="3"/>
      <c r="I257" s="3"/>
      <c r="J257" s="3"/>
      <c r="V257" s="3"/>
      <c r="W257" s="3"/>
      <c r="X257" s="3"/>
      <c r="Y257" s="3"/>
      <c r="Z257" s="3"/>
    </row>
    <row r="258">
      <c r="A258" s="3"/>
      <c r="B258" s="4"/>
      <c r="C258" s="3"/>
      <c r="D258" s="3"/>
      <c r="E258" s="3"/>
      <c r="F258" s="3"/>
      <c r="G258" s="3"/>
      <c r="H258" s="3"/>
      <c r="I258" s="3"/>
      <c r="J258" s="3"/>
      <c r="V258" s="3"/>
      <c r="W258" s="3"/>
      <c r="X258" s="3"/>
      <c r="Y258" s="3"/>
      <c r="Z258" s="3"/>
    </row>
    <row r="259">
      <c r="A259" s="3"/>
      <c r="B259" s="4"/>
      <c r="C259" s="3"/>
      <c r="D259" s="3"/>
      <c r="E259" s="3"/>
      <c r="F259" s="3"/>
      <c r="G259" s="3"/>
      <c r="H259" s="3"/>
      <c r="I259" s="3"/>
      <c r="J259" s="3"/>
      <c r="V259" s="3"/>
      <c r="W259" s="3"/>
      <c r="X259" s="3"/>
      <c r="Y259" s="3"/>
      <c r="Z259" s="3"/>
    </row>
    <row r="260">
      <c r="A260" s="3"/>
      <c r="B260" s="4"/>
      <c r="C260" s="3"/>
      <c r="D260" s="3"/>
      <c r="E260" s="3"/>
      <c r="F260" s="3"/>
      <c r="G260" s="3"/>
      <c r="H260" s="3"/>
      <c r="I260" s="3"/>
      <c r="J260" s="3"/>
      <c r="V260" s="3"/>
      <c r="W260" s="3"/>
      <c r="X260" s="3"/>
      <c r="Y260" s="3"/>
      <c r="Z260" s="3"/>
    </row>
    <row r="261">
      <c r="A261" s="3"/>
      <c r="B261" s="4"/>
      <c r="C261" s="3"/>
      <c r="D261" s="3"/>
      <c r="E261" s="3"/>
      <c r="F261" s="3"/>
      <c r="G261" s="3"/>
      <c r="H261" s="3"/>
      <c r="I261" s="3"/>
      <c r="J261" s="3"/>
      <c r="V261" s="3"/>
      <c r="W261" s="3"/>
      <c r="X261" s="3"/>
      <c r="Y261" s="3"/>
      <c r="Z261" s="3"/>
    </row>
    <row r="262">
      <c r="A262" s="3"/>
      <c r="B262" s="4"/>
      <c r="C262" s="3"/>
      <c r="D262" s="3"/>
      <c r="E262" s="3"/>
      <c r="F262" s="3"/>
      <c r="G262" s="3"/>
      <c r="H262" s="3"/>
      <c r="I262" s="3"/>
      <c r="J262" s="3"/>
      <c r="V262" s="3"/>
      <c r="W262" s="3"/>
      <c r="X262" s="3"/>
      <c r="Y262" s="3"/>
      <c r="Z262" s="3"/>
    </row>
    <row r="263">
      <c r="A263" s="3"/>
      <c r="B263" s="4"/>
      <c r="C263" s="3"/>
      <c r="D263" s="3"/>
      <c r="E263" s="3"/>
      <c r="F263" s="3"/>
      <c r="G263" s="3"/>
      <c r="H263" s="3"/>
      <c r="I263" s="3"/>
      <c r="J263" s="3"/>
      <c r="V263" s="3"/>
      <c r="W263" s="3"/>
      <c r="X263" s="3"/>
      <c r="Y263" s="3"/>
      <c r="Z263" s="3"/>
    </row>
    <row r="264">
      <c r="A264" s="3"/>
      <c r="B264" s="4"/>
      <c r="C264" s="3"/>
      <c r="D264" s="3"/>
      <c r="E264" s="3"/>
      <c r="F264" s="3"/>
      <c r="G264" s="3"/>
      <c r="H264" s="3"/>
      <c r="I264" s="3"/>
      <c r="J264" s="3"/>
      <c r="V264" s="3"/>
      <c r="W264" s="3"/>
      <c r="X264" s="3"/>
      <c r="Y264" s="3"/>
      <c r="Z264" s="3"/>
    </row>
    <row r="265">
      <c r="A265" s="3"/>
      <c r="B265" s="4"/>
      <c r="C265" s="3"/>
      <c r="D265" s="3"/>
      <c r="E265" s="3"/>
      <c r="F265" s="3"/>
      <c r="G265" s="3"/>
      <c r="H265" s="3"/>
      <c r="I265" s="3"/>
      <c r="J265" s="3"/>
      <c r="V265" s="3"/>
      <c r="W265" s="3"/>
      <c r="X265" s="3"/>
      <c r="Y265" s="3"/>
      <c r="Z265" s="3"/>
    </row>
    <row r="266">
      <c r="A266" s="3"/>
      <c r="B266" s="4"/>
      <c r="C266" s="3"/>
      <c r="D266" s="3"/>
      <c r="E266" s="3"/>
      <c r="F266" s="3"/>
      <c r="G266" s="3"/>
      <c r="H266" s="3"/>
      <c r="I266" s="3"/>
      <c r="J266" s="3"/>
      <c r="V266" s="3"/>
      <c r="W266" s="3"/>
      <c r="X266" s="3"/>
      <c r="Y266" s="3"/>
      <c r="Z266" s="3"/>
    </row>
    <row r="267">
      <c r="A267" s="3"/>
      <c r="B267" s="4"/>
      <c r="C267" s="3"/>
      <c r="D267" s="3"/>
      <c r="E267" s="3"/>
      <c r="F267" s="3"/>
      <c r="G267" s="3"/>
      <c r="H267" s="3"/>
      <c r="I267" s="3"/>
      <c r="J267" s="3"/>
      <c r="V267" s="3"/>
      <c r="W267" s="3"/>
      <c r="X267" s="3"/>
      <c r="Y267" s="3"/>
      <c r="Z267" s="3"/>
    </row>
    <row r="268">
      <c r="A268" s="3"/>
      <c r="B268" s="4"/>
      <c r="C268" s="3"/>
      <c r="D268" s="3"/>
      <c r="E268" s="3"/>
      <c r="F268" s="3"/>
      <c r="G268" s="3"/>
      <c r="H268" s="3"/>
      <c r="I268" s="3"/>
      <c r="J268" s="3"/>
      <c r="V268" s="3"/>
      <c r="W268" s="3"/>
      <c r="X268" s="3"/>
      <c r="Y268" s="3"/>
      <c r="Z268" s="3"/>
    </row>
    <row r="269">
      <c r="A269" s="3"/>
      <c r="B269" s="4"/>
      <c r="C269" s="3"/>
      <c r="D269" s="3"/>
      <c r="E269" s="3"/>
      <c r="F269" s="3"/>
      <c r="G269" s="3"/>
      <c r="H269" s="3"/>
      <c r="I269" s="3"/>
      <c r="J269" s="3"/>
      <c r="V269" s="3"/>
      <c r="W269" s="3"/>
      <c r="X269" s="3"/>
      <c r="Y269" s="3"/>
      <c r="Z269" s="3"/>
    </row>
    <row r="270">
      <c r="A270" s="3"/>
      <c r="B270" s="4"/>
      <c r="C270" s="3"/>
      <c r="D270" s="3"/>
      <c r="E270" s="3"/>
      <c r="F270" s="3"/>
      <c r="G270" s="3"/>
      <c r="H270" s="3"/>
      <c r="I270" s="3"/>
      <c r="J270" s="3"/>
      <c r="V270" s="3"/>
      <c r="W270" s="3"/>
      <c r="X270" s="3"/>
      <c r="Y270" s="3"/>
      <c r="Z270" s="3"/>
    </row>
    <row r="271">
      <c r="A271" s="3"/>
      <c r="B271" s="4"/>
      <c r="C271" s="3"/>
      <c r="D271" s="3"/>
      <c r="E271" s="3"/>
      <c r="F271" s="3"/>
      <c r="G271" s="3"/>
      <c r="H271" s="3"/>
      <c r="I271" s="3"/>
      <c r="J271" s="3"/>
      <c r="V271" s="3"/>
      <c r="W271" s="3"/>
      <c r="X271" s="3"/>
      <c r="Y271" s="3"/>
      <c r="Z271" s="3"/>
    </row>
    <row r="272">
      <c r="A272" s="3"/>
      <c r="B272" s="4"/>
      <c r="C272" s="3"/>
      <c r="D272" s="3"/>
      <c r="E272" s="3"/>
      <c r="F272" s="3"/>
      <c r="G272" s="3"/>
      <c r="H272" s="3"/>
      <c r="I272" s="3"/>
      <c r="J272" s="3"/>
      <c r="V272" s="3"/>
      <c r="W272" s="3"/>
      <c r="X272" s="3"/>
      <c r="Y272" s="3"/>
      <c r="Z272" s="3"/>
    </row>
    <row r="273">
      <c r="A273" s="3"/>
      <c r="B273" s="4"/>
      <c r="C273" s="3"/>
      <c r="D273" s="3"/>
      <c r="E273" s="3"/>
      <c r="F273" s="3"/>
      <c r="G273" s="3"/>
      <c r="H273" s="3"/>
      <c r="I273" s="3"/>
      <c r="J273" s="3"/>
      <c r="V273" s="3"/>
      <c r="W273" s="3"/>
      <c r="X273" s="3"/>
      <c r="Y273" s="3"/>
      <c r="Z273" s="3"/>
    </row>
    <row r="274">
      <c r="A274" s="3"/>
      <c r="B274" s="4"/>
      <c r="C274" s="3"/>
      <c r="D274" s="3"/>
      <c r="E274" s="3"/>
      <c r="F274" s="3"/>
      <c r="G274" s="3"/>
      <c r="H274" s="3"/>
      <c r="I274" s="3"/>
      <c r="J274" s="3"/>
      <c r="V274" s="3"/>
      <c r="W274" s="3"/>
      <c r="X274" s="3"/>
      <c r="Y274" s="3"/>
      <c r="Z274" s="3"/>
    </row>
    <row r="275">
      <c r="A275" s="3"/>
      <c r="B275" s="4"/>
      <c r="C275" s="3"/>
      <c r="D275" s="3"/>
      <c r="E275" s="3"/>
      <c r="F275" s="3"/>
      <c r="G275" s="3"/>
      <c r="H275" s="3"/>
      <c r="I275" s="3"/>
      <c r="J275" s="3"/>
      <c r="V275" s="3"/>
      <c r="W275" s="3"/>
      <c r="X275" s="3"/>
      <c r="Y275" s="3"/>
      <c r="Z275" s="3"/>
    </row>
    <row r="276">
      <c r="A276" s="3"/>
      <c r="B276" s="4"/>
      <c r="C276" s="3"/>
      <c r="D276" s="3"/>
      <c r="E276" s="3"/>
      <c r="F276" s="3"/>
      <c r="G276" s="3"/>
      <c r="H276" s="3"/>
      <c r="I276" s="3"/>
      <c r="J276" s="3"/>
      <c r="V276" s="3"/>
      <c r="W276" s="3"/>
      <c r="X276" s="3"/>
      <c r="Y276" s="3"/>
      <c r="Z276" s="3"/>
    </row>
    <row r="277">
      <c r="A277" s="3"/>
      <c r="B277" s="4"/>
      <c r="C277" s="3"/>
      <c r="D277" s="3"/>
      <c r="E277" s="3"/>
      <c r="F277" s="3"/>
      <c r="G277" s="3"/>
      <c r="H277" s="3"/>
      <c r="I277" s="3"/>
      <c r="J277" s="3"/>
      <c r="V277" s="3"/>
      <c r="W277" s="3"/>
      <c r="X277" s="3"/>
      <c r="Y277" s="3"/>
      <c r="Z277" s="3"/>
    </row>
    <row r="278">
      <c r="A278" s="3"/>
      <c r="B278" s="4"/>
      <c r="C278" s="3"/>
      <c r="D278" s="3"/>
      <c r="E278" s="3"/>
      <c r="F278" s="3"/>
      <c r="G278" s="3"/>
      <c r="H278" s="3"/>
      <c r="I278" s="3"/>
      <c r="J278" s="3"/>
      <c r="V278" s="3"/>
      <c r="W278" s="3"/>
      <c r="X278" s="3"/>
      <c r="Y278" s="3"/>
      <c r="Z278" s="3"/>
    </row>
    <row r="279">
      <c r="A279" s="3"/>
      <c r="B279" s="4"/>
      <c r="C279" s="3"/>
      <c r="D279" s="3"/>
      <c r="E279" s="3"/>
      <c r="F279" s="3"/>
      <c r="G279" s="3"/>
      <c r="H279" s="3"/>
      <c r="I279" s="3"/>
      <c r="J279" s="3"/>
      <c r="V279" s="3"/>
      <c r="W279" s="3"/>
      <c r="X279" s="3"/>
      <c r="Y279" s="3"/>
      <c r="Z279" s="3"/>
    </row>
    <row r="280">
      <c r="A280" s="3"/>
      <c r="B280" s="4"/>
      <c r="C280" s="3"/>
      <c r="D280" s="3"/>
      <c r="E280" s="3"/>
      <c r="F280" s="3"/>
      <c r="G280" s="3"/>
      <c r="H280" s="3"/>
      <c r="I280" s="3"/>
      <c r="J280" s="3"/>
      <c r="V280" s="3"/>
      <c r="W280" s="3"/>
      <c r="X280" s="3"/>
      <c r="Y280" s="3"/>
      <c r="Z280" s="3"/>
    </row>
    <row r="281">
      <c r="A281" s="3"/>
      <c r="B281" s="4"/>
      <c r="C281" s="3"/>
      <c r="D281" s="3"/>
      <c r="E281" s="3"/>
      <c r="F281" s="3"/>
      <c r="G281" s="3"/>
      <c r="H281" s="3"/>
      <c r="I281" s="3"/>
      <c r="J281" s="3"/>
      <c r="V281" s="3"/>
      <c r="W281" s="3"/>
      <c r="X281" s="3"/>
      <c r="Y281" s="3"/>
      <c r="Z281" s="3"/>
    </row>
    <row r="282">
      <c r="A282" s="3"/>
      <c r="B282" s="4"/>
      <c r="C282" s="3"/>
      <c r="D282" s="3"/>
      <c r="E282" s="3"/>
      <c r="F282" s="3"/>
      <c r="G282" s="3"/>
      <c r="H282" s="3"/>
      <c r="I282" s="3"/>
      <c r="J282" s="3"/>
      <c r="V282" s="3"/>
      <c r="W282" s="3"/>
      <c r="X282" s="3"/>
      <c r="Y282" s="3"/>
      <c r="Z282" s="3"/>
    </row>
    <row r="283">
      <c r="A283" s="3"/>
      <c r="B283" s="4"/>
      <c r="C283" s="3"/>
      <c r="D283" s="3"/>
      <c r="E283" s="3"/>
      <c r="F283" s="3"/>
      <c r="G283" s="3"/>
      <c r="H283" s="3"/>
      <c r="I283" s="3"/>
      <c r="J283" s="3"/>
      <c r="V283" s="3"/>
      <c r="W283" s="3"/>
      <c r="X283" s="3"/>
      <c r="Y283" s="3"/>
      <c r="Z283" s="3"/>
    </row>
    <row r="284">
      <c r="A284" s="3"/>
      <c r="B284" s="4"/>
      <c r="C284" s="3"/>
      <c r="D284" s="3"/>
      <c r="E284" s="3"/>
      <c r="F284" s="3"/>
      <c r="G284" s="3"/>
      <c r="H284" s="3"/>
      <c r="I284" s="3"/>
      <c r="J284" s="3"/>
      <c r="V284" s="3"/>
      <c r="W284" s="3"/>
      <c r="X284" s="3"/>
      <c r="Y284" s="3"/>
      <c r="Z284" s="3"/>
    </row>
    <row r="285">
      <c r="A285" s="3"/>
      <c r="B285" s="4"/>
      <c r="C285" s="3"/>
      <c r="D285" s="3"/>
      <c r="E285" s="3"/>
      <c r="F285" s="3"/>
      <c r="G285" s="3"/>
      <c r="H285" s="3"/>
      <c r="I285" s="3"/>
      <c r="J285" s="3"/>
      <c r="V285" s="3"/>
      <c r="W285" s="3"/>
      <c r="X285" s="3"/>
      <c r="Y285" s="3"/>
      <c r="Z285" s="3"/>
    </row>
    <row r="286">
      <c r="A286" s="3"/>
      <c r="B286" s="4"/>
      <c r="C286" s="3"/>
      <c r="D286" s="3"/>
      <c r="E286" s="3"/>
      <c r="F286" s="3"/>
      <c r="G286" s="3"/>
      <c r="H286" s="3"/>
      <c r="I286" s="3"/>
      <c r="J286" s="3"/>
      <c r="V286" s="3"/>
      <c r="W286" s="3"/>
      <c r="X286" s="3"/>
      <c r="Y286" s="3"/>
      <c r="Z286" s="3"/>
    </row>
    <row r="287">
      <c r="A287" s="3"/>
      <c r="B287" s="4"/>
      <c r="C287" s="3"/>
      <c r="D287" s="3"/>
      <c r="E287" s="3"/>
      <c r="F287" s="3"/>
      <c r="G287" s="3"/>
      <c r="H287" s="3"/>
      <c r="I287" s="3"/>
      <c r="J287" s="3"/>
      <c r="V287" s="3"/>
      <c r="W287" s="3"/>
      <c r="X287" s="3"/>
      <c r="Y287" s="3"/>
      <c r="Z287" s="3"/>
    </row>
    <row r="288">
      <c r="A288" s="3"/>
      <c r="B288" s="4"/>
      <c r="C288" s="3"/>
      <c r="D288" s="3"/>
      <c r="E288" s="3"/>
      <c r="F288" s="3"/>
      <c r="G288" s="3"/>
      <c r="H288" s="3"/>
      <c r="I288" s="3"/>
      <c r="J288" s="3"/>
      <c r="V288" s="3"/>
      <c r="W288" s="3"/>
      <c r="X288" s="3"/>
      <c r="Y288" s="3"/>
      <c r="Z288" s="3"/>
    </row>
    <row r="289">
      <c r="A289" s="3"/>
      <c r="B289" s="4"/>
      <c r="C289" s="3"/>
      <c r="D289" s="3"/>
      <c r="E289" s="3"/>
      <c r="F289" s="3"/>
      <c r="G289" s="3"/>
      <c r="H289" s="3"/>
      <c r="I289" s="3"/>
      <c r="J289" s="3"/>
      <c r="V289" s="3"/>
      <c r="W289" s="3"/>
      <c r="X289" s="3"/>
      <c r="Y289" s="3"/>
      <c r="Z289" s="3"/>
    </row>
    <row r="290">
      <c r="A290" s="3"/>
      <c r="B290" s="4"/>
      <c r="C290" s="3"/>
      <c r="D290" s="3"/>
      <c r="E290" s="3"/>
      <c r="F290" s="3"/>
      <c r="G290" s="3"/>
      <c r="H290" s="3"/>
      <c r="I290" s="3"/>
      <c r="J290" s="3"/>
      <c r="V290" s="3"/>
      <c r="W290" s="3"/>
      <c r="X290" s="3"/>
      <c r="Y290" s="3"/>
      <c r="Z290" s="3"/>
    </row>
    <row r="291">
      <c r="A291" s="3"/>
      <c r="B291" s="4"/>
      <c r="C291" s="3"/>
      <c r="D291" s="3"/>
      <c r="E291" s="3"/>
      <c r="F291" s="3"/>
      <c r="G291" s="3"/>
      <c r="H291" s="3"/>
      <c r="I291" s="3"/>
      <c r="J291" s="3"/>
      <c r="V291" s="3"/>
      <c r="W291" s="3"/>
      <c r="X291" s="3"/>
      <c r="Y291" s="3"/>
      <c r="Z291" s="3"/>
    </row>
    <row r="292">
      <c r="A292" s="3"/>
      <c r="B292" s="4"/>
      <c r="C292" s="3"/>
      <c r="D292" s="3"/>
      <c r="E292" s="3"/>
      <c r="F292" s="3"/>
      <c r="G292" s="3"/>
      <c r="H292" s="3"/>
      <c r="I292" s="3"/>
      <c r="J292" s="3"/>
      <c r="V292" s="3"/>
      <c r="W292" s="3"/>
      <c r="X292" s="3"/>
      <c r="Y292" s="3"/>
      <c r="Z292" s="3"/>
    </row>
    <row r="293">
      <c r="A293" s="3"/>
      <c r="B293" s="4"/>
      <c r="C293" s="3"/>
      <c r="D293" s="3"/>
      <c r="E293" s="3"/>
      <c r="F293" s="3"/>
      <c r="G293" s="3"/>
      <c r="H293" s="3"/>
      <c r="I293" s="3"/>
      <c r="J293" s="3"/>
      <c r="V293" s="3"/>
      <c r="W293" s="3"/>
      <c r="X293" s="3"/>
      <c r="Y293" s="3"/>
      <c r="Z293" s="3"/>
    </row>
    <row r="294">
      <c r="A294" s="3"/>
      <c r="B294" s="4"/>
      <c r="C294" s="3"/>
      <c r="D294" s="3"/>
      <c r="E294" s="3"/>
      <c r="F294" s="3"/>
      <c r="G294" s="3"/>
      <c r="H294" s="3"/>
      <c r="I294" s="3"/>
      <c r="J294" s="3"/>
      <c r="V294" s="3"/>
      <c r="W294" s="3"/>
      <c r="X294" s="3"/>
      <c r="Y294" s="3"/>
      <c r="Z294" s="3"/>
    </row>
    <row r="295">
      <c r="A295" s="3"/>
      <c r="B295" s="4"/>
      <c r="C295" s="3"/>
      <c r="D295" s="3"/>
      <c r="E295" s="3"/>
      <c r="F295" s="3"/>
      <c r="G295" s="3"/>
      <c r="H295" s="3"/>
      <c r="I295" s="3"/>
      <c r="J295" s="3"/>
      <c r="V295" s="3"/>
      <c r="W295" s="3"/>
      <c r="X295" s="3"/>
      <c r="Y295" s="3"/>
      <c r="Z295" s="3"/>
    </row>
    <row r="296">
      <c r="A296" s="3"/>
      <c r="B296" s="4"/>
      <c r="C296" s="3"/>
      <c r="D296" s="3"/>
      <c r="E296" s="3"/>
      <c r="F296" s="3"/>
      <c r="G296" s="3"/>
      <c r="H296" s="3"/>
      <c r="I296" s="3"/>
      <c r="J296" s="3"/>
      <c r="V296" s="3"/>
      <c r="W296" s="3"/>
      <c r="X296" s="3"/>
      <c r="Y296" s="3"/>
      <c r="Z296" s="3"/>
    </row>
    <row r="297">
      <c r="A297" s="3"/>
      <c r="B297" s="4"/>
      <c r="C297" s="3"/>
      <c r="D297" s="3"/>
      <c r="E297" s="3"/>
      <c r="F297" s="3"/>
      <c r="G297" s="3"/>
      <c r="H297" s="3"/>
      <c r="I297" s="3"/>
      <c r="J297" s="3"/>
      <c r="V297" s="3"/>
      <c r="W297" s="3"/>
      <c r="X297" s="3"/>
      <c r="Y297" s="3"/>
      <c r="Z297" s="3"/>
    </row>
    <row r="298">
      <c r="A298" s="3"/>
      <c r="B298" s="4"/>
      <c r="C298" s="3"/>
      <c r="D298" s="3"/>
      <c r="E298" s="3"/>
      <c r="F298" s="3"/>
      <c r="G298" s="3"/>
      <c r="H298" s="3"/>
      <c r="I298" s="3"/>
      <c r="J298" s="3"/>
      <c r="V298" s="3"/>
      <c r="W298" s="3"/>
      <c r="X298" s="3"/>
      <c r="Y298" s="3"/>
      <c r="Z298" s="3"/>
    </row>
    <row r="299">
      <c r="A299" s="3"/>
      <c r="B299" s="4"/>
      <c r="C299" s="3"/>
      <c r="D299" s="3"/>
      <c r="E299" s="3"/>
      <c r="F299" s="3"/>
      <c r="G299" s="3"/>
      <c r="H299" s="3"/>
      <c r="I299" s="3"/>
      <c r="J299" s="3"/>
      <c r="V299" s="3"/>
      <c r="W299" s="3"/>
      <c r="X299" s="3"/>
      <c r="Y299" s="3"/>
      <c r="Z299" s="3"/>
    </row>
    <row r="300">
      <c r="A300" s="3"/>
      <c r="B300" s="4"/>
      <c r="C300" s="3"/>
      <c r="D300" s="3"/>
      <c r="E300" s="3"/>
      <c r="F300" s="3"/>
      <c r="G300" s="3"/>
      <c r="H300" s="3"/>
      <c r="I300" s="3"/>
      <c r="J300" s="3"/>
      <c r="V300" s="3"/>
      <c r="W300" s="3"/>
      <c r="X300" s="3"/>
      <c r="Y300" s="3"/>
      <c r="Z300" s="3"/>
    </row>
    <row r="301">
      <c r="A301" s="3"/>
      <c r="B301" s="4"/>
      <c r="C301" s="3"/>
      <c r="D301" s="3"/>
      <c r="E301" s="3"/>
      <c r="F301" s="3"/>
      <c r="G301" s="3"/>
      <c r="H301" s="3"/>
      <c r="I301" s="3"/>
      <c r="J301" s="3"/>
      <c r="V301" s="3"/>
      <c r="W301" s="3"/>
      <c r="X301" s="3"/>
      <c r="Y301" s="3"/>
      <c r="Z301" s="3"/>
    </row>
    <row r="302">
      <c r="A302" s="3"/>
      <c r="B302" s="4"/>
      <c r="C302" s="3"/>
      <c r="D302" s="3"/>
      <c r="E302" s="3"/>
      <c r="F302" s="3"/>
      <c r="G302" s="3"/>
      <c r="H302" s="3"/>
      <c r="I302" s="3"/>
      <c r="J302" s="3"/>
      <c r="V302" s="3"/>
      <c r="W302" s="3"/>
      <c r="X302" s="3"/>
      <c r="Y302" s="3"/>
      <c r="Z302" s="3"/>
    </row>
    <row r="303">
      <c r="A303" s="3"/>
      <c r="B303" s="4"/>
      <c r="C303" s="3"/>
      <c r="D303" s="3"/>
      <c r="E303" s="3"/>
      <c r="F303" s="3"/>
      <c r="G303" s="3"/>
      <c r="H303" s="3"/>
      <c r="I303" s="3"/>
      <c r="J303" s="3"/>
      <c r="V303" s="3"/>
      <c r="W303" s="3"/>
      <c r="X303" s="3"/>
      <c r="Y303" s="3"/>
      <c r="Z303" s="3"/>
    </row>
    <row r="304">
      <c r="A304" s="3"/>
      <c r="B304" s="4"/>
      <c r="C304" s="3"/>
      <c r="D304" s="3"/>
      <c r="E304" s="3"/>
      <c r="F304" s="3"/>
      <c r="G304" s="3"/>
      <c r="H304" s="3"/>
      <c r="I304" s="3"/>
      <c r="J304" s="3"/>
      <c r="V304" s="3"/>
      <c r="W304" s="3"/>
      <c r="X304" s="3"/>
      <c r="Y304" s="3"/>
      <c r="Z304" s="3"/>
    </row>
    <row r="305">
      <c r="A305" s="3"/>
      <c r="B305" s="4"/>
      <c r="C305" s="3"/>
      <c r="D305" s="3"/>
      <c r="E305" s="3"/>
      <c r="F305" s="3"/>
      <c r="G305" s="3"/>
      <c r="H305" s="3"/>
      <c r="I305" s="3"/>
      <c r="J305" s="3"/>
      <c r="V305" s="3"/>
      <c r="W305" s="3"/>
      <c r="X305" s="3"/>
      <c r="Y305" s="3"/>
      <c r="Z305" s="3"/>
    </row>
    <row r="306">
      <c r="A306" s="3"/>
      <c r="B306" s="4"/>
      <c r="C306" s="3"/>
      <c r="D306" s="3"/>
      <c r="E306" s="3"/>
      <c r="F306" s="3"/>
      <c r="G306" s="3"/>
      <c r="H306" s="3"/>
      <c r="I306" s="3"/>
      <c r="J306" s="3"/>
      <c r="V306" s="3"/>
      <c r="W306" s="3"/>
      <c r="X306" s="3"/>
      <c r="Y306" s="3"/>
      <c r="Z306" s="3"/>
    </row>
    <row r="307">
      <c r="A307" s="3"/>
      <c r="B307" s="4"/>
      <c r="C307" s="3"/>
      <c r="D307" s="3"/>
      <c r="E307" s="3"/>
      <c r="F307" s="3"/>
      <c r="G307" s="3"/>
      <c r="H307" s="3"/>
      <c r="I307" s="3"/>
      <c r="J307" s="3"/>
      <c r="V307" s="3"/>
      <c r="W307" s="3"/>
      <c r="X307" s="3"/>
      <c r="Y307" s="3"/>
      <c r="Z307" s="3"/>
    </row>
    <row r="308">
      <c r="A308" s="3"/>
      <c r="B308" s="4"/>
      <c r="C308" s="3"/>
      <c r="D308" s="3"/>
      <c r="E308" s="3"/>
      <c r="F308" s="3"/>
      <c r="G308" s="3"/>
      <c r="H308" s="3"/>
      <c r="I308" s="3"/>
      <c r="J308" s="3"/>
      <c r="V308" s="3"/>
      <c r="W308" s="3"/>
      <c r="X308" s="3"/>
      <c r="Y308" s="3"/>
      <c r="Z308" s="3"/>
    </row>
    <row r="309">
      <c r="A309" s="3"/>
      <c r="B309" s="4"/>
      <c r="C309" s="3"/>
      <c r="D309" s="3"/>
      <c r="E309" s="3"/>
      <c r="F309" s="3"/>
      <c r="G309" s="3"/>
      <c r="H309" s="3"/>
      <c r="I309" s="3"/>
      <c r="J309" s="3"/>
      <c r="V309" s="3"/>
      <c r="W309" s="3"/>
      <c r="X309" s="3"/>
      <c r="Y309" s="3"/>
      <c r="Z309" s="3"/>
    </row>
    <row r="310">
      <c r="A310" s="3"/>
      <c r="B310" s="4"/>
      <c r="C310" s="3"/>
      <c r="D310" s="3"/>
      <c r="E310" s="3"/>
      <c r="F310" s="3"/>
      <c r="G310" s="3"/>
      <c r="H310" s="3"/>
      <c r="I310" s="3"/>
      <c r="J310" s="3"/>
      <c r="V310" s="3"/>
      <c r="W310" s="3"/>
      <c r="X310" s="3"/>
      <c r="Y310" s="3"/>
      <c r="Z310" s="3"/>
    </row>
    <row r="311">
      <c r="A311" s="3"/>
      <c r="B311" s="4"/>
      <c r="C311" s="3"/>
      <c r="D311" s="3"/>
      <c r="E311" s="3"/>
      <c r="F311" s="3"/>
      <c r="G311" s="3"/>
      <c r="H311" s="3"/>
      <c r="I311" s="3"/>
      <c r="J311" s="3"/>
      <c r="V311" s="3"/>
      <c r="W311" s="3"/>
      <c r="X311" s="3"/>
      <c r="Y311" s="3"/>
      <c r="Z311" s="3"/>
    </row>
    <row r="312">
      <c r="A312" s="3"/>
      <c r="B312" s="4"/>
      <c r="C312" s="3"/>
      <c r="D312" s="3"/>
      <c r="E312" s="3"/>
      <c r="F312" s="3"/>
      <c r="G312" s="3"/>
      <c r="H312" s="3"/>
      <c r="I312" s="3"/>
      <c r="J312" s="3"/>
      <c r="V312" s="3"/>
      <c r="W312" s="3"/>
      <c r="X312" s="3"/>
      <c r="Y312" s="3"/>
      <c r="Z312" s="3"/>
    </row>
    <row r="313">
      <c r="A313" s="3"/>
      <c r="B313" s="4"/>
      <c r="C313" s="3"/>
      <c r="D313" s="3"/>
      <c r="E313" s="3"/>
      <c r="F313" s="3"/>
      <c r="G313" s="3"/>
      <c r="H313" s="3"/>
      <c r="I313" s="3"/>
      <c r="J313" s="3"/>
      <c r="V313" s="3"/>
      <c r="W313" s="3"/>
      <c r="X313" s="3"/>
      <c r="Y313" s="3"/>
      <c r="Z313" s="3"/>
    </row>
    <row r="314">
      <c r="A314" s="3"/>
      <c r="B314" s="4"/>
      <c r="C314" s="3"/>
      <c r="D314" s="3"/>
      <c r="E314" s="3"/>
      <c r="F314" s="3"/>
      <c r="G314" s="3"/>
      <c r="H314" s="3"/>
      <c r="I314" s="3"/>
      <c r="J314" s="3"/>
      <c r="V314" s="3"/>
      <c r="W314" s="3"/>
      <c r="X314" s="3"/>
      <c r="Y314" s="3"/>
      <c r="Z314" s="3"/>
    </row>
    <row r="315">
      <c r="A315" s="3"/>
      <c r="B315" s="4"/>
      <c r="C315" s="3"/>
      <c r="D315" s="3"/>
      <c r="E315" s="3"/>
      <c r="F315" s="3"/>
      <c r="G315" s="3"/>
      <c r="H315" s="3"/>
      <c r="I315" s="3"/>
      <c r="J315" s="3"/>
      <c r="V315" s="3"/>
      <c r="W315" s="3"/>
      <c r="X315" s="3"/>
      <c r="Y315" s="3"/>
      <c r="Z315" s="3"/>
    </row>
    <row r="316">
      <c r="A316" s="3"/>
      <c r="B316" s="4"/>
      <c r="C316" s="3"/>
      <c r="D316" s="3"/>
      <c r="E316" s="3"/>
      <c r="F316" s="3"/>
      <c r="G316" s="3"/>
      <c r="H316" s="3"/>
      <c r="I316" s="3"/>
      <c r="J316" s="3"/>
      <c r="V316" s="3"/>
      <c r="W316" s="3"/>
      <c r="X316" s="3"/>
      <c r="Y316" s="3"/>
      <c r="Z316" s="3"/>
    </row>
    <row r="317">
      <c r="A317" s="3"/>
      <c r="B317" s="4"/>
      <c r="C317" s="3"/>
      <c r="D317" s="3"/>
      <c r="E317" s="3"/>
      <c r="F317" s="3"/>
      <c r="G317" s="3"/>
      <c r="H317" s="3"/>
      <c r="I317" s="3"/>
      <c r="J317" s="3"/>
      <c r="V317" s="3"/>
      <c r="W317" s="3"/>
      <c r="X317" s="3"/>
      <c r="Y317" s="3"/>
      <c r="Z317" s="3"/>
    </row>
    <row r="318">
      <c r="A318" s="3"/>
      <c r="B318" s="4"/>
      <c r="C318" s="3"/>
      <c r="D318" s="3"/>
      <c r="E318" s="3"/>
      <c r="F318" s="3"/>
      <c r="G318" s="3"/>
      <c r="H318" s="3"/>
      <c r="I318" s="3"/>
      <c r="J318" s="3"/>
      <c r="V318" s="3"/>
      <c r="W318" s="3"/>
      <c r="X318" s="3"/>
      <c r="Y318" s="3"/>
      <c r="Z318" s="3"/>
    </row>
    <row r="319">
      <c r="A319" s="3"/>
      <c r="B319" s="4"/>
      <c r="C319" s="3"/>
      <c r="D319" s="3"/>
      <c r="E319" s="3"/>
      <c r="F319" s="3"/>
      <c r="G319" s="3"/>
      <c r="H319" s="3"/>
      <c r="I319" s="3"/>
      <c r="J319" s="3"/>
      <c r="V319" s="3"/>
      <c r="W319" s="3"/>
      <c r="X319" s="3"/>
      <c r="Y319" s="3"/>
      <c r="Z319" s="3"/>
    </row>
    <row r="320">
      <c r="A320" s="3"/>
      <c r="B320" s="4"/>
      <c r="C320" s="3"/>
      <c r="D320" s="3"/>
      <c r="E320" s="3"/>
      <c r="F320" s="3"/>
      <c r="G320" s="3"/>
      <c r="H320" s="3"/>
      <c r="I320" s="3"/>
      <c r="J320" s="3"/>
      <c r="V320" s="3"/>
      <c r="W320" s="3"/>
      <c r="X320" s="3"/>
      <c r="Y320" s="3"/>
      <c r="Z320" s="3"/>
    </row>
    <row r="321">
      <c r="A321" s="3"/>
      <c r="B321" s="4"/>
      <c r="C321" s="3"/>
      <c r="D321" s="3"/>
      <c r="E321" s="3"/>
      <c r="F321" s="3"/>
      <c r="G321" s="3"/>
      <c r="H321" s="3"/>
      <c r="I321" s="3"/>
      <c r="J321" s="3"/>
      <c r="V321" s="3"/>
      <c r="W321" s="3"/>
      <c r="X321" s="3"/>
      <c r="Y321" s="3"/>
      <c r="Z321" s="3"/>
    </row>
    <row r="322">
      <c r="A322" s="3"/>
      <c r="B322" s="4"/>
      <c r="C322" s="3"/>
      <c r="D322" s="3"/>
      <c r="E322" s="3"/>
      <c r="F322" s="3"/>
      <c r="G322" s="3"/>
      <c r="H322" s="3"/>
      <c r="I322" s="3"/>
      <c r="J322" s="3"/>
      <c r="V322" s="3"/>
      <c r="W322" s="3"/>
      <c r="X322" s="3"/>
      <c r="Y322" s="3"/>
      <c r="Z322" s="3"/>
    </row>
    <row r="323">
      <c r="A323" s="3"/>
      <c r="B323" s="4"/>
      <c r="C323" s="3"/>
      <c r="D323" s="3"/>
      <c r="E323" s="3"/>
      <c r="F323" s="3"/>
      <c r="G323" s="3"/>
      <c r="H323" s="3"/>
      <c r="I323" s="3"/>
      <c r="J323" s="3"/>
      <c r="V323" s="3"/>
      <c r="W323" s="3"/>
      <c r="X323" s="3"/>
      <c r="Y323" s="3"/>
      <c r="Z323" s="3"/>
    </row>
    <row r="324">
      <c r="A324" s="3"/>
      <c r="B324" s="4"/>
      <c r="C324" s="3"/>
      <c r="D324" s="3"/>
      <c r="E324" s="3"/>
      <c r="F324" s="3"/>
      <c r="G324" s="3"/>
      <c r="H324" s="3"/>
      <c r="I324" s="3"/>
      <c r="J324" s="3"/>
      <c r="V324" s="3"/>
      <c r="W324" s="3"/>
      <c r="X324" s="3"/>
      <c r="Y324" s="3"/>
      <c r="Z324" s="3"/>
    </row>
    <row r="325">
      <c r="A325" s="3"/>
      <c r="B325" s="4"/>
      <c r="C325" s="3"/>
      <c r="D325" s="3"/>
      <c r="E325" s="3"/>
      <c r="F325" s="3"/>
      <c r="G325" s="3"/>
      <c r="H325" s="3"/>
      <c r="I325" s="3"/>
      <c r="J325" s="3"/>
      <c r="V325" s="3"/>
      <c r="W325" s="3"/>
      <c r="X325" s="3"/>
      <c r="Y325" s="3"/>
      <c r="Z325" s="3"/>
    </row>
    <row r="326">
      <c r="A326" s="3"/>
      <c r="B326" s="4"/>
      <c r="C326" s="3"/>
      <c r="D326" s="3"/>
      <c r="E326" s="3"/>
      <c r="F326" s="3"/>
      <c r="G326" s="3"/>
      <c r="H326" s="3"/>
      <c r="I326" s="3"/>
      <c r="J326" s="3"/>
      <c r="V326" s="3"/>
      <c r="W326" s="3"/>
      <c r="X326" s="3"/>
      <c r="Y326" s="3"/>
      <c r="Z326" s="3"/>
    </row>
    <row r="327">
      <c r="A327" s="3"/>
      <c r="B327" s="4"/>
      <c r="C327" s="3"/>
      <c r="D327" s="3"/>
      <c r="E327" s="3"/>
      <c r="F327" s="3"/>
      <c r="G327" s="3"/>
      <c r="H327" s="3"/>
      <c r="I327" s="3"/>
      <c r="J327" s="3"/>
      <c r="V327" s="3"/>
      <c r="W327" s="3"/>
      <c r="X327" s="3"/>
      <c r="Y327" s="3"/>
      <c r="Z327" s="3"/>
    </row>
    <row r="328">
      <c r="A328" s="3"/>
      <c r="B328" s="4"/>
      <c r="C328" s="3"/>
      <c r="D328" s="3"/>
      <c r="E328" s="3"/>
      <c r="F328" s="3"/>
      <c r="G328" s="3"/>
      <c r="H328" s="3"/>
      <c r="I328" s="3"/>
      <c r="J328" s="3"/>
      <c r="V328" s="3"/>
      <c r="W328" s="3"/>
      <c r="X328" s="3"/>
      <c r="Y328" s="3"/>
      <c r="Z328" s="3"/>
    </row>
    <row r="329">
      <c r="A329" s="3"/>
      <c r="B329" s="4"/>
      <c r="C329" s="3"/>
      <c r="D329" s="3"/>
      <c r="E329" s="3"/>
      <c r="F329" s="3"/>
      <c r="G329" s="3"/>
      <c r="H329" s="3"/>
      <c r="I329" s="3"/>
      <c r="J329" s="3"/>
      <c r="V329" s="3"/>
      <c r="W329" s="3"/>
      <c r="X329" s="3"/>
      <c r="Y329" s="3"/>
      <c r="Z329" s="3"/>
    </row>
    <row r="330">
      <c r="A330" s="3"/>
      <c r="B330" s="4"/>
      <c r="C330" s="3"/>
      <c r="D330" s="3"/>
      <c r="E330" s="3"/>
      <c r="F330" s="3"/>
      <c r="G330" s="3"/>
      <c r="H330" s="3"/>
      <c r="I330" s="3"/>
      <c r="J330" s="3"/>
      <c r="V330" s="3"/>
      <c r="W330" s="3"/>
      <c r="X330" s="3"/>
      <c r="Y330" s="3"/>
      <c r="Z330" s="3"/>
    </row>
    <row r="331">
      <c r="A331" s="3"/>
      <c r="B331" s="4"/>
      <c r="C331" s="3"/>
      <c r="D331" s="3"/>
      <c r="E331" s="3"/>
      <c r="F331" s="3"/>
      <c r="G331" s="3"/>
      <c r="H331" s="3"/>
      <c r="I331" s="3"/>
      <c r="J331" s="3"/>
      <c r="V331" s="3"/>
      <c r="W331" s="3"/>
      <c r="X331" s="3"/>
      <c r="Y331" s="3"/>
      <c r="Z331" s="3"/>
    </row>
    <row r="332">
      <c r="A332" s="3"/>
      <c r="B332" s="4"/>
      <c r="C332" s="3"/>
      <c r="D332" s="3"/>
      <c r="E332" s="3"/>
      <c r="F332" s="3"/>
      <c r="G332" s="3"/>
      <c r="H332" s="3"/>
      <c r="I332" s="3"/>
      <c r="J332" s="3"/>
      <c r="V332" s="3"/>
      <c r="W332" s="3"/>
      <c r="X332" s="3"/>
      <c r="Y332" s="3"/>
      <c r="Z332" s="3"/>
    </row>
    <row r="333">
      <c r="A333" s="3"/>
      <c r="B333" s="4"/>
      <c r="C333" s="3"/>
      <c r="D333" s="3"/>
      <c r="E333" s="3"/>
      <c r="F333" s="3"/>
      <c r="G333" s="3"/>
      <c r="H333" s="3"/>
      <c r="I333" s="3"/>
      <c r="J333" s="3"/>
      <c r="V333" s="3"/>
      <c r="W333" s="3"/>
      <c r="X333" s="3"/>
      <c r="Y333" s="3"/>
      <c r="Z333" s="3"/>
    </row>
    <row r="334">
      <c r="A334" s="3"/>
      <c r="B334" s="4"/>
      <c r="C334" s="3"/>
      <c r="D334" s="3"/>
      <c r="E334" s="3"/>
      <c r="F334" s="3"/>
      <c r="G334" s="3"/>
      <c r="H334" s="3"/>
      <c r="I334" s="3"/>
      <c r="J334" s="3"/>
      <c r="V334" s="3"/>
      <c r="W334" s="3"/>
      <c r="X334" s="3"/>
      <c r="Y334" s="3"/>
      <c r="Z334" s="3"/>
    </row>
    <row r="335">
      <c r="A335" s="3"/>
      <c r="B335" s="4"/>
      <c r="C335" s="3"/>
      <c r="D335" s="3"/>
      <c r="E335" s="3"/>
      <c r="F335" s="3"/>
      <c r="G335" s="3"/>
      <c r="H335" s="3"/>
      <c r="I335" s="3"/>
      <c r="J335" s="3"/>
      <c r="V335" s="3"/>
      <c r="W335" s="3"/>
      <c r="X335" s="3"/>
      <c r="Y335" s="3"/>
      <c r="Z335" s="3"/>
    </row>
    <row r="336">
      <c r="A336" s="3"/>
      <c r="B336" s="4"/>
      <c r="C336" s="3"/>
      <c r="D336" s="3"/>
      <c r="E336" s="3"/>
      <c r="F336" s="3"/>
      <c r="G336" s="3"/>
      <c r="H336" s="3"/>
      <c r="I336" s="3"/>
      <c r="J336" s="3"/>
      <c r="V336" s="3"/>
      <c r="W336" s="3"/>
      <c r="X336" s="3"/>
      <c r="Y336" s="3"/>
      <c r="Z336" s="3"/>
    </row>
    <row r="337">
      <c r="A337" s="3"/>
      <c r="B337" s="4"/>
      <c r="C337" s="3"/>
      <c r="D337" s="3"/>
      <c r="E337" s="3"/>
      <c r="F337" s="3"/>
      <c r="G337" s="3"/>
      <c r="H337" s="3"/>
      <c r="I337" s="3"/>
      <c r="J337" s="3"/>
      <c r="V337" s="3"/>
      <c r="W337" s="3"/>
      <c r="X337" s="3"/>
      <c r="Y337" s="3"/>
      <c r="Z337" s="3"/>
    </row>
    <row r="338">
      <c r="A338" s="3"/>
      <c r="B338" s="4"/>
      <c r="C338" s="3"/>
      <c r="D338" s="3"/>
      <c r="E338" s="3"/>
      <c r="F338" s="3"/>
      <c r="G338" s="3"/>
      <c r="H338" s="3"/>
      <c r="I338" s="3"/>
      <c r="J338" s="3"/>
      <c r="V338" s="3"/>
      <c r="W338" s="3"/>
      <c r="X338" s="3"/>
      <c r="Y338" s="3"/>
      <c r="Z338" s="3"/>
    </row>
    <row r="339">
      <c r="A339" s="3"/>
      <c r="B339" s="4"/>
      <c r="C339" s="3"/>
      <c r="D339" s="3"/>
      <c r="E339" s="3"/>
      <c r="F339" s="3"/>
      <c r="G339" s="3"/>
      <c r="H339" s="3"/>
      <c r="I339" s="3"/>
      <c r="J339" s="3"/>
      <c r="V339" s="3"/>
      <c r="W339" s="3"/>
      <c r="X339" s="3"/>
      <c r="Y339" s="3"/>
      <c r="Z339" s="3"/>
    </row>
    <row r="340">
      <c r="A340" s="3"/>
      <c r="B340" s="4"/>
      <c r="C340" s="3"/>
      <c r="D340" s="3"/>
      <c r="E340" s="3"/>
      <c r="F340" s="3"/>
      <c r="G340" s="3"/>
      <c r="H340" s="3"/>
      <c r="I340" s="3"/>
      <c r="J340" s="3"/>
      <c r="V340" s="3"/>
      <c r="W340" s="3"/>
      <c r="X340" s="3"/>
      <c r="Y340" s="3"/>
      <c r="Z340" s="3"/>
    </row>
    <row r="341">
      <c r="A341" s="3"/>
      <c r="B341" s="4"/>
      <c r="C341" s="3"/>
      <c r="D341" s="3"/>
      <c r="E341" s="3"/>
      <c r="F341" s="3"/>
      <c r="G341" s="3"/>
      <c r="H341" s="3"/>
      <c r="I341" s="3"/>
      <c r="J341" s="3"/>
      <c r="V341" s="3"/>
      <c r="W341" s="3"/>
      <c r="X341" s="3"/>
      <c r="Y341" s="3"/>
      <c r="Z341" s="3"/>
    </row>
    <row r="342">
      <c r="A342" s="3"/>
      <c r="B342" s="4"/>
      <c r="C342" s="3"/>
      <c r="D342" s="3"/>
      <c r="E342" s="3"/>
      <c r="F342" s="3"/>
      <c r="G342" s="3"/>
      <c r="H342" s="3"/>
      <c r="I342" s="3"/>
      <c r="J342" s="3"/>
      <c r="V342" s="3"/>
      <c r="W342" s="3"/>
      <c r="X342" s="3"/>
      <c r="Y342" s="3"/>
      <c r="Z342" s="3"/>
    </row>
    <row r="343">
      <c r="A343" s="3"/>
      <c r="B343" s="4"/>
      <c r="C343" s="3"/>
      <c r="D343" s="3"/>
      <c r="E343" s="3"/>
      <c r="F343" s="3"/>
      <c r="G343" s="3"/>
      <c r="H343" s="3"/>
      <c r="I343" s="3"/>
      <c r="J343" s="3"/>
      <c r="V343" s="3"/>
      <c r="W343" s="3"/>
      <c r="X343" s="3"/>
      <c r="Y343" s="3"/>
      <c r="Z343" s="3"/>
    </row>
    <row r="344">
      <c r="A344" s="3"/>
      <c r="B344" s="4"/>
      <c r="C344" s="3"/>
      <c r="D344" s="3"/>
      <c r="E344" s="3"/>
      <c r="F344" s="3"/>
      <c r="G344" s="3"/>
      <c r="H344" s="3"/>
      <c r="I344" s="3"/>
      <c r="J344" s="3"/>
      <c r="V344" s="3"/>
      <c r="W344" s="3"/>
      <c r="X344" s="3"/>
      <c r="Y344" s="3"/>
      <c r="Z344" s="3"/>
    </row>
    <row r="345">
      <c r="A345" s="3"/>
      <c r="B345" s="4"/>
      <c r="C345" s="3"/>
      <c r="D345" s="3"/>
      <c r="E345" s="3"/>
      <c r="F345" s="3"/>
      <c r="G345" s="3"/>
      <c r="H345" s="3"/>
      <c r="I345" s="3"/>
      <c r="J345" s="3"/>
      <c r="V345" s="3"/>
      <c r="W345" s="3"/>
      <c r="X345" s="3"/>
      <c r="Y345" s="3"/>
      <c r="Z345" s="3"/>
    </row>
    <row r="346">
      <c r="A346" s="3"/>
      <c r="B346" s="4"/>
      <c r="C346" s="3"/>
      <c r="D346" s="3"/>
      <c r="E346" s="3"/>
      <c r="F346" s="3"/>
      <c r="G346" s="3"/>
      <c r="H346" s="3"/>
      <c r="I346" s="3"/>
      <c r="J346" s="3"/>
      <c r="V346" s="3"/>
      <c r="W346" s="3"/>
      <c r="X346" s="3"/>
      <c r="Y346" s="3"/>
      <c r="Z346" s="3"/>
    </row>
    <row r="347">
      <c r="A347" s="3"/>
      <c r="B347" s="4"/>
      <c r="C347" s="3"/>
      <c r="D347" s="3"/>
      <c r="E347" s="3"/>
      <c r="F347" s="3"/>
      <c r="G347" s="3"/>
      <c r="H347" s="3"/>
      <c r="I347" s="3"/>
      <c r="J347" s="3"/>
      <c r="V347" s="3"/>
      <c r="W347" s="3"/>
      <c r="X347" s="3"/>
      <c r="Y347" s="3"/>
      <c r="Z347" s="3"/>
    </row>
    <row r="348">
      <c r="A348" s="3"/>
      <c r="B348" s="4"/>
      <c r="C348" s="3"/>
      <c r="D348" s="3"/>
      <c r="E348" s="3"/>
      <c r="F348" s="3"/>
      <c r="G348" s="3"/>
      <c r="H348" s="3"/>
      <c r="I348" s="3"/>
      <c r="J348" s="3"/>
      <c r="V348" s="3"/>
      <c r="W348" s="3"/>
      <c r="X348" s="3"/>
      <c r="Y348" s="3"/>
      <c r="Z348" s="3"/>
    </row>
    <row r="349">
      <c r="A349" s="3"/>
      <c r="B349" s="4"/>
      <c r="C349" s="3"/>
      <c r="D349" s="3"/>
      <c r="E349" s="3"/>
      <c r="F349" s="3"/>
      <c r="G349" s="3"/>
      <c r="H349" s="3"/>
      <c r="I349" s="3"/>
      <c r="J349" s="3"/>
      <c r="V349" s="3"/>
      <c r="W349" s="3"/>
      <c r="X349" s="3"/>
      <c r="Y349" s="3"/>
      <c r="Z349" s="3"/>
    </row>
    <row r="350">
      <c r="A350" s="3"/>
      <c r="B350" s="4"/>
      <c r="C350" s="3"/>
      <c r="D350" s="3"/>
      <c r="E350" s="3"/>
      <c r="F350" s="3"/>
      <c r="G350" s="3"/>
      <c r="H350" s="3"/>
      <c r="I350" s="3"/>
      <c r="J350" s="3"/>
      <c r="V350" s="3"/>
      <c r="W350" s="3"/>
      <c r="X350" s="3"/>
      <c r="Y350" s="3"/>
      <c r="Z350" s="3"/>
    </row>
    <row r="351">
      <c r="A351" s="3"/>
      <c r="B351" s="4"/>
      <c r="C351" s="3"/>
      <c r="D351" s="3"/>
      <c r="E351" s="3"/>
      <c r="F351" s="3"/>
      <c r="G351" s="3"/>
      <c r="H351" s="3"/>
      <c r="I351" s="3"/>
      <c r="J351" s="3"/>
      <c r="V351" s="3"/>
      <c r="W351" s="3"/>
      <c r="X351" s="3"/>
      <c r="Y351" s="3"/>
      <c r="Z351" s="3"/>
    </row>
    <row r="352">
      <c r="A352" s="3"/>
      <c r="B352" s="4"/>
      <c r="C352" s="3"/>
      <c r="D352" s="3"/>
      <c r="E352" s="3"/>
      <c r="F352" s="3"/>
      <c r="G352" s="3"/>
      <c r="H352" s="3"/>
      <c r="I352" s="3"/>
      <c r="J352" s="3"/>
      <c r="V352" s="3"/>
      <c r="W352" s="3"/>
      <c r="X352" s="3"/>
      <c r="Y352" s="3"/>
      <c r="Z352" s="3"/>
    </row>
    <row r="353">
      <c r="A353" s="3"/>
      <c r="B353" s="4"/>
      <c r="C353" s="3"/>
      <c r="D353" s="3"/>
      <c r="E353" s="3"/>
      <c r="F353" s="3"/>
      <c r="G353" s="3"/>
      <c r="H353" s="3"/>
      <c r="I353" s="3"/>
      <c r="J353" s="3"/>
      <c r="V353" s="3"/>
      <c r="W353" s="3"/>
      <c r="X353" s="3"/>
      <c r="Y353" s="3"/>
      <c r="Z353" s="3"/>
    </row>
    <row r="354">
      <c r="A354" s="3"/>
      <c r="B354" s="4"/>
      <c r="C354" s="3"/>
      <c r="D354" s="3"/>
      <c r="E354" s="3"/>
      <c r="F354" s="3"/>
      <c r="G354" s="3"/>
      <c r="H354" s="3"/>
      <c r="I354" s="3"/>
      <c r="J354" s="3"/>
      <c r="V354" s="3"/>
      <c r="W354" s="3"/>
      <c r="X354" s="3"/>
      <c r="Y354" s="3"/>
      <c r="Z354" s="3"/>
    </row>
    <row r="355">
      <c r="A355" s="3"/>
      <c r="B355" s="4"/>
      <c r="C355" s="3"/>
      <c r="D355" s="3"/>
      <c r="E355" s="3"/>
      <c r="F355" s="3"/>
      <c r="G355" s="3"/>
      <c r="H355" s="3"/>
      <c r="I355" s="3"/>
      <c r="J355" s="3"/>
      <c r="V355" s="3"/>
      <c r="W355" s="3"/>
      <c r="X355" s="3"/>
      <c r="Y355" s="3"/>
      <c r="Z355" s="3"/>
    </row>
    <row r="356">
      <c r="A356" s="3"/>
      <c r="B356" s="4"/>
      <c r="C356" s="3"/>
      <c r="D356" s="3"/>
      <c r="E356" s="3"/>
      <c r="F356" s="3"/>
      <c r="G356" s="3"/>
      <c r="H356" s="3"/>
      <c r="I356" s="3"/>
      <c r="J356" s="3"/>
      <c r="V356" s="3"/>
      <c r="W356" s="3"/>
      <c r="X356" s="3"/>
      <c r="Y356" s="3"/>
      <c r="Z356" s="3"/>
    </row>
    <row r="357">
      <c r="A357" s="3"/>
      <c r="B357" s="4"/>
      <c r="C357" s="3"/>
      <c r="D357" s="3"/>
      <c r="E357" s="3"/>
      <c r="F357" s="3"/>
      <c r="G357" s="3"/>
      <c r="H357" s="3"/>
      <c r="I357" s="3"/>
      <c r="J357" s="3"/>
      <c r="V357" s="3"/>
      <c r="W357" s="3"/>
      <c r="X357" s="3"/>
      <c r="Y357" s="3"/>
      <c r="Z357" s="3"/>
    </row>
    <row r="358">
      <c r="A358" s="3"/>
      <c r="B358" s="4"/>
      <c r="C358" s="3"/>
      <c r="D358" s="3"/>
      <c r="E358" s="3"/>
      <c r="F358" s="3"/>
      <c r="G358" s="3"/>
      <c r="H358" s="3"/>
      <c r="I358" s="3"/>
      <c r="J358" s="3"/>
      <c r="V358" s="3"/>
      <c r="W358" s="3"/>
      <c r="X358" s="3"/>
      <c r="Y358" s="3"/>
      <c r="Z358" s="3"/>
    </row>
    <row r="359">
      <c r="A359" s="3"/>
      <c r="B359" s="4"/>
      <c r="C359" s="3"/>
      <c r="D359" s="3"/>
      <c r="E359" s="3"/>
      <c r="F359" s="3"/>
      <c r="G359" s="3"/>
      <c r="H359" s="3"/>
      <c r="I359" s="3"/>
      <c r="J359" s="3"/>
      <c r="V359" s="3"/>
      <c r="W359" s="3"/>
      <c r="X359" s="3"/>
      <c r="Y359" s="3"/>
      <c r="Z359" s="3"/>
    </row>
    <row r="360">
      <c r="A360" s="3"/>
      <c r="B360" s="4"/>
      <c r="C360" s="3"/>
      <c r="D360" s="3"/>
      <c r="E360" s="3"/>
      <c r="F360" s="3"/>
      <c r="G360" s="3"/>
      <c r="H360" s="3"/>
      <c r="I360" s="3"/>
      <c r="J360" s="3"/>
      <c r="V360" s="3"/>
      <c r="W360" s="3"/>
      <c r="X360" s="3"/>
      <c r="Y360" s="3"/>
      <c r="Z360" s="3"/>
    </row>
    <row r="361">
      <c r="A361" s="3"/>
      <c r="B361" s="4"/>
      <c r="C361" s="3"/>
      <c r="D361" s="3"/>
      <c r="E361" s="3"/>
      <c r="F361" s="3"/>
      <c r="G361" s="3"/>
      <c r="H361" s="3"/>
      <c r="I361" s="3"/>
      <c r="J361" s="3"/>
      <c r="V361" s="3"/>
      <c r="W361" s="3"/>
      <c r="X361" s="3"/>
      <c r="Y361" s="3"/>
      <c r="Z361" s="3"/>
    </row>
    <row r="362">
      <c r="A362" s="3"/>
      <c r="B362" s="4"/>
      <c r="C362" s="3"/>
      <c r="D362" s="3"/>
      <c r="E362" s="3"/>
      <c r="F362" s="3"/>
      <c r="G362" s="3"/>
      <c r="H362" s="3"/>
      <c r="I362" s="3"/>
      <c r="J362" s="3"/>
      <c r="V362" s="3"/>
      <c r="W362" s="3"/>
      <c r="X362" s="3"/>
      <c r="Y362" s="3"/>
      <c r="Z362" s="3"/>
    </row>
    <row r="363">
      <c r="A363" s="3"/>
      <c r="B363" s="4"/>
      <c r="C363" s="3"/>
      <c r="D363" s="3"/>
      <c r="E363" s="3"/>
      <c r="F363" s="3"/>
      <c r="G363" s="3"/>
      <c r="H363" s="3"/>
      <c r="I363" s="3"/>
      <c r="J363" s="3"/>
      <c r="V363" s="3"/>
      <c r="W363" s="3"/>
      <c r="X363" s="3"/>
      <c r="Y363" s="3"/>
      <c r="Z363" s="3"/>
    </row>
    <row r="364">
      <c r="A364" s="3"/>
      <c r="B364" s="4"/>
      <c r="C364" s="3"/>
      <c r="D364" s="3"/>
      <c r="E364" s="3"/>
      <c r="F364" s="3"/>
      <c r="G364" s="3"/>
      <c r="H364" s="3"/>
      <c r="I364" s="3"/>
      <c r="J364" s="3"/>
      <c r="V364" s="3"/>
      <c r="W364" s="3"/>
      <c r="X364" s="3"/>
      <c r="Y364" s="3"/>
      <c r="Z364" s="3"/>
    </row>
    <row r="365">
      <c r="A365" s="3"/>
      <c r="B365" s="4"/>
      <c r="C365" s="3"/>
      <c r="D365" s="3"/>
      <c r="E365" s="3"/>
      <c r="F365" s="3"/>
      <c r="G365" s="3"/>
      <c r="H365" s="3"/>
      <c r="I365" s="3"/>
      <c r="J365" s="3"/>
      <c r="V365" s="3"/>
      <c r="W365" s="3"/>
      <c r="X365" s="3"/>
      <c r="Y365" s="3"/>
      <c r="Z365" s="3"/>
    </row>
    <row r="366">
      <c r="A366" s="3"/>
      <c r="B366" s="4"/>
      <c r="C366" s="3"/>
      <c r="D366" s="3"/>
      <c r="E366" s="3"/>
      <c r="F366" s="3"/>
      <c r="G366" s="3"/>
      <c r="H366" s="3"/>
      <c r="I366" s="3"/>
      <c r="J366" s="3"/>
      <c r="V366" s="3"/>
      <c r="W366" s="3"/>
      <c r="X366" s="3"/>
      <c r="Y366" s="3"/>
      <c r="Z366" s="3"/>
    </row>
    <row r="367">
      <c r="A367" s="3"/>
      <c r="B367" s="4"/>
      <c r="C367" s="3"/>
      <c r="D367" s="3"/>
      <c r="E367" s="3"/>
      <c r="F367" s="3"/>
      <c r="G367" s="3"/>
      <c r="H367" s="3"/>
      <c r="I367" s="3"/>
      <c r="J367" s="3"/>
      <c r="V367" s="3"/>
      <c r="W367" s="3"/>
      <c r="X367" s="3"/>
      <c r="Y367" s="3"/>
      <c r="Z367" s="3"/>
    </row>
    <row r="368">
      <c r="A368" s="3"/>
      <c r="B368" s="4"/>
      <c r="C368" s="3"/>
      <c r="D368" s="3"/>
      <c r="E368" s="3"/>
      <c r="F368" s="3"/>
      <c r="G368" s="3"/>
      <c r="H368" s="3"/>
      <c r="I368" s="3"/>
      <c r="J368" s="3"/>
      <c r="V368" s="3"/>
      <c r="W368" s="3"/>
      <c r="X368" s="3"/>
      <c r="Y368" s="3"/>
      <c r="Z368" s="3"/>
    </row>
    <row r="369">
      <c r="A369" s="3"/>
      <c r="B369" s="4"/>
      <c r="C369" s="3"/>
      <c r="D369" s="3"/>
      <c r="E369" s="3"/>
      <c r="F369" s="3"/>
      <c r="G369" s="3"/>
      <c r="H369" s="3"/>
      <c r="I369" s="3"/>
      <c r="J369" s="3"/>
      <c r="V369" s="3"/>
      <c r="W369" s="3"/>
      <c r="X369" s="3"/>
      <c r="Y369" s="3"/>
      <c r="Z369" s="3"/>
    </row>
    <row r="370">
      <c r="A370" s="3"/>
      <c r="B370" s="4"/>
      <c r="C370" s="3"/>
      <c r="D370" s="3"/>
      <c r="E370" s="3"/>
      <c r="F370" s="3"/>
      <c r="G370" s="3"/>
      <c r="H370" s="3"/>
      <c r="I370" s="3"/>
      <c r="J370" s="3"/>
      <c r="V370" s="3"/>
      <c r="W370" s="3"/>
      <c r="X370" s="3"/>
      <c r="Y370" s="3"/>
      <c r="Z370" s="3"/>
    </row>
    <row r="371">
      <c r="A371" s="3"/>
      <c r="B371" s="4"/>
      <c r="C371" s="3"/>
      <c r="D371" s="3"/>
      <c r="E371" s="3"/>
      <c r="F371" s="3"/>
      <c r="G371" s="3"/>
      <c r="H371" s="3"/>
      <c r="I371" s="3"/>
      <c r="J371" s="3"/>
      <c r="V371" s="3"/>
      <c r="W371" s="3"/>
      <c r="X371" s="3"/>
      <c r="Y371" s="3"/>
      <c r="Z371" s="3"/>
    </row>
    <row r="372">
      <c r="A372" s="3"/>
      <c r="B372" s="4"/>
      <c r="C372" s="3"/>
      <c r="D372" s="3"/>
      <c r="E372" s="3"/>
      <c r="F372" s="3"/>
      <c r="G372" s="3"/>
      <c r="H372" s="3"/>
      <c r="I372" s="3"/>
      <c r="J372" s="3"/>
      <c r="V372" s="3"/>
      <c r="W372" s="3"/>
      <c r="X372" s="3"/>
      <c r="Y372" s="3"/>
      <c r="Z372" s="3"/>
    </row>
    <row r="373">
      <c r="A373" s="3"/>
      <c r="B373" s="4"/>
      <c r="C373" s="3"/>
      <c r="D373" s="3"/>
      <c r="E373" s="3"/>
      <c r="F373" s="3"/>
      <c r="G373" s="3"/>
      <c r="H373" s="3"/>
      <c r="I373" s="3"/>
      <c r="J373" s="3"/>
      <c r="V373" s="3"/>
      <c r="W373" s="3"/>
      <c r="X373" s="3"/>
      <c r="Y373" s="3"/>
      <c r="Z373" s="3"/>
    </row>
    <row r="374">
      <c r="A374" s="3"/>
      <c r="B374" s="4"/>
      <c r="C374" s="3"/>
      <c r="D374" s="3"/>
      <c r="E374" s="3"/>
      <c r="F374" s="3"/>
      <c r="G374" s="3"/>
      <c r="H374" s="3"/>
      <c r="I374" s="3"/>
      <c r="J374" s="3"/>
      <c r="V374" s="3"/>
      <c r="W374" s="3"/>
      <c r="X374" s="3"/>
      <c r="Y374" s="3"/>
      <c r="Z374" s="3"/>
    </row>
    <row r="375">
      <c r="A375" s="3"/>
      <c r="B375" s="4"/>
      <c r="C375" s="3"/>
      <c r="D375" s="3"/>
      <c r="E375" s="3"/>
      <c r="F375" s="3"/>
      <c r="G375" s="3"/>
      <c r="H375" s="3"/>
      <c r="I375" s="3"/>
      <c r="J375" s="3"/>
      <c r="V375" s="3"/>
      <c r="W375" s="3"/>
      <c r="X375" s="3"/>
      <c r="Y375" s="3"/>
      <c r="Z375" s="3"/>
    </row>
    <row r="376">
      <c r="A376" s="3"/>
      <c r="B376" s="4"/>
      <c r="C376" s="3"/>
      <c r="D376" s="3"/>
      <c r="E376" s="3"/>
      <c r="F376" s="3"/>
      <c r="G376" s="3"/>
      <c r="H376" s="3"/>
      <c r="I376" s="3"/>
      <c r="J376" s="3"/>
      <c r="V376" s="3"/>
      <c r="W376" s="3"/>
      <c r="X376" s="3"/>
      <c r="Y376" s="3"/>
      <c r="Z376" s="3"/>
    </row>
    <row r="377">
      <c r="A377" s="3"/>
      <c r="B377" s="4"/>
      <c r="C377" s="3"/>
      <c r="D377" s="3"/>
      <c r="E377" s="3"/>
      <c r="F377" s="3"/>
      <c r="G377" s="3"/>
      <c r="H377" s="3"/>
      <c r="I377" s="3"/>
      <c r="J377" s="3"/>
      <c r="V377" s="3"/>
      <c r="W377" s="3"/>
      <c r="X377" s="3"/>
      <c r="Y377" s="3"/>
      <c r="Z377" s="3"/>
    </row>
    <row r="378">
      <c r="A378" s="3"/>
      <c r="B378" s="4"/>
      <c r="C378" s="3"/>
      <c r="D378" s="3"/>
      <c r="E378" s="3"/>
      <c r="F378" s="3"/>
      <c r="G378" s="3"/>
      <c r="H378" s="3"/>
      <c r="I378" s="3"/>
      <c r="J378" s="3"/>
      <c r="V378" s="3"/>
      <c r="W378" s="3"/>
      <c r="X378" s="3"/>
      <c r="Y378" s="3"/>
      <c r="Z378" s="3"/>
    </row>
    <row r="379">
      <c r="A379" s="3"/>
      <c r="B379" s="4"/>
      <c r="C379" s="3"/>
      <c r="D379" s="3"/>
      <c r="E379" s="3"/>
      <c r="F379" s="3"/>
      <c r="G379" s="3"/>
      <c r="H379" s="3"/>
      <c r="I379" s="3"/>
      <c r="J379" s="3"/>
      <c r="V379" s="3"/>
      <c r="W379" s="3"/>
      <c r="X379" s="3"/>
      <c r="Y379" s="3"/>
      <c r="Z379" s="3"/>
    </row>
    <row r="380">
      <c r="A380" s="3"/>
      <c r="B380" s="4"/>
      <c r="C380" s="3"/>
      <c r="D380" s="3"/>
      <c r="E380" s="3"/>
      <c r="F380" s="3"/>
      <c r="G380" s="3"/>
      <c r="H380" s="3"/>
      <c r="I380" s="3"/>
      <c r="J380" s="3"/>
      <c r="V380" s="3"/>
      <c r="W380" s="3"/>
      <c r="X380" s="3"/>
      <c r="Y380" s="3"/>
      <c r="Z380" s="3"/>
    </row>
    <row r="381">
      <c r="A381" s="3"/>
      <c r="B381" s="4"/>
      <c r="C381" s="3"/>
      <c r="D381" s="3"/>
      <c r="E381" s="3"/>
      <c r="F381" s="3"/>
      <c r="G381" s="3"/>
      <c r="H381" s="3"/>
      <c r="I381" s="3"/>
      <c r="J381" s="3"/>
      <c r="V381" s="3"/>
      <c r="W381" s="3"/>
      <c r="X381" s="3"/>
      <c r="Y381" s="3"/>
      <c r="Z381" s="3"/>
    </row>
    <row r="382">
      <c r="A382" s="3"/>
      <c r="B382" s="4"/>
      <c r="C382" s="3"/>
      <c r="D382" s="3"/>
      <c r="E382" s="3"/>
      <c r="F382" s="3"/>
      <c r="G382" s="3"/>
      <c r="H382" s="3"/>
      <c r="I382" s="3"/>
      <c r="J382" s="3"/>
      <c r="V382" s="3"/>
      <c r="W382" s="3"/>
      <c r="X382" s="3"/>
      <c r="Y382" s="3"/>
      <c r="Z382" s="3"/>
    </row>
    <row r="383">
      <c r="A383" s="3"/>
      <c r="B383" s="4"/>
      <c r="C383" s="3"/>
      <c r="D383" s="3"/>
      <c r="E383" s="3"/>
      <c r="F383" s="3"/>
      <c r="G383" s="3"/>
      <c r="H383" s="3"/>
      <c r="I383" s="3"/>
      <c r="J383" s="3"/>
      <c r="V383" s="3"/>
      <c r="W383" s="3"/>
      <c r="X383" s="3"/>
      <c r="Y383" s="3"/>
      <c r="Z383" s="3"/>
    </row>
    <row r="384">
      <c r="A384" s="3"/>
      <c r="B384" s="4"/>
      <c r="C384" s="3"/>
      <c r="D384" s="3"/>
      <c r="E384" s="3"/>
      <c r="F384" s="3"/>
      <c r="G384" s="3"/>
      <c r="H384" s="3"/>
      <c r="I384" s="3"/>
      <c r="J384" s="3"/>
      <c r="V384" s="3"/>
      <c r="W384" s="3"/>
      <c r="X384" s="3"/>
      <c r="Y384" s="3"/>
      <c r="Z384" s="3"/>
    </row>
    <row r="385">
      <c r="A385" s="3"/>
      <c r="B385" s="4"/>
      <c r="C385" s="3"/>
      <c r="D385" s="3"/>
      <c r="E385" s="3"/>
      <c r="F385" s="3"/>
      <c r="G385" s="3"/>
      <c r="H385" s="3"/>
      <c r="I385" s="3"/>
      <c r="J385" s="3"/>
      <c r="V385" s="3"/>
      <c r="W385" s="3"/>
      <c r="X385" s="3"/>
      <c r="Y385" s="3"/>
      <c r="Z385" s="3"/>
    </row>
    <row r="386">
      <c r="A386" s="3"/>
      <c r="B386" s="4"/>
      <c r="C386" s="3"/>
      <c r="D386" s="3"/>
      <c r="E386" s="3"/>
      <c r="F386" s="3"/>
      <c r="G386" s="3"/>
      <c r="H386" s="3"/>
      <c r="I386" s="3"/>
      <c r="J386" s="3"/>
      <c r="V386" s="3"/>
      <c r="W386" s="3"/>
      <c r="X386" s="3"/>
      <c r="Y386" s="3"/>
      <c r="Z386" s="3"/>
    </row>
    <row r="387">
      <c r="A387" s="3"/>
      <c r="B387" s="4"/>
      <c r="C387" s="3"/>
      <c r="D387" s="3"/>
      <c r="E387" s="3"/>
      <c r="F387" s="3"/>
      <c r="G387" s="3"/>
      <c r="H387" s="3"/>
      <c r="I387" s="3"/>
      <c r="J387" s="3"/>
      <c r="V387" s="3"/>
      <c r="W387" s="3"/>
      <c r="X387" s="3"/>
      <c r="Y387" s="3"/>
      <c r="Z387" s="3"/>
    </row>
    <row r="388">
      <c r="A388" s="3"/>
      <c r="B388" s="4"/>
      <c r="C388" s="3"/>
      <c r="D388" s="3"/>
      <c r="E388" s="3"/>
      <c r="F388" s="3"/>
      <c r="G388" s="3"/>
      <c r="H388" s="3"/>
      <c r="I388" s="3"/>
      <c r="J388" s="3"/>
      <c r="V388" s="3"/>
      <c r="W388" s="3"/>
      <c r="X388" s="3"/>
      <c r="Y388" s="3"/>
      <c r="Z388" s="3"/>
    </row>
    <row r="389">
      <c r="A389" s="3"/>
      <c r="B389" s="4"/>
      <c r="C389" s="3"/>
      <c r="D389" s="3"/>
      <c r="E389" s="3"/>
      <c r="F389" s="3"/>
      <c r="G389" s="3"/>
      <c r="H389" s="3"/>
      <c r="I389" s="3"/>
      <c r="J389" s="3"/>
      <c r="V389" s="3"/>
      <c r="W389" s="3"/>
      <c r="X389" s="3"/>
      <c r="Y389" s="3"/>
      <c r="Z389" s="3"/>
    </row>
    <row r="390">
      <c r="A390" s="3"/>
      <c r="B390" s="4"/>
      <c r="C390" s="3"/>
      <c r="D390" s="3"/>
      <c r="E390" s="3"/>
      <c r="F390" s="3"/>
      <c r="G390" s="3"/>
      <c r="H390" s="3"/>
      <c r="I390" s="3"/>
      <c r="J390" s="3"/>
      <c r="V390" s="3"/>
      <c r="W390" s="3"/>
      <c r="X390" s="3"/>
      <c r="Y390" s="3"/>
      <c r="Z390" s="3"/>
    </row>
    <row r="391">
      <c r="A391" s="3"/>
      <c r="B391" s="4"/>
      <c r="C391" s="3"/>
      <c r="D391" s="3"/>
      <c r="E391" s="3"/>
      <c r="F391" s="3"/>
      <c r="G391" s="3"/>
      <c r="H391" s="3"/>
      <c r="I391" s="3"/>
      <c r="J391" s="3"/>
      <c r="V391" s="3"/>
      <c r="W391" s="3"/>
      <c r="X391" s="3"/>
      <c r="Y391" s="3"/>
      <c r="Z391" s="3"/>
    </row>
    <row r="392">
      <c r="A392" s="3"/>
      <c r="B392" s="4"/>
      <c r="C392" s="3"/>
      <c r="D392" s="3"/>
      <c r="E392" s="3"/>
      <c r="F392" s="3"/>
      <c r="G392" s="3"/>
      <c r="H392" s="3"/>
      <c r="I392" s="3"/>
      <c r="J392" s="3"/>
      <c r="V392" s="3"/>
      <c r="W392" s="3"/>
      <c r="X392" s="3"/>
      <c r="Y392" s="3"/>
      <c r="Z392" s="3"/>
    </row>
    <row r="393">
      <c r="A393" s="3"/>
      <c r="B393" s="4"/>
      <c r="C393" s="3"/>
      <c r="D393" s="3"/>
      <c r="E393" s="3"/>
      <c r="F393" s="3"/>
      <c r="G393" s="3"/>
      <c r="H393" s="3"/>
      <c r="I393" s="3"/>
      <c r="J393" s="3"/>
      <c r="V393" s="3"/>
      <c r="W393" s="3"/>
      <c r="X393" s="3"/>
      <c r="Y393" s="3"/>
      <c r="Z393" s="3"/>
    </row>
    <row r="394">
      <c r="A394" s="3"/>
      <c r="B394" s="4"/>
      <c r="C394" s="3"/>
      <c r="D394" s="3"/>
      <c r="E394" s="3"/>
      <c r="F394" s="3"/>
      <c r="G394" s="3"/>
      <c r="H394" s="3"/>
      <c r="I394" s="3"/>
      <c r="J394" s="3"/>
      <c r="V394" s="3"/>
      <c r="W394" s="3"/>
      <c r="X394" s="3"/>
      <c r="Y394" s="3"/>
      <c r="Z394" s="3"/>
    </row>
    <row r="395">
      <c r="A395" s="3"/>
      <c r="B395" s="4"/>
      <c r="C395" s="3"/>
      <c r="D395" s="3"/>
      <c r="E395" s="3"/>
      <c r="F395" s="3"/>
      <c r="G395" s="3"/>
      <c r="H395" s="3"/>
      <c r="I395" s="3"/>
      <c r="J395" s="3"/>
      <c r="V395" s="3"/>
      <c r="W395" s="3"/>
      <c r="X395" s="3"/>
      <c r="Y395" s="3"/>
      <c r="Z395" s="3"/>
    </row>
    <row r="396">
      <c r="A396" s="3"/>
      <c r="B396" s="4"/>
      <c r="C396" s="3"/>
      <c r="D396" s="3"/>
      <c r="E396" s="3"/>
      <c r="F396" s="3"/>
      <c r="G396" s="3"/>
      <c r="H396" s="3"/>
      <c r="I396" s="3"/>
      <c r="J396" s="3"/>
      <c r="V396" s="3"/>
      <c r="W396" s="3"/>
      <c r="X396" s="3"/>
      <c r="Y396" s="3"/>
      <c r="Z396" s="3"/>
    </row>
    <row r="397">
      <c r="A397" s="3"/>
      <c r="B397" s="4"/>
      <c r="C397" s="3"/>
      <c r="D397" s="3"/>
      <c r="E397" s="3"/>
      <c r="F397" s="3"/>
      <c r="G397" s="3"/>
      <c r="H397" s="3"/>
      <c r="I397" s="3"/>
      <c r="J397" s="3"/>
      <c r="V397" s="3"/>
      <c r="W397" s="3"/>
      <c r="X397" s="3"/>
      <c r="Y397" s="3"/>
      <c r="Z397" s="3"/>
    </row>
    <row r="398">
      <c r="A398" s="3"/>
      <c r="B398" s="4"/>
      <c r="C398" s="3"/>
      <c r="D398" s="3"/>
      <c r="E398" s="3"/>
      <c r="F398" s="3"/>
      <c r="G398" s="3"/>
      <c r="H398" s="3"/>
      <c r="I398" s="3"/>
      <c r="J398" s="3"/>
      <c r="V398" s="3"/>
      <c r="W398" s="3"/>
      <c r="X398" s="3"/>
      <c r="Y398" s="3"/>
      <c r="Z398" s="3"/>
    </row>
    <row r="399">
      <c r="A399" s="3"/>
      <c r="B399" s="4"/>
      <c r="C399" s="3"/>
      <c r="D399" s="3"/>
      <c r="E399" s="3"/>
      <c r="F399" s="3"/>
      <c r="G399" s="3"/>
      <c r="H399" s="3"/>
      <c r="I399" s="3"/>
      <c r="J399" s="3"/>
      <c r="V399" s="3"/>
      <c r="W399" s="3"/>
      <c r="X399" s="3"/>
      <c r="Y399" s="3"/>
      <c r="Z399" s="3"/>
    </row>
    <row r="400">
      <c r="A400" s="3"/>
      <c r="B400" s="4"/>
      <c r="C400" s="3"/>
      <c r="D400" s="3"/>
      <c r="E400" s="3"/>
      <c r="F400" s="3"/>
      <c r="G400" s="3"/>
      <c r="H400" s="3"/>
      <c r="I400" s="3"/>
      <c r="J400" s="3"/>
      <c r="V400" s="3"/>
      <c r="W400" s="3"/>
      <c r="X400" s="3"/>
      <c r="Y400" s="3"/>
      <c r="Z400" s="3"/>
    </row>
    <row r="401">
      <c r="A401" s="3"/>
      <c r="B401" s="4"/>
      <c r="C401" s="3"/>
      <c r="D401" s="3"/>
      <c r="E401" s="3"/>
      <c r="F401" s="3"/>
      <c r="G401" s="3"/>
      <c r="H401" s="3"/>
      <c r="I401" s="3"/>
      <c r="J401" s="3"/>
      <c r="V401" s="3"/>
      <c r="W401" s="3"/>
      <c r="X401" s="3"/>
      <c r="Y401" s="3"/>
      <c r="Z401" s="3"/>
    </row>
    <row r="402">
      <c r="A402" s="3"/>
      <c r="B402" s="4"/>
      <c r="C402" s="3"/>
      <c r="D402" s="3"/>
      <c r="E402" s="3"/>
      <c r="F402" s="3"/>
      <c r="G402" s="3"/>
      <c r="H402" s="3"/>
      <c r="I402" s="3"/>
      <c r="J402" s="3"/>
      <c r="V402" s="3"/>
      <c r="W402" s="3"/>
      <c r="X402" s="3"/>
      <c r="Y402" s="3"/>
      <c r="Z402" s="3"/>
    </row>
    <row r="403">
      <c r="A403" s="3"/>
      <c r="B403" s="4"/>
      <c r="C403" s="3"/>
      <c r="D403" s="3"/>
      <c r="E403" s="3"/>
      <c r="F403" s="3"/>
      <c r="G403" s="3"/>
      <c r="H403" s="3"/>
      <c r="I403" s="3"/>
      <c r="J403" s="3"/>
      <c r="V403" s="3"/>
      <c r="W403" s="3"/>
      <c r="X403" s="3"/>
      <c r="Y403" s="3"/>
      <c r="Z403" s="3"/>
    </row>
    <row r="404">
      <c r="A404" s="3"/>
      <c r="B404" s="4"/>
      <c r="C404" s="3"/>
      <c r="D404" s="3"/>
      <c r="E404" s="3"/>
      <c r="F404" s="3"/>
      <c r="G404" s="3"/>
      <c r="H404" s="3"/>
      <c r="I404" s="3"/>
      <c r="J404" s="3"/>
      <c r="V404" s="3"/>
      <c r="W404" s="3"/>
      <c r="X404" s="3"/>
      <c r="Y404" s="3"/>
      <c r="Z404" s="3"/>
    </row>
    <row r="405">
      <c r="A405" s="3"/>
      <c r="B405" s="4"/>
      <c r="C405" s="3"/>
      <c r="D405" s="3"/>
      <c r="E405" s="3"/>
      <c r="F405" s="3"/>
      <c r="G405" s="3"/>
      <c r="H405" s="3"/>
      <c r="I405" s="3"/>
      <c r="J405" s="3"/>
      <c r="V405" s="3"/>
      <c r="W405" s="3"/>
      <c r="X405" s="3"/>
      <c r="Y405" s="3"/>
      <c r="Z405" s="3"/>
    </row>
    <row r="406">
      <c r="A406" s="3"/>
      <c r="B406" s="4"/>
      <c r="C406" s="3"/>
      <c r="D406" s="3"/>
      <c r="E406" s="3"/>
      <c r="F406" s="3"/>
      <c r="G406" s="3"/>
      <c r="H406" s="3"/>
      <c r="I406" s="3"/>
      <c r="J406" s="3"/>
      <c r="V406" s="3"/>
      <c r="W406" s="3"/>
      <c r="X406" s="3"/>
      <c r="Y406" s="3"/>
      <c r="Z406" s="3"/>
    </row>
    <row r="407">
      <c r="A407" s="3"/>
      <c r="B407" s="4"/>
      <c r="C407" s="3"/>
      <c r="D407" s="3"/>
      <c r="E407" s="3"/>
      <c r="F407" s="3"/>
      <c r="G407" s="3"/>
      <c r="H407" s="3"/>
      <c r="I407" s="3"/>
      <c r="J407" s="3"/>
      <c r="V407" s="3"/>
      <c r="W407" s="3"/>
      <c r="X407" s="3"/>
      <c r="Y407" s="3"/>
      <c r="Z407" s="3"/>
    </row>
    <row r="408">
      <c r="A408" s="3"/>
      <c r="B408" s="4"/>
      <c r="C408" s="3"/>
      <c r="D408" s="3"/>
      <c r="E408" s="3"/>
      <c r="F408" s="3"/>
      <c r="G408" s="3"/>
      <c r="H408" s="3"/>
      <c r="I408" s="3"/>
      <c r="J408" s="3"/>
      <c r="V408" s="3"/>
      <c r="W408" s="3"/>
      <c r="X408" s="3"/>
      <c r="Y408" s="3"/>
      <c r="Z408" s="3"/>
    </row>
    <row r="409">
      <c r="A409" s="3"/>
      <c r="B409" s="4"/>
      <c r="C409" s="3"/>
      <c r="D409" s="3"/>
      <c r="E409" s="3"/>
      <c r="F409" s="3"/>
      <c r="G409" s="3"/>
      <c r="H409" s="3"/>
      <c r="I409" s="3"/>
      <c r="J409" s="3"/>
      <c r="V409" s="3"/>
      <c r="W409" s="3"/>
      <c r="X409" s="3"/>
      <c r="Y409" s="3"/>
      <c r="Z409" s="3"/>
    </row>
    <row r="410">
      <c r="A410" s="3"/>
      <c r="B410" s="4"/>
      <c r="C410" s="3"/>
      <c r="D410" s="3"/>
      <c r="E410" s="3"/>
      <c r="F410" s="3"/>
      <c r="G410" s="3"/>
      <c r="H410" s="3"/>
      <c r="I410" s="3"/>
      <c r="J410" s="3"/>
      <c r="V410" s="3"/>
      <c r="W410" s="3"/>
      <c r="X410" s="3"/>
      <c r="Y410" s="3"/>
      <c r="Z410" s="3"/>
    </row>
    <row r="411">
      <c r="A411" s="3"/>
      <c r="B411" s="4"/>
      <c r="C411" s="3"/>
      <c r="D411" s="3"/>
      <c r="E411" s="3"/>
      <c r="F411" s="3"/>
      <c r="G411" s="3"/>
      <c r="H411" s="3"/>
      <c r="I411" s="3"/>
      <c r="J411" s="3"/>
      <c r="V411" s="3"/>
      <c r="W411" s="3"/>
      <c r="X411" s="3"/>
      <c r="Y411" s="3"/>
      <c r="Z411" s="3"/>
    </row>
    <row r="412">
      <c r="A412" s="3"/>
      <c r="B412" s="4"/>
      <c r="C412" s="3"/>
      <c r="D412" s="3"/>
      <c r="E412" s="3"/>
      <c r="F412" s="3"/>
      <c r="G412" s="3"/>
      <c r="H412" s="3"/>
      <c r="I412" s="3"/>
      <c r="J412" s="3"/>
      <c r="V412" s="3"/>
      <c r="W412" s="3"/>
      <c r="X412" s="3"/>
      <c r="Y412" s="3"/>
      <c r="Z412" s="3"/>
    </row>
    <row r="413">
      <c r="A413" s="3"/>
      <c r="B413" s="4"/>
      <c r="C413" s="3"/>
      <c r="D413" s="3"/>
      <c r="E413" s="3"/>
      <c r="F413" s="3"/>
      <c r="G413" s="3"/>
      <c r="H413" s="3"/>
      <c r="I413" s="3"/>
      <c r="J413" s="3"/>
      <c r="V413" s="3"/>
      <c r="W413" s="3"/>
      <c r="X413" s="3"/>
      <c r="Y413" s="3"/>
      <c r="Z413" s="3"/>
    </row>
    <row r="414">
      <c r="A414" s="3"/>
      <c r="B414" s="4"/>
      <c r="C414" s="3"/>
      <c r="D414" s="3"/>
      <c r="E414" s="3"/>
      <c r="F414" s="3"/>
      <c r="G414" s="3"/>
      <c r="H414" s="3"/>
      <c r="I414" s="3"/>
      <c r="J414" s="3"/>
      <c r="V414" s="3"/>
      <c r="W414" s="3"/>
      <c r="X414" s="3"/>
      <c r="Y414" s="3"/>
      <c r="Z414" s="3"/>
    </row>
    <row r="415">
      <c r="A415" s="3"/>
      <c r="B415" s="4"/>
      <c r="C415" s="3"/>
      <c r="D415" s="3"/>
      <c r="E415" s="3"/>
      <c r="F415" s="3"/>
      <c r="G415" s="3"/>
      <c r="H415" s="3"/>
      <c r="I415" s="3"/>
      <c r="J415" s="3"/>
      <c r="V415" s="3"/>
      <c r="W415" s="3"/>
      <c r="X415" s="3"/>
      <c r="Y415" s="3"/>
      <c r="Z415" s="3"/>
    </row>
    <row r="416">
      <c r="A416" s="3"/>
      <c r="B416" s="4"/>
      <c r="C416" s="3"/>
      <c r="D416" s="3"/>
      <c r="E416" s="3"/>
      <c r="F416" s="3"/>
      <c r="G416" s="3"/>
      <c r="H416" s="3"/>
      <c r="I416" s="3"/>
      <c r="J416" s="3"/>
      <c r="V416" s="3"/>
      <c r="W416" s="3"/>
      <c r="X416" s="3"/>
      <c r="Y416" s="3"/>
      <c r="Z416" s="3"/>
    </row>
    <row r="417">
      <c r="A417" s="3"/>
      <c r="B417" s="4"/>
      <c r="C417" s="3"/>
      <c r="D417" s="3"/>
      <c r="E417" s="3"/>
      <c r="F417" s="3"/>
      <c r="G417" s="3"/>
      <c r="H417" s="3"/>
      <c r="I417" s="3"/>
      <c r="J417" s="3"/>
      <c r="V417" s="3"/>
      <c r="W417" s="3"/>
      <c r="X417" s="3"/>
      <c r="Y417" s="3"/>
      <c r="Z417" s="3"/>
    </row>
    <row r="418">
      <c r="A418" s="3"/>
      <c r="B418" s="4"/>
      <c r="C418" s="3"/>
      <c r="D418" s="3"/>
      <c r="E418" s="3"/>
      <c r="F418" s="3"/>
      <c r="G418" s="3"/>
      <c r="H418" s="3"/>
      <c r="I418" s="3"/>
      <c r="J418" s="3"/>
      <c r="V418" s="3"/>
      <c r="W418" s="3"/>
      <c r="X418" s="3"/>
      <c r="Y418" s="3"/>
      <c r="Z418" s="3"/>
    </row>
    <row r="419">
      <c r="A419" s="3"/>
      <c r="B419" s="4"/>
      <c r="C419" s="3"/>
      <c r="D419" s="3"/>
      <c r="E419" s="3"/>
      <c r="F419" s="3"/>
      <c r="G419" s="3"/>
      <c r="H419" s="3"/>
      <c r="I419" s="3"/>
      <c r="J419" s="3"/>
      <c r="V419" s="3"/>
      <c r="W419" s="3"/>
      <c r="X419" s="3"/>
      <c r="Y419" s="3"/>
      <c r="Z419" s="3"/>
    </row>
    <row r="420">
      <c r="A420" s="3"/>
      <c r="B420" s="4"/>
      <c r="C420" s="3"/>
      <c r="D420" s="3"/>
      <c r="E420" s="3"/>
      <c r="F420" s="3"/>
      <c r="G420" s="3"/>
      <c r="H420" s="3"/>
      <c r="I420" s="3"/>
      <c r="J420" s="3"/>
      <c r="V420" s="3"/>
      <c r="W420" s="3"/>
      <c r="X420" s="3"/>
      <c r="Y420" s="3"/>
      <c r="Z420" s="3"/>
    </row>
    <row r="421">
      <c r="A421" s="3"/>
      <c r="B421" s="4"/>
      <c r="C421" s="3"/>
      <c r="D421" s="3"/>
      <c r="E421" s="3"/>
      <c r="F421" s="3"/>
      <c r="G421" s="3"/>
      <c r="H421" s="3"/>
      <c r="I421" s="3"/>
      <c r="J421" s="3"/>
      <c r="V421" s="3"/>
      <c r="W421" s="3"/>
      <c r="X421" s="3"/>
      <c r="Y421" s="3"/>
      <c r="Z421" s="3"/>
    </row>
    <row r="422">
      <c r="A422" s="3"/>
      <c r="B422" s="4"/>
      <c r="C422" s="3"/>
      <c r="D422" s="3"/>
      <c r="E422" s="3"/>
      <c r="F422" s="3"/>
      <c r="G422" s="3"/>
      <c r="H422" s="3"/>
      <c r="I422" s="3"/>
      <c r="J422" s="3"/>
      <c r="V422" s="3"/>
      <c r="W422" s="3"/>
      <c r="X422" s="3"/>
      <c r="Y422" s="3"/>
      <c r="Z422" s="3"/>
    </row>
    <row r="423">
      <c r="A423" s="3"/>
      <c r="B423" s="4"/>
      <c r="C423" s="3"/>
      <c r="D423" s="3"/>
      <c r="E423" s="3"/>
      <c r="F423" s="3"/>
      <c r="G423" s="3"/>
      <c r="H423" s="3"/>
      <c r="I423" s="3"/>
      <c r="J423" s="3"/>
      <c r="V423" s="3"/>
      <c r="W423" s="3"/>
      <c r="X423" s="3"/>
      <c r="Y423" s="3"/>
      <c r="Z423" s="3"/>
    </row>
    <row r="424">
      <c r="A424" s="3"/>
      <c r="B424" s="4"/>
      <c r="C424" s="3"/>
      <c r="D424" s="3"/>
      <c r="E424" s="3"/>
      <c r="F424" s="3"/>
      <c r="G424" s="3"/>
      <c r="H424" s="3"/>
      <c r="I424" s="3"/>
      <c r="J424" s="3"/>
      <c r="V424" s="3"/>
      <c r="W424" s="3"/>
      <c r="X424" s="3"/>
      <c r="Y424" s="3"/>
      <c r="Z424" s="3"/>
    </row>
    <row r="425">
      <c r="A425" s="3"/>
      <c r="B425" s="4"/>
      <c r="C425" s="3"/>
      <c r="D425" s="3"/>
      <c r="E425" s="3"/>
      <c r="F425" s="3"/>
      <c r="G425" s="3"/>
      <c r="H425" s="3"/>
      <c r="I425" s="3"/>
      <c r="J425" s="3"/>
      <c r="V425" s="3"/>
      <c r="W425" s="3"/>
      <c r="X425" s="3"/>
      <c r="Y425" s="3"/>
      <c r="Z425" s="3"/>
    </row>
    <row r="426">
      <c r="A426" s="3"/>
      <c r="B426" s="4"/>
      <c r="C426" s="3"/>
      <c r="D426" s="3"/>
      <c r="E426" s="3"/>
      <c r="F426" s="3"/>
      <c r="G426" s="3"/>
      <c r="H426" s="3"/>
      <c r="I426" s="3"/>
      <c r="J426" s="3"/>
      <c r="V426" s="3"/>
      <c r="W426" s="3"/>
      <c r="X426" s="3"/>
      <c r="Y426" s="3"/>
      <c r="Z426" s="3"/>
    </row>
    <row r="427">
      <c r="A427" s="3"/>
      <c r="B427" s="4"/>
      <c r="C427" s="3"/>
      <c r="D427" s="3"/>
      <c r="E427" s="3"/>
      <c r="F427" s="3"/>
      <c r="G427" s="3"/>
      <c r="H427" s="3"/>
      <c r="I427" s="3"/>
      <c r="J427" s="3"/>
      <c r="V427" s="3"/>
      <c r="W427" s="3"/>
      <c r="X427" s="3"/>
      <c r="Y427" s="3"/>
      <c r="Z427" s="3"/>
    </row>
    <row r="428">
      <c r="A428" s="3"/>
      <c r="B428" s="4"/>
      <c r="C428" s="3"/>
      <c r="D428" s="3"/>
      <c r="E428" s="3"/>
      <c r="F428" s="3"/>
      <c r="G428" s="3"/>
      <c r="H428" s="3"/>
      <c r="I428" s="3"/>
      <c r="J428" s="3"/>
      <c r="V428" s="3"/>
      <c r="W428" s="3"/>
      <c r="X428" s="3"/>
      <c r="Y428" s="3"/>
      <c r="Z428" s="3"/>
    </row>
    <row r="429">
      <c r="A429" s="3"/>
      <c r="B429" s="4"/>
      <c r="C429" s="3"/>
      <c r="D429" s="3"/>
      <c r="E429" s="3"/>
      <c r="F429" s="3"/>
      <c r="G429" s="3"/>
      <c r="H429" s="3"/>
      <c r="I429" s="3"/>
      <c r="J429" s="3"/>
      <c r="V429" s="3"/>
      <c r="W429" s="3"/>
      <c r="X429" s="3"/>
      <c r="Y429" s="3"/>
      <c r="Z429" s="3"/>
    </row>
    <row r="430">
      <c r="A430" s="3"/>
      <c r="B430" s="4"/>
      <c r="C430" s="3"/>
      <c r="D430" s="3"/>
      <c r="E430" s="3"/>
      <c r="F430" s="3"/>
      <c r="G430" s="3"/>
      <c r="H430" s="3"/>
      <c r="I430" s="3"/>
      <c r="J430" s="3"/>
      <c r="V430" s="3"/>
      <c r="W430" s="3"/>
      <c r="X430" s="3"/>
      <c r="Y430" s="3"/>
      <c r="Z430" s="3"/>
    </row>
    <row r="431">
      <c r="A431" s="3"/>
      <c r="B431" s="4"/>
      <c r="C431" s="3"/>
      <c r="D431" s="3"/>
      <c r="E431" s="3"/>
      <c r="F431" s="3"/>
      <c r="G431" s="3"/>
      <c r="H431" s="3"/>
      <c r="I431" s="3"/>
      <c r="J431" s="3"/>
      <c r="V431" s="3"/>
      <c r="W431" s="3"/>
      <c r="X431" s="3"/>
      <c r="Y431" s="3"/>
      <c r="Z431" s="3"/>
    </row>
    <row r="432">
      <c r="A432" s="3"/>
      <c r="B432" s="4"/>
      <c r="C432" s="3"/>
      <c r="D432" s="3"/>
      <c r="E432" s="3"/>
      <c r="F432" s="3"/>
      <c r="G432" s="3"/>
      <c r="H432" s="3"/>
      <c r="I432" s="3"/>
      <c r="J432" s="3"/>
      <c r="V432" s="3"/>
      <c r="W432" s="3"/>
      <c r="X432" s="3"/>
      <c r="Y432" s="3"/>
      <c r="Z432" s="3"/>
    </row>
    <row r="433">
      <c r="A433" s="3"/>
      <c r="B433" s="4"/>
      <c r="C433" s="3"/>
      <c r="D433" s="3"/>
      <c r="E433" s="3"/>
      <c r="F433" s="3"/>
      <c r="G433" s="3"/>
      <c r="H433" s="3"/>
      <c r="I433" s="3"/>
      <c r="J433" s="3"/>
      <c r="V433" s="3"/>
      <c r="W433" s="3"/>
      <c r="X433" s="3"/>
      <c r="Y433" s="3"/>
      <c r="Z433" s="3"/>
    </row>
    <row r="434">
      <c r="A434" s="3"/>
      <c r="B434" s="4"/>
      <c r="C434" s="3"/>
      <c r="D434" s="3"/>
      <c r="E434" s="3"/>
      <c r="F434" s="3"/>
      <c r="G434" s="3"/>
      <c r="H434" s="3"/>
      <c r="I434" s="3"/>
      <c r="J434" s="3"/>
      <c r="V434" s="3"/>
      <c r="W434" s="3"/>
      <c r="X434" s="3"/>
      <c r="Y434" s="3"/>
      <c r="Z434" s="3"/>
    </row>
    <row r="435">
      <c r="A435" s="3"/>
      <c r="B435" s="4"/>
      <c r="C435" s="3"/>
      <c r="D435" s="3"/>
      <c r="E435" s="3"/>
      <c r="F435" s="3"/>
      <c r="G435" s="3"/>
      <c r="H435" s="3"/>
      <c r="I435" s="3"/>
      <c r="J435" s="3"/>
      <c r="V435" s="3"/>
      <c r="W435" s="3"/>
      <c r="X435" s="3"/>
      <c r="Y435" s="3"/>
      <c r="Z435" s="3"/>
    </row>
    <row r="436">
      <c r="A436" s="3"/>
      <c r="B436" s="4"/>
      <c r="C436" s="3"/>
      <c r="D436" s="3"/>
      <c r="E436" s="3"/>
      <c r="F436" s="3"/>
      <c r="G436" s="3"/>
      <c r="H436" s="3"/>
      <c r="I436" s="3"/>
      <c r="J436" s="3"/>
      <c r="V436" s="3"/>
      <c r="W436" s="3"/>
      <c r="X436" s="3"/>
      <c r="Y436" s="3"/>
      <c r="Z436" s="3"/>
    </row>
    <row r="437">
      <c r="A437" s="3"/>
      <c r="B437" s="4"/>
      <c r="C437" s="3"/>
      <c r="D437" s="3"/>
      <c r="E437" s="3"/>
      <c r="F437" s="3"/>
      <c r="G437" s="3"/>
      <c r="H437" s="3"/>
      <c r="I437" s="3"/>
      <c r="J437" s="3"/>
      <c r="V437" s="3"/>
      <c r="W437" s="3"/>
      <c r="X437" s="3"/>
      <c r="Y437" s="3"/>
      <c r="Z437" s="3"/>
    </row>
    <row r="438">
      <c r="A438" s="3"/>
      <c r="B438" s="4"/>
      <c r="C438" s="3"/>
      <c r="D438" s="3"/>
      <c r="E438" s="3"/>
      <c r="F438" s="3"/>
      <c r="G438" s="3"/>
      <c r="H438" s="3"/>
      <c r="I438" s="3"/>
      <c r="J438" s="3"/>
      <c r="V438" s="3"/>
      <c r="W438" s="3"/>
      <c r="X438" s="3"/>
      <c r="Y438" s="3"/>
      <c r="Z438" s="3"/>
    </row>
    <row r="439">
      <c r="A439" s="3"/>
      <c r="B439" s="4"/>
      <c r="C439" s="3"/>
      <c r="D439" s="3"/>
      <c r="E439" s="3"/>
      <c r="F439" s="3"/>
      <c r="G439" s="3"/>
      <c r="H439" s="3"/>
      <c r="I439" s="3"/>
      <c r="J439" s="3"/>
      <c r="V439" s="3"/>
      <c r="W439" s="3"/>
      <c r="X439" s="3"/>
      <c r="Y439" s="3"/>
      <c r="Z439" s="3"/>
    </row>
    <row r="440">
      <c r="A440" s="3"/>
      <c r="B440" s="4"/>
      <c r="C440" s="3"/>
      <c r="D440" s="3"/>
      <c r="E440" s="3"/>
      <c r="F440" s="3"/>
      <c r="G440" s="3"/>
      <c r="H440" s="3"/>
      <c r="I440" s="3"/>
      <c r="J440" s="3"/>
      <c r="V440" s="3"/>
      <c r="W440" s="3"/>
      <c r="X440" s="3"/>
      <c r="Y440" s="3"/>
      <c r="Z440" s="3"/>
    </row>
    <row r="441">
      <c r="A441" s="3"/>
      <c r="B441" s="4"/>
      <c r="C441" s="3"/>
      <c r="D441" s="3"/>
      <c r="E441" s="3"/>
      <c r="F441" s="3"/>
      <c r="G441" s="3"/>
      <c r="H441" s="3"/>
      <c r="I441" s="3"/>
      <c r="J441" s="3"/>
      <c r="V441" s="3"/>
      <c r="W441" s="3"/>
      <c r="X441" s="3"/>
      <c r="Y441" s="3"/>
      <c r="Z441" s="3"/>
    </row>
    <row r="442">
      <c r="A442" s="3"/>
      <c r="B442" s="4"/>
      <c r="C442" s="3"/>
      <c r="D442" s="3"/>
      <c r="E442" s="3"/>
      <c r="F442" s="3"/>
      <c r="G442" s="3"/>
      <c r="H442" s="3"/>
      <c r="I442" s="3"/>
      <c r="J442" s="3"/>
      <c r="V442" s="3"/>
      <c r="W442" s="3"/>
      <c r="X442" s="3"/>
      <c r="Y442" s="3"/>
      <c r="Z442" s="3"/>
    </row>
    <row r="443">
      <c r="A443" s="3"/>
      <c r="B443" s="4"/>
      <c r="C443" s="3"/>
      <c r="D443" s="3"/>
      <c r="E443" s="3"/>
      <c r="F443" s="3"/>
      <c r="G443" s="3"/>
      <c r="H443" s="3"/>
      <c r="I443" s="3"/>
      <c r="J443" s="3"/>
      <c r="V443" s="3"/>
      <c r="W443" s="3"/>
      <c r="X443" s="3"/>
      <c r="Y443" s="3"/>
      <c r="Z443" s="3"/>
    </row>
    <row r="444">
      <c r="A444" s="3"/>
      <c r="B444" s="4"/>
      <c r="C444" s="3"/>
      <c r="D444" s="3"/>
      <c r="E444" s="3"/>
      <c r="F444" s="3"/>
      <c r="G444" s="3"/>
      <c r="H444" s="3"/>
      <c r="I444" s="3"/>
      <c r="J444" s="3"/>
      <c r="V444" s="3"/>
      <c r="W444" s="3"/>
      <c r="X444" s="3"/>
      <c r="Y444" s="3"/>
      <c r="Z444" s="3"/>
    </row>
    <row r="445">
      <c r="A445" s="3"/>
      <c r="B445" s="4"/>
      <c r="C445" s="3"/>
      <c r="D445" s="3"/>
      <c r="E445" s="3"/>
      <c r="F445" s="3"/>
      <c r="G445" s="3"/>
      <c r="H445" s="3"/>
      <c r="I445" s="3"/>
      <c r="J445" s="3"/>
      <c r="V445" s="3"/>
      <c r="W445" s="3"/>
      <c r="X445" s="3"/>
      <c r="Y445" s="3"/>
      <c r="Z445" s="3"/>
    </row>
    <row r="446">
      <c r="A446" s="3"/>
      <c r="B446" s="4"/>
      <c r="C446" s="3"/>
      <c r="D446" s="3"/>
      <c r="E446" s="3"/>
      <c r="F446" s="3"/>
      <c r="G446" s="3"/>
      <c r="H446" s="3"/>
      <c r="I446" s="3"/>
      <c r="J446" s="3"/>
      <c r="V446" s="3"/>
      <c r="W446" s="3"/>
      <c r="X446" s="3"/>
      <c r="Y446" s="3"/>
      <c r="Z446" s="3"/>
    </row>
    <row r="447">
      <c r="A447" s="3"/>
      <c r="B447" s="4"/>
      <c r="C447" s="3"/>
      <c r="D447" s="3"/>
      <c r="E447" s="3"/>
      <c r="F447" s="3"/>
      <c r="G447" s="3"/>
      <c r="H447" s="3"/>
      <c r="I447" s="3"/>
      <c r="J447" s="3"/>
      <c r="V447" s="3"/>
      <c r="W447" s="3"/>
      <c r="X447" s="3"/>
      <c r="Y447" s="3"/>
      <c r="Z447" s="3"/>
    </row>
    <row r="448">
      <c r="A448" s="3"/>
      <c r="B448" s="4"/>
      <c r="C448" s="3"/>
      <c r="D448" s="3"/>
      <c r="E448" s="3"/>
      <c r="F448" s="3"/>
      <c r="G448" s="3"/>
      <c r="H448" s="3"/>
      <c r="I448" s="3"/>
      <c r="J448" s="3"/>
      <c r="V448" s="3"/>
      <c r="W448" s="3"/>
      <c r="X448" s="3"/>
      <c r="Y448" s="3"/>
      <c r="Z448" s="3"/>
    </row>
    <row r="449">
      <c r="A449" s="3"/>
      <c r="B449" s="4"/>
      <c r="C449" s="3"/>
      <c r="D449" s="3"/>
      <c r="E449" s="3"/>
      <c r="F449" s="3"/>
      <c r="G449" s="3"/>
      <c r="H449" s="3"/>
      <c r="I449" s="3"/>
      <c r="J449" s="3"/>
      <c r="V449" s="3"/>
      <c r="W449" s="3"/>
      <c r="X449" s="3"/>
      <c r="Y449" s="3"/>
      <c r="Z449" s="3"/>
    </row>
    <row r="450">
      <c r="A450" s="3"/>
      <c r="B450" s="4"/>
      <c r="C450" s="3"/>
      <c r="D450" s="3"/>
      <c r="E450" s="3"/>
      <c r="F450" s="3"/>
      <c r="G450" s="3"/>
      <c r="H450" s="3"/>
      <c r="I450" s="3"/>
      <c r="J450" s="3"/>
      <c r="V450" s="3"/>
      <c r="W450" s="3"/>
      <c r="X450" s="3"/>
      <c r="Y450" s="3"/>
      <c r="Z450" s="3"/>
    </row>
    <row r="451">
      <c r="A451" s="3"/>
      <c r="B451" s="4"/>
      <c r="C451" s="3"/>
      <c r="D451" s="3"/>
      <c r="E451" s="3"/>
      <c r="F451" s="3"/>
      <c r="G451" s="3"/>
      <c r="H451" s="3"/>
      <c r="I451" s="3"/>
      <c r="J451" s="3"/>
      <c r="V451" s="3"/>
      <c r="W451" s="3"/>
      <c r="X451" s="3"/>
      <c r="Y451" s="3"/>
      <c r="Z451" s="3"/>
    </row>
    <row r="452">
      <c r="A452" s="3"/>
      <c r="B452" s="4"/>
      <c r="C452" s="3"/>
      <c r="D452" s="3"/>
      <c r="E452" s="3"/>
      <c r="F452" s="3"/>
      <c r="G452" s="3"/>
      <c r="H452" s="3"/>
      <c r="I452" s="3"/>
      <c r="J452" s="3"/>
      <c r="V452" s="3"/>
      <c r="W452" s="3"/>
      <c r="X452" s="3"/>
      <c r="Y452" s="3"/>
      <c r="Z452" s="3"/>
    </row>
    <row r="453">
      <c r="A453" s="3"/>
      <c r="B453" s="4"/>
      <c r="C453" s="3"/>
      <c r="D453" s="3"/>
      <c r="E453" s="3"/>
      <c r="F453" s="3"/>
      <c r="G453" s="3"/>
      <c r="H453" s="3"/>
      <c r="I453" s="3"/>
      <c r="J453" s="3"/>
      <c r="V453" s="3"/>
      <c r="W453" s="3"/>
      <c r="X453" s="3"/>
      <c r="Y453" s="3"/>
      <c r="Z453" s="3"/>
    </row>
    <row r="454">
      <c r="A454" s="3"/>
      <c r="B454" s="4"/>
      <c r="C454" s="3"/>
      <c r="D454" s="3"/>
      <c r="E454" s="3"/>
      <c r="F454" s="3"/>
      <c r="G454" s="3"/>
      <c r="H454" s="3"/>
      <c r="I454" s="3"/>
      <c r="J454" s="3"/>
      <c r="V454" s="3"/>
      <c r="W454" s="3"/>
      <c r="X454" s="3"/>
      <c r="Y454" s="3"/>
      <c r="Z454" s="3"/>
    </row>
    <row r="455">
      <c r="A455" s="3"/>
      <c r="B455" s="4"/>
      <c r="C455" s="3"/>
      <c r="D455" s="3"/>
      <c r="E455" s="3"/>
      <c r="F455" s="3"/>
      <c r="G455" s="3"/>
      <c r="H455" s="3"/>
      <c r="I455" s="3"/>
      <c r="J455" s="3"/>
      <c r="V455" s="3"/>
      <c r="W455" s="3"/>
      <c r="X455" s="3"/>
      <c r="Y455" s="3"/>
      <c r="Z455" s="3"/>
    </row>
    <row r="456">
      <c r="A456" s="3"/>
      <c r="B456" s="4"/>
      <c r="C456" s="3"/>
      <c r="D456" s="3"/>
      <c r="E456" s="3"/>
      <c r="F456" s="3"/>
      <c r="G456" s="3"/>
      <c r="H456" s="3"/>
      <c r="I456" s="3"/>
      <c r="J456" s="3"/>
      <c r="V456" s="3"/>
      <c r="W456" s="3"/>
      <c r="X456" s="3"/>
      <c r="Y456" s="3"/>
      <c r="Z456" s="3"/>
    </row>
    <row r="457">
      <c r="A457" s="3"/>
      <c r="B457" s="4"/>
      <c r="C457" s="3"/>
      <c r="D457" s="3"/>
      <c r="E457" s="3"/>
      <c r="F457" s="3"/>
      <c r="G457" s="3"/>
      <c r="H457" s="3"/>
      <c r="I457" s="3"/>
      <c r="J457" s="3"/>
      <c r="V457" s="3"/>
      <c r="W457" s="3"/>
      <c r="X457" s="3"/>
      <c r="Y457" s="3"/>
      <c r="Z457" s="3"/>
    </row>
    <row r="458">
      <c r="A458" s="3"/>
      <c r="B458" s="4"/>
      <c r="C458" s="3"/>
      <c r="D458" s="3"/>
      <c r="E458" s="3"/>
      <c r="F458" s="3"/>
      <c r="G458" s="3"/>
      <c r="H458" s="3"/>
      <c r="I458" s="3"/>
      <c r="J458" s="3"/>
      <c r="V458" s="3"/>
      <c r="W458" s="3"/>
      <c r="X458" s="3"/>
      <c r="Y458" s="3"/>
      <c r="Z458" s="3"/>
    </row>
    <row r="459">
      <c r="A459" s="3"/>
      <c r="B459" s="4"/>
      <c r="C459" s="3"/>
      <c r="D459" s="3"/>
      <c r="E459" s="3"/>
      <c r="F459" s="3"/>
      <c r="G459" s="3"/>
      <c r="H459" s="3"/>
      <c r="I459" s="3"/>
      <c r="J459" s="3"/>
      <c r="V459" s="3"/>
      <c r="W459" s="3"/>
      <c r="X459" s="3"/>
      <c r="Y459" s="3"/>
      <c r="Z459" s="3"/>
    </row>
    <row r="460">
      <c r="A460" s="3"/>
      <c r="B460" s="4"/>
      <c r="C460" s="3"/>
      <c r="D460" s="3"/>
      <c r="E460" s="3"/>
      <c r="F460" s="3"/>
      <c r="G460" s="3"/>
      <c r="H460" s="3"/>
      <c r="I460" s="3"/>
      <c r="J460" s="3"/>
      <c r="V460" s="3"/>
      <c r="W460" s="3"/>
      <c r="X460" s="3"/>
      <c r="Y460" s="3"/>
      <c r="Z460" s="3"/>
    </row>
    <row r="461">
      <c r="A461" s="3"/>
      <c r="B461" s="4"/>
      <c r="C461" s="3"/>
      <c r="D461" s="3"/>
      <c r="E461" s="3"/>
      <c r="F461" s="3"/>
      <c r="G461" s="3"/>
      <c r="H461" s="3"/>
      <c r="I461" s="3"/>
      <c r="J461" s="3"/>
      <c r="V461" s="3"/>
      <c r="W461" s="3"/>
      <c r="X461" s="3"/>
      <c r="Y461" s="3"/>
      <c r="Z461" s="3"/>
    </row>
    <row r="462">
      <c r="A462" s="3"/>
      <c r="B462" s="4"/>
      <c r="C462" s="3"/>
      <c r="D462" s="3"/>
      <c r="E462" s="3"/>
      <c r="F462" s="3"/>
      <c r="G462" s="3"/>
      <c r="H462" s="3"/>
      <c r="I462" s="3"/>
      <c r="J462" s="3"/>
      <c r="V462" s="3"/>
      <c r="W462" s="3"/>
      <c r="X462" s="3"/>
      <c r="Y462" s="3"/>
      <c r="Z462" s="3"/>
    </row>
    <row r="463">
      <c r="A463" s="3"/>
      <c r="B463" s="4"/>
      <c r="C463" s="3"/>
      <c r="D463" s="3"/>
      <c r="E463" s="3"/>
      <c r="F463" s="3"/>
      <c r="G463" s="3"/>
      <c r="H463" s="3"/>
      <c r="I463" s="3"/>
      <c r="J463" s="3"/>
      <c r="V463" s="3"/>
      <c r="W463" s="3"/>
      <c r="X463" s="3"/>
      <c r="Y463" s="3"/>
      <c r="Z463" s="3"/>
    </row>
    <row r="464">
      <c r="A464" s="3"/>
      <c r="B464" s="4"/>
      <c r="C464" s="3"/>
      <c r="D464" s="3"/>
      <c r="E464" s="3"/>
      <c r="F464" s="3"/>
      <c r="G464" s="3"/>
      <c r="H464" s="3"/>
      <c r="I464" s="3"/>
      <c r="J464" s="3"/>
      <c r="V464" s="3"/>
      <c r="W464" s="3"/>
      <c r="X464" s="3"/>
      <c r="Y464" s="3"/>
      <c r="Z464" s="3"/>
    </row>
    <row r="465">
      <c r="A465" s="3"/>
      <c r="B465" s="4"/>
      <c r="C465" s="3"/>
      <c r="D465" s="3"/>
      <c r="E465" s="3"/>
      <c r="F465" s="3"/>
      <c r="G465" s="3"/>
      <c r="H465" s="3"/>
      <c r="I465" s="3"/>
      <c r="J465" s="3"/>
      <c r="V465" s="3"/>
      <c r="W465" s="3"/>
      <c r="X465" s="3"/>
      <c r="Y465" s="3"/>
      <c r="Z465" s="3"/>
    </row>
    <row r="466">
      <c r="A466" s="3"/>
      <c r="B466" s="4"/>
      <c r="C466" s="3"/>
      <c r="D466" s="3"/>
      <c r="E466" s="3"/>
      <c r="F466" s="3"/>
      <c r="G466" s="3"/>
      <c r="H466" s="3"/>
      <c r="I466" s="3"/>
      <c r="J466" s="3"/>
      <c r="V466" s="3"/>
      <c r="W466" s="3"/>
      <c r="X466" s="3"/>
      <c r="Y466" s="3"/>
      <c r="Z466" s="3"/>
    </row>
    <row r="467">
      <c r="A467" s="3"/>
      <c r="B467" s="4"/>
      <c r="C467" s="3"/>
      <c r="D467" s="3"/>
      <c r="E467" s="3"/>
      <c r="F467" s="3"/>
      <c r="G467" s="3"/>
      <c r="H467" s="3"/>
      <c r="I467" s="3"/>
      <c r="J467" s="3"/>
      <c r="V467" s="3"/>
      <c r="W467" s="3"/>
      <c r="X467" s="3"/>
      <c r="Y467" s="3"/>
      <c r="Z467" s="3"/>
    </row>
    <row r="468">
      <c r="A468" s="3"/>
      <c r="B468" s="4"/>
      <c r="C468" s="3"/>
      <c r="D468" s="3"/>
      <c r="E468" s="3"/>
      <c r="F468" s="3"/>
      <c r="G468" s="3"/>
      <c r="H468" s="3"/>
      <c r="I468" s="3"/>
      <c r="J468" s="3"/>
      <c r="V468" s="3"/>
      <c r="W468" s="3"/>
      <c r="X468" s="3"/>
      <c r="Y468" s="3"/>
      <c r="Z468" s="3"/>
    </row>
    <row r="469">
      <c r="A469" s="3"/>
      <c r="B469" s="4"/>
      <c r="C469" s="3"/>
      <c r="D469" s="3"/>
      <c r="E469" s="3"/>
      <c r="F469" s="3"/>
      <c r="G469" s="3"/>
      <c r="H469" s="3"/>
      <c r="I469" s="3"/>
      <c r="J469" s="3"/>
      <c r="V469" s="3"/>
      <c r="W469" s="3"/>
      <c r="X469" s="3"/>
      <c r="Y469" s="3"/>
      <c r="Z469" s="3"/>
    </row>
    <row r="470">
      <c r="A470" s="3"/>
      <c r="B470" s="4"/>
      <c r="C470" s="3"/>
      <c r="D470" s="3"/>
      <c r="E470" s="3"/>
      <c r="F470" s="3"/>
      <c r="G470" s="3"/>
      <c r="H470" s="3"/>
      <c r="I470" s="3"/>
      <c r="J470" s="3"/>
      <c r="V470" s="3"/>
      <c r="W470" s="3"/>
      <c r="X470" s="3"/>
      <c r="Y470" s="3"/>
      <c r="Z470" s="3"/>
    </row>
    <row r="471">
      <c r="A471" s="3"/>
      <c r="B471" s="4"/>
      <c r="C471" s="3"/>
      <c r="D471" s="3"/>
      <c r="E471" s="3"/>
      <c r="F471" s="3"/>
      <c r="G471" s="3"/>
      <c r="H471" s="3"/>
      <c r="I471" s="3"/>
      <c r="J471" s="3"/>
      <c r="V471" s="3"/>
      <c r="W471" s="3"/>
      <c r="X471" s="3"/>
      <c r="Y471" s="3"/>
      <c r="Z471" s="3"/>
    </row>
    <row r="472">
      <c r="A472" s="3"/>
      <c r="B472" s="4"/>
      <c r="C472" s="3"/>
      <c r="D472" s="3"/>
      <c r="E472" s="3"/>
      <c r="F472" s="3"/>
      <c r="G472" s="3"/>
      <c r="H472" s="3"/>
      <c r="I472" s="3"/>
      <c r="J472" s="3"/>
      <c r="V472" s="3"/>
      <c r="W472" s="3"/>
      <c r="X472" s="3"/>
      <c r="Y472" s="3"/>
      <c r="Z472" s="3"/>
    </row>
    <row r="473">
      <c r="A473" s="3"/>
      <c r="B473" s="4"/>
      <c r="C473" s="3"/>
      <c r="D473" s="3"/>
      <c r="E473" s="3"/>
      <c r="F473" s="3"/>
      <c r="G473" s="3"/>
      <c r="H473" s="3"/>
      <c r="I473" s="3"/>
      <c r="J473" s="3"/>
      <c r="V473" s="3"/>
      <c r="W473" s="3"/>
      <c r="X473" s="3"/>
      <c r="Y473" s="3"/>
      <c r="Z473" s="3"/>
    </row>
    <row r="474">
      <c r="A474" s="3"/>
      <c r="B474" s="4"/>
      <c r="C474" s="3"/>
      <c r="D474" s="3"/>
      <c r="E474" s="3"/>
      <c r="F474" s="3"/>
      <c r="G474" s="3"/>
      <c r="H474" s="3"/>
      <c r="I474" s="3"/>
      <c r="J474" s="3"/>
      <c r="V474" s="3"/>
      <c r="W474" s="3"/>
      <c r="X474" s="3"/>
      <c r="Y474" s="3"/>
      <c r="Z474" s="3"/>
    </row>
    <row r="475">
      <c r="A475" s="3"/>
      <c r="B475" s="4"/>
      <c r="C475" s="3"/>
      <c r="D475" s="3"/>
      <c r="E475" s="3"/>
      <c r="F475" s="3"/>
      <c r="G475" s="3"/>
      <c r="H475" s="3"/>
      <c r="I475" s="3"/>
      <c r="J475" s="3"/>
      <c r="V475" s="3"/>
      <c r="W475" s="3"/>
      <c r="X475" s="3"/>
      <c r="Y475" s="3"/>
      <c r="Z475" s="3"/>
    </row>
    <row r="476">
      <c r="A476" s="3"/>
      <c r="B476" s="4"/>
      <c r="C476" s="3"/>
      <c r="D476" s="3"/>
      <c r="E476" s="3"/>
      <c r="F476" s="3"/>
      <c r="G476" s="3"/>
      <c r="H476" s="3"/>
      <c r="I476" s="3"/>
      <c r="J476" s="3"/>
      <c r="V476" s="3"/>
      <c r="W476" s="3"/>
      <c r="X476" s="3"/>
      <c r="Y476" s="3"/>
      <c r="Z476" s="3"/>
    </row>
    <row r="477">
      <c r="A477" s="3"/>
      <c r="B477" s="4"/>
      <c r="C477" s="3"/>
      <c r="D477" s="3"/>
      <c r="E477" s="3"/>
      <c r="F477" s="3"/>
      <c r="G477" s="3"/>
      <c r="H477" s="3"/>
      <c r="I477" s="3"/>
      <c r="J477" s="3"/>
      <c r="V477" s="3"/>
      <c r="W477" s="3"/>
      <c r="X477" s="3"/>
      <c r="Y477" s="3"/>
      <c r="Z477" s="3"/>
    </row>
    <row r="478">
      <c r="A478" s="3"/>
      <c r="B478" s="4"/>
      <c r="C478" s="3"/>
      <c r="D478" s="3"/>
      <c r="E478" s="3"/>
      <c r="F478" s="3"/>
      <c r="G478" s="3"/>
      <c r="H478" s="3"/>
      <c r="I478" s="3"/>
      <c r="J478" s="3"/>
      <c r="V478" s="3"/>
      <c r="W478" s="3"/>
      <c r="X478" s="3"/>
      <c r="Y478" s="3"/>
      <c r="Z478" s="3"/>
    </row>
    <row r="479">
      <c r="A479" s="3"/>
      <c r="B479" s="4"/>
      <c r="C479" s="3"/>
      <c r="D479" s="3"/>
      <c r="E479" s="3"/>
      <c r="F479" s="3"/>
      <c r="G479" s="3"/>
      <c r="H479" s="3"/>
      <c r="I479" s="3"/>
      <c r="J479" s="3"/>
      <c r="V479" s="3"/>
      <c r="W479" s="3"/>
      <c r="X479" s="3"/>
      <c r="Y479" s="3"/>
      <c r="Z479" s="3"/>
    </row>
    <row r="480">
      <c r="A480" s="3"/>
      <c r="B480" s="4"/>
      <c r="C480" s="3"/>
      <c r="D480" s="3"/>
      <c r="E480" s="3"/>
      <c r="F480" s="3"/>
      <c r="G480" s="3"/>
      <c r="H480" s="3"/>
      <c r="I480" s="3"/>
      <c r="J480" s="3"/>
      <c r="V480" s="3"/>
      <c r="W480" s="3"/>
      <c r="X480" s="3"/>
      <c r="Y480" s="3"/>
      <c r="Z480" s="3"/>
    </row>
    <row r="481">
      <c r="A481" s="3"/>
      <c r="B481" s="4"/>
      <c r="C481" s="3"/>
      <c r="D481" s="3"/>
      <c r="E481" s="3"/>
      <c r="F481" s="3"/>
      <c r="G481" s="3"/>
      <c r="H481" s="3"/>
      <c r="I481" s="3"/>
      <c r="J481" s="3"/>
      <c r="V481" s="3"/>
      <c r="W481" s="3"/>
      <c r="X481" s="3"/>
      <c r="Y481" s="3"/>
      <c r="Z481" s="3"/>
    </row>
    <row r="482">
      <c r="A482" s="3"/>
      <c r="B482" s="4"/>
      <c r="C482" s="3"/>
      <c r="D482" s="3"/>
      <c r="E482" s="3"/>
      <c r="F482" s="3"/>
      <c r="G482" s="3"/>
      <c r="H482" s="3"/>
      <c r="I482" s="3"/>
      <c r="J482" s="3"/>
      <c r="V482" s="3"/>
      <c r="W482" s="3"/>
      <c r="X482" s="3"/>
      <c r="Y482" s="3"/>
      <c r="Z482" s="3"/>
    </row>
    <row r="483">
      <c r="A483" s="3"/>
      <c r="B483" s="4"/>
      <c r="C483" s="3"/>
      <c r="D483" s="3"/>
      <c r="E483" s="3"/>
      <c r="F483" s="3"/>
      <c r="G483" s="3"/>
      <c r="H483" s="3"/>
      <c r="I483" s="3"/>
      <c r="J483" s="3"/>
      <c r="V483" s="3"/>
      <c r="W483" s="3"/>
      <c r="X483" s="3"/>
      <c r="Y483" s="3"/>
      <c r="Z483" s="3"/>
    </row>
    <row r="484">
      <c r="A484" s="3"/>
      <c r="B484" s="4"/>
      <c r="C484" s="3"/>
      <c r="D484" s="3"/>
      <c r="E484" s="3"/>
      <c r="F484" s="3"/>
      <c r="G484" s="3"/>
      <c r="H484" s="3"/>
      <c r="I484" s="3"/>
      <c r="J484" s="3"/>
      <c r="V484" s="3"/>
      <c r="W484" s="3"/>
      <c r="X484" s="3"/>
      <c r="Y484" s="3"/>
      <c r="Z484" s="3"/>
    </row>
    <row r="485">
      <c r="A485" s="3"/>
      <c r="B485" s="4"/>
      <c r="C485" s="3"/>
      <c r="D485" s="3"/>
      <c r="E485" s="3"/>
      <c r="F485" s="3"/>
      <c r="G485" s="3"/>
      <c r="H485" s="3"/>
      <c r="I485" s="3"/>
      <c r="J485" s="3"/>
      <c r="V485" s="3"/>
      <c r="W485" s="3"/>
      <c r="X485" s="3"/>
      <c r="Y485" s="3"/>
      <c r="Z485" s="3"/>
    </row>
    <row r="486">
      <c r="A486" s="3"/>
      <c r="B486" s="4"/>
      <c r="C486" s="3"/>
      <c r="D486" s="3"/>
      <c r="E486" s="3"/>
      <c r="F486" s="3"/>
      <c r="G486" s="3"/>
      <c r="H486" s="3"/>
      <c r="I486" s="3"/>
      <c r="J486" s="3"/>
      <c r="V486" s="3"/>
      <c r="W486" s="3"/>
      <c r="X486" s="3"/>
      <c r="Y486" s="3"/>
      <c r="Z486" s="3"/>
    </row>
    <row r="487">
      <c r="A487" s="3"/>
      <c r="B487" s="4"/>
      <c r="C487" s="3"/>
      <c r="D487" s="3"/>
      <c r="E487" s="3"/>
      <c r="F487" s="3"/>
      <c r="G487" s="3"/>
      <c r="H487" s="3"/>
      <c r="I487" s="3"/>
      <c r="J487" s="3"/>
      <c r="V487" s="3"/>
      <c r="W487" s="3"/>
      <c r="X487" s="3"/>
      <c r="Y487" s="3"/>
      <c r="Z487" s="3"/>
    </row>
    <row r="488">
      <c r="A488" s="3"/>
      <c r="B488" s="4"/>
      <c r="C488" s="3"/>
      <c r="D488" s="3"/>
      <c r="E488" s="3"/>
      <c r="F488" s="3"/>
      <c r="G488" s="3"/>
      <c r="H488" s="3"/>
      <c r="I488" s="3"/>
      <c r="J488" s="3"/>
      <c r="V488" s="3"/>
      <c r="W488" s="3"/>
      <c r="X488" s="3"/>
      <c r="Y488" s="3"/>
      <c r="Z488" s="3"/>
    </row>
    <row r="489">
      <c r="A489" s="3"/>
      <c r="B489" s="4"/>
      <c r="C489" s="3"/>
      <c r="D489" s="3"/>
      <c r="E489" s="3"/>
      <c r="F489" s="3"/>
      <c r="G489" s="3"/>
      <c r="H489" s="3"/>
      <c r="I489" s="3"/>
      <c r="J489" s="3"/>
      <c r="V489" s="3"/>
      <c r="W489" s="3"/>
      <c r="X489" s="3"/>
      <c r="Y489" s="3"/>
      <c r="Z489" s="3"/>
    </row>
    <row r="490">
      <c r="A490" s="3"/>
      <c r="B490" s="4"/>
      <c r="C490" s="3"/>
      <c r="D490" s="3"/>
      <c r="E490" s="3"/>
      <c r="F490" s="3"/>
      <c r="G490" s="3"/>
      <c r="H490" s="3"/>
      <c r="I490" s="3"/>
      <c r="J490" s="3"/>
      <c r="V490" s="3"/>
      <c r="W490" s="3"/>
      <c r="X490" s="3"/>
      <c r="Y490" s="3"/>
      <c r="Z490" s="3"/>
    </row>
    <row r="491">
      <c r="A491" s="3"/>
      <c r="B491" s="4"/>
      <c r="C491" s="3"/>
      <c r="D491" s="3"/>
      <c r="E491" s="3"/>
      <c r="F491" s="3"/>
      <c r="G491" s="3"/>
      <c r="H491" s="3"/>
      <c r="I491" s="3"/>
      <c r="J491" s="3"/>
      <c r="V491" s="3"/>
      <c r="W491" s="3"/>
      <c r="X491" s="3"/>
      <c r="Y491" s="3"/>
      <c r="Z491" s="3"/>
    </row>
    <row r="492">
      <c r="A492" s="3"/>
      <c r="B492" s="4"/>
      <c r="C492" s="3"/>
      <c r="D492" s="3"/>
      <c r="E492" s="3"/>
      <c r="F492" s="3"/>
      <c r="G492" s="3"/>
      <c r="H492" s="3"/>
      <c r="I492" s="3"/>
      <c r="J492" s="3"/>
      <c r="V492" s="3"/>
      <c r="W492" s="3"/>
      <c r="X492" s="3"/>
      <c r="Y492" s="3"/>
      <c r="Z492" s="3"/>
    </row>
    <row r="493">
      <c r="A493" s="3"/>
      <c r="B493" s="4"/>
      <c r="C493" s="3"/>
      <c r="D493" s="3"/>
      <c r="E493" s="3"/>
      <c r="F493" s="3"/>
      <c r="G493" s="3"/>
      <c r="H493" s="3"/>
      <c r="I493" s="3"/>
      <c r="J493" s="3"/>
      <c r="V493" s="3"/>
      <c r="W493" s="3"/>
      <c r="X493" s="3"/>
      <c r="Y493" s="3"/>
      <c r="Z493" s="3"/>
    </row>
    <row r="494">
      <c r="A494" s="3"/>
      <c r="B494" s="4"/>
      <c r="C494" s="3"/>
      <c r="D494" s="3"/>
      <c r="E494" s="3"/>
      <c r="F494" s="3"/>
      <c r="G494" s="3"/>
      <c r="H494" s="3"/>
      <c r="I494" s="3"/>
      <c r="J494" s="3"/>
      <c r="V494" s="3"/>
      <c r="W494" s="3"/>
      <c r="X494" s="3"/>
      <c r="Y494" s="3"/>
      <c r="Z494" s="3"/>
    </row>
    <row r="495">
      <c r="A495" s="3"/>
      <c r="B495" s="4"/>
      <c r="C495" s="3"/>
      <c r="D495" s="3"/>
      <c r="E495" s="3"/>
      <c r="F495" s="3"/>
      <c r="G495" s="3"/>
      <c r="H495" s="3"/>
      <c r="I495" s="3"/>
      <c r="J495" s="3"/>
      <c r="V495" s="3"/>
      <c r="W495" s="3"/>
      <c r="X495" s="3"/>
      <c r="Y495" s="3"/>
      <c r="Z495" s="3"/>
    </row>
    <row r="496">
      <c r="A496" s="3"/>
      <c r="B496" s="4"/>
      <c r="C496" s="3"/>
      <c r="D496" s="3"/>
      <c r="E496" s="3"/>
      <c r="F496" s="3"/>
      <c r="G496" s="3"/>
      <c r="H496" s="3"/>
      <c r="I496" s="3"/>
      <c r="J496" s="3"/>
      <c r="V496" s="3"/>
      <c r="W496" s="3"/>
      <c r="X496" s="3"/>
      <c r="Y496" s="3"/>
      <c r="Z496" s="3"/>
    </row>
    <row r="497">
      <c r="A497" s="3"/>
      <c r="B497" s="4"/>
      <c r="C497" s="3"/>
      <c r="D497" s="3"/>
      <c r="E497" s="3"/>
      <c r="F497" s="3"/>
      <c r="G497" s="3"/>
      <c r="H497" s="3"/>
      <c r="I497" s="3"/>
      <c r="J497" s="3"/>
      <c r="V497" s="3"/>
      <c r="W497" s="3"/>
      <c r="X497" s="3"/>
      <c r="Y497" s="3"/>
      <c r="Z497" s="3"/>
    </row>
    <row r="498">
      <c r="A498" s="3"/>
      <c r="B498" s="4"/>
      <c r="C498" s="3"/>
      <c r="D498" s="3"/>
      <c r="E498" s="3"/>
      <c r="F498" s="3"/>
      <c r="G498" s="3"/>
      <c r="H498" s="3"/>
      <c r="I498" s="3"/>
      <c r="J498" s="3"/>
      <c r="V498" s="3"/>
      <c r="W498" s="3"/>
      <c r="X498" s="3"/>
      <c r="Y498" s="3"/>
      <c r="Z498" s="3"/>
    </row>
    <row r="499">
      <c r="A499" s="3"/>
      <c r="B499" s="4"/>
      <c r="C499" s="3"/>
      <c r="D499" s="3"/>
      <c r="E499" s="3"/>
      <c r="F499" s="3"/>
      <c r="G499" s="3"/>
      <c r="H499" s="3"/>
      <c r="I499" s="3"/>
      <c r="J499" s="3"/>
      <c r="V499" s="3"/>
      <c r="W499" s="3"/>
      <c r="X499" s="3"/>
      <c r="Y499" s="3"/>
      <c r="Z499" s="3"/>
    </row>
    <row r="500">
      <c r="A500" s="3"/>
      <c r="B500" s="4"/>
      <c r="C500" s="3"/>
      <c r="D500" s="3"/>
      <c r="E500" s="3"/>
      <c r="F500" s="3"/>
      <c r="G500" s="3"/>
      <c r="H500" s="3"/>
      <c r="I500" s="3"/>
      <c r="J500" s="3"/>
      <c r="V500" s="3"/>
      <c r="W500" s="3"/>
      <c r="X500" s="3"/>
      <c r="Y500" s="3"/>
      <c r="Z500" s="3"/>
    </row>
    <row r="501">
      <c r="A501" s="3"/>
      <c r="B501" s="4"/>
      <c r="C501" s="3"/>
      <c r="D501" s="3"/>
      <c r="E501" s="3"/>
      <c r="F501" s="3"/>
      <c r="G501" s="3"/>
      <c r="H501" s="3"/>
      <c r="I501" s="3"/>
      <c r="J501" s="3"/>
      <c r="V501" s="3"/>
      <c r="W501" s="3"/>
      <c r="X501" s="3"/>
      <c r="Y501" s="3"/>
      <c r="Z501" s="3"/>
    </row>
    <row r="502">
      <c r="A502" s="3"/>
      <c r="B502" s="4"/>
      <c r="C502" s="3"/>
      <c r="D502" s="3"/>
      <c r="E502" s="3"/>
      <c r="F502" s="3"/>
      <c r="G502" s="3"/>
      <c r="H502" s="3"/>
      <c r="I502" s="3"/>
      <c r="J502" s="3"/>
      <c r="V502" s="3"/>
      <c r="W502" s="3"/>
      <c r="X502" s="3"/>
      <c r="Y502" s="3"/>
      <c r="Z502" s="3"/>
    </row>
    <row r="503">
      <c r="A503" s="3"/>
      <c r="B503" s="4"/>
      <c r="C503" s="3"/>
      <c r="D503" s="3"/>
      <c r="E503" s="3"/>
      <c r="F503" s="3"/>
      <c r="G503" s="3"/>
      <c r="H503" s="3"/>
      <c r="I503" s="3"/>
      <c r="J503" s="3"/>
      <c r="V503" s="3"/>
      <c r="W503" s="3"/>
      <c r="X503" s="3"/>
      <c r="Y503" s="3"/>
      <c r="Z503" s="3"/>
    </row>
    <row r="504">
      <c r="A504" s="3"/>
      <c r="B504" s="4"/>
      <c r="C504" s="3"/>
      <c r="D504" s="3"/>
      <c r="E504" s="3"/>
      <c r="F504" s="3"/>
      <c r="G504" s="3"/>
      <c r="H504" s="3"/>
      <c r="I504" s="3"/>
      <c r="J504" s="3"/>
      <c r="V504" s="3"/>
      <c r="W504" s="3"/>
      <c r="X504" s="3"/>
      <c r="Y504" s="3"/>
      <c r="Z504" s="3"/>
    </row>
    <row r="505">
      <c r="A505" s="3"/>
      <c r="B505" s="4"/>
      <c r="C505" s="3"/>
      <c r="D505" s="3"/>
      <c r="E505" s="3"/>
      <c r="F505" s="3"/>
      <c r="G505" s="3"/>
      <c r="H505" s="3"/>
      <c r="I505" s="3"/>
      <c r="J505" s="3"/>
      <c r="V505" s="3"/>
      <c r="W505" s="3"/>
      <c r="X505" s="3"/>
      <c r="Y505" s="3"/>
      <c r="Z505" s="3"/>
    </row>
    <row r="506">
      <c r="A506" s="3"/>
      <c r="B506" s="4"/>
      <c r="C506" s="3"/>
      <c r="D506" s="3"/>
      <c r="E506" s="3"/>
      <c r="F506" s="3"/>
      <c r="G506" s="3"/>
      <c r="H506" s="3"/>
      <c r="I506" s="3"/>
      <c r="J506" s="3"/>
      <c r="V506" s="3"/>
      <c r="W506" s="3"/>
      <c r="X506" s="3"/>
      <c r="Y506" s="3"/>
      <c r="Z506" s="3"/>
    </row>
    <row r="507">
      <c r="A507" s="3"/>
      <c r="B507" s="4"/>
      <c r="C507" s="3"/>
      <c r="D507" s="3"/>
      <c r="E507" s="3"/>
      <c r="F507" s="3"/>
      <c r="G507" s="3"/>
      <c r="H507" s="3"/>
      <c r="I507" s="3"/>
      <c r="J507" s="3"/>
      <c r="V507" s="3"/>
      <c r="W507" s="3"/>
      <c r="X507" s="3"/>
      <c r="Y507" s="3"/>
      <c r="Z507" s="3"/>
    </row>
    <row r="508">
      <c r="A508" s="3"/>
      <c r="B508" s="4"/>
      <c r="C508" s="3"/>
      <c r="D508" s="3"/>
      <c r="E508" s="3"/>
      <c r="F508" s="3"/>
      <c r="G508" s="3"/>
      <c r="H508" s="3"/>
      <c r="I508" s="3"/>
      <c r="J508" s="3"/>
      <c r="V508" s="3"/>
      <c r="W508" s="3"/>
      <c r="X508" s="3"/>
      <c r="Y508" s="3"/>
      <c r="Z508" s="3"/>
    </row>
    <row r="509">
      <c r="A509" s="3"/>
      <c r="B509" s="4"/>
      <c r="C509" s="3"/>
      <c r="D509" s="3"/>
      <c r="E509" s="3"/>
      <c r="F509" s="3"/>
      <c r="G509" s="3"/>
      <c r="H509" s="3"/>
      <c r="I509" s="3"/>
      <c r="J509" s="3"/>
      <c r="V509" s="3"/>
      <c r="W509" s="3"/>
      <c r="X509" s="3"/>
      <c r="Y509" s="3"/>
      <c r="Z509" s="3"/>
    </row>
    <row r="510">
      <c r="A510" s="3"/>
      <c r="B510" s="4"/>
      <c r="C510" s="3"/>
      <c r="D510" s="3"/>
      <c r="E510" s="3"/>
      <c r="F510" s="3"/>
      <c r="G510" s="3"/>
      <c r="H510" s="3"/>
      <c r="I510" s="3"/>
      <c r="J510" s="3"/>
      <c r="V510" s="3"/>
      <c r="W510" s="3"/>
      <c r="X510" s="3"/>
      <c r="Y510" s="3"/>
      <c r="Z510" s="3"/>
    </row>
    <row r="511">
      <c r="A511" s="3"/>
      <c r="B511" s="4"/>
      <c r="C511" s="3"/>
      <c r="D511" s="3"/>
      <c r="E511" s="3"/>
      <c r="F511" s="3"/>
      <c r="G511" s="3"/>
      <c r="H511" s="3"/>
      <c r="I511" s="3"/>
      <c r="J511" s="3"/>
      <c r="V511" s="3"/>
      <c r="W511" s="3"/>
      <c r="X511" s="3"/>
      <c r="Y511" s="3"/>
      <c r="Z511" s="3"/>
    </row>
    <row r="512">
      <c r="A512" s="3"/>
      <c r="B512" s="4"/>
      <c r="C512" s="3"/>
      <c r="D512" s="3"/>
      <c r="E512" s="3"/>
      <c r="F512" s="3"/>
      <c r="G512" s="3"/>
      <c r="H512" s="3"/>
      <c r="I512" s="3"/>
      <c r="J512" s="3"/>
      <c r="V512" s="3"/>
      <c r="W512" s="3"/>
      <c r="X512" s="3"/>
      <c r="Y512" s="3"/>
      <c r="Z512" s="3"/>
    </row>
    <row r="513">
      <c r="A513" s="3"/>
      <c r="B513" s="4"/>
      <c r="C513" s="3"/>
      <c r="D513" s="3"/>
      <c r="E513" s="3"/>
      <c r="F513" s="3"/>
      <c r="G513" s="3"/>
      <c r="H513" s="3"/>
      <c r="I513" s="3"/>
      <c r="J513" s="3"/>
      <c r="V513" s="3"/>
      <c r="W513" s="3"/>
      <c r="X513" s="3"/>
      <c r="Y513" s="3"/>
      <c r="Z513" s="3"/>
    </row>
    <row r="514">
      <c r="A514" s="3"/>
      <c r="B514" s="4"/>
      <c r="C514" s="3"/>
      <c r="D514" s="3"/>
      <c r="E514" s="3"/>
      <c r="F514" s="3"/>
      <c r="G514" s="3"/>
      <c r="H514" s="3"/>
      <c r="I514" s="3"/>
      <c r="J514" s="3"/>
      <c r="V514" s="3"/>
      <c r="W514" s="3"/>
      <c r="X514" s="3"/>
      <c r="Y514" s="3"/>
      <c r="Z514" s="3"/>
    </row>
    <row r="515">
      <c r="A515" s="3"/>
      <c r="B515" s="4"/>
      <c r="C515" s="3"/>
      <c r="D515" s="3"/>
      <c r="E515" s="3"/>
      <c r="F515" s="3"/>
      <c r="G515" s="3"/>
      <c r="H515" s="3"/>
      <c r="I515" s="3"/>
      <c r="J515" s="3"/>
      <c r="V515" s="3"/>
      <c r="W515" s="3"/>
      <c r="X515" s="3"/>
      <c r="Y515" s="3"/>
      <c r="Z515" s="3"/>
    </row>
    <row r="516">
      <c r="A516" s="3"/>
      <c r="B516" s="4"/>
      <c r="C516" s="3"/>
      <c r="D516" s="3"/>
      <c r="E516" s="3"/>
      <c r="F516" s="3"/>
      <c r="G516" s="3"/>
      <c r="H516" s="3"/>
      <c r="I516" s="3"/>
      <c r="J516" s="3"/>
      <c r="V516" s="3"/>
      <c r="W516" s="3"/>
      <c r="X516" s="3"/>
      <c r="Y516" s="3"/>
      <c r="Z516" s="3"/>
    </row>
    <row r="517">
      <c r="A517" s="3"/>
      <c r="B517" s="4"/>
      <c r="C517" s="3"/>
      <c r="D517" s="3"/>
      <c r="E517" s="3"/>
      <c r="F517" s="3"/>
      <c r="G517" s="3"/>
      <c r="H517" s="3"/>
      <c r="I517" s="3"/>
      <c r="J517" s="3"/>
      <c r="V517" s="3"/>
      <c r="W517" s="3"/>
      <c r="X517" s="3"/>
      <c r="Y517" s="3"/>
      <c r="Z517" s="3"/>
    </row>
    <row r="518">
      <c r="A518" s="3"/>
      <c r="B518" s="4"/>
      <c r="C518" s="3"/>
      <c r="D518" s="3"/>
      <c r="E518" s="3"/>
      <c r="F518" s="3"/>
      <c r="G518" s="3"/>
      <c r="H518" s="3"/>
      <c r="I518" s="3"/>
      <c r="J518" s="3"/>
      <c r="V518" s="3"/>
      <c r="W518" s="3"/>
      <c r="X518" s="3"/>
      <c r="Y518" s="3"/>
      <c r="Z518" s="3"/>
    </row>
    <row r="519">
      <c r="A519" s="3"/>
      <c r="B519" s="4"/>
      <c r="C519" s="3"/>
      <c r="D519" s="3"/>
      <c r="E519" s="3"/>
      <c r="F519" s="3"/>
      <c r="G519" s="3"/>
      <c r="H519" s="3"/>
      <c r="I519" s="3"/>
      <c r="J519" s="3"/>
      <c r="V519" s="3"/>
      <c r="W519" s="3"/>
      <c r="X519" s="3"/>
      <c r="Y519" s="3"/>
      <c r="Z519" s="3"/>
    </row>
    <row r="520">
      <c r="A520" s="3"/>
      <c r="B520" s="4"/>
      <c r="C520" s="3"/>
      <c r="D520" s="3"/>
      <c r="E520" s="3"/>
      <c r="F520" s="3"/>
      <c r="G520" s="3"/>
      <c r="H520" s="3"/>
      <c r="I520" s="3"/>
      <c r="J520" s="3"/>
      <c r="V520" s="3"/>
      <c r="W520" s="3"/>
      <c r="X520" s="3"/>
      <c r="Y520" s="3"/>
      <c r="Z520" s="3"/>
    </row>
    <row r="521">
      <c r="A521" s="3"/>
      <c r="B521" s="4"/>
      <c r="C521" s="3"/>
      <c r="D521" s="3"/>
      <c r="E521" s="3"/>
      <c r="F521" s="3"/>
      <c r="G521" s="3"/>
      <c r="H521" s="3"/>
      <c r="I521" s="3"/>
      <c r="J521" s="3"/>
      <c r="V521" s="3"/>
      <c r="W521" s="3"/>
      <c r="X521" s="3"/>
      <c r="Y521" s="3"/>
      <c r="Z521" s="3"/>
    </row>
    <row r="522">
      <c r="A522" s="3"/>
      <c r="B522" s="4"/>
      <c r="C522" s="3"/>
      <c r="D522" s="3"/>
      <c r="E522" s="3"/>
      <c r="F522" s="3"/>
      <c r="G522" s="3"/>
      <c r="H522" s="3"/>
      <c r="I522" s="3"/>
      <c r="J522" s="3"/>
      <c r="V522" s="3"/>
      <c r="W522" s="3"/>
      <c r="X522" s="3"/>
      <c r="Y522" s="3"/>
      <c r="Z522" s="3"/>
    </row>
    <row r="523">
      <c r="A523" s="3"/>
      <c r="B523" s="4"/>
      <c r="C523" s="3"/>
      <c r="D523" s="3"/>
      <c r="E523" s="3"/>
      <c r="F523" s="3"/>
      <c r="G523" s="3"/>
      <c r="H523" s="3"/>
      <c r="I523" s="3"/>
      <c r="J523" s="3"/>
      <c r="V523" s="3"/>
      <c r="W523" s="3"/>
      <c r="X523" s="3"/>
      <c r="Y523" s="3"/>
      <c r="Z523" s="3"/>
    </row>
    <row r="524">
      <c r="A524" s="3"/>
      <c r="B524" s="4"/>
      <c r="C524" s="3"/>
      <c r="D524" s="3"/>
      <c r="E524" s="3"/>
      <c r="F524" s="3"/>
      <c r="G524" s="3"/>
      <c r="H524" s="3"/>
      <c r="I524" s="3"/>
      <c r="J524" s="3"/>
      <c r="V524" s="3"/>
      <c r="W524" s="3"/>
      <c r="X524" s="3"/>
      <c r="Y524" s="3"/>
      <c r="Z524" s="3"/>
    </row>
    <row r="525">
      <c r="A525" s="3"/>
      <c r="B525" s="4"/>
      <c r="C525" s="3"/>
      <c r="D525" s="3"/>
      <c r="E525" s="3"/>
      <c r="F525" s="3"/>
      <c r="G525" s="3"/>
      <c r="H525" s="3"/>
      <c r="I525" s="3"/>
      <c r="J525" s="3"/>
      <c r="V525" s="3"/>
      <c r="W525" s="3"/>
      <c r="X525" s="3"/>
      <c r="Y525" s="3"/>
      <c r="Z525" s="3"/>
    </row>
    <row r="526">
      <c r="A526" s="3"/>
      <c r="B526" s="4"/>
      <c r="C526" s="3"/>
      <c r="D526" s="3"/>
      <c r="E526" s="3"/>
      <c r="F526" s="3"/>
      <c r="G526" s="3"/>
      <c r="H526" s="3"/>
      <c r="I526" s="3"/>
      <c r="J526" s="3"/>
      <c r="V526" s="3"/>
      <c r="W526" s="3"/>
      <c r="X526" s="3"/>
      <c r="Y526" s="3"/>
      <c r="Z526" s="3"/>
    </row>
    <row r="527">
      <c r="A527" s="3"/>
      <c r="B527" s="4"/>
      <c r="C527" s="3"/>
      <c r="D527" s="3"/>
      <c r="E527" s="3"/>
      <c r="F527" s="3"/>
      <c r="G527" s="3"/>
      <c r="H527" s="3"/>
      <c r="I527" s="3"/>
      <c r="J527" s="3"/>
      <c r="V527" s="3"/>
      <c r="W527" s="3"/>
      <c r="X527" s="3"/>
      <c r="Y527" s="3"/>
      <c r="Z527" s="3"/>
    </row>
    <row r="528">
      <c r="A528" s="3"/>
      <c r="B528" s="4"/>
      <c r="C528" s="3"/>
      <c r="D528" s="3"/>
      <c r="E528" s="3"/>
      <c r="F528" s="3"/>
      <c r="G528" s="3"/>
      <c r="H528" s="3"/>
      <c r="I528" s="3"/>
      <c r="J528" s="3"/>
      <c r="V528" s="3"/>
      <c r="W528" s="3"/>
      <c r="X528" s="3"/>
      <c r="Y528" s="3"/>
      <c r="Z528" s="3"/>
    </row>
    <row r="529">
      <c r="A529" s="3"/>
      <c r="B529" s="4"/>
      <c r="C529" s="3"/>
      <c r="D529" s="3"/>
      <c r="E529" s="3"/>
      <c r="F529" s="3"/>
      <c r="G529" s="3"/>
      <c r="H529" s="3"/>
      <c r="I529" s="3"/>
      <c r="J529" s="3"/>
      <c r="V529" s="3"/>
      <c r="W529" s="3"/>
      <c r="X529" s="3"/>
      <c r="Y529" s="3"/>
      <c r="Z529" s="3"/>
    </row>
    <row r="530">
      <c r="A530" s="3"/>
      <c r="B530" s="4"/>
      <c r="C530" s="3"/>
      <c r="D530" s="3"/>
      <c r="E530" s="3"/>
      <c r="F530" s="3"/>
      <c r="G530" s="3"/>
      <c r="H530" s="3"/>
      <c r="I530" s="3"/>
      <c r="J530" s="3"/>
      <c r="V530" s="3"/>
      <c r="W530" s="3"/>
      <c r="X530" s="3"/>
      <c r="Y530" s="3"/>
      <c r="Z530" s="3"/>
    </row>
    <row r="531">
      <c r="A531" s="3"/>
      <c r="B531" s="4"/>
      <c r="C531" s="3"/>
      <c r="D531" s="3"/>
      <c r="E531" s="3"/>
      <c r="F531" s="3"/>
      <c r="G531" s="3"/>
      <c r="H531" s="3"/>
      <c r="I531" s="3"/>
      <c r="J531" s="3"/>
      <c r="V531" s="3"/>
      <c r="W531" s="3"/>
      <c r="X531" s="3"/>
      <c r="Y531" s="3"/>
      <c r="Z531" s="3"/>
    </row>
    <row r="532">
      <c r="A532" s="3"/>
      <c r="B532" s="4"/>
      <c r="C532" s="3"/>
      <c r="D532" s="3"/>
      <c r="E532" s="3"/>
      <c r="F532" s="3"/>
      <c r="G532" s="3"/>
      <c r="H532" s="3"/>
      <c r="I532" s="3"/>
      <c r="J532" s="3"/>
      <c r="V532" s="3"/>
      <c r="W532" s="3"/>
      <c r="X532" s="3"/>
      <c r="Y532" s="3"/>
      <c r="Z532" s="3"/>
    </row>
    <row r="533">
      <c r="A533" s="3"/>
      <c r="B533" s="4"/>
      <c r="C533" s="3"/>
      <c r="D533" s="3"/>
      <c r="E533" s="3"/>
      <c r="F533" s="3"/>
      <c r="G533" s="3"/>
      <c r="H533" s="3"/>
      <c r="I533" s="3"/>
      <c r="J533" s="3"/>
      <c r="V533" s="3"/>
      <c r="W533" s="3"/>
      <c r="X533" s="3"/>
      <c r="Y533" s="3"/>
      <c r="Z533" s="3"/>
    </row>
    <row r="534">
      <c r="A534" s="3"/>
      <c r="B534" s="4"/>
      <c r="C534" s="3"/>
      <c r="D534" s="3"/>
      <c r="E534" s="3"/>
      <c r="F534" s="3"/>
      <c r="G534" s="3"/>
      <c r="H534" s="3"/>
      <c r="I534" s="3"/>
      <c r="J534" s="3"/>
      <c r="V534" s="3"/>
      <c r="W534" s="3"/>
      <c r="X534" s="3"/>
      <c r="Y534" s="3"/>
      <c r="Z534" s="3"/>
    </row>
    <row r="535">
      <c r="A535" s="3"/>
      <c r="B535" s="4"/>
      <c r="C535" s="3"/>
      <c r="D535" s="3"/>
      <c r="E535" s="3"/>
      <c r="F535" s="3"/>
      <c r="G535" s="3"/>
      <c r="H535" s="3"/>
      <c r="I535" s="3"/>
      <c r="J535" s="3"/>
      <c r="V535" s="3"/>
      <c r="W535" s="3"/>
      <c r="X535" s="3"/>
      <c r="Y535" s="3"/>
      <c r="Z535" s="3"/>
    </row>
    <row r="536">
      <c r="A536" s="3"/>
      <c r="B536" s="4"/>
      <c r="C536" s="3"/>
      <c r="D536" s="3"/>
      <c r="E536" s="3"/>
      <c r="F536" s="3"/>
      <c r="G536" s="3"/>
      <c r="H536" s="3"/>
      <c r="I536" s="3"/>
      <c r="J536" s="3"/>
      <c r="V536" s="3"/>
      <c r="W536" s="3"/>
      <c r="X536" s="3"/>
      <c r="Y536" s="3"/>
      <c r="Z536" s="3"/>
    </row>
    <row r="537">
      <c r="A537" s="3"/>
      <c r="B537" s="4"/>
      <c r="C537" s="3"/>
      <c r="D537" s="3"/>
      <c r="E537" s="3"/>
      <c r="F537" s="3"/>
      <c r="G537" s="3"/>
      <c r="H537" s="3"/>
      <c r="I537" s="3"/>
      <c r="J537" s="3"/>
      <c r="V537" s="3"/>
      <c r="W537" s="3"/>
      <c r="X537" s="3"/>
      <c r="Y537" s="3"/>
      <c r="Z537" s="3"/>
    </row>
    <row r="538">
      <c r="A538" s="3"/>
      <c r="B538" s="4"/>
      <c r="C538" s="3"/>
      <c r="D538" s="3"/>
      <c r="E538" s="3"/>
      <c r="F538" s="3"/>
      <c r="G538" s="3"/>
      <c r="H538" s="3"/>
      <c r="I538" s="3"/>
      <c r="J538" s="3"/>
      <c r="V538" s="3"/>
      <c r="W538" s="3"/>
      <c r="X538" s="3"/>
      <c r="Y538" s="3"/>
      <c r="Z538" s="3"/>
    </row>
    <row r="539">
      <c r="A539" s="3"/>
      <c r="B539" s="4"/>
      <c r="C539" s="3"/>
      <c r="D539" s="3"/>
      <c r="E539" s="3"/>
      <c r="F539" s="3"/>
      <c r="G539" s="3"/>
      <c r="H539" s="3"/>
      <c r="I539" s="3"/>
      <c r="J539" s="3"/>
      <c r="V539" s="3"/>
      <c r="W539" s="3"/>
      <c r="X539" s="3"/>
      <c r="Y539" s="3"/>
      <c r="Z539" s="3"/>
    </row>
    <row r="540">
      <c r="A540" s="3"/>
      <c r="B540" s="4"/>
      <c r="C540" s="3"/>
      <c r="D540" s="3"/>
      <c r="E540" s="3"/>
      <c r="F540" s="3"/>
      <c r="G540" s="3"/>
      <c r="H540" s="3"/>
      <c r="I540" s="3"/>
      <c r="J540" s="3"/>
      <c r="V540" s="3"/>
      <c r="W540" s="3"/>
      <c r="X540" s="3"/>
      <c r="Y540" s="3"/>
      <c r="Z540" s="3"/>
    </row>
    <row r="541">
      <c r="A541" s="3"/>
      <c r="B541" s="4"/>
      <c r="C541" s="3"/>
      <c r="D541" s="3"/>
      <c r="E541" s="3"/>
      <c r="F541" s="3"/>
      <c r="G541" s="3"/>
      <c r="H541" s="3"/>
      <c r="I541" s="3"/>
      <c r="J541" s="3"/>
      <c r="V541" s="3"/>
      <c r="W541" s="3"/>
      <c r="X541" s="3"/>
      <c r="Y541" s="3"/>
      <c r="Z541" s="3"/>
    </row>
    <row r="542">
      <c r="A542" s="3"/>
      <c r="B542" s="4"/>
      <c r="C542" s="3"/>
      <c r="D542" s="3"/>
      <c r="E542" s="3"/>
      <c r="F542" s="3"/>
      <c r="G542" s="3"/>
      <c r="H542" s="3"/>
      <c r="I542" s="3"/>
      <c r="J542" s="3"/>
      <c r="V542" s="3"/>
      <c r="W542" s="3"/>
      <c r="X542" s="3"/>
      <c r="Y542" s="3"/>
      <c r="Z542" s="3"/>
    </row>
    <row r="543">
      <c r="A543" s="3"/>
      <c r="B543" s="4"/>
      <c r="C543" s="3"/>
      <c r="D543" s="3"/>
      <c r="E543" s="3"/>
      <c r="F543" s="3"/>
      <c r="G543" s="3"/>
      <c r="H543" s="3"/>
      <c r="I543" s="3"/>
      <c r="J543" s="3"/>
      <c r="V543" s="3"/>
      <c r="W543" s="3"/>
      <c r="X543" s="3"/>
      <c r="Y543" s="3"/>
      <c r="Z543" s="3"/>
    </row>
    <row r="544">
      <c r="A544" s="3"/>
      <c r="B544" s="4"/>
      <c r="C544" s="3"/>
      <c r="D544" s="3"/>
      <c r="E544" s="3"/>
      <c r="F544" s="3"/>
      <c r="G544" s="3"/>
      <c r="H544" s="3"/>
      <c r="I544" s="3"/>
      <c r="J544" s="3"/>
      <c r="V544" s="3"/>
      <c r="W544" s="3"/>
      <c r="X544" s="3"/>
      <c r="Y544" s="3"/>
      <c r="Z544" s="3"/>
    </row>
    <row r="545">
      <c r="A545" s="3"/>
      <c r="B545" s="4"/>
      <c r="C545" s="3"/>
      <c r="D545" s="3"/>
      <c r="E545" s="3"/>
      <c r="F545" s="3"/>
      <c r="G545" s="3"/>
      <c r="H545" s="3"/>
      <c r="I545" s="3"/>
      <c r="J545" s="3"/>
      <c r="V545" s="3"/>
      <c r="W545" s="3"/>
      <c r="X545" s="3"/>
      <c r="Y545" s="3"/>
      <c r="Z545" s="3"/>
    </row>
    <row r="546">
      <c r="A546" s="3"/>
      <c r="B546" s="4"/>
      <c r="C546" s="3"/>
      <c r="D546" s="3"/>
      <c r="E546" s="3"/>
      <c r="F546" s="3"/>
      <c r="G546" s="3"/>
      <c r="H546" s="3"/>
      <c r="I546" s="3"/>
      <c r="J546" s="3"/>
      <c r="V546" s="3"/>
      <c r="W546" s="3"/>
      <c r="X546" s="3"/>
      <c r="Y546" s="3"/>
      <c r="Z546" s="3"/>
    </row>
    <row r="547">
      <c r="A547" s="3"/>
      <c r="B547" s="4"/>
      <c r="C547" s="3"/>
      <c r="D547" s="3"/>
      <c r="E547" s="3"/>
      <c r="F547" s="3"/>
      <c r="G547" s="3"/>
      <c r="H547" s="3"/>
      <c r="I547" s="3"/>
      <c r="J547" s="3"/>
      <c r="V547" s="3"/>
      <c r="W547" s="3"/>
      <c r="X547" s="3"/>
      <c r="Y547" s="3"/>
      <c r="Z547" s="3"/>
    </row>
    <row r="548">
      <c r="A548" s="3"/>
      <c r="B548" s="4"/>
      <c r="C548" s="3"/>
      <c r="D548" s="3"/>
      <c r="E548" s="3"/>
      <c r="F548" s="3"/>
      <c r="G548" s="3"/>
      <c r="H548" s="3"/>
      <c r="I548" s="3"/>
      <c r="J548" s="3"/>
      <c r="V548" s="3"/>
      <c r="W548" s="3"/>
      <c r="X548" s="3"/>
      <c r="Y548" s="3"/>
      <c r="Z548" s="3"/>
    </row>
    <row r="549">
      <c r="A549" s="3"/>
      <c r="B549" s="4"/>
      <c r="C549" s="3"/>
      <c r="D549" s="3"/>
      <c r="E549" s="3"/>
      <c r="F549" s="3"/>
      <c r="G549" s="3"/>
      <c r="H549" s="3"/>
      <c r="I549" s="3"/>
      <c r="J549" s="3"/>
      <c r="V549" s="3"/>
      <c r="W549" s="3"/>
      <c r="X549" s="3"/>
      <c r="Y549" s="3"/>
      <c r="Z549" s="3"/>
    </row>
    <row r="550">
      <c r="A550" s="3"/>
      <c r="B550" s="4"/>
      <c r="C550" s="3"/>
      <c r="D550" s="3"/>
      <c r="E550" s="3"/>
      <c r="F550" s="3"/>
      <c r="G550" s="3"/>
      <c r="H550" s="3"/>
      <c r="I550" s="3"/>
      <c r="J550" s="3"/>
      <c r="V550" s="3"/>
      <c r="W550" s="3"/>
      <c r="X550" s="3"/>
      <c r="Y550" s="3"/>
      <c r="Z550" s="3"/>
    </row>
    <row r="551">
      <c r="A551" s="3"/>
      <c r="B551" s="4"/>
      <c r="C551" s="3"/>
      <c r="D551" s="3"/>
      <c r="E551" s="3"/>
      <c r="F551" s="3"/>
      <c r="G551" s="3"/>
      <c r="H551" s="3"/>
      <c r="I551" s="3"/>
      <c r="J551" s="3"/>
      <c r="V551" s="3"/>
      <c r="W551" s="3"/>
      <c r="X551" s="3"/>
      <c r="Y551" s="3"/>
      <c r="Z551" s="3"/>
    </row>
    <row r="552">
      <c r="A552" s="3"/>
      <c r="B552" s="4"/>
      <c r="C552" s="3"/>
      <c r="D552" s="3"/>
      <c r="E552" s="3"/>
      <c r="F552" s="3"/>
      <c r="G552" s="3"/>
      <c r="H552" s="3"/>
      <c r="I552" s="3"/>
      <c r="J552" s="3"/>
      <c r="V552" s="3"/>
      <c r="W552" s="3"/>
      <c r="X552" s="3"/>
      <c r="Y552" s="3"/>
      <c r="Z552" s="3"/>
    </row>
    <row r="553">
      <c r="A553" s="3"/>
      <c r="B553" s="4"/>
      <c r="C553" s="3"/>
      <c r="D553" s="3"/>
      <c r="E553" s="3"/>
      <c r="F553" s="3"/>
      <c r="G553" s="3"/>
      <c r="H553" s="3"/>
      <c r="I553" s="3"/>
      <c r="J553" s="3"/>
      <c r="V553" s="3"/>
      <c r="W553" s="3"/>
      <c r="X553" s="3"/>
      <c r="Y553" s="3"/>
      <c r="Z553" s="3"/>
    </row>
    <row r="554">
      <c r="A554" s="3"/>
      <c r="B554" s="4"/>
      <c r="C554" s="3"/>
      <c r="D554" s="3"/>
      <c r="E554" s="3"/>
      <c r="F554" s="3"/>
      <c r="G554" s="3"/>
      <c r="H554" s="3"/>
      <c r="I554" s="3"/>
      <c r="J554" s="3"/>
      <c r="V554" s="3"/>
      <c r="W554" s="3"/>
      <c r="X554" s="3"/>
      <c r="Y554" s="3"/>
      <c r="Z554" s="3"/>
    </row>
    <row r="555">
      <c r="A555" s="3"/>
      <c r="B555" s="4"/>
      <c r="C555" s="3"/>
      <c r="D555" s="3"/>
      <c r="E555" s="3"/>
      <c r="F555" s="3"/>
      <c r="G555" s="3"/>
      <c r="H555" s="3"/>
      <c r="I555" s="3"/>
      <c r="J555" s="3"/>
      <c r="V555" s="3"/>
      <c r="W555" s="3"/>
      <c r="X555" s="3"/>
      <c r="Y555" s="3"/>
      <c r="Z555" s="3"/>
    </row>
    <row r="556">
      <c r="A556" s="3"/>
      <c r="B556" s="4"/>
      <c r="C556" s="3"/>
      <c r="D556" s="3"/>
      <c r="E556" s="3"/>
      <c r="F556" s="3"/>
      <c r="G556" s="3"/>
      <c r="H556" s="3"/>
      <c r="I556" s="3"/>
      <c r="J556" s="3"/>
      <c r="V556" s="3"/>
      <c r="W556" s="3"/>
      <c r="X556" s="3"/>
      <c r="Y556" s="3"/>
      <c r="Z556" s="3"/>
    </row>
    <row r="557">
      <c r="A557" s="3"/>
      <c r="B557" s="4"/>
      <c r="C557" s="3"/>
      <c r="D557" s="3"/>
      <c r="E557" s="3"/>
      <c r="F557" s="3"/>
      <c r="G557" s="3"/>
      <c r="H557" s="3"/>
      <c r="I557" s="3"/>
      <c r="J557" s="3"/>
      <c r="V557" s="3"/>
      <c r="W557" s="3"/>
      <c r="X557" s="3"/>
      <c r="Y557" s="3"/>
      <c r="Z557" s="3"/>
    </row>
    <row r="558">
      <c r="A558" s="3"/>
      <c r="B558" s="4"/>
      <c r="C558" s="3"/>
      <c r="D558" s="3"/>
      <c r="E558" s="3"/>
      <c r="F558" s="3"/>
      <c r="G558" s="3"/>
      <c r="H558" s="3"/>
      <c r="I558" s="3"/>
      <c r="J558" s="3"/>
      <c r="V558" s="3"/>
      <c r="W558" s="3"/>
      <c r="X558" s="3"/>
      <c r="Y558" s="3"/>
      <c r="Z558" s="3"/>
    </row>
    <row r="559">
      <c r="A559" s="3"/>
      <c r="B559" s="4"/>
      <c r="C559" s="3"/>
      <c r="D559" s="3"/>
      <c r="E559" s="3"/>
      <c r="F559" s="3"/>
      <c r="G559" s="3"/>
      <c r="H559" s="3"/>
      <c r="I559" s="3"/>
      <c r="J559" s="3"/>
      <c r="V559" s="3"/>
      <c r="W559" s="3"/>
      <c r="X559" s="3"/>
      <c r="Y559" s="3"/>
      <c r="Z559" s="3"/>
    </row>
    <row r="560">
      <c r="A560" s="3"/>
      <c r="B560" s="4"/>
      <c r="C560" s="3"/>
      <c r="D560" s="3"/>
      <c r="E560" s="3"/>
      <c r="F560" s="3"/>
      <c r="G560" s="3"/>
      <c r="H560" s="3"/>
      <c r="I560" s="3"/>
      <c r="J560" s="3"/>
      <c r="V560" s="3"/>
      <c r="W560" s="3"/>
      <c r="X560" s="3"/>
      <c r="Y560" s="3"/>
      <c r="Z560" s="3"/>
    </row>
    <row r="561">
      <c r="A561" s="3"/>
      <c r="B561" s="4"/>
      <c r="C561" s="3"/>
      <c r="D561" s="3"/>
      <c r="E561" s="3"/>
      <c r="F561" s="3"/>
      <c r="G561" s="3"/>
      <c r="H561" s="3"/>
      <c r="I561" s="3"/>
      <c r="J561" s="3"/>
      <c r="V561" s="3"/>
      <c r="W561" s="3"/>
      <c r="X561" s="3"/>
      <c r="Y561" s="3"/>
      <c r="Z561" s="3"/>
    </row>
    <row r="562">
      <c r="A562" s="3"/>
      <c r="B562" s="4"/>
      <c r="C562" s="3"/>
      <c r="D562" s="3"/>
      <c r="E562" s="3"/>
      <c r="F562" s="3"/>
      <c r="G562" s="3"/>
      <c r="H562" s="3"/>
      <c r="I562" s="3"/>
      <c r="J562" s="3"/>
      <c r="V562" s="3"/>
      <c r="W562" s="3"/>
      <c r="X562" s="3"/>
      <c r="Y562" s="3"/>
      <c r="Z562" s="3"/>
    </row>
    <row r="563">
      <c r="A563" s="3"/>
      <c r="B563" s="4"/>
      <c r="C563" s="3"/>
      <c r="D563" s="3"/>
      <c r="E563" s="3"/>
      <c r="F563" s="3"/>
      <c r="G563" s="3"/>
      <c r="H563" s="3"/>
      <c r="I563" s="3"/>
      <c r="J563" s="3"/>
      <c r="V563" s="3"/>
      <c r="W563" s="3"/>
      <c r="X563" s="3"/>
      <c r="Y563" s="3"/>
      <c r="Z563" s="3"/>
    </row>
    <row r="564">
      <c r="A564" s="3"/>
      <c r="B564" s="4"/>
      <c r="C564" s="3"/>
      <c r="D564" s="3"/>
      <c r="E564" s="3"/>
      <c r="F564" s="3"/>
      <c r="G564" s="3"/>
      <c r="H564" s="3"/>
      <c r="I564" s="3"/>
      <c r="J564" s="3"/>
      <c r="V564" s="3"/>
      <c r="W564" s="3"/>
      <c r="X564" s="3"/>
      <c r="Y564" s="3"/>
      <c r="Z564" s="3"/>
    </row>
    <row r="565">
      <c r="A565" s="3"/>
      <c r="B565" s="4"/>
      <c r="C565" s="3"/>
      <c r="D565" s="3"/>
      <c r="E565" s="3"/>
      <c r="F565" s="3"/>
      <c r="G565" s="3"/>
      <c r="H565" s="3"/>
      <c r="I565" s="3"/>
      <c r="J565" s="3"/>
      <c r="V565" s="3"/>
      <c r="W565" s="3"/>
      <c r="X565" s="3"/>
      <c r="Y565" s="3"/>
      <c r="Z565" s="3"/>
    </row>
    <row r="566">
      <c r="A566" s="3"/>
      <c r="B566" s="4"/>
      <c r="C566" s="3"/>
      <c r="D566" s="3"/>
      <c r="E566" s="3"/>
      <c r="F566" s="3"/>
      <c r="G566" s="3"/>
      <c r="H566" s="3"/>
      <c r="I566" s="3"/>
      <c r="J566" s="3"/>
      <c r="V566" s="3"/>
      <c r="W566" s="3"/>
      <c r="X566" s="3"/>
      <c r="Y566" s="3"/>
      <c r="Z566" s="3"/>
    </row>
    <row r="567">
      <c r="A567" s="3"/>
      <c r="B567" s="4"/>
      <c r="C567" s="3"/>
      <c r="D567" s="3"/>
      <c r="E567" s="3"/>
      <c r="F567" s="3"/>
      <c r="G567" s="3"/>
      <c r="H567" s="3"/>
      <c r="I567" s="3"/>
      <c r="J567" s="3"/>
      <c r="V567" s="3"/>
      <c r="W567" s="3"/>
      <c r="X567" s="3"/>
      <c r="Y567" s="3"/>
      <c r="Z567" s="3"/>
    </row>
    <row r="568">
      <c r="A568" s="3"/>
      <c r="B568" s="4"/>
      <c r="C568" s="3"/>
      <c r="D568" s="3"/>
      <c r="E568" s="3"/>
      <c r="F568" s="3"/>
      <c r="G568" s="3"/>
      <c r="H568" s="3"/>
      <c r="I568" s="3"/>
      <c r="J568" s="3"/>
      <c r="V568" s="3"/>
      <c r="W568" s="3"/>
      <c r="X568" s="3"/>
      <c r="Y568" s="3"/>
      <c r="Z568" s="3"/>
    </row>
    <row r="569">
      <c r="A569" s="3"/>
      <c r="B569" s="4"/>
      <c r="C569" s="3"/>
      <c r="D569" s="3"/>
      <c r="E569" s="3"/>
      <c r="F569" s="3"/>
      <c r="G569" s="3"/>
      <c r="H569" s="3"/>
      <c r="I569" s="3"/>
      <c r="J569" s="3"/>
      <c r="V569" s="3"/>
      <c r="W569" s="3"/>
      <c r="X569" s="3"/>
      <c r="Y569" s="3"/>
      <c r="Z569" s="3"/>
    </row>
    <row r="570">
      <c r="A570" s="3"/>
      <c r="B570" s="4"/>
      <c r="C570" s="3"/>
      <c r="D570" s="3"/>
      <c r="E570" s="3"/>
      <c r="F570" s="3"/>
      <c r="G570" s="3"/>
      <c r="H570" s="3"/>
      <c r="I570" s="3"/>
      <c r="J570" s="3"/>
      <c r="V570" s="3"/>
      <c r="W570" s="3"/>
      <c r="X570" s="3"/>
      <c r="Y570" s="3"/>
      <c r="Z570" s="3"/>
    </row>
    <row r="571">
      <c r="A571" s="3"/>
      <c r="B571" s="4"/>
      <c r="C571" s="3"/>
      <c r="D571" s="3"/>
      <c r="E571" s="3"/>
      <c r="F571" s="3"/>
      <c r="G571" s="3"/>
      <c r="H571" s="3"/>
      <c r="I571" s="3"/>
      <c r="J571" s="3"/>
      <c r="V571" s="3"/>
      <c r="W571" s="3"/>
      <c r="X571" s="3"/>
      <c r="Y571" s="3"/>
      <c r="Z571" s="3"/>
    </row>
    <row r="572">
      <c r="A572" s="3"/>
      <c r="B572" s="4"/>
      <c r="C572" s="3"/>
      <c r="D572" s="3"/>
      <c r="E572" s="3"/>
      <c r="F572" s="3"/>
      <c r="G572" s="3"/>
      <c r="H572" s="3"/>
      <c r="I572" s="3"/>
      <c r="J572" s="3"/>
      <c r="V572" s="3"/>
      <c r="W572" s="3"/>
      <c r="X572" s="3"/>
      <c r="Y572" s="3"/>
      <c r="Z572" s="3"/>
    </row>
    <row r="573">
      <c r="A573" s="3"/>
      <c r="B573" s="4"/>
      <c r="C573" s="3"/>
      <c r="D573" s="3"/>
      <c r="E573" s="3"/>
      <c r="F573" s="3"/>
      <c r="G573" s="3"/>
      <c r="H573" s="3"/>
      <c r="I573" s="3"/>
      <c r="J573" s="3"/>
      <c r="V573" s="3"/>
      <c r="W573" s="3"/>
      <c r="X573" s="3"/>
      <c r="Y573" s="3"/>
      <c r="Z573" s="3"/>
    </row>
    <row r="574">
      <c r="A574" s="3"/>
      <c r="B574" s="4"/>
      <c r="C574" s="3"/>
      <c r="D574" s="3"/>
      <c r="E574" s="3"/>
      <c r="F574" s="3"/>
      <c r="G574" s="3"/>
      <c r="H574" s="3"/>
      <c r="I574" s="3"/>
      <c r="J574" s="3"/>
      <c r="V574" s="3"/>
      <c r="W574" s="3"/>
      <c r="X574" s="3"/>
      <c r="Y574" s="3"/>
      <c r="Z574" s="3"/>
    </row>
    <row r="575">
      <c r="A575" s="3"/>
      <c r="B575" s="4"/>
      <c r="C575" s="3"/>
      <c r="D575" s="3"/>
      <c r="E575" s="3"/>
      <c r="F575" s="3"/>
      <c r="G575" s="3"/>
      <c r="H575" s="3"/>
      <c r="I575" s="3"/>
      <c r="J575" s="3"/>
      <c r="V575" s="3"/>
      <c r="W575" s="3"/>
      <c r="X575" s="3"/>
      <c r="Y575" s="3"/>
      <c r="Z575" s="3"/>
    </row>
    <row r="576">
      <c r="A576" s="3"/>
      <c r="B576" s="4"/>
      <c r="C576" s="3"/>
      <c r="D576" s="3"/>
      <c r="E576" s="3"/>
      <c r="F576" s="3"/>
      <c r="G576" s="3"/>
      <c r="H576" s="3"/>
      <c r="I576" s="3"/>
      <c r="J576" s="3"/>
      <c r="V576" s="3"/>
      <c r="W576" s="3"/>
      <c r="X576" s="3"/>
      <c r="Y576" s="3"/>
      <c r="Z576" s="3"/>
    </row>
    <row r="577">
      <c r="A577" s="3"/>
      <c r="B577" s="4"/>
      <c r="C577" s="3"/>
      <c r="D577" s="3"/>
      <c r="E577" s="3"/>
      <c r="F577" s="3"/>
      <c r="G577" s="3"/>
      <c r="H577" s="3"/>
      <c r="I577" s="3"/>
      <c r="J577" s="3"/>
      <c r="V577" s="3"/>
      <c r="W577" s="3"/>
      <c r="X577" s="3"/>
      <c r="Y577" s="3"/>
      <c r="Z577" s="3"/>
    </row>
    <row r="578">
      <c r="A578" s="3"/>
      <c r="B578" s="4"/>
      <c r="C578" s="3"/>
      <c r="D578" s="3"/>
      <c r="E578" s="3"/>
      <c r="F578" s="3"/>
      <c r="G578" s="3"/>
      <c r="H578" s="3"/>
      <c r="I578" s="3"/>
      <c r="J578" s="3"/>
      <c r="V578" s="3"/>
      <c r="W578" s="3"/>
      <c r="X578" s="3"/>
      <c r="Y578" s="3"/>
      <c r="Z578" s="3"/>
    </row>
    <row r="579">
      <c r="A579" s="3"/>
      <c r="B579" s="4"/>
      <c r="C579" s="3"/>
      <c r="D579" s="3"/>
      <c r="E579" s="3"/>
      <c r="F579" s="3"/>
      <c r="G579" s="3"/>
      <c r="H579" s="3"/>
      <c r="I579" s="3"/>
      <c r="J579" s="3"/>
      <c r="V579" s="3"/>
      <c r="W579" s="3"/>
      <c r="X579" s="3"/>
      <c r="Y579" s="3"/>
      <c r="Z579" s="3"/>
    </row>
    <row r="580">
      <c r="A580" s="3"/>
      <c r="B580" s="4"/>
      <c r="C580" s="3"/>
      <c r="D580" s="3"/>
      <c r="E580" s="3"/>
      <c r="F580" s="3"/>
      <c r="G580" s="3"/>
      <c r="H580" s="3"/>
      <c r="I580" s="3"/>
      <c r="J580" s="3"/>
      <c r="V580" s="3"/>
      <c r="W580" s="3"/>
      <c r="X580" s="3"/>
      <c r="Y580" s="3"/>
      <c r="Z580" s="3"/>
    </row>
    <row r="581">
      <c r="A581" s="3"/>
      <c r="B581" s="4"/>
      <c r="C581" s="3"/>
      <c r="D581" s="3"/>
      <c r="E581" s="3"/>
      <c r="F581" s="3"/>
      <c r="G581" s="3"/>
      <c r="H581" s="3"/>
      <c r="I581" s="3"/>
      <c r="J581" s="3"/>
      <c r="V581" s="3"/>
      <c r="W581" s="3"/>
      <c r="X581" s="3"/>
      <c r="Y581" s="3"/>
      <c r="Z581" s="3"/>
    </row>
    <row r="582">
      <c r="A582" s="3"/>
      <c r="B582" s="4"/>
      <c r="C582" s="3"/>
      <c r="D582" s="3"/>
      <c r="E582" s="3"/>
      <c r="F582" s="3"/>
      <c r="G582" s="3"/>
      <c r="H582" s="3"/>
      <c r="I582" s="3"/>
      <c r="J582" s="3"/>
      <c r="V582" s="3"/>
      <c r="W582" s="3"/>
      <c r="X582" s="3"/>
      <c r="Y582" s="3"/>
      <c r="Z582" s="3"/>
    </row>
    <row r="583">
      <c r="A583" s="3"/>
      <c r="B583" s="4"/>
      <c r="C583" s="3"/>
      <c r="D583" s="3"/>
      <c r="E583" s="3"/>
      <c r="F583" s="3"/>
      <c r="G583" s="3"/>
      <c r="H583" s="3"/>
      <c r="I583" s="3"/>
      <c r="J583" s="3"/>
      <c r="V583" s="3"/>
      <c r="W583" s="3"/>
      <c r="X583" s="3"/>
      <c r="Y583" s="3"/>
      <c r="Z583" s="3"/>
    </row>
    <row r="584">
      <c r="A584" s="3"/>
      <c r="B584" s="4"/>
      <c r="C584" s="3"/>
      <c r="D584" s="3"/>
      <c r="E584" s="3"/>
      <c r="F584" s="3"/>
      <c r="G584" s="3"/>
      <c r="H584" s="3"/>
      <c r="I584" s="3"/>
      <c r="J584" s="3"/>
      <c r="V584" s="3"/>
      <c r="W584" s="3"/>
      <c r="X584" s="3"/>
      <c r="Y584" s="3"/>
      <c r="Z584" s="3"/>
    </row>
    <row r="585">
      <c r="A585" s="3"/>
      <c r="B585" s="4"/>
      <c r="C585" s="3"/>
      <c r="D585" s="3"/>
      <c r="E585" s="3"/>
      <c r="F585" s="3"/>
      <c r="G585" s="3"/>
      <c r="H585" s="3"/>
      <c r="I585" s="3"/>
      <c r="J585" s="3"/>
      <c r="V585" s="3"/>
      <c r="W585" s="3"/>
      <c r="X585" s="3"/>
      <c r="Y585" s="3"/>
      <c r="Z585" s="3"/>
    </row>
    <row r="586">
      <c r="A586" s="3"/>
      <c r="B586" s="4"/>
      <c r="C586" s="3"/>
      <c r="D586" s="3"/>
      <c r="E586" s="3"/>
      <c r="F586" s="3"/>
      <c r="G586" s="3"/>
      <c r="H586" s="3"/>
      <c r="I586" s="3"/>
      <c r="J586" s="3"/>
      <c r="V586" s="3"/>
      <c r="W586" s="3"/>
      <c r="X586" s="3"/>
      <c r="Y586" s="3"/>
      <c r="Z586" s="3"/>
    </row>
    <row r="587">
      <c r="A587" s="3"/>
      <c r="B587" s="4"/>
      <c r="C587" s="3"/>
      <c r="D587" s="3"/>
      <c r="E587" s="3"/>
      <c r="F587" s="3"/>
      <c r="G587" s="3"/>
      <c r="H587" s="3"/>
      <c r="I587" s="3"/>
      <c r="J587" s="3"/>
      <c r="V587" s="3"/>
      <c r="W587" s="3"/>
      <c r="X587" s="3"/>
      <c r="Y587" s="3"/>
      <c r="Z587" s="3"/>
    </row>
    <row r="588">
      <c r="A588" s="3"/>
      <c r="B588" s="4"/>
      <c r="C588" s="3"/>
      <c r="D588" s="3"/>
      <c r="E588" s="3"/>
      <c r="F588" s="3"/>
      <c r="G588" s="3"/>
      <c r="H588" s="3"/>
      <c r="I588" s="3"/>
      <c r="J588" s="3"/>
      <c r="V588" s="3"/>
      <c r="W588" s="3"/>
      <c r="X588" s="3"/>
      <c r="Y588" s="3"/>
      <c r="Z588" s="3"/>
    </row>
    <row r="589">
      <c r="A589" s="3"/>
      <c r="B589" s="4"/>
      <c r="C589" s="3"/>
      <c r="D589" s="3"/>
      <c r="E589" s="3"/>
      <c r="F589" s="3"/>
      <c r="G589" s="3"/>
      <c r="H589" s="3"/>
      <c r="I589" s="3"/>
      <c r="J589" s="3"/>
      <c r="V589" s="3"/>
      <c r="W589" s="3"/>
      <c r="X589" s="3"/>
      <c r="Y589" s="3"/>
      <c r="Z589" s="3"/>
    </row>
    <row r="590">
      <c r="A590" s="3"/>
      <c r="B590" s="4"/>
      <c r="C590" s="3"/>
      <c r="D590" s="3"/>
      <c r="E590" s="3"/>
      <c r="F590" s="3"/>
      <c r="G590" s="3"/>
      <c r="H590" s="3"/>
      <c r="I590" s="3"/>
      <c r="J590" s="3"/>
      <c r="V590" s="3"/>
      <c r="W590" s="3"/>
      <c r="X590" s="3"/>
      <c r="Y590" s="3"/>
      <c r="Z590" s="3"/>
    </row>
    <row r="591">
      <c r="A591" s="3"/>
      <c r="B591" s="4"/>
      <c r="C591" s="3"/>
      <c r="D591" s="3"/>
      <c r="E591" s="3"/>
      <c r="F591" s="3"/>
      <c r="G591" s="3"/>
      <c r="H591" s="3"/>
      <c r="I591" s="3"/>
      <c r="J591" s="3"/>
      <c r="V591" s="3"/>
      <c r="W591" s="3"/>
      <c r="X591" s="3"/>
      <c r="Y591" s="3"/>
      <c r="Z591" s="3"/>
    </row>
    <row r="592">
      <c r="A592" s="3"/>
      <c r="B592" s="4"/>
      <c r="C592" s="3"/>
      <c r="D592" s="3"/>
      <c r="E592" s="3"/>
      <c r="F592" s="3"/>
      <c r="G592" s="3"/>
      <c r="H592" s="3"/>
      <c r="I592" s="3"/>
      <c r="J592" s="3"/>
      <c r="V592" s="3"/>
      <c r="W592" s="3"/>
      <c r="X592" s="3"/>
      <c r="Y592" s="3"/>
      <c r="Z592" s="3"/>
    </row>
    <row r="593">
      <c r="A593" s="3"/>
      <c r="B593" s="4"/>
      <c r="C593" s="3"/>
      <c r="D593" s="3"/>
      <c r="E593" s="3"/>
      <c r="F593" s="3"/>
      <c r="G593" s="3"/>
      <c r="H593" s="3"/>
      <c r="I593" s="3"/>
      <c r="J593" s="3"/>
      <c r="V593" s="3"/>
      <c r="W593" s="3"/>
      <c r="X593" s="3"/>
      <c r="Y593" s="3"/>
      <c r="Z593" s="3"/>
    </row>
    <row r="594">
      <c r="A594" s="3"/>
      <c r="B594" s="4"/>
      <c r="C594" s="3"/>
      <c r="D594" s="3"/>
      <c r="E594" s="3"/>
      <c r="F594" s="3"/>
      <c r="G594" s="3"/>
      <c r="H594" s="3"/>
      <c r="I594" s="3"/>
      <c r="J594" s="3"/>
      <c r="V594" s="3"/>
      <c r="W594" s="3"/>
      <c r="X594" s="3"/>
      <c r="Y594" s="3"/>
      <c r="Z594" s="3"/>
    </row>
    <row r="595">
      <c r="A595" s="3"/>
      <c r="B595" s="4"/>
      <c r="C595" s="3"/>
      <c r="D595" s="3"/>
      <c r="E595" s="3"/>
      <c r="F595" s="3"/>
      <c r="G595" s="3"/>
      <c r="H595" s="3"/>
      <c r="I595" s="3"/>
      <c r="J595" s="3"/>
      <c r="V595" s="3"/>
      <c r="W595" s="3"/>
      <c r="X595" s="3"/>
      <c r="Y595" s="3"/>
      <c r="Z595" s="3"/>
    </row>
    <row r="596">
      <c r="A596" s="3"/>
      <c r="B596" s="4"/>
      <c r="C596" s="3"/>
      <c r="D596" s="3"/>
      <c r="E596" s="3"/>
      <c r="F596" s="3"/>
      <c r="G596" s="3"/>
      <c r="H596" s="3"/>
      <c r="I596" s="3"/>
      <c r="J596" s="3"/>
      <c r="V596" s="3"/>
      <c r="W596" s="3"/>
      <c r="X596" s="3"/>
      <c r="Y596" s="3"/>
      <c r="Z596" s="3"/>
    </row>
    <row r="597">
      <c r="A597" s="3"/>
      <c r="B597" s="4"/>
      <c r="C597" s="3"/>
      <c r="D597" s="3"/>
      <c r="E597" s="3"/>
      <c r="F597" s="3"/>
      <c r="G597" s="3"/>
      <c r="H597" s="3"/>
      <c r="I597" s="3"/>
      <c r="J597" s="3"/>
      <c r="V597" s="3"/>
      <c r="W597" s="3"/>
      <c r="X597" s="3"/>
      <c r="Y597" s="3"/>
      <c r="Z597" s="3"/>
    </row>
    <row r="598">
      <c r="A598" s="3"/>
      <c r="B598" s="4"/>
      <c r="C598" s="3"/>
      <c r="D598" s="3"/>
      <c r="E598" s="3"/>
      <c r="F598" s="3"/>
      <c r="G598" s="3"/>
      <c r="H598" s="3"/>
      <c r="I598" s="3"/>
      <c r="J598" s="3"/>
      <c r="V598" s="3"/>
      <c r="W598" s="3"/>
      <c r="X598" s="3"/>
      <c r="Y598" s="3"/>
      <c r="Z598" s="3"/>
    </row>
    <row r="599">
      <c r="A599" s="3"/>
      <c r="B599" s="4"/>
      <c r="C599" s="3"/>
      <c r="D599" s="3"/>
      <c r="E599" s="3"/>
      <c r="F599" s="3"/>
      <c r="G599" s="3"/>
      <c r="H599" s="3"/>
      <c r="I599" s="3"/>
      <c r="J599" s="3"/>
      <c r="V599" s="3"/>
      <c r="W599" s="3"/>
      <c r="X599" s="3"/>
      <c r="Y599" s="3"/>
      <c r="Z599" s="3"/>
    </row>
    <row r="600">
      <c r="A600" s="3"/>
      <c r="B600" s="4"/>
      <c r="C600" s="3"/>
      <c r="D600" s="3"/>
      <c r="E600" s="3"/>
      <c r="F600" s="3"/>
      <c r="G600" s="3"/>
      <c r="H600" s="3"/>
      <c r="I600" s="3"/>
      <c r="J600" s="3"/>
      <c r="V600" s="3"/>
      <c r="W600" s="3"/>
      <c r="X600" s="3"/>
      <c r="Y600" s="3"/>
      <c r="Z600" s="3"/>
    </row>
    <row r="601">
      <c r="A601" s="3"/>
      <c r="B601" s="4"/>
      <c r="C601" s="3"/>
      <c r="D601" s="3"/>
      <c r="E601" s="3"/>
      <c r="F601" s="3"/>
      <c r="G601" s="3"/>
      <c r="H601" s="3"/>
      <c r="I601" s="3"/>
      <c r="J601" s="3"/>
      <c r="V601" s="3"/>
      <c r="W601" s="3"/>
      <c r="X601" s="3"/>
      <c r="Y601" s="3"/>
      <c r="Z601" s="3"/>
    </row>
    <row r="602">
      <c r="A602" s="3"/>
      <c r="B602" s="4"/>
      <c r="C602" s="3"/>
      <c r="D602" s="3"/>
      <c r="E602" s="3"/>
      <c r="F602" s="3"/>
      <c r="G602" s="3"/>
      <c r="H602" s="3"/>
      <c r="I602" s="3"/>
      <c r="J602" s="3"/>
      <c r="V602" s="3"/>
      <c r="W602" s="3"/>
      <c r="X602" s="3"/>
      <c r="Y602" s="3"/>
      <c r="Z602" s="3"/>
    </row>
    <row r="603">
      <c r="A603" s="3"/>
      <c r="B603" s="4"/>
      <c r="C603" s="3"/>
      <c r="D603" s="3"/>
      <c r="E603" s="3"/>
      <c r="F603" s="3"/>
      <c r="G603" s="3"/>
      <c r="H603" s="3"/>
      <c r="I603" s="3"/>
      <c r="J603" s="3"/>
      <c r="V603" s="3"/>
      <c r="W603" s="3"/>
      <c r="X603" s="3"/>
      <c r="Y603" s="3"/>
      <c r="Z603" s="3"/>
    </row>
    <row r="604">
      <c r="A604" s="3"/>
      <c r="B604" s="4"/>
      <c r="C604" s="3"/>
      <c r="D604" s="3"/>
      <c r="E604" s="3"/>
      <c r="F604" s="3"/>
      <c r="G604" s="3"/>
      <c r="H604" s="3"/>
      <c r="I604" s="3"/>
      <c r="J604" s="3"/>
      <c r="V604" s="3"/>
      <c r="W604" s="3"/>
      <c r="X604" s="3"/>
      <c r="Y604" s="3"/>
      <c r="Z604" s="3"/>
    </row>
    <row r="605">
      <c r="A605" s="3"/>
      <c r="B605" s="4"/>
      <c r="C605" s="3"/>
      <c r="D605" s="3"/>
      <c r="E605" s="3"/>
      <c r="F605" s="3"/>
      <c r="G605" s="3"/>
      <c r="H605" s="3"/>
      <c r="I605" s="3"/>
      <c r="J605" s="3"/>
      <c r="V605" s="3"/>
      <c r="W605" s="3"/>
      <c r="X605" s="3"/>
      <c r="Y605" s="3"/>
      <c r="Z605" s="3"/>
    </row>
    <row r="606">
      <c r="A606" s="3"/>
      <c r="B606" s="4"/>
      <c r="C606" s="3"/>
      <c r="D606" s="3"/>
      <c r="E606" s="3"/>
      <c r="F606" s="3"/>
      <c r="G606" s="3"/>
      <c r="H606" s="3"/>
      <c r="I606" s="3"/>
      <c r="J606" s="3"/>
      <c r="V606" s="3"/>
      <c r="W606" s="3"/>
      <c r="X606" s="3"/>
      <c r="Y606" s="3"/>
      <c r="Z606" s="3"/>
    </row>
    <row r="607">
      <c r="A607" s="3"/>
      <c r="B607" s="4"/>
      <c r="C607" s="3"/>
      <c r="D607" s="3"/>
      <c r="E607" s="3"/>
      <c r="F607" s="3"/>
      <c r="G607" s="3"/>
      <c r="H607" s="3"/>
      <c r="I607" s="3"/>
      <c r="J607" s="3"/>
      <c r="V607" s="3"/>
      <c r="W607" s="3"/>
      <c r="X607" s="3"/>
      <c r="Y607" s="3"/>
      <c r="Z607" s="3"/>
    </row>
    <row r="608">
      <c r="A608" s="3"/>
      <c r="B608" s="4"/>
      <c r="C608" s="3"/>
      <c r="D608" s="3"/>
      <c r="E608" s="3"/>
      <c r="F608" s="3"/>
      <c r="G608" s="3"/>
      <c r="H608" s="3"/>
      <c r="I608" s="3"/>
      <c r="J608" s="3"/>
      <c r="V608" s="3"/>
      <c r="W608" s="3"/>
      <c r="X608" s="3"/>
      <c r="Y608" s="3"/>
      <c r="Z608" s="3"/>
    </row>
    <row r="609">
      <c r="A609" s="3"/>
      <c r="B609" s="4"/>
      <c r="C609" s="3"/>
      <c r="D609" s="3"/>
      <c r="E609" s="3"/>
      <c r="F609" s="3"/>
      <c r="G609" s="3"/>
      <c r="H609" s="3"/>
      <c r="I609" s="3"/>
      <c r="J609" s="3"/>
      <c r="V609" s="3"/>
      <c r="W609" s="3"/>
      <c r="X609" s="3"/>
      <c r="Y609" s="3"/>
      <c r="Z609" s="3"/>
    </row>
    <row r="610">
      <c r="A610" s="3"/>
      <c r="B610" s="4"/>
      <c r="C610" s="3"/>
      <c r="D610" s="3"/>
      <c r="E610" s="3"/>
      <c r="F610" s="3"/>
      <c r="G610" s="3"/>
      <c r="H610" s="3"/>
      <c r="I610" s="3"/>
      <c r="J610" s="3"/>
      <c r="V610" s="3"/>
      <c r="W610" s="3"/>
      <c r="X610" s="3"/>
      <c r="Y610" s="3"/>
      <c r="Z610" s="3"/>
    </row>
    <row r="611">
      <c r="A611" s="3"/>
      <c r="B611" s="4"/>
      <c r="C611" s="3"/>
      <c r="D611" s="3"/>
      <c r="E611" s="3"/>
      <c r="F611" s="3"/>
      <c r="G611" s="3"/>
      <c r="H611" s="3"/>
      <c r="I611" s="3"/>
      <c r="J611" s="3"/>
      <c r="V611" s="3"/>
      <c r="W611" s="3"/>
      <c r="X611" s="3"/>
      <c r="Y611" s="3"/>
      <c r="Z611" s="3"/>
    </row>
    <row r="612">
      <c r="A612" s="3"/>
      <c r="B612" s="4"/>
      <c r="C612" s="3"/>
      <c r="D612" s="3"/>
      <c r="E612" s="3"/>
      <c r="F612" s="3"/>
      <c r="G612" s="3"/>
      <c r="H612" s="3"/>
      <c r="I612" s="3"/>
      <c r="J612" s="3"/>
      <c r="V612" s="3"/>
      <c r="W612" s="3"/>
      <c r="X612" s="3"/>
      <c r="Y612" s="3"/>
      <c r="Z612" s="3"/>
    </row>
    <row r="613">
      <c r="A613" s="3"/>
      <c r="B613" s="4"/>
      <c r="C613" s="3"/>
      <c r="D613" s="3"/>
      <c r="E613" s="3"/>
      <c r="F613" s="3"/>
      <c r="G613" s="3"/>
      <c r="H613" s="3"/>
      <c r="I613" s="3"/>
      <c r="J613" s="3"/>
      <c r="V613" s="3"/>
      <c r="W613" s="3"/>
      <c r="X613" s="3"/>
      <c r="Y613" s="3"/>
      <c r="Z613" s="3"/>
    </row>
    <row r="614">
      <c r="A614" s="3"/>
      <c r="B614" s="4"/>
      <c r="C614" s="3"/>
      <c r="D614" s="3"/>
      <c r="E614" s="3"/>
      <c r="F614" s="3"/>
      <c r="G614" s="3"/>
      <c r="H614" s="3"/>
      <c r="I614" s="3"/>
      <c r="J614" s="3"/>
      <c r="V614" s="3"/>
      <c r="W614" s="3"/>
      <c r="X614" s="3"/>
      <c r="Y614" s="3"/>
      <c r="Z614" s="3"/>
    </row>
    <row r="615">
      <c r="A615" s="3"/>
      <c r="B615" s="4"/>
      <c r="C615" s="3"/>
      <c r="D615" s="3"/>
      <c r="E615" s="3"/>
      <c r="F615" s="3"/>
      <c r="G615" s="3"/>
      <c r="H615" s="3"/>
      <c r="I615" s="3"/>
      <c r="J615" s="3"/>
      <c r="V615" s="3"/>
      <c r="W615" s="3"/>
      <c r="X615" s="3"/>
      <c r="Y615" s="3"/>
      <c r="Z615" s="3"/>
    </row>
    <row r="616">
      <c r="A616" s="3"/>
      <c r="B616" s="4"/>
      <c r="C616" s="3"/>
      <c r="D616" s="3"/>
      <c r="E616" s="3"/>
      <c r="F616" s="3"/>
      <c r="G616" s="3"/>
      <c r="H616" s="3"/>
      <c r="I616" s="3"/>
      <c r="J616" s="3"/>
      <c r="V616" s="3"/>
      <c r="W616" s="3"/>
      <c r="X616" s="3"/>
      <c r="Y616" s="3"/>
      <c r="Z616" s="3"/>
    </row>
    <row r="617">
      <c r="A617" s="3"/>
      <c r="B617" s="4"/>
      <c r="C617" s="3"/>
      <c r="D617" s="3"/>
      <c r="E617" s="3"/>
      <c r="F617" s="3"/>
      <c r="G617" s="3"/>
      <c r="H617" s="3"/>
      <c r="I617" s="3"/>
      <c r="J617" s="3"/>
      <c r="V617" s="3"/>
      <c r="W617" s="3"/>
      <c r="X617" s="3"/>
      <c r="Y617" s="3"/>
      <c r="Z617" s="3"/>
    </row>
    <row r="618">
      <c r="A618" s="3"/>
      <c r="B618" s="4"/>
      <c r="C618" s="3"/>
      <c r="D618" s="3"/>
      <c r="E618" s="3"/>
      <c r="F618" s="3"/>
      <c r="G618" s="3"/>
      <c r="H618" s="3"/>
      <c r="I618" s="3"/>
      <c r="J618" s="3"/>
      <c r="V618" s="3"/>
      <c r="W618" s="3"/>
      <c r="X618" s="3"/>
      <c r="Y618" s="3"/>
      <c r="Z618" s="3"/>
    </row>
    <row r="619">
      <c r="A619" s="3"/>
      <c r="B619" s="4"/>
      <c r="C619" s="3"/>
      <c r="D619" s="3"/>
      <c r="E619" s="3"/>
      <c r="F619" s="3"/>
      <c r="G619" s="3"/>
      <c r="H619" s="3"/>
      <c r="I619" s="3"/>
      <c r="J619" s="3"/>
      <c r="V619" s="3"/>
      <c r="W619" s="3"/>
      <c r="X619" s="3"/>
      <c r="Y619" s="3"/>
      <c r="Z619" s="3"/>
    </row>
    <row r="620">
      <c r="A620" s="3"/>
      <c r="B620" s="4"/>
      <c r="C620" s="3"/>
      <c r="D620" s="3"/>
      <c r="E620" s="3"/>
      <c r="F620" s="3"/>
      <c r="G620" s="3"/>
      <c r="H620" s="3"/>
      <c r="I620" s="3"/>
      <c r="J620" s="3"/>
      <c r="V620" s="3"/>
      <c r="W620" s="3"/>
      <c r="X620" s="3"/>
      <c r="Y620" s="3"/>
      <c r="Z620" s="3"/>
    </row>
    <row r="621">
      <c r="A621" s="3"/>
      <c r="B621" s="4"/>
      <c r="C621" s="3"/>
      <c r="D621" s="3"/>
      <c r="E621" s="3"/>
      <c r="F621" s="3"/>
      <c r="G621" s="3"/>
      <c r="H621" s="3"/>
      <c r="I621" s="3"/>
      <c r="J621" s="3"/>
      <c r="V621" s="3"/>
      <c r="W621" s="3"/>
      <c r="X621" s="3"/>
      <c r="Y621" s="3"/>
      <c r="Z621" s="3"/>
    </row>
    <row r="622">
      <c r="A622" s="3"/>
      <c r="B622" s="4"/>
      <c r="C622" s="3"/>
      <c r="D622" s="3"/>
      <c r="E622" s="3"/>
      <c r="F622" s="3"/>
      <c r="G622" s="3"/>
      <c r="H622" s="3"/>
      <c r="I622" s="3"/>
      <c r="J622" s="3"/>
      <c r="V622" s="3"/>
      <c r="W622" s="3"/>
      <c r="X622" s="3"/>
      <c r="Y622" s="3"/>
      <c r="Z622" s="3"/>
    </row>
    <row r="623">
      <c r="A623" s="3"/>
      <c r="B623" s="4"/>
      <c r="C623" s="3"/>
      <c r="D623" s="3"/>
      <c r="E623" s="3"/>
      <c r="F623" s="3"/>
      <c r="G623" s="3"/>
      <c r="H623" s="3"/>
      <c r="I623" s="3"/>
      <c r="J623" s="3"/>
      <c r="V623" s="3"/>
      <c r="W623" s="3"/>
      <c r="X623" s="3"/>
      <c r="Y623" s="3"/>
      <c r="Z623" s="3"/>
    </row>
    <row r="624">
      <c r="A624" s="3"/>
      <c r="B624" s="4"/>
      <c r="C624" s="3"/>
      <c r="D624" s="3"/>
      <c r="E624" s="3"/>
      <c r="F624" s="3"/>
      <c r="G624" s="3"/>
      <c r="H624" s="3"/>
      <c r="I624" s="3"/>
      <c r="J624" s="3"/>
      <c r="V624" s="3"/>
      <c r="W624" s="3"/>
      <c r="X624" s="3"/>
      <c r="Y624" s="3"/>
      <c r="Z624" s="3"/>
    </row>
    <row r="625">
      <c r="A625" s="3"/>
      <c r="B625" s="4"/>
      <c r="C625" s="3"/>
      <c r="D625" s="3"/>
      <c r="E625" s="3"/>
      <c r="F625" s="3"/>
      <c r="G625" s="3"/>
      <c r="H625" s="3"/>
      <c r="I625" s="3"/>
      <c r="J625" s="3"/>
      <c r="V625" s="3"/>
      <c r="W625" s="3"/>
      <c r="X625" s="3"/>
      <c r="Y625" s="3"/>
      <c r="Z625" s="3"/>
    </row>
    <row r="626">
      <c r="A626" s="3"/>
      <c r="B626" s="4"/>
      <c r="C626" s="3"/>
      <c r="D626" s="3"/>
      <c r="E626" s="3"/>
      <c r="F626" s="3"/>
      <c r="G626" s="3"/>
      <c r="H626" s="3"/>
      <c r="I626" s="3"/>
      <c r="J626" s="3"/>
      <c r="V626" s="3"/>
      <c r="W626" s="3"/>
      <c r="X626" s="3"/>
      <c r="Y626" s="3"/>
      <c r="Z626" s="3"/>
    </row>
    <row r="627">
      <c r="A627" s="3"/>
      <c r="B627" s="4"/>
      <c r="C627" s="3"/>
      <c r="D627" s="3"/>
      <c r="E627" s="3"/>
      <c r="F627" s="3"/>
      <c r="G627" s="3"/>
      <c r="H627" s="3"/>
      <c r="I627" s="3"/>
      <c r="J627" s="3"/>
      <c r="V627" s="3"/>
      <c r="W627" s="3"/>
      <c r="X627" s="3"/>
      <c r="Y627" s="3"/>
      <c r="Z627" s="3"/>
    </row>
    <row r="628">
      <c r="A628" s="3"/>
      <c r="B628" s="4"/>
      <c r="C628" s="3"/>
      <c r="D628" s="3"/>
      <c r="E628" s="3"/>
      <c r="F628" s="3"/>
      <c r="G628" s="3"/>
      <c r="H628" s="3"/>
      <c r="I628" s="3"/>
      <c r="J628" s="3"/>
      <c r="V628" s="3"/>
      <c r="W628" s="3"/>
      <c r="X628" s="3"/>
      <c r="Y628" s="3"/>
      <c r="Z628" s="3"/>
    </row>
    <row r="629">
      <c r="A629" s="3"/>
      <c r="B629" s="4"/>
      <c r="C629" s="3"/>
      <c r="D629" s="3"/>
      <c r="E629" s="3"/>
      <c r="F629" s="3"/>
      <c r="G629" s="3"/>
      <c r="H629" s="3"/>
      <c r="I629" s="3"/>
      <c r="J629" s="3"/>
      <c r="V629" s="3"/>
      <c r="W629" s="3"/>
      <c r="X629" s="3"/>
      <c r="Y629" s="3"/>
      <c r="Z629" s="3"/>
    </row>
    <row r="630">
      <c r="A630" s="3"/>
      <c r="B630" s="4"/>
      <c r="C630" s="3"/>
      <c r="D630" s="3"/>
      <c r="E630" s="3"/>
      <c r="F630" s="3"/>
      <c r="G630" s="3"/>
      <c r="H630" s="3"/>
      <c r="I630" s="3"/>
      <c r="J630" s="3"/>
      <c r="V630" s="3"/>
      <c r="W630" s="3"/>
      <c r="X630" s="3"/>
      <c r="Y630" s="3"/>
      <c r="Z630" s="3"/>
    </row>
    <row r="631">
      <c r="A631" s="3"/>
      <c r="B631" s="4"/>
      <c r="C631" s="3"/>
      <c r="D631" s="3"/>
      <c r="E631" s="3"/>
      <c r="F631" s="3"/>
      <c r="G631" s="3"/>
      <c r="H631" s="3"/>
      <c r="I631" s="3"/>
      <c r="J631" s="3"/>
      <c r="V631" s="3"/>
      <c r="W631" s="3"/>
      <c r="X631" s="3"/>
      <c r="Y631" s="3"/>
      <c r="Z631" s="3"/>
    </row>
    <row r="632">
      <c r="A632" s="3"/>
      <c r="B632" s="4"/>
      <c r="C632" s="3"/>
      <c r="D632" s="3"/>
      <c r="E632" s="3"/>
      <c r="F632" s="3"/>
      <c r="G632" s="3"/>
      <c r="H632" s="3"/>
      <c r="I632" s="3"/>
      <c r="J632" s="3"/>
      <c r="V632" s="3"/>
      <c r="W632" s="3"/>
      <c r="X632" s="3"/>
      <c r="Y632" s="3"/>
      <c r="Z632" s="3"/>
    </row>
    <row r="633">
      <c r="A633" s="3"/>
      <c r="B633" s="4"/>
      <c r="C633" s="3"/>
      <c r="D633" s="3"/>
      <c r="E633" s="3"/>
      <c r="F633" s="3"/>
      <c r="G633" s="3"/>
      <c r="H633" s="3"/>
      <c r="I633" s="3"/>
      <c r="J633" s="3"/>
      <c r="V633" s="3"/>
      <c r="W633" s="3"/>
      <c r="X633" s="3"/>
      <c r="Y633" s="3"/>
      <c r="Z633" s="3"/>
    </row>
    <row r="634">
      <c r="A634" s="3"/>
      <c r="B634" s="4"/>
      <c r="C634" s="3"/>
      <c r="D634" s="3"/>
      <c r="E634" s="3"/>
      <c r="F634" s="3"/>
      <c r="G634" s="3"/>
      <c r="H634" s="3"/>
      <c r="I634" s="3"/>
      <c r="J634" s="3"/>
      <c r="V634" s="3"/>
      <c r="W634" s="3"/>
      <c r="X634" s="3"/>
      <c r="Y634" s="3"/>
      <c r="Z634" s="3"/>
    </row>
    <row r="635">
      <c r="A635" s="3"/>
      <c r="B635" s="4"/>
      <c r="C635" s="3"/>
      <c r="D635" s="3"/>
      <c r="E635" s="3"/>
      <c r="F635" s="3"/>
      <c r="G635" s="3"/>
      <c r="H635" s="3"/>
      <c r="I635" s="3"/>
      <c r="J635" s="3"/>
      <c r="V635" s="3"/>
      <c r="W635" s="3"/>
      <c r="X635" s="3"/>
      <c r="Y635" s="3"/>
      <c r="Z635" s="3"/>
    </row>
    <row r="636">
      <c r="A636" s="3"/>
      <c r="B636" s="4"/>
      <c r="C636" s="3"/>
      <c r="D636" s="3"/>
      <c r="E636" s="3"/>
      <c r="F636" s="3"/>
      <c r="G636" s="3"/>
      <c r="H636" s="3"/>
      <c r="I636" s="3"/>
      <c r="J636" s="3"/>
      <c r="V636" s="3"/>
      <c r="W636" s="3"/>
      <c r="X636" s="3"/>
      <c r="Y636" s="3"/>
      <c r="Z636" s="3"/>
    </row>
    <row r="637">
      <c r="A637" s="3"/>
      <c r="B637" s="4"/>
      <c r="C637" s="3"/>
      <c r="D637" s="3"/>
      <c r="E637" s="3"/>
      <c r="F637" s="3"/>
      <c r="G637" s="3"/>
      <c r="H637" s="3"/>
      <c r="I637" s="3"/>
      <c r="J637" s="3"/>
      <c r="V637" s="3"/>
      <c r="W637" s="3"/>
      <c r="X637" s="3"/>
      <c r="Y637" s="3"/>
      <c r="Z637" s="3"/>
    </row>
    <row r="638">
      <c r="A638" s="3"/>
      <c r="B638" s="4"/>
      <c r="C638" s="3"/>
      <c r="D638" s="3"/>
      <c r="E638" s="3"/>
      <c r="F638" s="3"/>
      <c r="G638" s="3"/>
      <c r="H638" s="3"/>
      <c r="I638" s="3"/>
      <c r="J638" s="3"/>
      <c r="V638" s="3"/>
      <c r="W638" s="3"/>
      <c r="X638" s="3"/>
      <c r="Y638" s="3"/>
      <c r="Z638" s="3"/>
    </row>
    <row r="639">
      <c r="A639" s="3"/>
      <c r="B639" s="4"/>
      <c r="C639" s="3"/>
      <c r="D639" s="3"/>
      <c r="E639" s="3"/>
      <c r="F639" s="3"/>
      <c r="G639" s="3"/>
      <c r="H639" s="3"/>
      <c r="I639" s="3"/>
      <c r="J639" s="3"/>
      <c r="V639" s="3"/>
      <c r="W639" s="3"/>
      <c r="X639" s="3"/>
      <c r="Y639" s="3"/>
      <c r="Z639" s="3"/>
    </row>
    <row r="640">
      <c r="A640" s="3"/>
      <c r="B640" s="4"/>
      <c r="C640" s="3"/>
      <c r="D640" s="3"/>
      <c r="E640" s="3"/>
      <c r="F640" s="3"/>
      <c r="G640" s="3"/>
      <c r="H640" s="3"/>
      <c r="I640" s="3"/>
      <c r="J640" s="3"/>
      <c r="V640" s="3"/>
      <c r="W640" s="3"/>
      <c r="X640" s="3"/>
      <c r="Y640" s="3"/>
      <c r="Z640" s="3"/>
    </row>
    <row r="641">
      <c r="A641" s="3"/>
      <c r="B641" s="4"/>
      <c r="C641" s="3"/>
      <c r="D641" s="3"/>
      <c r="E641" s="3"/>
      <c r="F641" s="3"/>
      <c r="G641" s="3"/>
      <c r="H641" s="3"/>
      <c r="I641" s="3"/>
      <c r="J641" s="3"/>
      <c r="V641" s="3"/>
      <c r="W641" s="3"/>
      <c r="X641" s="3"/>
      <c r="Y641" s="3"/>
      <c r="Z641" s="3"/>
    </row>
    <row r="642">
      <c r="A642" s="3"/>
      <c r="B642" s="4"/>
      <c r="C642" s="3"/>
      <c r="D642" s="3"/>
      <c r="E642" s="3"/>
      <c r="F642" s="3"/>
      <c r="G642" s="3"/>
      <c r="H642" s="3"/>
      <c r="I642" s="3"/>
      <c r="J642" s="3"/>
      <c r="V642" s="3"/>
      <c r="W642" s="3"/>
      <c r="X642" s="3"/>
      <c r="Y642" s="3"/>
      <c r="Z642" s="3"/>
    </row>
    <row r="643">
      <c r="A643" s="3"/>
      <c r="B643" s="4"/>
      <c r="C643" s="3"/>
      <c r="D643" s="3"/>
      <c r="E643" s="3"/>
      <c r="F643" s="3"/>
      <c r="G643" s="3"/>
      <c r="H643" s="3"/>
      <c r="I643" s="3"/>
      <c r="J643" s="3"/>
      <c r="V643" s="3"/>
      <c r="W643" s="3"/>
      <c r="X643" s="3"/>
      <c r="Y643" s="3"/>
      <c r="Z643" s="3"/>
    </row>
    <row r="644">
      <c r="A644" s="3"/>
      <c r="B644" s="4"/>
      <c r="C644" s="3"/>
      <c r="D644" s="3"/>
      <c r="E644" s="3"/>
      <c r="F644" s="3"/>
      <c r="G644" s="3"/>
      <c r="H644" s="3"/>
      <c r="I644" s="3"/>
      <c r="J644" s="3"/>
      <c r="V644" s="3"/>
      <c r="W644" s="3"/>
      <c r="X644" s="3"/>
      <c r="Y644" s="3"/>
      <c r="Z644" s="3"/>
    </row>
    <row r="645">
      <c r="A645" s="3"/>
      <c r="B645" s="4"/>
      <c r="C645" s="3"/>
      <c r="D645" s="3"/>
      <c r="E645" s="3"/>
      <c r="F645" s="3"/>
      <c r="G645" s="3"/>
      <c r="H645" s="3"/>
      <c r="I645" s="3"/>
      <c r="J645" s="3"/>
      <c r="V645" s="3"/>
      <c r="W645" s="3"/>
      <c r="X645" s="3"/>
      <c r="Y645" s="3"/>
      <c r="Z645" s="3"/>
    </row>
    <row r="646">
      <c r="A646" s="3"/>
      <c r="B646" s="4"/>
      <c r="C646" s="3"/>
      <c r="D646" s="3"/>
      <c r="E646" s="3"/>
      <c r="F646" s="3"/>
      <c r="G646" s="3"/>
      <c r="H646" s="3"/>
      <c r="I646" s="3"/>
      <c r="J646" s="3"/>
      <c r="V646" s="3"/>
      <c r="W646" s="3"/>
      <c r="X646" s="3"/>
      <c r="Y646" s="3"/>
      <c r="Z646" s="3"/>
    </row>
    <row r="647">
      <c r="A647" s="3"/>
      <c r="B647" s="4"/>
      <c r="C647" s="3"/>
      <c r="D647" s="3"/>
      <c r="E647" s="3"/>
      <c r="F647" s="3"/>
      <c r="G647" s="3"/>
      <c r="H647" s="3"/>
      <c r="I647" s="3"/>
      <c r="J647" s="3"/>
      <c r="V647" s="3"/>
      <c r="W647" s="3"/>
      <c r="X647" s="3"/>
      <c r="Y647" s="3"/>
      <c r="Z647" s="3"/>
    </row>
    <row r="648">
      <c r="A648" s="3"/>
      <c r="B648" s="4"/>
      <c r="C648" s="3"/>
      <c r="D648" s="3"/>
      <c r="E648" s="3"/>
      <c r="F648" s="3"/>
      <c r="G648" s="3"/>
      <c r="H648" s="3"/>
      <c r="I648" s="3"/>
      <c r="J648" s="3"/>
      <c r="V648" s="3"/>
      <c r="W648" s="3"/>
      <c r="X648" s="3"/>
      <c r="Y648" s="3"/>
      <c r="Z648" s="3"/>
    </row>
    <row r="649">
      <c r="A649" s="3"/>
      <c r="B649" s="4"/>
      <c r="C649" s="3"/>
      <c r="D649" s="3"/>
      <c r="E649" s="3"/>
      <c r="F649" s="3"/>
      <c r="G649" s="3"/>
      <c r="H649" s="3"/>
      <c r="I649" s="3"/>
      <c r="J649" s="3"/>
      <c r="V649" s="3"/>
      <c r="W649" s="3"/>
      <c r="X649" s="3"/>
      <c r="Y649" s="3"/>
      <c r="Z649" s="3"/>
    </row>
    <row r="650">
      <c r="A650" s="3"/>
      <c r="B650" s="4"/>
      <c r="C650" s="3"/>
      <c r="D650" s="3"/>
      <c r="E650" s="3"/>
      <c r="F650" s="3"/>
      <c r="G650" s="3"/>
      <c r="H650" s="3"/>
      <c r="I650" s="3"/>
      <c r="J650" s="3"/>
      <c r="V650" s="3"/>
      <c r="W650" s="3"/>
      <c r="X650" s="3"/>
      <c r="Y650" s="3"/>
      <c r="Z650" s="3"/>
    </row>
    <row r="651">
      <c r="A651" s="3"/>
      <c r="B651" s="4"/>
      <c r="C651" s="3"/>
      <c r="D651" s="3"/>
      <c r="E651" s="3"/>
      <c r="F651" s="3"/>
      <c r="G651" s="3"/>
      <c r="H651" s="3"/>
      <c r="I651" s="3"/>
      <c r="J651" s="3"/>
      <c r="V651" s="3"/>
      <c r="W651" s="3"/>
      <c r="X651" s="3"/>
      <c r="Y651" s="3"/>
      <c r="Z651" s="3"/>
    </row>
    <row r="652">
      <c r="A652" s="3"/>
      <c r="B652" s="4"/>
      <c r="C652" s="3"/>
      <c r="D652" s="3"/>
      <c r="E652" s="3"/>
      <c r="F652" s="3"/>
      <c r="G652" s="3"/>
      <c r="H652" s="3"/>
      <c r="I652" s="3"/>
      <c r="J652" s="3"/>
      <c r="V652" s="3"/>
      <c r="W652" s="3"/>
      <c r="X652" s="3"/>
      <c r="Y652" s="3"/>
      <c r="Z652" s="3"/>
    </row>
    <row r="653">
      <c r="A653" s="3"/>
      <c r="B653" s="4"/>
      <c r="C653" s="3"/>
      <c r="D653" s="3"/>
      <c r="E653" s="3"/>
      <c r="F653" s="3"/>
      <c r="G653" s="3"/>
      <c r="H653" s="3"/>
      <c r="I653" s="3"/>
      <c r="J653" s="3"/>
      <c r="V653" s="3"/>
      <c r="W653" s="3"/>
      <c r="X653" s="3"/>
      <c r="Y653" s="3"/>
      <c r="Z653" s="3"/>
    </row>
    <row r="654">
      <c r="A654" s="3"/>
      <c r="B654" s="4"/>
      <c r="C654" s="3"/>
      <c r="D654" s="3"/>
      <c r="E654" s="3"/>
      <c r="F654" s="3"/>
      <c r="G654" s="3"/>
      <c r="H654" s="3"/>
      <c r="I654" s="3"/>
      <c r="J654" s="3"/>
      <c r="V654" s="3"/>
      <c r="W654" s="3"/>
      <c r="X654" s="3"/>
      <c r="Y654" s="3"/>
      <c r="Z654" s="3"/>
    </row>
    <row r="655">
      <c r="A655" s="3"/>
      <c r="B655" s="4"/>
      <c r="C655" s="3"/>
      <c r="D655" s="3"/>
      <c r="E655" s="3"/>
      <c r="F655" s="3"/>
      <c r="G655" s="3"/>
      <c r="H655" s="3"/>
      <c r="I655" s="3"/>
      <c r="J655" s="3"/>
      <c r="V655" s="3"/>
      <c r="W655" s="3"/>
      <c r="X655" s="3"/>
      <c r="Y655" s="3"/>
      <c r="Z655" s="3"/>
    </row>
    <row r="656">
      <c r="A656" s="3"/>
      <c r="B656" s="4"/>
      <c r="C656" s="3"/>
      <c r="D656" s="3"/>
      <c r="E656" s="3"/>
      <c r="F656" s="3"/>
      <c r="G656" s="3"/>
      <c r="H656" s="3"/>
      <c r="I656" s="3"/>
      <c r="J656" s="3"/>
      <c r="V656" s="3"/>
      <c r="W656" s="3"/>
      <c r="X656" s="3"/>
      <c r="Y656" s="3"/>
      <c r="Z656" s="3"/>
    </row>
    <row r="657">
      <c r="A657" s="3"/>
      <c r="B657" s="4"/>
      <c r="C657" s="3"/>
      <c r="D657" s="3"/>
      <c r="E657" s="3"/>
      <c r="F657" s="3"/>
      <c r="G657" s="3"/>
      <c r="H657" s="3"/>
      <c r="I657" s="3"/>
      <c r="J657" s="3"/>
      <c r="V657" s="3"/>
      <c r="W657" s="3"/>
      <c r="X657" s="3"/>
      <c r="Y657" s="3"/>
      <c r="Z657" s="3"/>
    </row>
    <row r="658">
      <c r="A658" s="3"/>
      <c r="B658" s="4"/>
      <c r="C658" s="3"/>
      <c r="D658" s="3"/>
      <c r="E658" s="3"/>
      <c r="F658" s="3"/>
      <c r="G658" s="3"/>
      <c r="H658" s="3"/>
      <c r="I658" s="3"/>
      <c r="J658" s="3"/>
      <c r="V658" s="3"/>
      <c r="W658" s="3"/>
      <c r="X658" s="3"/>
      <c r="Y658" s="3"/>
      <c r="Z658" s="3"/>
    </row>
    <row r="659">
      <c r="A659" s="3"/>
      <c r="B659" s="4"/>
      <c r="C659" s="3"/>
      <c r="D659" s="3"/>
      <c r="E659" s="3"/>
      <c r="F659" s="3"/>
      <c r="G659" s="3"/>
      <c r="H659" s="3"/>
      <c r="I659" s="3"/>
      <c r="J659" s="3"/>
      <c r="V659" s="3"/>
      <c r="W659" s="3"/>
      <c r="X659" s="3"/>
      <c r="Y659" s="3"/>
      <c r="Z659" s="3"/>
    </row>
    <row r="660">
      <c r="A660" s="3"/>
      <c r="B660" s="4"/>
      <c r="C660" s="3"/>
      <c r="D660" s="3"/>
      <c r="E660" s="3"/>
      <c r="F660" s="3"/>
      <c r="G660" s="3"/>
      <c r="H660" s="3"/>
      <c r="I660" s="3"/>
      <c r="J660" s="3"/>
      <c r="V660" s="3"/>
      <c r="W660" s="3"/>
      <c r="X660" s="3"/>
      <c r="Y660" s="3"/>
      <c r="Z660" s="3"/>
    </row>
    <row r="661">
      <c r="A661" s="3"/>
      <c r="B661" s="4"/>
      <c r="C661" s="3"/>
      <c r="D661" s="3"/>
      <c r="E661" s="3"/>
      <c r="F661" s="3"/>
      <c r="G661" s="3"/>
      <c r="H661" s="3"/>
      <c r="I661" s="3"/>
      <c r="J661" s="3"/>
      <c r="V661" s="3"/>
      <c r="W661" s="3"/>
      <c r="X661" s="3"/>
      <c r="Y661" s="3"/>
      <c r="Z661" s="3"/>
    </row>
    <row r="662">
      <c r="A662" s="3"/>
      <c r="B662" s="4"/>
      <c r="C662" s="3"/>
      <c r="D662" s="3"/>
      <c r="E662" s="3"/>
      <c r="F662" s="3"/>
      <c r="G662" s="3"/>
      <c r="H662" s="3"/>
      <c r="I662" s="3"/>
      <c r="J662" s="3"/>
      <c r="V662" s="3"/>
      <c r="W662" s="3"/>
      <c r="X662" s="3"/>
      <c r="Y662" s="3"/>
      <c r="Z662" s="3"/>
    </row>
    <row r="663">
      <c r="A663" s="3"/>
      <c r="B663" s="4"/>
      <c r="C663" s="3"/>
      <c r="D663" s="3"/>
      <c r="E663" s="3"/>
      <c r="F663" s="3"/>
      <c r="G663" s="3"/>
      <c r="H663" s="3"/>
      <c r="I663" s="3"/>
      <c r="J663" s="3"/>
      <c r="V663" s="3"/>
      <c r="W663" s="3"/>
      <c r="X663" s="3"/>
      <c r="Y663" s="3"/>
      <c r="Z663" s="3"/>
    </row>
    <row r="664">
      <c r="A664" s="3"/>
      <c r="B664" s="4"/>
      <c r="C664" s="3"/>
      <c r="D664" s="3"/>
      <c r="E664" s="3"/>
      <c r="F664" s="3"/>
      <c r="G664" s="3"/>
      <c r="H664" s="3"/>
      <c r="I664" s="3"/>
      <c r="J664" s="3"/>
      <c r="V664" s="3"/>
      <c r="W664" s="3"/>
      <c r="X664" s="3"/>
      <c r="Y664" s="3"/>
      <c r="Z664" s="3"/>
    </row>
    <row r="665">
      <c r="A665" s="3"/>
      <c r="B665" s="4"/>
      <c r="C665" s="3"/>
      <c r="D665" s="3"/>
      <c r="E665" s="3"/>
      <c r="F665" s="3"/>
      <c r="G665" s="3"/>
      <c r="H665" s="3"/>
      <c r="I665" s="3"/>
      <c r="J665" s="3"/>
      <c r="V665" s="3"/>
      <c r="W665" s="3"/>
      <c r="X665" s="3"/>
      <c r="Y665" s="3"/>
      <c r="Z665" s="3"/>
    </row>
    <row r="666">
      <c r="A666" s="3"/>
      <c r="B666" s="4"/>
      <c r="C666" s="3"/>
      <c r="D666" s="3"/>
      <c r="E666" s="3"/>
      <c r="F666" s="3"/>
      <c r="G666" s="3"/>
      <c r="H666" s="3"/>
      <c r="I666" s="3"/>
      <c r="J666" s="3"/>
      <c r="V666" s="3"/>
      <c r="W666" s="3"/>
      <c r="X666" s="3"/>
      <c r="Y666" s="3"/>
      <c r="Z666" s="3"/>
    </row>
    <row r="667">
      <c r="A667" s="3"/>
      <c r="B667" s="4"/>
      <c r="C667" s="3"/>
      <c r="D667" s="3"/>
      <c r="E667" s="3"/>
      <c r="F667" s="3"/>
      <c r="G667" s="3"/>
      <c r="H667" s="3"/>
      <c r="I667" s="3"/>
      <c r="J667" s="3"/>
      <c r="V667" s="3"/>
      <c r="W667" s="3"/>
      <c r="X667" s="3"/>
      <c r="Y667" s="3"/>
      <c r="Z667" s="3"/>
    </row>
    <row r="668">
      <c r="A668" s="3"/>
      <c r="B668" s="4"/>
      <c r="C668" s="3"/>
      <c r="D668" s="3"/>
      <c r="E668" s="3"/>
      <c r="F668" s="3"/>
      <c r="G668" s="3"/>
      <c r="H668" s="3"/>
      <c r="I668" s="3"/>
      <c r="J668" s="3"/>
      <c r="V668" s="3"/>
      <c r="W668" s="3"/>
      <c r="X668" s="3"/>
      <c r="Y668" s="3"/>
      <c r="Z668" s="3"/>
    </row>
    <row r="669">
      <c r="A669" s="3"/>
      <c r="B669" s="4"/>
      <c r="C669" s="3"/>
      <c r="D669" s="3"/>
      <c r="E669" s="3"/>
      <c r="F669" s="3"/>
      <c r="G669" s="3"/>
      <c r="H669" s="3"/>
      <c r="I669" s="3"/>
      <c r="J669" s="3"/>
      <c r="V669" s="3"/>
      <c r="W669" s="3"/>
      <c r="X669" s="3"/>
      <c r="Y669" s="3"/>
      <c r="Z669" s="3"/>
    </row>
    <row r="670">
      <c r="A670" s="3"/>
      <c r="B670" s="4"/>
      <c r="C670" s="3"/>
      <c r="D670" s="3"/>
      <c r="E670" s="3"/>
      <c r="F670" s="3"/>
      <c r="G670" s="3"/>
      <c r="H670" s="3"/>
      <c r="I670" s="3"/>
      <c r="J670" s="3"/>
      <c r="V670" s="3"/>
      <c r="W670" s="3"/>
      <c r="X670" s="3"/>
      <c r="Y670" s="3"/>
      <c r="Z670" s="3"/>
    </row>
    <row r="671">
      <c r="A671" s="3"/>
      <c r="B671" s="4"/>
      <c r="C671" s="3"/>
      <c r="D671" s="3"/>
      <c r="E671" s="3"/>
      <c r="F671" s="3"/>
      <c r="G671" s="3"/>
      <c r="H671" s="3"/>
      <c r="I671" s="3"/>
      <c r="J671" s="3"/>
      <c r="V671" s="3"/>
      <c r="W671" s="3"/>
      <c r="X671" s="3"/>
      <c r="Y671" s="3"/>
      <c r="Z671" s="3"/>
    </row>
    <row r="672">
      <c r="A672" s="3"/>
      <c r="B672" s="4"/>
      <c r="C672" s="3"/>
      <c r="D672" s="3"/>
      <c r="E672" s="3"/>
      <c r="F672" s="3"/>
      <c r="G672" s="3"/>
      <c r="H672" s="3"/>
      <c r="I672" s="3"/>
      <c r="J672" s="3"/>
      <c r="V672" s="3"/>
      <c r="W672" s="3"/>
      <c r="X672" s="3"/>
      <c r="Y672" s="3"/>
      <c r="Z672" s="3"/>
    </row>
    <row r="673">
      <c r="A673" s="3"/>
      <c r="B673" s="4"/>
      <c r="C673" s="3"/>
      <c r="D673" s="3"/>
      <c r="E673" s="3"/>
      <c r="F673" s="3"/>
      <c r="G673" s="3"/>
      <c r="H673" s="3"/>
      <c r="I673" s="3"/>
      <c r="J673" s="3"/>
      <c r="V673" s="3"/>
      <c r="W673" s="3"/>
      <c r="X673" s="3"/>
      <c r="Y673" s="3"/>
      <c r="Z673" s="3"/>
    </row>
    <row r="674">
      <c r="A674" s="3"/>
      <c r="B674" s="4"/>
      <c r="C674" s="3"/>
      <c r="D674" s="3"/>
      <c r="E674" s="3"/>
      <c r="F674" s="3"/>
      <c r="G674" s="3"/>
      <c r="H674" s="3"/>
      <c r="I674" s="3"/>
      <c r="J674" s="3"/>
      <c r="V674" s="3"/>
      <c r="W674" s="3"/>
      <c r="X674" s="3"/>
      <c r="Y674" s="3"/>
      <c r="Z674" s="3"/>
    </row>
    <row r="675">
      <c r="A675" s="3"/>
      <c r="B675" s="4"/>
      <c r="C675" s="3"/>
      <c r="D675" s="3"/>
      <c r="E675" s="3"/>
      <c r="F675" s="3"/>
      <c r="G675" s="3"/>
      <c r="H675" s="3"/>
      <c r="I675" s="3"/>
      <c r="J675" s="3"/>
      <c r="V675" s="3"/>
      <c r="W675" s="3"/>
      <c r="X675" s="3"/>
      <c r="Y675" s="3"/>
      <c r="Z675" s="3"/>
    </row>
    <row r="676">
      <c r="A676" s="3"/>
      <c r="B676" s="4"/>
      <c r="C676" s="3"/>
      <c r="D676" s="3"/>
      <c r="E676" s="3"/>
      <c r="F676" s="3"/>
      <c r="G676" s="3"/>
      <c r="H676" s="3"/>
      <c r="I676" s="3"/>
      <c r="J676" s="3"/>
      <c r="V676" s="3"/>
      <c r="W676" s="3"/>
      <c r="X676" s="3"/>
      <c r="Y676" s="3"/>
      <c r="Z676" s="3"/>
    </row>
    <row r="677">
      <c r="A677" s="3"/>
      <c r="B677" s="4"/>
      <c r="C677" s="3"/>
      <c r="D677" s="3"/>
      <c r="E677" s="3"/>
      <c r="F677" s="3"/>
      <c r="G677" s="3"/>
      <c r="H677" s="3"/>
      <c r="I677" s="3"/>
      <c r="J677" s="3"/>
      <c r="V677" s="3"/>
      <c r="W677" s="3"/>
      <c r="X677" s="3"/>
      <c r="Y677" s="3"/>
      <c r="Z677" s="3"/>
    </row>
    <row r="678">
      <c r="A678" s="3"/>
      <c r="B678" s="4"/>
      <c r="C678" s="3"/>
      <c r="D678" s="3"/>
      <c r="E678" s="3"/>
      <c r="F678" s="3"/>
      <c r="G678" s="3"/>
      <c r="H678" s="3"/>
      <c r="I678" s="3"/>
      <c r="J678" s="3"/>
      <c r="V678" s="3"/>
      <c r="W678" s="3"/>
      <c r="X678" s="3"/>
      <c r="Y678" s="3"/>
      <c r="Z678" s="3"/>
    </row>
    <row r="679">
      <c r="A679" s="3"/>
      <c r="B679" s="4"/>
      <c r="C679" s="3"/>
      <c r="D679" s="3"/>
      <c r="E679" s="3"/>
      <c r="F679" s="3"/>
      <c r="G679" s="3"/>
      <c r="H679" s="3"/>
      <c r="I679" s="3"/>
      <c r="J679" s="3"/>
      <c r="V679" s="3"/>
      <c r="W679" s="3"/>
      <c r="X679" s="3"/>
      <c r="Y679" s="3"/>
      <c r="Z679" s="3"/>
    </row>
    <row r="680">
      <c r="A680" s="3"/>
      <c r="B680" s="4"/>
      <c r="C680" s="3"/>
      <c r="D680" s="3"/>
      <c r="E680" s="3"/>
      <c r="F680" s="3"/>
      <c r="G680" s="3"/>
      <c r="H680" s="3"/>
      <c r="I680" s="3"/>
      <c r="J680" s="3"/>
      <c r="V680" s="3"/>
      <c r="W680" s="3"/>
      <c r="X680" s="3"/>
      <c r="Y680" s="3"/>
      <c r="Z680" s="3"/>
    </row>
    <row r="681">
      <c r="A681" s="3"/>
      <c r="B681" s="4"/>
      <c r="C681" s="3"/>
      <c r="D681" s="3"/>
      <c r="E681" s="3"/>
      <c r="F681" s="3"/>
      <c r="G681" s="3"/>
      <c r="H681" s="3"/>
      <c r="I681" s="3"/>
      <c r="J681" s="3"/>
      <c r="V681" s="3"/>
      <c r="W681" s="3"/>
      <c r="X681" s="3"/>
      <c r="Y681" s="3"/>
      <c r="Z681" s="3"/>
    </row>
    <row r="682">
      <c r="A682" s="3"/>
      <c r="B682" s="4"/>
      <c r="C682" s="3"/>
      <c r="D682" s="3"/>
      <c r="E682" s="3"/>
      <c r="F682" s="3"/>
      <c r="G682" s="3"/>
      <c r="H682" s="3"/>
      <c r="I682" s="3"/>
      <c r="J682" s="3"/>
      <c r="V682" s="3"/>
      <c r="W682" s="3"/>
      <c r="X682" s="3"/>
      <c r="Y682" s="3"/>
      <c r="Z682" s="3"/>
    </row>
    <row r="683">
      <c r="A683" s="3"/>
      <c r="B683" s="4"/>
      <c r="C683" s="3"/>
      <c r="D683" s="3"/>
      <c r="E683" s="3"/>
      <c r="F683" s="3"/>
      <c r="G683" s="3"/>
      <c r="H683" s="3"/>
      <c r="I683" s="3"/>
      <c r="J683" s="3"/>
      <c r="V683" s="3"/>
      <c r="W683" s="3"/>
      <c r="X683" s="3"/>
      <c r="Y683" s="3"/>
      <c r="Z683" s="3"/>
    </row>
    <row r="684">
      <c r="A684" s="3"/>
      <c r="B684" s="4"/>
      <c r="C684" s="3"/>
      <c r="D684" s="3"/>
      <c r="E684" s="3"/>
      <c r="F684" s="3"/>
      <c r="G684" s="3"/>
      <c r="H684" s="3"/>
      <c r="I684" s="3"/>
      <c r="J684" s="3"/>
      <c r="V684" s="3"/>
      <c r="W684" s="3"/>
      <c r="X684" s="3"/>
      <c r="Y684" s="3"/>
      <c r="Z684" s="3"/>
    </row>
    <row r="685">
      <c r="A685" s="3"/>
      <c r="B685" s="4"/>
      <c r="C685" s="3"/>
      <c r="D685" s="3"/>
      <c r="E685" s="3"/>
      <c r="F685" s="3"/>
      <c r="G685" s="3"/>
      <c r="H685" s="3"/>
      <c r="I685" s="3"/>
      <c r="J685" s="3"/>
      <c r="V685" s="3"/>
      <c r="W685" s="3"/>
      <c r="X685" s="3"/>
      <c r="Y685" s="3"/>
      <c r="Z685" s="3"/>
    </row>
    <row r="686">
      <c r="A686" s="3"/>
      <c r="B686" s="4"/>
      <c r="C686" s="3"/>
      <c r="D686" s="3"/>
      <c r="E686" s="3"/>
      <c r="F686" s="3"/>
      <c r="G686" s="3"/>
      <c r="H686" s="3"/>
      <c r="I686" s="3"/>
      <c r="J686" s="3"/>
      <c r="V686" s="3"/>
      <c r="W686" s="3"/>
      <c r="X686" s="3"/>
      <c r="Y686" s="3"/>
      <c r="Z686" s="3"/>
    </row>
    <row r="687">
      <c r="A687" s="3"/>
      <c r="B687" s="4"/>
      <c r="C687" s="3"/>
      <c r="D687" s="3"/>
      <c r="E687" s="3"/>
      <c r="F687" s="3"/>
      <c r="G687" s="3"/>
      <c r="H687" s="3"/>
      <c r="I687" s="3"/>
      <c r="J687" s="3"/>
      <c r="V687" s="3"/>
      <c r="W687" s="3"/>
      <c r="X687" s="3"/>
      <c r="Y687" s="3"/>
      <c r="Z687" s="3"/>
    </row>
    <row r="688">
      <c r="A688" s="3"/>
      <c r="B688" s="4"/>
      <c r="C688" s="3"/>
      <c r="D688" s="3"/>
      <c r="E688" s="3"/>
      <c r="F688" s="3"/>
      <c r="G688" s="3"/>
      <c r="H688" s="3"/>
      <c r="I688" s="3"/>
      <c r="J688" s="3"/>
      <c r="V688" s="3"/>
      <c r="W688" s="3"/>
      <c r="X688" s="3"/>
      <c r="Y688" s="3"/>
      <c r="Z688" s="3"/>
    </row>
    <row r="689">
      <c r="A689" s="3"/>
      <c r="B689" s="4"/>
      <c r="C689" s="3"/>
      <c r="D689" s="3"/>
      <c r="E689" s="3"/>
      <c r="F689" s="3"/>
      <c r="G689" s="3"/>
      <c r="H689" s="3"/>
      <c r="I689" s="3"/>
      <c r="J689" s="3"/>
      <c r="V689" s="3"/>
      <c r="W689" s="3"/>
      <c r="X689" s="3"/>
      <c r="Y689" s="3"/>
      <c r="Z689" s="3"/>
    </row>
    <row r="690">
      <c r="A690" s="3"/>
      <c r="B690" s="4"/>
      <c r="C690" s="3"/>
      <c r="D690" s="3"/>
      <c r="E690" s="3"/>
      <c r="F690" s="3"/>
      <c r="G690" s="3"/>
      <c r="H690" s="3"/>
      <c r="I690" s="3"/>
      <c r="J690" s="3"/>
      <c r="V690" s="3"/>
      <c r="W690" s="3"/>
      <c r="X690" s="3"/>
      <c r="Y690" s="3"/>
      <c r="Z690" s="3"/>
    </row>
    <row r="691">
      <c r="A691" s="3"/>
      <c r="B691" s="4"/>
      <c r="C691" s="3"/>
      <c r="D691" s="3"/>
      <c r="E691" s="3"/>
      <c r="F691" s="3"/>
      <c r="G691" s="3"/>
      <c r="H691" s="3"/>
      <c r="I691" s="3"/>
      <c r="J691" s="3"/>
      <c r="V691" s="3"/>
      <c r="W691" s="3"/>
      <c r="X691" s="3"/>
      <c r="Y691" s="3"/>
      <c r="Z691" s="3"/>
    </row>
    <row r="692">
      <c r="A692" s="3"/>
      <c r="B692" s="4"/>
      <c r="C692" s="3"/>
      <c r="D692" s="3"/>
      <c r="E692" s="3"/>
      <c r="F692" s="3"/>
      <c r="G692" s="3"/>
      <c r="H692" s="3"/>
      <c r="I692" s="3"/>
      <c r="J692" s="3"/>
      <c r="V692" s="3"/>
      <c r="W692" s="3"/>
      <c r="X692" s="3"/>
      <c r="Y692" s="3"/>
      <c r="Z692" s="3"/>
    </row>
    <row r="693">
      <c r="A693" s="3"/>
      <c r="B693" s="4"/>
      <c r="C693" s="3"/>
      <c r="D693" s="3"/>
      <c r="E693" s="3"/>
      <c r="F693" s="3"/>
      <c r="G693" s="3"/>
      <c r="H693" s="3"/>
      <c r="I693" s="3"/>
      <c r="J693" s="3"/>
      <c r="V693" s="3"/>
      <c r="W693" s="3"/>
      <c r="X693" s="3"/>
      <c r="Y693" s="3"/>
      <c r="Z693" s="3"/>
    </row>
    <row r="694">
      <c r="A694" s="3"/>
      <c r="B694" s="4"/>
      <c r="C694" s="3"/>
      <c r="D694" s="3"/>
      <c r="E694" s="3"/>
      <c r="F694" s="3"/>
      <c r="G694" s="3"/>
      <c r="H694" s="3"/>
      <c r="I694" s="3"/>
      <c r="J694" s="3"/>
      <c r="V694" s="3"/>
      <c r="W694" s="3"/>
      <c r="X694" s="3"/>
      <c r="Y694" s="3"/>
      <c r="Z694" s="3"/>
    </row>
    <row r="695">
      <c r="A695" s="3"/>
      <c r="B695" s="4"/>
      <c r="C695" s="3"/>
      <c r="D695" s="3"/>
      <c r="E695" s="3"/>
      <c r="F695" s="3"/>
      <c r="G695" s="3"/>
      <c r="H695" s="3"/>
      <c r="I695" s="3"/>
      <c r="J695" s="3"/>
      <c r="V695" s="3"/>
      <c r="W695" s="3"/>
      <c r="X695" s="3"/>
      <c r="Y695" s="3"/>
      <c r="Z695" s="3"/>
    </row>
    <row r="696">
      <c r="A696" s="3"/>
      <c r="B696" s="4"/>
      <c r="C696" s="3"/>
      <c r="D696" s="3"/>
      <c r="E696" s="3"/>
      <c r="F696" s="3"/>
      <c r="G696" s="3"/>
      <c r="H696" s="3"/>
      <c r="I696" s="3"/>
      <c r="J696" s="3"/>
      <c r="V696" s="3"/>
      <c r="W696" s="3"/>
      <c r="X696" s="3"/>
      <c r="Y696" s="3"/>
      <c r="Z696" s="3"/>
    </row>
    <row r="697">
      <c r="A697" s="3"/>
      <c r="B697" s="4"/>
      <c r="C697" s="3"/>
      <c r="D697" s="3"/>
      <c r="E697" s="3"/>
      <c r="F697" s="3"/>
      <c r="G697" s="3"/>
      <c r="H697" s="3"/>
      <c r="I697" s="3"/>
      <c r="J697" s="3"/>
      <c r="V697" s="3"/>
      <c r="W697" s="3"/>
      <c r="X697" s="3"/>
      <c r="Y697" s="3"/>
      <c r="Z697" s="3"/>
    </row>
    <row r="698">
      <c r="A698" s="3"/>
      <c r="B698" s="4"/>
      <c r="C698" s="3"/>
      <c r="D698" s="3"/>
      <c r="E698" s="3"/>
      <c r="F698" s="3"/>
      <c r="G698" s="3"/>
      <c r="H698" s="3"/>
      <c r="I698" s="3"/>
      <c r="J698" s="3"/>
      <c r="V698" s="3"/>
      <c r="W698" s="3"/>
      <c r="X698" s="3"/>
      <c r="Y698" s="3"/>
      <c r="Z698" s="3"/>
    </row>
    <row r="699">
      <c r="A699" s="3"/>
      <c r="B699" s="4"/>
      <c r="C699" s="3"/>
      <c r="D699" s="3"/>
      <c r="E699" s="3"/>
      <c r="F699" s="3"/>
      <c r="G699" s="3"/>
      <c r="H699" s="3"/>
      <c r="I699" s="3"/>
      <c r="J699" s="3"/>
      <c r="V699" s="3"/>
      <c r="W699" s="3"/>
      <c r="X699" s="3"/>
      <c r="Y699" s="3"/>
      <c r="Z699" s="3"/>
    </row>
    <row r="700">
      <c r="A700" s="3"/>
      <c r="B700" s="4"/>
      <c r="C700" s="3"/>
      <c r="D700" s="3"/>
      <c r="E700" s="3"/>
      <c r="F700" s="3"/>
      <c r="G700" s="3"/>
      <c r="H700" s="3"/>
      <c r="I700" s="3"/>
      <c r="J700" s="3"/>
      <c r="V700" s="3"/>
      <c r="W700" s="3"/>
      <c r="X700" s="3"/>
      <c r="Y700" s="3"/>
      <c r="Z700" s="3"/>
    </row>
    <row r="701">
      <c r="A701" s="3"/>
      <c r="B701" s="4"/>
      <c r="C701" s="3"/>
      <c r="D701" s="3"/>
      <c r="E701" s="3"/>
      <c r="F701" s="3"/>
      <c r="G701" s="3"/>
      <c r="H701" s="3"/>
      <c r="I701" s="3"/>
      <c r="J701" s="3"/>
      <c r="V701" s="3"/>
      <c r="W701" s="3"/>
      <c r="X701" s="3"/>
      <c r="Y701" s="3"/>
      <c r="Z701" s="3"/>
    </row>
    <row r="702">
      <c r="A702" s="3"/>
      <c r="B702" s="4"/>
      <c r="C702" s="3"/>
      <c r="D702" s="3"/>
      <c r="E702" s="3"/>
      <c r="F702" s="3"/>
      <c r="G702" s="3"/>
      <c r="H702" s="3"/>
      <c r="I702" s="3"/>
      <c r="J702" s="3"/>
      <c r="V702" s="3"/>
      <c r="W702" s="3"/>
      <c r="X702" s="3"/>
      <c r="Y702" s="3"/>
      <c r="Z702" s="3"/>
    </row>
    <row r="703">
      <c r="A703" s="3"/>
      <c r="B703" s="4"/>
      <c r="C703" s="3"/>
      <c r="D703" s="3"/>
      <c r="E703" s="3"/>
      <c r="F703" s="3"/>
      <c r="G703" s="3"/>
      <c r="H703" s="3"/>
      <c r="I703" s="3"/>
      <c r="J703" s="3"/>
      <c r="V703" s="3"/>
      <c r="W703" s="3"/>
      <c r="X703" s="3"/>
      <c r="Y703" s="3"/>
      <c r="Z703" s="3"/>
    </row>
    <row r="704">
      <c r="A704" s="3"/>
      <c r="B704" s="4"/>
      <c r="C704" s="3"/>
      <c r="D704" s="3"/>
      <c r="E704" s="3"/>
      <c r="F704" s="3"/>
      <c r="G704" s="3"/>
      <c r="H704" s="3"/>
      <c r="I704" s="3"/>
      <c r="J704" s="3"/>
      <c r="V704" s="3"/>
      <c r="W704" s="3"/>
      <c r="X704" s="3"/>
      <c r="Y704" s="3"/>
      <c r="Z704" s="3"/>
    </row>
    <row r="705">
      <c r="A705" s="3"/>
      <c r="B705" s="4"/>
      <c r="C705" s="3"/>
      <c r="D705" s="3"/>
      <c r="E705" s="3"/>
      <c r="F705" s="3"/>
      <c r="G705" s="3"/>
      <c r="H705" s="3"/>
      <c r="I705" s="3"/>
      <c r="J705" s="3"/>
      <c r="V705" s="3"/>
      <c r="W705" s="3"/>
      <c r="X705" s="3"/>
      <c r="Y705" s="3"/>
      <c r="Z705" s="3"/>
    </row>
    <row r="706">
      <c r="A706" s="3"/>
      <c r="B706" s="4"/>
      <c r="C706" s="3"/>
      <c r="D706" s="3"/>
      <c r="E706" s="3"/>
      <c r="F706" s="3"/>
      <c r="G706" s="3"/>
      <c r="H706" s="3"/>
      <c r="I706" s="3"/>
      <c r="J706" s="3"/>
      <c r="V706" s="3"/>
      <c r="W706" s="3"/>
      <c r="X706" s="3"/>
      <c r="Y706" s="3"/>
      <c r="Z706" s="3"/>
    </row>
    <row r="707">
      <c r="A707" s="3"/>
      <c r="B707" s="4"/>
      <c r="C707" s="3"/>
      <c r="D707" s="3"/>
      <c r="E707" s="3"/>
      <c r="F707" s="3"/>
      <c r="G707" s="3"/>
      <c r="H707" s="3"/>
      <c r="I707" s="3"/>
      <c r="J707" s="3"/>
      <c r="V707" s="3"/>
      <c r="W707" s="3"/>
      <c r="X707" s="3"/>
      <c r="Y707" s="3"/>
      <c r="Z707" s="3"/>
    </row>
    <row r="708">
      <c r="A708" s="3"/>
      <c r="B708" s="4"/>
      <c r="C708" s="3"/>
      <c r="D708" s="3"/>
      <c r="E708" s="3"/>
      <c r="F708" s="3"/>
      <c r="G708" s="3"/>
      <c r="H708" s="3"/>
      <c r="I708" s="3"/>
      <c r="J708" s="3"/>
      <c r="V708" s="3"/>
      <c r="W708" s="3"/>
      <c r="X708" s="3"/>
      <c r="Y708" s="3"/>
      <c r="Z708" s="3"/>
    </row>
    <row r="709">
      <c r="A709" s="3"/>
      <c r="B709" s="4"/>
      <c r="C709" s="3"/>
      <c r="D709" s="3"/>
      <c r="E709" s="3"/>
      <c r="F709" s="3"/>
      <c r="G709" s="3"/>
      <c r="H709" s="3"/>
      <c r="I709" s="3"/>
      <c r="J709" s="3"/>
      <c r="V709" s="3"/>
      <c r="W709" s="3"/>
      <c r="X709" s="3"/>
      <c r="Y709" s="3"/>
      <c r="Z709" s="3"/>
    </row>
    <row r="710">
      <c r="A710" s="3"/>
      <c r="B710" s="4"/>
      <c r="C710" s="3"/>
      <c r="D710" s="3"/>
      <c r="E710" s="3"/>
      <c r="F710" s="3"/>
      <c r="G710" s="3"/>
      <c r="H710" s="3"/>
      <c r="I710" s="3"/>
      <c r="J710" s="3"/>
      <c r="V710" s="3"/>
      <c r="W710" s="3"/>
      <c r="X710" s="3"/>
      <c r="Y710" s="3"/>
      <c r="Z710" s="3"/>
    </row>
    <row r="711">
      <c r="A711" s="3"/>
      <c r="B711" s="4"/>
      <c r="C711" s="3"/>
      <c r="D711" s="3"/>
      <c r="E711" s="3"/>
      <c r="F711" s="3"/>
      <c r="G711" s="3"/>
      <c r="H711" s="3"/>
      <c r="I711" s="3"/>
      <c r="J711" s="3"/>
      <c r="V711" s="3"/>
      <c r="W711" s="3"/>
      <c r="X711" s="3"/>
      <c r="Y711" s="3"/>
      <c r="Z711" s="3"/>
    </row>
    <row r="712">
      <c r="A712" s="3"/>
      <c r="B712" s="4"/>
      <c r="C712" s="3"/>
      <c r="D712" s="3"/>
      <c r="E712" s="3"/>
      <c r="F712" s="3"/>
      <c r="G712" s="3"/>
      <c r="H712" s="3"/>
      <c r="I712" s="3"/>
      <c r="J712" s="3"/>
      <c r="V712" s="3"/>
      <c r="W712" s="3"/>
      <c r="X712" s="3"/>
      <c r="Y712" s="3"/>
      <c r="Z712" s="3"/>
    </row>
    <row r="713">
      <c r="A713" s="3"/>
      <c r="B713" s="4"/>
      <c r="C713" s="3"/>
      <c r="D713" s="3"/>
      <c r="E713" s="3"/>
      <c r="F713" s="3"/>
      <c r="G713" s="3"/>
      <c r="H713" s="3"/>
      <c r="I713" s="3"/>
      <c r="J713" s="3"/>
      <c r="V713" s="3"/>
      <c r="W713" s="3"/>
      <c r="X713" s="3"/>
      <c r="Y713" s="3"/>
      <c r="Z713" s="3"/>
    </row>
    <row r="714">
      <c r="A714" s="3"/>
      <c r="B714" s="4"/>
      <c r="C714" s="3"/>
      <c r="D714" s="3"/>
      <c r="E714" s="3"/>
      <c r="F714" s="3"/>
      <c r="G714" s="3"/>
      <c r="H714" s="3"/>
      <c r="I714" s="3"/>
      <c r="J714" s="3"/>
      <c r="V714" s="3"/>
      <c r="W714" s="3"/>
      <c r="X714" s="3"/>
      <c r="Y714" s="3"/>
      <c r="Z714" s="3"/>
    </row>
    <row r="715">
      <c r="A715" s="3"/>
      <c r="B715" s="4"/>
      <c r="C715" s="3"/>
      <c r="D715" s="3"/>
      <c r="E715" s="3"/>
      <c r="F715" s="3"/>
      <c r="G715" s="3"/>
      <c r="H715" s="3"/>
      <c r="I715" s="3"/>
      <c r="J715" s="3"/>
      <c r="V715" s="3"/>
      <c r="W715" s="3"/>
      <c r="X715" s="3"/>
      <c r="Y715" s="3"/>
      <c r="Z715" s="3"/>
    </row>
    <row r="716">
      <c r="A716" s="3"/>
      <c r="B716" s="4"/>
      <c r="C716" s="3"/>
      <c r="D716" s="3"/>
      <c r="E716" s="3"/>
      <c r="F716" s="3"/>
      <c r="G716" s="3"/>
      <c r="H716" s="3"/>
      <c r="I716" s="3"/>
      <c r="J716" s="3"/>
      <c r="V716" s="3"/>
      <c r="W716" s="3"/>
      <c r="X716" s="3"/>
      <c r="Y716" s="3"/>
      <c r="Z716" s="3"/>
    </row>
    <row r="717">
      <c r="A717" s="3"/>
      <c r="B717" s="4"/>
      <c r="C717" s="3"/>
      <c r="D717" s="3"/>
      <c r="E717" s="3"/>
      <c r="F717" s="3"/>
      <c r="G717" s="3"/>
      <c r="H717" s="3"/>
      <c r="I717" s="3"/>
      <c r="J717" s="3"/>
      <c r="V717" s="3"/>
      <c r="W717" s="3"/>
      <c r="X717" s="3"/>
      <c r="Y717" s="3"/>
      <c r="Z717" s="3"/>
    </row>
    <row r="718">
      <c r="A718" s="3"/>
      <c r="B718" s="4"/>
      <c r="C718" s="3"/>
      <c r="D718" s="3"/>
      <c r="E718" s="3"/>
      <c r="F718" s="3"/>
      <c r="G718" s="3"/>
      <c r="H718" s="3"/>
      <c r="I718" s="3"/>
      <c r="J718" s="3"/>
      <c r="V718" s="3"/>
      <c r="W718" s="3"/>
      <c r="X718" s="3"/>
      <c r="Y718" s="3"/>
      <c r="Z718" s="3"/>
    </row>
    <row r="719">
      <c r="A719" s="3"/>
      <c r="B719" s="4"/>
      <c r="C719" s="3"/>
      <c r="D719" s="3"/>
      <c r="E719" s="3"/>
      <c r="F719" s="3"/>
      <c r="G719" s="3"/>
      <c r="H719" s="3"/>
      <c r="I719" s="3"/>
      <c r="J719" s="3"/>
      <c r="V719" s="3"/>
      <c r="W719" s="3"/>
      <c r="X719" s="3"/>
      <c r="Y719" s="3"/>
      <c r="Z719" s="3"/>
    </row>
    <row r="720">
      <c r="A720" s="3"/>
      <c r="B720" s="4"/>
      <c r="C720" s="3"/>
      <c r="D720" s="3"/>
      <c r="E720" s="3"/>
      <c r="F720" s="3"/>
      <c r="G720" s="3"/>
      <c r="H720" s="3"/>
      <c r="I720" s="3"/>
      <c r="J720" s="3"/>
      <c r="V720" s="3"/>
      <c r="W720" s="3"/>
      <c r="X720" s="3"/>
      <c r="Y720" s="3"/>
      <c r="Z720" s="3"/>
    </row>
    <row r="721">
      <c r="A721" s="3"/>
      <c r="B721" s="4"/>
      <c r="C721" s="3"/>
      <c r="D721" s="3"/>
      <c r="E721" s="3"/>
      <c r="F721" s="3"/>
      <c r="G721" s="3"/>
      <c r="H721" s="3"/>
      <c r="I721" s="3"/>
      <c r="J721" s="3"/>
      <c r="V721" s="3"/>
      <c r="W721" s="3"/>
      <c r="X721" s="3"/>
      <c r="Y721" s="3"/>
      <c r="Z721" s="3"/>
    </row>
    <row r="722">
      <c r="A722" s="3"/>
      <c r="B722" s="4"/>
      <c r="C722" s="3"/>
      <c r="D722" s="3"/>
      <c r="E722" s="3"/>
      <c r="F722" s="3"/>
      <c r="G722" s="3"/>
      <c r="H722" s="3"/>
      <c r="I722" s="3"/>
      <c r="J722" s="3"/>
      <c r="V722" s="3"/>
      <c r="W722" s="3"/>
      <c r="X722" s="3"/>
      <c r="Y722" s="3"/>
      <c r="Z722" s="3"/>
    </row>
    <row r="723">
      <c r="A723" s="3"/>
      <c r="B723" s="4"/>
      <c r="C723" s="3"/>
      <c r="D723" s="3"/>
      <c r="E723" s="3"/>
      <c r="F723" s="3"/>
      <c r="G723" s="3"/>
      <c r="H723" s="3"/>
      <c r="I723" s="3"/>
      <c r="J723" s="3"/>
      <c r="V723" s="3"/>
      <c r="W723" s="3"/>
      <c r="X723" s="3"/>
      <c r="Y723" s="3"/>
      <c r="Z723" s="3"/>
    </row>
    <row r="724">
      <c r="A724" s="3"/>
      <c r="B724" s="4"/>
      <c r="C724" s="3"/>
      <c r="D724" s="3"/>
      <c r="E724" s="3"/>
      <c r="F724" s="3"/>
      <c r="G724" s="3"/>
      <c r="H724" s="3"/>
      <c r="I724" s="3"/>
      <c r="J724" s="3"/>
      <c r="V724" s="3"/>
      <c r="W724" s="3"/>
      <c r="X724" s="3"/>
      <c r="Y724" s="3"/>
      <c r="Z724" s="3"/>
    </row>
    <row r="725">
      <c r="A725" s="3"/>
      <c r="B725" s="4"/>
      <c r="C725" s="3"/>
      <c r="D725" s="3"/>
      <c r="E725" s="3"/>
      <c r="F725" s="3"/>
      <c r="G725" s="3"/>
      <c r="H725" s="3"/>
      <c r="I725" s="3"/>
      <c r="J725" s="3"/>
      <c r="V725" s="3"/>
      <c r="W725" s="3"/>
      <c r="X725" s="3"/>
      <c r="Y725" s="3"/>
      <c r="Z725" s="3"/>
    </row>
    <row r="726">
      <c r="A726" s="3"/>
      <c r="B726" s="4"/>
      <c r="C726" s="3"/>
      <c r="D726" s="3"/>
      <c r="E726" s="3"/>
      <c r="F726" s="3"/>
      <c r="G726" s="3"/>
      <c r="H726" s="3"/>
      <c r="I726" s="3"/>
      <c r="J726" s="3"/>
      <c r="V726" s="3"/>
      <c r="W726" s="3"/>
      <c r="X726" s="3"/>
      <c r="Y726" s="3"/>
      <c r="Z726" s="3"/>
    </row>
    <row r="727">
      <c r="A727" s="3"/>
      <c r="B727" s="4"/>
      <c r="C727" s="3"/>
      <c r="D727" s="3"/>
      <c r="E727" s="3"/>
      <c r="F727" s="3"/>
      <c r="G727" s="3"/>
      <c r="H727" s="3"/>
      <c r="I727" s="3"/>
      <c r="J727" s="3"/>
      <c r="V727" s="3"/>
      <c r="W727" s="3"/>
      <c r="X727" s="3"/>
      <c r="Y727" s="3"/>
      <c r="Z727" s="3"/>
    </row>
    <row r="728">
      <c r="A728" s="3"/>
      <c r="B728" s="4"/>
      <c r="C728" s="3"/>
      <c r="D728" s="3"/>
      <c r="E728" s="3"/>
      <c r="F728" s="3"/>
      <c r="G728" s="3"/>
      <c r="H728" s="3"/>
      <c r="I728" s="3"/>
      <c r="J728" s="3"/>
      <c r="V728" s="3"/>
      <c r="W728" s="3"/>
      <c r="X728" s="3"/>
      <c r="Y728" s="3"/>
      <c r="Z728" s="3"/>
    </row>
    <row r="729">
      <c r="A729" s="3"/>
      <c r="B729" s="4"/>
      <c r="C729" s="3"/>
      <c r="D729" s="3"/>
      <c r="E729" s="3"/>
      <c r="F729" s="3"/>
      <c r="G729" s="3"/>
      <c r="H729" s="3"/>
      <c r="I729" s="3"/>
      <c r="J729" s="3"/>
      <c r="V729" s="3"/>
      <c r="W729" s="3"/>
      <c r="X729" s="3"/>
      <c r="Y729" s="3"/>
      <c r="Z729" s="3"/>
    </row>
    <row r="730">
      <c r="A730" s="3"/>
      <c r="B730" s="4"/>
      <c r="C730" s="3"/>
      <c r="D730" s="3"/>
      <c r="E730" s="3"/>
      <c r="F730" s="3"/>
      <c r="G730" s="3"/>
      <c r="H730" s="3"/>
      <c r="I730" s="3"/>
      <c r="J730" s="3"/>
      <c r="V730" s="3"/>
      <c r="W730" s="3"/>
      <c r="X730" s="3"/>
      <c r="Y730" s="3"/>
      <c r="Z730" s="3"/>
    </row>
    <row r="731">
      <c r="A731" s="3"/>
      <c r="B731" s="4"/>
      <c r="C731" s="3"/>
      <c r="D731" s="3"/>
      <c r="E731" s="3"/>
      <c r="F731" s="3"/>
      <c r="G731" s="3"/>
      <c r="H731" s="3"/>
      <c r="I731" s="3"/>
      <c r="J731" s="3"/>
      <c r="V731" s="3"/>
      <c r="W731" s="3"/>
      <c r="X731" s="3"/>
      <c r="Y731" s="3"/>
      <c r="Z731" s="3"/>
    </row>
    <row r="732">
      <c r="A732" s="3"/>
      <c r="B732" s="4"/>
      <c r="C732" s="3"/>
      <c r="D732" s="3"/>
      <c r="E732" s="3"/>
      <c r="F732" s="3"/>
      <c r="G732" s="3"/>
      <c r="H732" s="3"/>
      <c r="I732" s="3"/>
      <c r="J732" s="3"/>
      <c r="V732" s="3"/>
      <c r="W732" s="3"/>
      <c r="X732" s="3"/>
      <c r="Y732" s="3"/>
      <c r="Z732" s="3"/>
    </row>
    <row r="733">
      <c r="A733" s="3"/>
      <c r="B733" s="4"/>
      <c r="C733" s="3"/>
      <c r="D733" s="3"/>
      <c r="E733" s="3"/>
      <c r="F733" s="3"/>
      <c r="G733" s="3"/>
      <c r="H733" s="3"/>
      <c r="I733" s="3"/>
      <c r="J733" s="3"/>
      <c r="V733" s="3"/>
      <c r="W733" s="3"/>
      <c r="X733" s="3"/>
      <c r="Y733" s="3"/>
      <c r="Z733" s="3"/>
    </row>
    <row r="734">
      <c r="A734" s="3"/>
      <c r="B734" s="4"/>
      <c r="C734" s="3"/>
      <c r="D734" s="3"/>
      <c r="E734" s="3"/>
      <c r="F734" s="3"/>
      <c r="G734" s="3"/>
      <c r="H734" s="3"/>
      <c r="I734" s="3"/>
      <c r="J734" s="3"/>
      <c r="V734" s="3"/>
      <c r="W734" s="3"/>
      <c r="X734" s="3"/>
      <c r="Y734" s="3"/>
      <c r="Z734" s="3"/>
    </row>
    <row r="735">
      <c r="A735" s="3"/>
      <c r="B735" s="4"/>
      <c r="C735" s="3"/>
      <c r="D735" s="3"/>
      <c r="E735" s="3"/>
      <c r="F735" s="3"/>
      <c r="G735" s="3"/>
      <c r="H735" s="3"/>
      <c r="I735" s="3"/>
      <c r="J735" s="3"/>
      <c r="V735" s="3"/>
      <c r="W735" s="3"/>
      <c r="X735" s="3"/>
      <c r="Y735" s="3"/>
      <c r="Z735" s="3"/>
    </row>
    <row r="736">
      <c r="A736" s="3"/>
      <c r="B736" s="4"/>
      <c r="C736" s="3"/>
      <c r="D736" s="3"/>
      <c r="E736" s="3"/>
      <c r="F736" s="3"/>
      <c r="G736" s="3"/>
      <c r="H736" s="3"/>
      <c r="I736" s="3"/>
      <c r="J736" s="3"/>
      <c r="V736" s="3"/>
      <c r="W736" s="3"/>
      <c r="X736" s="3"/>
      <c r="Y736" s="3"/>
      <c r="Z736" s="3"/>
    </row>
    <row r="737">
      <c r="A737" s="3"/>
      <c r="B737" s="4"/>
      <c r="C737" s="3"/>
      <c r="D737" s="3"/>
      <c r="E737" s="3"/>
      <c r="F737" s="3"/>
      <c r="G737" s="3"/>
      <c r="H737" s="3"/>
      <c r="I737" s="3"/>
      <c r="J737" s="3"/>
      <c r="V737" s="3"/>
      <c r="W737" s="3"/>
      <c r="X737" s="3"/>
      <c r="Y737" s="3"/>
      <c r="Z737" s="3"/>
    </row>
    <row r="738">
      <c r="A738" s="3"/>
      <c r="B738" s="4"/>
      <c r="C738" s="3"/>
      <c r="D738" s="3"/>
      <c r="E738" s="3"/>
      <c r="F738" s="3"/>
      <c r="G738" s="3"/>
      <c r="H738" s="3"/>
      <c r="I738" s="3"/>
      <c r="J738" s="3"/>
      <c r="V738" s="3"/>
      <c r="W738" s="3"/>
      <c r="X738" s="3"/>
      <c r="Y738" s="3"/>
      <c r="Z738" s="3"/>
    </row>
    <row r="739">
      <c r="A739" s="3"/>
      <c r="B739" s="4"/>
      <c r="C739" s="3"/>
      <c r="D739" s="3"/>
      <c r="E739" s="3"/>
      <c r="F739" s="3"/>
      <c r="G739" s="3"/>
      <c r="H739" s="3"/>
      <c r="I739" s="3"/>
      <c r="J739" s="3"/>
      <c r="V739" s="3"/>
      <c r="W739" s="3"/>
      <c r="X739" s="3"/>
      <c r="Y739" s="3"/>
      <c r="Z739" s="3"/>
    </row>
    <row r="740">
      <c r="A740" s="3"/>
      <c r="B740" s="4"/>
      <c r="C740" s="3"/>
      <c r="D740" s="3"/>
      <c r="E740" s="3"/>
      <c r="F740" s="3"/>
      <c r="G740" s="3"/>
      <c r="H740" s="3"/>
      <c r="I740" s="3"/>
      <c r="J740" s="3"/>
      <c r="V740" s="3"/>
      <c r="W740" s="3"/>
      <c r="X740" s="3"/>
      <c r="Y740" s="3"/>
      <c r="Z740" s="3"/>
    </row>
    <row r="741">
      <c r="A741" s="3"/>
      <c r="B741" s="4"/>
      <c r="C741" s="3"/>
      <c r="D741" s="3"/>
      <c r="E741" s="3"/>
      <c r="F741" s="3"/>
      <c r="G741" s="3"/>
      <c r="H741" s="3"/>
      <c r="I741" s="3"/>
      <c r="J741" s="3"/>
      <c r="V741" s="3"/>
      <c r="W741" s="3"/>
      <c r="X741" s="3"/>
      <c r="Y741" s="3"/>
      <c r="Z741" s="3"/>
    </row>
    <row r="742">
      <c r="A742" s="3"/>
      <c r="B742" s="4"/>
      <c r="C742" s="3"/>
      <c r="D742" s="3"/>
      <c r="E742" s="3"/>
      <c r="F742" s="3"/>
      <c r="G742" s="3"/>
      <c r="H742" s="3"/>
      <c r="I742" s="3"/>
      <c r="J742" s="3"/>
      <c r="V742" s="3"/>
      <c r="W742" s="3"/>
      <c r="X742" s="3"/>
      <c r="Y742" s="3"/>
      <c r="Z742" s="3"/>
    </row>
    <row r="743">
      <c r="A743" s="3"/>
      <c r="B743" s="4"/>
      <c r="C743" s="3"/>
      <c r="D743" s="3"/>
      <c r="E743" s="3"/>
      <c r="F743" s="3"/>
      <c r="G743" s="3"/>
      <c r="H743" s="3"/>
      <c r="I743" s="3"/>
      <c r="J743" s="3"/>
      <c r="V743" s="3"/>
      <c r="W743" s="3"/>
      <c r="X743" s="3"/>
      <c r="Y743" s="3"/>
      <c r="Z743" s="3"/>
    </row>
    <row r="744">
      <c r="A744" s="3"/>
      <c r="B744" s="4"/>
      <c r="C744" s="3"/>
      <c r="D744" s="3"/>
      <c r="E744" s="3"/>
      <c r="F744" s="3"/>
      <c r="G744" s="3"/>
      <c r="H744" s="3"/>
      <c r="I744" s="3"/>
      <c r="J744" s="3"/>
      <c r="V744" s="3"/>
      <c r="W744" s="3"/>
      <c r="X744" s="3"/>
      <c r="Y744" s="3"/>
      <c r="Z744" s="3"/>
    </row>
    <row r="745">
      <c r="A745" s="3"/>
      <c r="B745" s="4"/>
      <c r="C745" s="3"/>
      <c r="D745" s="3"/>
      <c r="E745" s="3"/>
      <c r="F745" s="3"/>
      <c r="G745" s="3"/>
      <c r="H745" s="3"/>
      <c r="I745" s="3"/>
      <c r="J745" s="3"/>
      <c r="V745" s="3"/>
      <c r="W745" s="3"/>
      <c r="X745" s="3"/>
      <c r="Y745" s="3"/>
      <c r="Z745" s="3"/>
    </row>
    <row r="746">
      <c r="A746" s="3"/>
      <c r="B746" s="4"/>
      <c r="C746" s="3"/>
      <c r="D746" s="3"/>
      <c r="E746" s="3"/>
      <c r="F746" s="3"/>
      <c r="G746" s="3"/>
      <c r="H746" s="3"/>
      <c r="I746" s="3"/>
      <c r="J746" s="3"/>
      <c r="V746" s="3"/>
      <c r="W746" s="3"/>
      <c r="X746" s="3"/>
      <c r="Y746" s="3"/>
      <c r="Z746" s="3"/>
    </row>
    <row r="747">
      <c r="A747" s="3"/>
      <c r="B747" s="4"/>
      <c r="C747" s="3"/>
      <c r="D747" s="3"/>
      <c r="E747" s="3"/>
      <c r="F747" s="3"/>
      <c r="G747" s="3"/>
      <c r="H747" s="3"/>
      <c r="I747" s="3"/>
      <c r="J747" s="3"/>
      <c r="V747" s="3"/>
      <c r="W747" s="3"/>
      <c r="X747" s="3"/>
      <c r="Y747" s="3"/>
      <c r="Z747" s="3"/>
    </row>
    <row r="748">
      <c r="A748" s="3"/>
      <c r="B748" s="4"/>
      <c r="C748" s="3"/>
      <c r="D748" s="3"/>
      <c r="E748" s="3"/>
      <c r="F748" s="3"/>
      <c r="G748" s="3"/>
      <c r="H748" s="3"/>
      <c r="I748" s="3"/>
      <c r="J748" s="3"/>
      <c r="V748" s="3"/>
      <c r="W748" s="3"/>
      <c r="X748" s="3"/>
      <c r="Y748" s="3"/>
      <c r="Z748" s="3"/>
    </row>
    <row r="749">
      <c r="A749" s="3"/>
      <c r="B749" s="4"/>
      <c r="C749" s="3"/>
      <c r="D749" s="3"/>
      <c r="E749" s="3"/>
      <c r="F749" s="3"/>
      <c r="G749" s="3"/>
      <c r="H749" s="3"/>
      <c r="I749" s="3"/>
      <c r="J749" s="3"/>
      <c r="V749" s="3"/>
      <c r="W749" s="3"/>
      <c r="X749" s="3"/>
      <c r="Y749" s="3"/>
      <c r="Z749" s="3"/>
    </row>
    <row r="750">
      <c r="A750" s="3"/>
      <c r="B750" s="4"/>
      <c r="C750" s="3"/>
      <c r="D750" s="3"/>
      <c r="E750" s="3"/>
      <c r="F750" s="3"/>
      <c r="G750" s="3"/>
      <c r="H750" s="3"/>
      <c r="I750" s="3"/>
      <c r="J750" s="3"/>
      <c r="V750" s="3"/>
      <c r="W750" s="3"/>
      <c r="X750" s="3"/>
      <c r="Y750" s="3"/>
      <c r="Z750" s="3"/>
    </row>
    <row r="751">
      <c r="A751" s="3"/>
      <c r="B751" s="4"/>
      <c r="C751" s="3"/>
      <c r="D751" s="3"/>
      <c r="E751" s="3"/>
      <c r="F751" s="3"/>
      <c r="G751" s="3"/>
      <c r="H751" s="3"/>
      <c r="I751" s="3"/>
      <c r="J751" s="3"/>
      <c r="V751" s="3"/>
      <c r="W751" s="3"/>
      <c r="X751" s="3"/>
      <c r="Y751" s="3"/>
      <c r="Z751" s="3"/>
    </row>
    <row r="752">
      <c r="A752" s="3"/>
      <c r="B752" s="4"/>
      <c r="C752" s="3"/>
      <c r="D752" s="3"/>
      <c r="E752" s="3"/>
      <c r="F752" s="3"/>
      <c r="G752" s="3"/>
      <c r="H752" s="3"/>
      <c r="I752" s="3"/>
      <c r="J752" s="3"/>
      <c r="V752" s="3"/>
      <c r="W752" s="3"/>
      <c r="X752" s="3"/>
      <c r="Y752" s="3"/>
      <c r="Z752" s="3"/>
    </row>
    <row r="753">
      <c r="A753" s="3"/>
      <c r="B753" s="4"/>
      <c r="C753" s="3"/>
      <c r="D753" s="3"/>
      <c r="E753" s="3"/>
      <c r="F753" s="3"/>
      <c r="G753" s="3"/>
      <c r="H753" s="3"/>
      <c r="I753" s="3"/>
      <c r="J753" s="3"/>
      <c r="V753" s="3"/>
      <c r="W753" s="3"/>
      <c r="X753" s="3"/>
      <c r="Y753" s="3"/>
      <c r="Z753" s="3"/>
    </row>
    <row r="754">
      <c r="A754" s="3"/>
      <c r="B754" s="4"/>
      <c r="C754" s="3"/>
      <c r="D754" s="3"/>
      <c r="E754" s="3"/>
      <c r="F754" s="3"/>
      <c r="G754" s="3"/>
      <c r="H754" s="3"/>
      <c r="I754" s="3"/>
      <c r="J754" s="3"/>
      <c r="V754" s="3"/>
      <c r="W754" s="3"/>
      <c r="X754" s="3"/>
      <c r="Y754" s="3"/>
      <c r="Z754" s="3"/>
    </row>
    <row r="755">
      <c r="A755" s="3"/>
      <c r="B755" s="4"/>
      <c r="C755" s="3"/>
      <c r="D755" s="3"/>
      <c r="E755" s="3"/>
      <c r="F755" s="3"/>
      <c r="G755" s="3"/>
      <c r="H755" s="3"/>
      <c r="I755" s="3"/>
      <c r="J755" s="3"/>
      <c r="V755" s="3"/>
      <c r="W755" s="3"/>
      <c r="X755" s="3"/>
      <c r="Y755" s="3"/>
      <c r="Z755" s="3"/>
    </row>
    <row r="756">
      <c r="A756" s="3"/>
      <c r="B756" s="4"/>
      <c r="C756" s="3"/>
      <c r="D756" s="3"/>
      <c r="E756" s="3"/>
      <c r="F756" s="3"/>
      <c r="G756" s="3"/>
      <c r="H756" s="3"/>
      <c r="I756" s="3"/>
      <c r="J756" s="3"/>
      <c r="V756" s="3"/>
      <c r="W756" s="3"/>
      <c r="X756" s="3"/>
      <c r="Y756" s="3"/>
      <c r="Z756" s="3"/>
    </row>
    <row r="757">
      <c r="A757" s="3"/>
      <c r="B757" s="4"/>
      <c r="C757" s="3"/>
      <c r="D757" s="3"/>
      <c r="E757" s="3"/>
      <c r="F757" s="3"/>
      <c r="G757" s="3"/>
      <c r="H757" s="3"/>
      <c r="I757" s="3"/>
      <c r="J757" s="3"/>
      <c r="V757" s="3"/>
      <c r="W757" s="3"/>
      <c r="X757" s="3"/>
      <c r="Y757" s="3"/>
      <c r="Z757" s="3"/>
    </row>
    <row r="758">
      <c r="A758" s="3"/>
      <c r="B758" s="4"/>
      <c r="C758" s="3"/>
      <c r="D758" s="3"/>
      <c r="E758" s="3"/>
      <c r="F758" s="3"/>
      <c r="G758" s="3"/>
      <c r="H758" s="3"/>
      <c r="I758" s="3"/>
      <c r="J758" s="3"/>
      <c r="V758" s="3"/>
      <c r="W758" s="3"/>
      <c r="X758" s="3"/>
      <c r="Y758" s="3"/>
      <c r="Z758" s="3"/>
    </row>
    <row r="759">
      <c r="A759" s="3"/>
      <c r="B759" s="4"/>
      <c r="C759" s="3"/>
      <c r="D759" s="3"/>
      <c r="E759" s="3"/>
      <c r="F759" s="3"/>
      <c r="G759" s="3"/>
      <c r="H759" s="3"/>
      <c r="I759" s="3"/>
      <c r="J759" s="3"/>
      <c r="V759" s="3"/>
      <c r="W759" s="3"/>
      <c r="X759" s="3"/>
      <c r="Y759" s="3"/>
      <c r="Z759" s="3"/>
    </row>
    <row r="760">
      <c r="A760" s="3"/>
      <c r="B760" s="4"/>
      <c r="C760" s="3"/>
      <c r="D760" s="3"/>
      <c r="E760" s="3"/>
      <c r="F760" s="3"/>
      <c r="G760" s="3"/>
      <c r="H760" s="3"/>
      <c r="I760" s="3"/>
      <c r="J760" s="3"/>
      <c r="V760" s="3"/>
      <c r="W760" s="3"/>
      <c r="X760" s="3"/>
      <c r="Y760" s="3"/>
      <c r="Z760" s="3"/>
    </row>
    <row r="761">
      <c r="A761" s="3"/>
      <c r="B761" s="4"/>
      <c r="C761" s="3"/>
      <c r="D761" s="3"/>
      <c r="E761" s="3"/>
      <c r="F761" s="3"/>
      <c r="G761" s="3"/>
      <c r="H761" s="3"/>
      <c r="I761" s="3"/>
      <c r="J761" s="3"/>
      <c r="V761" s="3"/>
      <c r="W761" s="3"/>
      <c r="X761" s="3"/>
      <c r="Y761" s="3"/>
      <c r="Z761" s="3"/>
    </row>
    <row r="762">
      <c r="A762" s="3"/>
      <c r="B762" s="4"/>
      <c r="C762" s="3"/>
      <c r="D762" s="3"/>
      <c r="E762" s="3"/>
      <c r="F762" s="3"/>
      <c r="G762" s="3"/>
      <c r="H762" s="3"/>
      <c r="I762" s="3"/>
      <c r="J762" s="3"/>
      <c r="V762" s="3"/>
      <c r="W762" s="3"/>
      <c r="X762" s="3"/>
      <c r="Y762" s="3"/>
      <c r="Z762" s="3"/>
    </row>
    <row r="763">
      <c r="A763" s="3"/>
      <c r="B763" s="4"/>
      <c r="C763" s="3"/>
      <c r="D763" s="3"/>
      <c r="E763" s="3"/>
      <c r="F763" s="3"/>
      <c r="G763" s="3"/>
      <c r="H763" s="3"/>
      <c r="I763" s="3"/>
      <c r="J763" s="3"/>
      <c r="V763" s="3"/>
      <c r="W763" s="3"/>
      <c r="X763" s="3"/>
      <c r="Y763" s="3"/>
      <c r="Z763" s="3"/>
    </row>
    <row r="764">
      <c r="A764" s="3"/>
      <c r="B764" s="4"/>
      <c r="C764" s="3"/>
      <c r="D764" s="3"/>
      <c r="E764" s="3"/>
      <c r="F764" s="3"/>
      <c r="G764" s="3"/>
      <c r="H764" s="3"/>
      <c r="I764" s="3"/>
      <c r="J764" s="3"/>
      <c r="V764" s="3"/>
      <c r="W764" s="3"/>
      <c r="X764" s="3"/>
      <c r="Y764" s="3"/>
      <c r="Z764" s="3"/>
    </row>
    <row r="765">
      <c r="A765" s="3"/>
      <c r="B765" s="4"/>
      <c r="C765" s="3"/>
      <c r="D765" s="3"/>
      <c r="E765" s="3"/>
      <c r="F765" s="3"/>
      <c r="G765" s="3"/>
      <c r="H765" s="3"/>
      <c r="I765" s="3"/>
      <c r="J765" s="3"/>
      <c r="V765" s="3"/>
      <c r="W765" s="3"/>
      <c r="X765" s="3"/>
      <c r="Y765" s="3"/>
      <c r="Z765" s="3"/>
    </row>
    <row r="766">
      <c r="A766" s="3"/>
      <c r="B766" s="4"/>
      <c r="C766" s="3"/>
      <c r="D766" s="3"/>
      <c r="E766" s="3"/>
      <c r="F766" s="3"/>
      <c r="G766" s="3"/>
      <c r="H766" s="3"/>
      <c r="I766" s="3"/>
      <c r="J766" s="3"/>
      <c r="V766" s="3"/>
      <c r="W766" s="3"/>
      <c r="X766" s="3"/>
      <c r="Y766" s="3"/>
      <c r="Z766" s="3"/>
    </row>
    <row r="767">
      <c r="A767" s="3"/>
      <c r="B767" s="4"/>
      <c r="C767" s="3"/>
      <c r="D767" s="3"/>
      <c r="E767" s="3"/>
      <c r="F767" s="3"/>
      <c r="G767" s="3"/>
      <c r="H767" s="3"/>
      <c r="I767" s="3"/>
      <c r="J767" s="3"/>
      <c r="V767" s="3"/>
      <c r="W767" s="3"/>
      <c r="X767" s="3"/>
      <c r="Y767" s="3"/>
      <c r="Z767" s="3"/>
    </row>
    <row r="768">
      <c r="A768" s="3"/>
      <c r="B768" s="4"/>
      <c r="C768" s="3"/>
      <c r="D768" s="3"/>
      <c r="E768" s="3"/>
      <c r="F768" s="3"/>
      <c r="G768" s="3"/>
      <c r="H768" s="3"/>
      <c r="I768" s="3"/>
      <c r="J768" s="3"/>
      <c r="V768" s="3"/>
      <c r="W768" s="3"/>
      <c r="X768" s="3"/>
      <c r="Y768" s="3"/>
      <c r="Z768" s="3"/>
    </row>
    <row r="769">
      <c r="A769" s="3"/>
      <c r="B769" s="4"/>
      <c r="C769" s="3"/>
      <c r="D769" s="3"/>
      <c r="E769" s="3"/>
      <c r="F769" s="3"/>
      <c r="G769" s="3"/>
      <c r="H769" s="3"/>
      <c r="I769" s="3"/>
      <c r="J769" s="3"/>
      <c r="V769" s="3"/>
      <c r="W769" s="3"/>
      <c r="X769" s="3"/>
      <c r="Y769" s="3"/>
      <c r="Z769" s="3"/>
    </row>
    <row r="770">
      <c r="A770" s="3"/>
      <c r="B770" s="4"/>
      <c r="C770" s="3"/>
      <c r="D770" s="3"/>
      <c r="E770" s="3"/>
      <c r="F770" s="3"/>
      <c r="G770" s="3"/>
      <c r="H770" s="3"/>
      <c r="I770" s="3"/>
      <c r="J770" s="3"/>
      <c r="V770" s="3"/>
      <c r="W770" s="3"/>
      <c r="X770" s="3"/>
      <c r="Y770" s="3"/>
      <c r="Z770" s="3"/>
    </row>
    <row r="771">
      <c r="A771" s="3"/>
      <c r="B771" s="4"/>
      <c r="C771" s="3"/>
      <c r="D771" s="3"/>
      <c r="E771" s="3"/>
      <c r="F771" s="3"/>
      <c r="G771" s="3"/>
      <c r="H771" s="3"/>
      <c r="I771" s="3"/>
      <c r="J771" s="3"/>
      <c r="V771" s="3"/>
      <c r="W771" s="3"/>
      <c r="X771" s="3"/>
      <c r="Y771" s="3"/>
      <c r="Z771" s="3"/>
    </row>
    <row r="772">
      <c r="A772" s="3"/>
      <c r="B772" s="4"/>
      <c r="C772" s="3"/>
      <c r="D772" s="3"/>
      <c r="E772" s="3"/>
      <c r="F772" s="3"/>
      <c r="G772" s="3"/>
      <c r="H772" s="3"/>
      <c r="I772" s="3"/>
      <c r="J772" s="3"/>
      <c r="V772" s="3"/>
      <c r="W772" s="3"/>
      <c r="X772" s="3"/>
      <c r="Y772" s="3"/>
      <c r="Z772" s="3"/>
    </row>
    <row r="773">
      <c r="A773" s="3"/>
      <c r="B773" s="4"/>
      <c r="C773" s="3"/>
      <c r="D773" s="3"/>
      <c r="E773" s="3"/>
      <c r="F773" s="3"/>
      <c r="G773" s="3"/>
      <c r="H773" s="3"/>
      <c r="I773" s="3"/>
      <c r="J773" s="3"/>
      <c r="V773" s="3"/>
      <c r="W773" s="3"/>
      <c r="X773" s="3"/>
      <c r="Y773" s="3"/>
      <c r="Z773" s="3"/>
    </row>
    <row r="774">
      <c r="A774" s="3"/>
      <c r="B774" s="4"/>
      <c r="C774" s="3"/>
      <c r="D774" s="3"/>
      <c r="E774" s="3"/>
      <c r="F774" s="3"/>
      <c r="G774" s="3"/>
      <c r="H774" s="3"/>
      <c r="I774" s="3"/>
      <c r="J774" s="3"/>
      <c r="V774" s="3"/>
      <c r="W774" s="3"/>
      <c r="X774" s="3"/>
      <c r="Y774" s="3"/>
      <c r="Z774" s="3"/>
    </row>
    <row r="775">
      <c r="A775" s="3"/>
      <c r="B775" s="4"/>
      <c r="C775" s="3"/>
      <c r="D775" s="3"/>
      <c r="E775" s="3"/>
      <c r="F775" s="3"/>
      <c r="G775" s="3"/>
      <c r="H775" s="3"/>
      <c r="I775" s="3"/>
      <c r="J775" s="3"/>
      <c r="V775" s="3"/>
      <c r="W775" s="3"/>
      <c r="X775" s="3"/>
      <c r="Y775" s="3"/>
      <c r="Z775" s="3"/>
    </row>
    <row r="776">
      <c r="A776" s="3"/>
      <c r="B776" s="4"/>
      <c r="C776" s="3"/>
      <c r="D776" s="3"/>
      <c r="E776" s="3"/>
      <c r="F776" s="3"/>
      <c r="G776" s="3"/>
      <c r="H776" s="3"/>
      <c r="I776" s="3"/>
      <c r="J776" s="3"/>
      <c r="V776" s="3"/>
      <c r="W776" s="3"/>
      <c r="X776" s="3"/>
      <c r="Y776" s="3"/>
      <c r="Z776" s="3"/>
    </row>
    <row r="777">
      <c r="A777" s="3"/>
      <c r="B777" s="4"/>
      <c r="C777" s="3"/>
      <c r="D777" s="3"/>
      <c r="E777" s="3"/>
      <c r="F777" s="3"/>
      <c r="G777" s="3"/>
      <c r="H777" s="3"/>
      <c r="I777" s="3"/>
      <c r="J777" s="3"/>
      <c r="V777" s="3"/>
      <c r="W777" s="3"/>
      <c r="X777" s="3"/>
      <c r="Y777" s="3"/>
      <c r="Z777" s="3"/>
    </row>
    <row r="778">
      <c r="A778" s="3"/>
      <c r="B778" s="4"/>
      <c r="C778" s="3"/>
      <c r="D778" s="3"/>
      <c r="E778" s="3"/>
      <c r="F778" s="3"/>
      <c r="G778" s="3"/>
      <c r="H778" s="3"/>
      <c r="I778" s="3"/>
      <c r="J778" s="3"/>
      <c r="V778" s="3"/>
      <c r="W778" s="3"/>
      <c r="X778" s="3"/>
      <c r="Y778" s="3"/>
      <c r="Z778" s="3"/>
    </row>
    <row r="779">
      <c r="A779" s="3"/>
      <c r="B779" s="4"/>
      <c r="C779" s="3"/>
      <c r="D779" s="3"/>
      <c r="E779" s="3"/>
      <c r="F779" s="3"/>
      <c r="G779" s="3"/>
      <c r="H779" s="3"/>
      <c r="I779" s="3"/>
      <c r="J779" s="3"/>
      <c r="V779" s="3"/>
      <c r="W779" s="3"/>
      <c r="X779" s="3"/>
      <c r="Y779" s="3"/>
      <c r="Z779" s="3"/>
    </row>
    <row r="780">
      <c r="A780" s="3"/>
      <c r="B780" s="4"/>
      <c r="C780" s="3"/>
      <c r="D780" s="3"/>
      <c r="E780" s="3"/>
      <c r="F780" s="3"/>
      <c r="G780" s="3"/>
      <c r="H780" s="3"/>
      <c r="I780" s="3"/>
      <c r="J780" s="3"/>
      <c r="V780" s="3"/>
      <c r="W780" s="3"/>
      <c r="X780" s="3"/>
      <c r="Y780" s="3"/>
      <c r="Z780" s="3"/>
    </row>
    <row r="781">
      <c r="A781" s="3"/>
      <c r="B781" s="4"/>
      <c r="C781" s="3"/>
      <c r="D781" s="3"/>
      <c r="E781" s="3"/>
      <c r="F781" s="3"/>
      <c r="G781" s="3"/>
      <c r="H781" s="3"/>
      <c r="I781" s="3"/>
      <c r="J781" s="3"/>
      <c r="V781" s="3"/>
      <c r="W781" s="3"/>
      <c r="X781" s="3"/>
      <c r="Y781" s="3"/>
      <c r="Z781" s="3"/>
    </row>
    <row r="782">
      <c r="A782" s="3"/>
      <c r="B782" s="4"/>
      <c r="C782" s="3"/>
      <c r="D782" s="3"/>
      <c r="E782" s="3"/>
      <c r="F782" s="3"/>
      <c r="G782" s="3"/>
      <c r="H782" s="3"/>
      <c r="I782" s="3"/>
      <c r="J782" s="3"/>
      <c r="V782" s="3"/>
      <c r="W782" s="3"/>
      <c r="X782" s="3"/>
      <c r="Y782" s="3"/>
      <c r="Z782" s="3"/>
    </row>
    <row r="783">
      <c r="A783" s="3"/>
      <c r="B783" s="4"/>
      <c r="C783" s="3"/>
      <c r="D783" s="3"/>
      <c r="E783" s="3"/>
      <c r="F783" s="3"/>
      <c r="G783" s="3"/>
      <c r="H783" s="3"/>
      <c r="I783" s="3"/>
      <c r="J783" s="3"/>
      <c r="V783" s="3"/>
      <c r="W783" s="3"/>
      <c r="X783" s="3"/>
      <c r="Y783" s="3"/>
      <c r="Z783" s="3"/>
    </row>
    <row r="784">
      <c r="A784" s="3"/>
      <c r="B784" s="4"/>
      <c r="C784" s="3"/>
      <c r="D784" s="3"/>
      <c r="E784" s="3"/>
      <c r="F784" s="3"/>
      <c r="G784" s="3"/>
      <c r="H784" s="3"/>
      <c r="I784" s="3"/>
      <c r="J784" s="3"/>
      <c r="V784" s="3"/>
      <c r="W784" s="3"/>
      <c r="X784" s="3"/>
      <c r="Y784" s="3"/>
      <c r="Z784" s="3"/>
    </row>
    <row r="785">
      <c r="A785" s="3"/>
      <c r="B785" s="4"/>
      <c r="C785" s="3"/>
      <c r="D785" s="3"/>
      <c r="E785" s="3"/>
      <c r="F785" s="3"/>
      <c r="G785" s="3"/>
      <c r="H785" s="3"/>
      <c r="I785" s="3"/>
      <c r="J785" s="3"/>
      <c r="V785" s="3"/>
      <c r="W785" s="3"/>
      <c r="X785" s="3"/>
      <c r="Y785" s="3"/>
      <c r="Z785" s="3"/>
    </row>
    <row r="786">
      <c r="A786" s="3"/>
      <c r="B786" s="4"/>
      <c r="C786" s="3"/>
      <c r="D786" s="3"/>
      <c r="E786" s="3"/>
      <c r="F786" s="3"/>
      <c r="G786" s="3"/>
      <c r="H786" s="3"/>
      <c r="I786" s="3"/>
      <c r="J786" s="3"/>
      <c r="V786" s="3"/>
      <c r="W786" s="3"/>
      <c r="X786" s="3"/>
      <c r="Y786" s="3"/>
      <c r="Z786" s="3"/>
    </row>
    <row r="787">
      <c r="A787" s="3"/>
      <c r="B787" s="4"/>
      <c r="C787" s="3"/>
      <c r="D787" s="3"/>
      <c r="E787" s="3"/>
      <c r="F787" s="3"/>
      <c r="G787" s="3"/>
      <c r="H787" s="3"/>
      <c r="I787" s="3"/>
      <c r="J787" s="3"/>
      <c r="V787" s="3"/>
      <c r="W787" s="3"/>
      <c r="X787" s="3"/>
      <c r="Y787" s="3"/>
      <c r="Z787" s="3"/>
    </row>
    <row r="788">
      <c r="A788" s="3"/>
      <c r="B788" s="4"/>
      <c r="C788" s="3"/>
      <c r="D788" s="3"/>
      <c r="E788" s="3"/>
      <c r="F788" s="3"/>
      <c r="G788" s="3"/>
      <c r="H788" s="3"/>
      <c r="I788" s="3"/>
      <c r="J788" s="3"/>
      <c r="V788" s="3"/>
      <c r="W788" s="3"/>
      <c r="X788" s="3"/>
      <c r="Y788" s="3"/>
      <c r="Z788" s="3"/>
    </row>
    <row r="789">
      <c r="A789" s="3"/>
      <c r="B789" s="4"/>
      <c r="C789" s="3"/>
      <c r="D789" s="3"/>
      <c r="E789" s="3"/>
      <c r="F789" s="3"/>
      <c r="G789" s="3"/>
      <c r="H789" s="3"/>
      <c r="I789" s="3"/>
      <c r="J789" s="3"/>
      <c r="V789" s="3"/>
      <c r="W789" s="3"/>
      <c r="X789" s="3"/>
      <c r="Y789" s="3"/>
      <c r="Z789" s="3"/>
    </row>
    <row r="790">
      <c r="A790" s="3"/>
      <c r="B790" s="4"/>
      <c r="C790" s="3"/>
      <c r="D790" s="3"/>
      <c r="E790" s="3"/>
      <c r="F790" s="3"/>
      <c r="G790" s="3"/>
      <c r="H790" s="3"/>
      <c r="I790" s="3"/>
      <c r="J790" s="3"/>
      <c r="V790" s="3"/>
      <c r="W790" s="3"/>
      <c r="X790" s="3"/>
      <c r="Y790" s="3"/>
      <c r="Z790" s="3"/>
    </row>
    <row r="791">
      <c r="A791" s="3"/>
      <c r="B791" s="4"/>
      <c r="C791" s="3"/>
      <c r="D791" s="3"/>
      <c r="E791" s="3"/>
      <c r="F791" s="3"/>
      <c r="G791" s="3"/>
      <c r="H791" s="3"/>
      <c r="I791" s="3"/>
      <c r="J791" s="3"/>
      <c r="V791" s="3"/>
      <c r="W791" s="3"/>
      <c r="X791" s="3"/>
      <c r="Y791" s="3"/>
      <c r="Z791" s="3"/>
    </row>
    <row r="792">
      <c r="A792" s="3"/>
      <c r="B792" s="4"/>
      <c r="C792" s="3"/>
      <c r="D792" s="3"/>
      <c r="E792" s="3"/>
      <c r="F792" s="3"/>
      <c r="G792" s="3"/>
      <c r="H792" s="3"/>
      <c r="I792" s="3"/>
      <c r="J792" s="3"/>
      <c r="V792" s="3"/>
      <c r="W792" s="3"/>
      <c r="X792" s="3"/>
      <c r="Y792" s="3"/>
      <c r="Z792" s="3"/>
    </row>
    <row r="793">
      <c r="A793" s="3"/>
      <c r="B793" s="4"/>
      <c r="C793" s="3"/>
      <c r="D793" s="3"/>
      <c r="E793" s="3"/>
      <c r="F793" s="3"/>
      <c r="G793" s="3"/>
      <c r="H793" s="3"/>
      <c r="I793" s="3"/>
      <c r="J793" s="3"/>
      <c r="V793" s="3"/>
      <c r="W793" s="3"/>
      <c r="X793" s="3"/>
      <c r="Y793" s="3"/>
      <c r="Z793" s="3"/>
    </row>
    <row r="794">
      <c r="A794" s="3"/>
      <c r="B794" s="4"/>
      <c r="C794" s="3"/>
      <c r="D794" s="3"/>
      <c r="E794" s="3"/>
      <c r="F794" s="3"/>
      <c r="G794" s="3"/>
      <c r="H794" s="3"/>
      <c r="I794" s="3"/>
      <c r="J794" s="3"/>
      <c r="V794" s="3"/>
      <c r="W794" s="3"/>
      <c r="X794" s="3"/>
      <c r="Y794" s="3"/>
      <c r="Z794" s="3"/>
    </row>
    <row r="795">
      <c r="A795" s="3"/>
      <c r="B795" s="4"/>
      <c r="C795" s="3"/>
      <c r="D795" s="3"/>
      <c r="E795" s="3"/>
      <c r="F795" s="3"/>
      <c r="G795" s="3"/>
      <c r="H795" s="3"/>
      <c r="I795" s="3"/>
      <c r="J795" s="3"/>
      <c r="V795" s="3"/>
      <c r="W795" s="3"/>
      <c r="X795" s="3"/>
      <c r="Y795" s="3"/>
      <c r="Z795" s="3"/>
    </row>
    <row r="796">
      <c r="A796" s="3"/>
      <c r="B796" s="4"/>
      <c r="C796" s="3"/>
      <c r="D796" s="3"/>
      <c r="E796" s="3"/>
      <c r="F796" s="3"/>
      <c r="G796" s="3"/>
      <c r="H796" s="3"/>
      <c r="I796" s="3"/>
      <c r="J796" s="3"/>
      <c r="V796" s="3"/>
      <c r="W796" s="3"/>
      <c r="X796" s="3"/>
      <c r="Y796" s="3"/>
      <c r="Z796" s="3"/>
    </row>
    <row r="797">
      <c r="A797" s="3"/>
      <c r="B797" s="4"/>
      <c r="C797" s="3"/>
      <c r="D797" s="3"/>
      <c r="E797" s="3"/>
      <c r="F797" s="3"/>
      <c r="G797" s="3"/>
      <c r="H797" s="3"/>
      <c r="I797" s="3"/>
      <c r="J797" s="3"/>
      <c r="V797" s="3"/>
      <c r="W797" s="3"/>
      <c r="X797" s="3"/>
      <c r="Y797" s="3"/>
      <c r="Z797" s="3"/>
    </row>
    <row r="798">
      <c r="A798" s="3"/>
      <c r="B798" s="4"/>
      <c r="C798" s="3"/>
      <c r="D798" s="3"/>
      <c r="E798" s="3"/>
      <c r="F798" s="3"/>
      <c r="G798" s="3"/>
      <c r="H798" s="3"/>
      <c r="I798" s="3"/>
      <c r="J798" s="3"/>
      <c r="V798" s="3"/>
      <c r="W798" s="3"/>
      <c r="X798" s="3"/>
      <c r="Y798" s="3"/>
      <c r="Z798" s="3"/>
    </row>
    <row r="799">
      <c r="A799" s="3"/>
      <c r="B799" s="4"/>
      <c r="C799" s="3"/>
      <c r="D799" s="3"/>
      <c r="E799" s="3"/>
      <c r="F799" s="3"/>
      <c r="G799" s="3"/>
      <c r="H799" s="3"/>
      <c r="I799" s="3"/>
      <c r="J799" s="3"/>
      <c r="V799" s="3"/>
      <c r="W799" s="3"/>
      <c r="X799" s="3"/>
      <c r="Y799" s="3"/>
      <c r="Z799" s="3"/>
    </row>
    <row r="800">
      <c r="A800" s="3"/>
      <c r="B800" s="4"/>
      <c r="C800" s="3"/>
      <c r="D800" s="3"/>
      <c r="E800" s="3"/>
      <c r="F800" s="3"/>
      <c r="G800" s="3"/>
      <c r="H800" s="3"/>
      <c r="I800" s="3"/>
      <c r="J800" s="3"/>
      <c r="V800" s="3"/>
      <c r="W800" s="3"/>
      <c r="X800" s="3"/>
      <c r="Y800" s="3"/>
      <c r="Z800" s="3"/>
    </row>
    <row r="801">
      <c r="A801" s="3"/>
      <c r="B801" s="4"/>
      <c r="C801" s="3"/>
      <c r="D801" s="3"/>
      <c r="E801" s="3"/>
      <c r="F801" s="3"/>
      <c r="G801" s="3"/>
      <c r="H801" s="3"/>
      <c r="I801" s="3"/>
      <c r="J801" s="3"/>
      <c r="V801" s="3"/>
      <c r="W801" s="3"/>
      <c r="X801" s="3"/>
      <c r="Y801" s="3"/>
      <c r="Z801" s="3"/>
    </row>
    <row r="802">
      <c r="A802" s="3"/>
      <c r="B802" s="4"/>
      <c r="C802" s="3"/>
      <c r="D802" s="3"/>
      <c r="E802" s="3"/>
      <c r="F802" s="3"/>
      <c r="G802" s="3"/>
      <c r="H802" s="3"/>
      <c r="I802" s="3"/>
      <c r="J802" s="3"/>
      <c r="V802" s="3"/>
      <c r="W802" s="3"/>
      <c r="X802" s="3"/>
      <c r="Y802" s="3"/>
      <c r="Z802" s="3"/>
    </row>
    <row r="803">
      <c r="A803" s="3"/>
      <c r="B803" s="4"/>
      <c r="C803" s="3"/>
      <c r="D803" s="3"/>
      <c r="E803" s="3"/>
      <c r="F803" s="3"/>
      <c r="G803" s="3"/>
      <c r="H803" s="3"/>
      <c r="I803" s="3"/>
      <c r="J803" s="3"/>
      <c r="V803" s="3"/>
      <c r="W803" s="3"/>
      <c r="X803" s="3"/>
      <c r="Y803" s="3"/>
      <c r="Z803" s="3"/>
    </row>
    <row r="804">
      <c r="A804" s="3"/>
      <c r="B804" s="4"/>
      <c r="C804" s="3"/>
      <c r="D804" s="3"/>
      <c r="E804" s="3"/>
      <c r="F804" s="3"/>
      <c r="G804" s="3"/>
      <c r="H804" s="3"/>
      <c r="I804" s="3"/>
      <c r="J804" s="3"/>
      <c r="V804" s="3"/>
      <c r="W804" s="3"/>
      <c r="X804" s="3"/>
      <c r="Y804" s="3"/>
      <c r="Z804" s="3"/>
    </row>
    <row r="805">
      <c r="A805" s="3"/>
      <c r="B805" s="4"/>
      <c r="C805" s="3"/>
      <c r="D805" s="3"/>
      <c r="E805" s="3"/>
      <c r="F805" s="3"/>
      <c r="G805" s="3"/>
      <c r="H805" s="3"/>
      <c r="I805" s="3"/>
      <c r="J805" s="3"/>
      <c r="V805" s="3"/>
      <c r="W805" s="3"/>
      <c r="X805" s="3"/>
      <c r="Y805" s="3"/>
      <c r="Z805" s="3"/>
    </row>
    <row r="806">
      <c r="A806" s="3"/>
      <c r="B806" s="4"/>
      <c r="C806" s="3"/>
      <c r="D806" s="3"/>
      <c r="E806" s="3"/>
      <c r="F806" s="3"/>
      <c r="G806" s="3"/>
      <c r="H806" s="3"/>
      <c r="I806" s="3"/>
      <c r="J806" s="3"/>
      <c r="V806" s="3"/>
      <c r="W806" s="3"/>
      <c r="X806" s="3"/>
      <c r="Y806" s="3"/>
      <c r="Z806" s="3"/>
    </row>
    <row r="807">
      <c r="A807" s="3"/>
      <c r="B807" s="4"/>
      <c r="C807" s="3"/>
      <c r="D807" s="3"/>
      <c r="E807" s="3"/>
      <c r="F807" s="3"/>
      <c r="G807" s="3"/>
      <c r="H807" s="3"/>
      <c r="I807" s="3"/>
      <c r="J807" s="3"/>
      <c r="V807" s="3"/>
      <c r="W807" s="3"/>
      <c r="X807" s="3"/>
      <c r="Y807" s="3"/>
      <c r="Z807" s="3"/>
    </row>
    <row r="808">
      <c r="A808" s="3"/>
      <c r="B808" s="4"/>
      <c r="C808" s="3"/>
      <c r="D808" s="3"/>
      <c r="E808" s="3"/>
      <c r="F808" s="3"/>
      <c r="G808" s="3"/>
      <c r="H808" s="3"/>
      <c r="I808" s="3"/>
      <c r="J808" s="3"/>
      <c r="V808" s="3"/>
      <c r="W808" s="3"/>
      <c r="X808" s="3"/>
      <c r="Y808" s="3"/>
      <c r="Z808" s="3"/>
    </row>
    <row r="809">
      <c r="A809" s="3"/>
      <c r="B809" s="4"/>
      <c r="C809" s="3"/>
      <c r="D809" s="3"/>
      <c r="E809" s="3"/>
      <c r="F809" s="3"/>
      <c r="G809" s="3"/>
      <c r="H809" s="3"/>
      <c r="I809" s="3"/>
      <c r="J809" s="3"/>
      <c r="V809" s="3"/>
      <c r="W809" s="3"/>
      <c r="X809" s="3"/>
      <c r="Y809" s="3"/>
      <c r="Z809" s="3"/>
    </row>
    <row r="810">
      <c r="A810" s="3"/>
      <c r="B810" s="4"/>
      <c r="C810" s="3"/>
      <c r="D810" s="3"/>
      <c r="E810" s="3"/>
      <c r="F810" s="3"/>
      <c r="G810" s="3"/>
      <c r="H810" s="3"/>
      <c r="I810" s="3"/>
      <c r="J810" s="3"/>
      <c r="V810" s="3"/>
      <c r="W810" s="3"/>
      <c r="X810" s="3"/>
      <c r="Y810" s="3"/>
      <c r="Z810" s="3"/>
    </row>
    <row r="811">
      <c r="A811" s="3"/>
      <c r="B811" s="4"/>
      <c r="C811" s="3"/>
      <c r="D811" s="3"/>
      <c r="E811" s="3"/>
      <c r="F811" s="3"/>
      <c r="G811" s="3"/>
      <c r="H811" s="3"/>
      <c r="I811" s="3"/>
      <c r="J811" s="3"/>
      <c r="V811" s="3"/>
      <c r="W811" s="3"/>
      <c r="X811" s="3"/>
      <c r="Y811" s="3"/>
      <c r="Z811" s="3"/>
    </row>
    <row r="812">
      <c r="A812" s="3"/>
      <c r="B812" s="4"/>
      <c r="C812" s="3"/>
      <c r="D812" s="3"/>
      <c r="E812" s="3"/>
      <c r="F812" s="3"/>
      <c r="G812" s="3"/>
      <c r="H812" s="3"/>
      <c r="I812" s="3"/>
      <c r="J812" s="3"/>
      <c r="V812" s="3"/>
      <c r="W812" s="3"/>
      <c r="X812" s="3"/>
      <c r="Y812" s="3"/>
      <c r="Z812" s="3"/>
    </row>
    <row r="813">
      <c r="A813" s="3"/>
      <c r="B813" s="4"/>
      <c r="C813" s="3"/>
      <c r="D813" s="3"/>
      <c r="E813" s="3"/>
      <c r="F813" s="3"/>
      <c r="G813" s="3"/>
      <c r="H813" s="3"/>
      <c r="I813" s="3"/>
      <c r="J813" s="3"/>
      <c r="V813" s="3"/>
      <c r="W813" s="3"/>
      <c r="X813" s="3"/>
      <c r="Y813" s="3"/>
      <c r="Z813" s="3"/>
    </row>
    <row r="814">
      <c r="A814" s="3"/>
      <c r="B814" s="4"/>
      <c r="C814" s="3"/>
      <c r="D814" s="3"/>
      <c r="E814" s="3"/>
      <c r="F814" s="3"/>
      <c r="G814" s="3"/>
      <c r="H814" s="3"/>
      <c r="I814" s="3"/>
      <c r="J814" s="3"/>
      <c r="V814" s="3"/>
      <c r="W814" s="3"/>
      <c r="X814" s="3"/>
      <c r="Y814" s="3"/>
      <c r="Z814" s="3"/>
    </row>
    <row r="815">
      <c r="A815" s="3"/>
      <c r="B815" s="4"/>
      <c r="C815" s="3"/>
      <c r="D815" s="3"/>
      <c r="E815" s="3"/>
      <c r="F815" s="3"/>
      <c r="G815" s="3"/>
      <c r="H815" s="3"/>
      <c r="I815" s="3"/>
      <c r="J815" s="3"/>
      <c r="V815" s="3"/>
      <c r="W815" s="3"/>
      <c r="X815" s="3"/>
      <c r="Y815" s="3"/>
      <c r="Z815" s="3"/>
    </row>
    <row r="816">
      <c r="A816" s="3"/>
      <c r="B816" s="4"/>
      <c r="C816" s="3"/>
      <c r="D816" s="3"/>
      <c r="E816" s="3"/>
      <c r="F816" s="3"/>
      <c r="G816" s="3"/>
      <c r="H816" s="3"/>
      <c r="I816" s="3"/>
      <c r="J816" s="3"/>
      <c r="V816" s="3"/>
      <c r="W816" s="3"/>
      <c r="X816" s="3"/>
      <c r="Y816" s="3"/>
      <c r="Z816" s="3"/>
    </row>
    <row r="817">
      <c r="A817" s="3"/>
      <c r="B817" s="4"/>
      <c r="C817" s="3"/>
      <c r="D817" s="3"/>
      <c r="E817" s="3"/>
      <c r="F817" s="3"/>
      <c r="G817" s="3"/>
      <c r="H817" s="3"/>
      <c r="I817" s="3"/>
      <c r="J817" s="3"/>
      <c r="V817" s="3"/>
      <c r="W817" s="3"/>
      <c r="X817" s="3"/>
      <c r="Y817" s="3"/>
      <c r="Z817" s="3"/>
    </row>
    <row r="818">
      <c r="A818" s="3"/>
      <c r="B818" s="4"/>
      <c r="C818" s="3"/>
      <c r="D818" s="3"/>
      <c r="E818" s="3"/>
      <c r="F818" s="3"/>
      <c r="G818" s="3"/>
      <c r="H818" s="3"/>
      <c r="I818" s="3"/>
      <c r="J818" s="3"/>
      <c r="V818" s="3"/>
      <c r="W818" s="3"/>
      <c r="X818" s="3"/>
      <c r="Y818" s="3"/>
      <c r="Z818" s="3"/>
    </row>
    <row r="819">
      <c r="A819" s="3"/>
      <c r="B819" s="4"/>
      <c r="C819" s="3"/>
      <c r="D819" s="3"/>
      <c r="E819" s="3"/>
      <c r="F819" s="3"/>
      <c r="G819" s="3"/>
      <c r="H819" s="3"/>
      <c r="I819" s="3"/>
      <c r="J819" s="3"/>
      <c r="V819" s="3"/>
      <c r="W819" s="3"/>
      <c r="X819" s="3"/>
      <c r="Y819" s="3"/>
      <c r="Z819" s="3"/>
    </row>
    <row r="820">
      <c r="A820" s="3"/>
      <c r="B820" s="4"/>
      <c r="C820" s="3"/>
      <c r="D820" s="3"/>
      <c r="E820" s="3"/>
      <c r="F820" s="3"/>
      <c r="G820" s="3"/>
      <c r="H820" s="3"/>
      <c r="I820" s="3"/>
      <c r="J820" s="3"/>
      <c r="V820" s="3"/>
      <c r="W820" s="3"/>
      <c r="X820" s="3"/>
      <c r="Y820" s="3"/>
      <c r="Z820" s="3"/>
    </row>
    <row r="821">
      <c r="A821" s="3"/>
      <c r="B821" s="4"/>
      <c r="C821" s="3"/>
      <c r="D821" s="3"/>
      <c r="E821" s="3"/>
      <c r="F821" s="3"/>
      <c r="G821" s="3"/>
      <c r="H821" s="3"/>
      <c r="I821" s="3"/>
      <c r="J821" s="3"/>
      <c r="V821" s="3"/>
      <c r="W821" s="3"/>
      <c r="X821" s="3"/>
      <c r="Y821" s="3"/>
      <c r="Z821" s="3"/>
    </row>
    <row r="822">
      <c r="A822" s="3"/>
      <c r="B822" s="4"/>
      <c r="C822" s="3"/>
      <c r="D822" s="3"/>
      <c r="E822" s="3"/>
      <c r="F822" s="3"/>
      <c r="G822" s="3"/>
      <c r="H822" s="3"/>
      <c r="I822" s="3"/>
      <c r="J822" s="3"/>
      <c r="V822" s="3"/>
      <c r="W822" s="3"/>
      <c r="X822" s="3"/>
      <c r="Y822" s="3"/>
      <c r="Z822" s="3"/>
    </row>
    <row r="823">
      <c r="A823" s="3"/>
      <c r="B823" s="4"/>
      <c r="C823" s="3"/>
      <c r="D823" s="3"/>
      <c r="E823" s="3"/>
      <c r="F823" s="3"/>
      <c r="G823" s="3"/>
      <c r="H823" s="3"/>
      <c r="I823" s="3"/>
      <c r="J823" s="3"/>
      <c r="V823" s="3"/>
      <c r="W823" s="3"/>
      <c r="X823" s="3"/>
      <c r="Y823" s="3"/>
      <c r="Z823" s="3"/>
    </row>
    <row r="824">
      <c r="A824" s="3"/>
      <c r="B824" s="4"/>
      <c r="C824" s="3"/>
      <c r="D824" s="3"/>
      <c r="E824" s="3"/>
      <c r="F824" s="3"/>
      <c r="G824" s="3"/>
      <c r="H824" s="3"/>
      <c r="I824" s="3"/>
      <c r="J824" s="3"/>
      <c r="V824" s="3"/>
      <c r="W824" s="3"/>
      <c r="X824" s="3"/>
      <c r="Y824" s="3"/>
      <c r="Z824" s="3"/>
    </row>
    <row r="825">
      <c r="A825" s="3"/>
      <c r="B825" s="4"/>
      <c r="C825" s="3"/>
      <c r="D825" s="3"/>
      <c r="E825" s="3"/>
      <c r="F825" s="3"/>
      <c r="G825" s="3"/>
      <c r="H825" s="3"/>
      <c r="I825" s="3"/>
      <c r="J825" s="3"/>
      <c r="V825" s="3"/>
      <c r="W825" s="3"/>
      <c r="X825" s="3"/>
      <c r="Y825" s="3"/>
      <c r="Z825" s="3"/>
    </row>
    <row r="826">
      <c r="A826" s="3"/>
      <c r="B826" s="4"/>
      <c r="C826" s="3"/>
      <c r="D826" s="3"/>
      <c r="E826" s="3"/>
      <c r="F826" s="3"/>
      <c r="G826" s="3"/>
      <c r="H826" s="3"/>
      <c r="I826" s="3"/>
      <c r="J826" s="3"/>
      <c r="V826" s="3"/>
      <c r="W826" s="3"/>
      <c r="X826" s="3"/>
      <c r="Y826" s="3"/>
      <c r="Z826" s="3"/>
    </row>
    <row r="827">
      <c r="A827" s="3"/>
      <c r="B827" s="4"/>
      <c r="C827" s="3"/>
      <c r="D827" s="3"/>
      <c r="E827" s="3"/>
      <c r="F827" s="3"/>
      <c r="G827" s="3"/>
      <c r="H827" s="3"/>
      <c r="I827" s="3"/>
      <c r="J827" s="3"/>
      <c r="V827" s="3"/>
      <c r="W827" s="3"/>
      <c r="X827" s="3"/>
      <c r="Y827" s="3"/>
      <c r="Z827" s="3"/>
    </row>
    <row r="828">
      <c r="A828" s="3"/>
      <c r="B828" s="4"/>
      <c r="C828" s="3"/>
      <c r="D828" s="3"/>
      <c r="E828" s="3"/>
      <c r="F828" s="3"/>
      <c r="G828" s="3"/>
      <c r="H828" s="3"/>
      <c r="I828" s="3"/>
      <c r="J828" s="3"/>
      <c r="V828" s="3"/>
      <c r="W828" s="3"/>
      <c r="X828" s="3"/>
      <c r="Y828" s="3"/>
      <c r="Z828" s="3"/>
    </row>
    <row r="829">
      <c r="A829" s="3"/>
      <c r="B829" s="4"/>
      <c r="C829" s="3"/>
      <c r="D829" s="3"/>
      <c r="E829" s="3"/>
      <c r="F829" s="3"/>
      <c r="G829" s="3"/>
      <c r="H829" s="3"/>
      <c r="I829" s="3"/>
      <c r="J829" s="3"/>
      <c r="V829" s="3"/>
      <c r="W829" s="3"/>
      <c r="X829" s="3"/>
      <c r="Y829" s="3"/>
      <c r="Z829" s="3"/>
    </row>
    <row r="830">
      <c r="A830" s="3"/>
      <c r="B830" s="4"/>
      <c r="C830" s="3"/>
      <c r="D830" s="3"/>
      <c r="E830" s="3"/>
      <c r="F830" s="3"/>
      <c r="G830" s="3"/>
      <c r="H830" s="3"/>
      <c r="I830" s="3"/>
      <c r="J830" s="3"/>
      <c r="V830" s="3"/>
      <c r="W830" s="3"/>
      <c r="X830" s="3"/>
      <c r="Y830" s="3"/>
      <c r="Z830" s="3"/>
    </row>
    <row r="831">
      <c r="A831" s="3"/>
      <c r="B831" s="4"/>
      <c r="C831" s="3"/>
      <c r="D831" s="3"/>
      <c r="E831" s="3"/>
      <c r="F831" s="3"/>
      <c r="G831" s="3"/>
      <c r="H831" s="3"/>
      <c r="I831" s="3"/>
      <c r="J831" s="3"/>
      <c r="V831" s="3"/>
      <c r="W831" s="3"/>
      <c r="X831" s="3"/>
      <c r="Y831" s="3"/>
      <c r="Z831" s="3"/>
    </row>
    <row r="832">
      <c r="A832" s="3"/>
      <c r="B832" s="4"/>
      <c r="C832" s="3"/>
      <c r="D832" s="3"/>
      <c r="E832" s="3"/>
      <c r="F832" s="3"/>
      <c r="G832" s="3"/>
      <c r="H832" s="3"/>
      <c r="I832" s="3"/>
      <c r="J832" s="3"/>
      <c r="V832" s="3"/>
      <c r="W832" s="3"/>
      <c r="X832" s="3"/>
      <c r="Y832" s="3"/>
      <c r="Z832" s="3"/>
    </row>
    <row r="833">
      <c r="A833" s="3"/>
      <c r="B833" s="4"/>
      <c r="C833" s="3"/>
      <c r="D833" s="3"/>
      <c r="E833" s="3"/>
      <c r="F833" s="3"/>
      <c r="G833" s="3"/>
      <c r="H833" s="3"/>
      <c r="I833" s="3"/>
      <c r="J833" s="3"/>
      <c r="V833" s="3"/>
      <c r="W833" s="3"/>
      <c r="X833" s="3"/>
      <c r="Y833" s="3"/>
      <c r="Z833" s="3"/>
    </row>
    <row r="834">
      <c r="A834" s="3"/>
      <c r="B834" s="4"/>
      <c r="C834" s="3"/>
      <c r="D834" s="3"/>
      <c r="E834" s="3"/>
      <c r="F834" s="3"/>
      <c r="G834" s="3"/>
      <c r="H834" s="3"/>
      <c r="I834" s="3"/>
      <c r="J834" s="3"/>
      <c r="V834" s="3"/>
      <c r="W834" s="3"/>
      <c r="X834" s="3"/>
      <c r="Y834" s="3"/>
      <c r="Z834" s="3"/>
    </row>
    <row r="835">
      <c r="A835" s="3"/>
      <c r="B835" s="4"/>
      <c r="C835" s="3"/>
      <c r="D835" s="3"/>
      <c r="E835" s="3"/>
      <c r="F835" s="3"/>
      <c r="G835" s="3"/>
      <c r="H835" s="3"/>
      <c r="I835" s="3"/>
      <c r="J835" s="3"/>
      <c r="V835" s="3"/>
      <c r="W835" s="3"/>
      <c r="X835" s="3"/>
      <c r="Y835" s="3"/>
      <c r="Z835" s="3"/>
    </row>
    <row r="836">
      <c r="A836" s="3"/>
      <c r="B836" s="4"/>
      <c r="C836" s="3"/>
      <c r="D836" s="3"/>
      <c r="E836" s="3"/>
      <c r="F836" s="3"/>
      <c r="G836" s="3"/>
      <c r="H836" s="3"/>
      <c r="I836" s="3"/>
      <c r="J836" s="3"/>
      <c r="V836" s="3"/>
      <c r="W836" s="3"/>
      <c r="X836" s="3"/>
      <c r="Y836" s="3"/>
      <c r="Z836" s="3"/>
    </row>
    <row r="837">
      <c r="A837" s="3"/>
      <c r="B837" s="4"/>
      <c r="C837" s="3"/>
      <c r="D837" s="3"/>
      <c r="E837" s="3"/>
      <c r="F837" s="3"/>
      <c r="G837" s="3"/>
      <c r="H837" s="3"/>
      <c r="I837" s="3"/>
      <c r="J837" s="3"/>
      <c r="V837" s="3"/>
      <c r="W837" s="3"/>
      <c r="X837" s="3"/>
      <c r="Y837" s="3"/>
      <c r="Z837" s="3"/>
    </row>
    <row r="838">
      <c r="A838" s="3"/>
      <c r="B838" s="4"/>
      <c r="C838" s="3"/>
      <c r="D838" s="3"/>
      <c r="E838" s="3"/>
      <c r="F838" s="3"/>
      <c r="G838" s="3"/>
      <c r="H838" s="3"/>
      <c r="I838" s="3"/>
      <c r="J838" s="3"/>
      <c r="V838" s="3"/>
      <c r="W838" s="3"/>
      <c r="X838" s="3"/>
      <c r="Y838" s="3"/>
      <c r="Z838" s="3"/>
    </row>
    <row r="839">
      <c r="A839" s="3"/>
      <c r="B839" s="4"/>
      <c r="C839" s="3"/>
      <c r="D839" s="3"/>
      <c r="E839" s="3"/>
      <c r="F839" s="3"/>
      <c r="G839" s="3"/>
      <c r="H839" s="3"/>
      <c r="I839" s="3"/>
      <c r="J839" s="3"/>
      <c r="V839" s="3"/>
      <c r="W839" s="3"/>
      <c r="X839" s="3"/>
      <c r="Y839" s="3"/>
      <c r="Z839" s="3"/>
    </row>
    <row r="840">
      <c r="A840" s="3"/>
      <c r="B840" s="4"/>
      <c r="C840" s="3"/>
      <c r="D840" s="3"/>
      <c r="E840" s="3"/>
      <c r="F840" s="3"/>
      <c r="G840" s="3"/>
      <c r="H840" s="3"/>
      <c r="I840" s="3"/>
      <c r="J840" s="3"/>
      <c r="V840" s="3"/>
      <c r="W840" s="3"/>
      <c r="X840" s="3"/>
      <c r="Y840" s="3"/>
      <c r="Z840" s="3"/>
    </row>
    <row r="841">
      <c r="A841" s="3"/>
      <c r="B841" s="4"/>
      <c r="C841" s="3"/>
      <c r="D841" s="3"/>
      <c r="E841" s="3"/>
      <c r="F841" s="3"/>
      <c r="G841" s="3"/>
      <c r="H841" s="3"/>
      <c r="I841" s="3"/>
      <c r="J841" s="3"/>
      <c r="V841" s="3"/>
      <c r="W841" s="3"/>
      <c r="X841" s="3"/>
      <c r="Y841" s="3"/>
      <c r="Z841" s="3"/>
    </row>
    <row r="842">
      <c r="A842" s="3"/>
      <c r="B842" s="4"/>
      <c r="C842" s="3"/>
      <c r="D842" s="3"/>
      <c r="E842" s="3"/>
      <c r="F842" s="3"/>
      <c r="G842" s="3"/>
      <c r="H842" s="3"/>
      <c r="I842" s="3"/>
      <c r="J842" s="3"/>
      <c r="V842" s="3"/>
      <c r="W842" s="3"/>
      <c r="X842" s="3"/>
      <c r="Y842" s="3"/>
      <c r="Z842" s="3"/>
    </row>
    <row r="843">
      <c r="A843" s="3"/>
      <c r="B843" s="4"/>
      <c r="C843" s="3"/>
      <c r="D843" s="3"/>
      <c r="E843" s="3"/>
      <c r="F843" s="3"/>
      <c r="G843" s="3"/>
      <c r="H843" s="3"/>
      <c r="I843" s="3"/>
      <c r="J843" s="3"/>
      <c r="V843" s="3"/>
      <c r="W843" s="3"/>
      <c r="X843" s="3"/>
      <c r="Y843" s="3"/>
      <c r="Z843" s="3"/>
    </row>
    <row r="844">
      <c r="A844" s="3"/>
      <c r="B844" s="4"/>
      <c r="C844" s="3"/>
      <c r="D844" s="3"/>
      <c r="E844" s="3"/>
      <c r="F844" s="3"/>
      <c r="G844" s="3"/>
      <c r="H844" s="3"/>
      <c r="I844" s="3"/>
      <c r="J844" s="3"/>
      <c r="V844" s="3"/>
      <c r="W844" s="3"/>
      <c r="X844" s="3"/>
      <c r="Y844" s="3"/>
      <c r="Z844" s="3"/>
    </row>
    <row r="845">
      <c r="A845" s="3"/>
      <c r="B845" s="4"/>
      <c r="C845" s="3"/>
      <c r="D845" s="3"/>
      <c r="E845" s="3"/>
      <c r="F845" s="3"/>
      <c r="G845" s="3"/>
      <c r="H845" s="3"/>
      <c r="I845" s="3"/>
      <c r="J845" s="3"/>
      <c r="V845" s="3"/>
      <c r="W845" s="3"/>
      <c r="X845" s="3"/>
      <c r="Y845" s="3"/>
      <c r="Z845" s="3"/>
    </row>
    <row r="846">
      <c r="A846" s="3"/>
      <c r="B846" s="4"/>
      <c r="C846" s="3"/>
      <c r="D846" s="3"/>
      <c r="E846" s="3"/>
      <c r="F846" s="3"/>
      <c r="G846" s="3"/>
      <c r="H846" s="3"/>
      <c r="I846" s="3"/>
      <c r="J846" s="3"/>
      <c r="V846" s="3"/>
      <c r="W846" s="3"/>
      <c r="X846" s="3"/>
      <c r="Y846" s="3"/>
      <c r="Z846" s="3"/>
    </row>
    <row r="847">
      <c r="A847" s="3"/>
      <c r="B847" s="4"/>
      <c r="C847" s="3"/>
      <c r="D847" s="3"/>
      <c r="E847" s="3"/>
      <c r="F847" s="3"/>
      <c r="G847" s="3"/>
      <c r="H847" s="3"/>
      <c r="I847" s="3"/>
      <c r="J847" s="3"/>
      <c r="V847" s="3"/>
      <c r="W847" s="3"/>
      <c r="X847" s="3"/>
      <c r="Y847" s="3"/>
      <c r="Z847" s="3"/>
    </row>
    <row r="848">
      <c r="A848" s="3"/>
      <c r="B848" s="4"/>
      <c r="C848" s="3"/>
      <c r="D848" s="3"/>
      <c r="E848" s="3"/>
      <c r="F848" s="3"/>
      <c r="G848" s="3"/>
      <c r="H848" s="3"/>
      <c r="I848" s="3"/>
      <c r="J848" s="3"/>
      <c r="V848" s="3"/>
      <c r="W848" s="3"/>
      <c r="X848" s="3"/>
      <c r="Y848" s="3"/>
      <c r="Z848" s="3"/>
    </row>
    <row r="849">
      <c r="A849" s="3"/>
      <c r="B849" s="4"/>
      <c r="C849" s="3"/>
      <c r="D849" s="3"/>
      <c r="E849" s="3"/>
      <c r="F849" s="3"/>
      <c r="G849" s="3"/>
      <c r="H849" s="3"/>
      <c r="I849" s="3"/>
      <c r="J849" s="3"/>
      <c r="V849" s="3"/>
      <c r="W849" s="3"/>
      <c r="X849" s="3"/>
      <c r="Y849" s="3"/>
      <c r="Z849" s="3"/>
    </row>
    <row r="850">
      <c r="A850" s="3"/>
      <c r="B850" s="4"/>
      <c r="C850" s="3"/>
      <c r="D850" s="3"/>
      <c r="E850" s="3"/>
      <c r="F850" s="3"/>
      <c r="G850" s="3"/>
      <c r="H850" s="3"/>
      <c r="I850" s="3"/>
      <c r="J850" s="3"/>
      <c r="V850" s="3"/>
      <c r="W850" s="3"/>
      <c r="X850" s="3"/>
      <c r="Y850" s="3"/>
      <c r="Z850" s="3"/>
    </row>
    <row r="851">
      <c r="A851" s="3"/>
      <c r="B851" s="4"/>
      <c r="C851" s="3"/>
      <c r="D851" s="3"/>
      <c r="E851" s="3"/>
      <c r="F851" s="3"/>
      <c r="G851" s="3"/>
      <c r="H851" s="3"/>
      <c r="I851" s="3"/>
      <c r="J851" s="3"/>
      <c r="V851" s="3"/>
      <c r="W851" s="3"/>
      <c r="X851" s="3"/>
      <c r="Y851" s="3"/>
      <c r="Z851" s="3"/>
    </row>
    <row r="852">
      <c r="A852" s="3"/>
      <c r="B852" s="4"/>
      <c r="C852" s="3"/>
      <c r="D852" s="3"/>
      <c r="E852" s="3"/>
      <c r="F852" s="3"/>
      <c r="G852" s="3"/>
      <c r="H852" s="3"/>
      <c r="I852" s="3"/>
      <c r="J852" s="3"/>
      <c r="V852" s="3"/>
      <c r="W852" s="3"/>
      <c r="X852" s="3"/>
      <c r="Y852" s="3"/>
      <c r="Z852" s="3"/>
    </row>
    <row r="853">
      <c r="A853" s="3"/>
      <c r="B853" s="4"/>
      <c r="C853" s="3"/>
      <c r="D853" s="3"/>
      <c r="E853" s="3"/>
      <c r="F853" s="3"/>
      <c r="G853" s="3"/>
      <c r="H853" s="3"/>
      <c r="I853" s="3"/>
      <c r="J853" s="3"/>
      <c r="V853" s="3"/>
      <c r="W853" s="3"/>
      <c r="X853" s="3"/>
      <c r="Y853" s="3"/>
      <c r="Z853" s="3"/>
    </row>
    <row r="854">
      <c r="A854" s="3"/>
      <c r="B854" s="4"/>
      <c r="C854" s="3"/>
      <c r="D854" s="3"/>
      <c r="E854" s="3"/>
      <c r="F854" s="3"/>
      <c r="G854" s="3"/>
      <c r="H854" s="3"/>
      <c r="I854" s="3"/>
      <c r="J854" s="3"/>
      <c r="V854" s="3"/>
      <c r="W854" s="3"/>
      <c r="X854" s="3"/>
      <c r="Y854" s="3"/>
      <c r="Z854" s="3"/>
    </row>
    <row r="855">
      <c r="A855" s="3"/>
      <c r="B855" s="4"/>
      <c r="C855" s="3"/>
      <c r="D855" s="3"/>
      <c r="E855" s="3"/>
      <c r="F855" s="3"/>
      <c r="G855" s="3"/>
      <c r="H855" s="3"/>
      <c r="I855" s="3"/>
      <c r="J855" s="3"/>
      <c r="V855" s="3"/>
      <c r="W855" s="3"/>
      <c r="X855" s="3"/>
      <c r="Y855" s="3"/>
      <c r="Z855" s="3"/>
    </row>
    <row r="856">
      <c r="A856" s="3"/>
      <c r="B856" s="4"/>
      <c r="C856" s="3"/>
      <c r="D856" s="3"/>
      <c r="E856" s="3"/>
      <c r="F856" s="3"/>
      <c r="G856" s="3"/>
      <c r="H856" s="3"/>
      <c r="I856" s="3"/>
      <c r="J856" s="3"/>
      <c r="V856" s="3"/>
      <c r="W856" s="3"/>
      <c r="X856" s="3"/>
      <c r="Y856" s="3"/>
      <c r="Z856" s="3"/>
    </row>
    <row r="857">
      <c r="A857" s="3"/>
      <c r="B857" s="4"/>
      <c r="C857" s="3"/>
      <c r="D857" s="3"/>
      <c r="E857" s="3"/>
      <c r="F857" s="3"/>
      <c r="G857" s="3"/>
      <c r="H857" s="3"/>
      <c r="I857" s="3"/>
      <c r="J857" s="3"/>
      <c r="V857" s="3"/>
      <c r="W857" s="3"/>
      <c r="X857" s="3"/>
      <c r="Y857" s="3"/>
      <c r="Z857" s="3"/>
    </row>
    <row r="858">
      <c r="A858" s="3"/>
      <c r="B858" s="4"/>
      <c r="C858" s="3"/>
      <c r="D858" s="3"/>
      <c r="E858" s="3"/>
      <c r="F858" s="3"/>
      <c r="G858" s="3"/>
      <c r="H858" s="3"/>
      <c r="I858" s="3"/>
      <c r="J858" s="3"/>
      <c r="V858" s="3"/>
      <c r="W858" s="3"/>
      <c r="X858" s="3"/>
      <c r="Y858" s="3"/>
      <c r="Z858" s="3"/>
    </row>
    <row r="859">
      <c r="A859" s="3"/>
      <c r="B859" s="4"/>
      <c r="C859" s="3"/>
      <c r="D859" s="3"/>
      <c r="E859" s="3"/>
      <c r="F859" s="3"/>
      <c r="G859" s="3"/>
      <c r="H859" s="3"/>
      <c r="I859" s="3"/>
      <c r="J859" s="3"/>
      <c r="V859" s="3"/>
      <c r="W859" s="3"/>
      <c r="X859" s="3"/>
      <c r="Y859" s="3"/>
      <c r="Z859" s="3"/>
    </row>
    <row r="860">
      <c r="A860" s="3"/>
      <c r="B860" s="4"/>
      <c r="C860" s="3"/>
      <c r="D860" s="3"/>
      <c r="E860" s="3"/>
      <c r="F860" s="3"/>
      <c r="G860" s="3"/>
      <c r="H860" s="3"/>
      <c r="I860" s="3"/>
      <c r="J860" s="3"/>
      <c r="V860" s="3"/>
      <c r="W860" s="3"/>
      <c r="X860" s="3"/>
      <c r="Y860" s="3"/>
      <c r="Z860" s="3"/>
    </row>
    <row r="861">
      <c r="A861" s="3"/>
      <c r="B861" s="4"/>
      <c r="C861" s="3"/>
      <c r="D861" s="3"/>
      <c r="E861" s="3"/>
      <c r="F861" s="3"/>
      <c r="G861" s="3"/>
      <c r="H861" s="3"/>
      <c r="I861" s="3"/>
      <c r="J861" s="3"/>
      <c r="V861" s="3"/>
      <c r="W861" s="3"/>
      <c r="X861" s="3"/>
      <c r="Y861" s="3"/>
      <c r="Z861" s="3"/>
    </row>
    <row r="862">
      <c r="A862" s="3"/>
      <c r="B862" s="4"/>
      <c r="C862" s="3"/>
      <c r="D862" s="3"/>
      <c r="E862" s="3"/>
      <c r="F862" s="3"/>
      <c r="G862" s="3"/>
      <c r="H862" s="3"/>
      <c r="I862" s="3"/>
      <c r="J862" s="3"/>
      <c r="V862" s="3"/>
      <c r="W862" s="3"/>
      <c r="X862" s="3"/>
      <c r="Y862" s="3"/>
      <c r="Z862" s="3"/>
    </row>
    <row r="863">
      <c r="A863" s="3"/>
      <c r="B863" s="4"/>
      <c r="C863" s="3"/>
      <c r="D863" s="3"/>
      <c r="E863" s="3"/>
      <c r="F863" s="3"/>
      <c r="G863" s="3"/>
      <c r="H863" s="3"/>
      <c r="I863" s="3"/>
      <c r="J863" s="3"/>
      <c r="V863" s="3"/>
      <c r="W863" s="3"/>
      <c r="X863" s="3"/>
      <c r="Y863" s="3"/>
      <c r="Z863" s="3"/>
    </row>
    <row r="864">
      <c r="A864" s="3"/>
      <c r="B864" s="4"/>
      <c r="C864" s="3"/>
      <c r="D864" s="3"/>
      <c r="E864" s="3"/>
      <c r="F864" s="3"/>
      <c r="G864" s="3"/>
      <c r="H864" s="3"/>
      <c r="I864" s="3"/>
      <c r="J864" s="3"/>
      <c r="V864" s="3"/>
      <c r="W864" s="3"/>
      <c r="X864" s="3"/>
      <c r="Y864" s="3"/>
      <c r="Z864" s="3"/>
    </row>
    <row r="865">
      <c r="A865" s="3"/>
      <c r="B865" s="4"/>
      <c r="C865" s="3"/>
      <c r="D865" s="3"/>
      <c r="E865" s="3"/>
      <c r="F865" s="3"/>
      <c r="G865" s="3"/>
      <c r="H865" s="3"/>
      <c r="I865" s="3"/>
      <c r="J865" s="3"/>
      <c r="V865" s="3"/>
      <c r="W865" s="3"/>
      <c r="X865" s="3"/>
      <c r="Y865" s="3"/>
      <c r="Z865" s="3"/>
    </row>
    <row r="866">
      <c r="A866" s="3"/>
      <c r="B866" s="4"/>
      <c r="C866" s="3"/>
      <c r="D866" s="3"/>
      <c r="E866" s="3"/>
      <c r="F866" s="3"/>
      <c r="G866" s="3"/>
      <c r="H866" s="3"/>
      <c r="I866" s="3"/>
      <c r="J866" s="3"/>
      <c r="V866" s="3"/>
      <c r="W866" s="3"/>
      <c r="X866" s="3"/>
      <c r="Y866" s="3"/>
      <c r="Z866" s="3"/>
    </row>
    <row r="867">
      <c r="A867" s="3"/>
      <c r="B867" s="4"/>
      <c r="C867" s="3"/>
      <c r="D867" s="3"/>
      <c r="E867" s="3"/>
      <c r="F867" s="3"/>
      <c r="G867" s="3"/>
      <c r="H867" s="3"/>
      <c r="I867" s="3"/>
      <c r="J867" s="3"/>
      <c r="V867" s="3"/>
      <c r="W867" s="3"/>
      <c r="X867" s="3"/>
      <c r="Y867" s="3"/>
      <c r="Z867" s="3"/>
    </row>
    <row r="868">
      <c r="A868" s="3"/>
      <c r="B868" s="4"/>
      <c r="C868" s="3"/>
      <c r="D868" s="3"/>
      <c r="E868" s="3"/>
      <c r="F868" s="3"/>
      <c r="G868" s="3"/>
      <c r="H868" s="3"/>
      <c r="I868" s="3"/>
      <c r="J868" s="3"/>
      <c r="V868" s="3"/>
      <c r="W868" s="3"/>
      <c r="X868" s="3"/>
      <c r="Y868" s="3"/>
      <c r="Z868" s="3"/>
    </row>
    <row r="869">
      <c r="A869" s="3"/>
      <c r="B869" s="4"/>
      <c r="C869" s="3"/>
      <c r="D869" s="3"/>
      <c r="E869" s="3"/>
      <c r="F869" s="3"/>
      <c r="G869" s="3"/>
      <c r="H869" s="3"/>
      <c r="I869" s="3"/>
      <c r="J869" s="3"/>
      <c r="V869" s="3"/>
      <c r="W869" s="3"/>
      <c r="X869" s="3"/>
      <c r="Y869" s="3"/>
      <c r="Z869" s="3"/>
    </row>
    <row r="870">
      <c r="A870" s="3"/>
      <c r="B870" s="4"/>
      <c r="C870" s="3"/>
      <c r="D870" s="3"/>
      <c r="E870" s="3"/>
      <c r="F870" s="3"/>
      <c r="G870" s="3"/>
      <c r="H870" s="3"/>
      <c r="I870" s="3"/>
      <c r="J870" s="3"/>
      <c r="V870" s="3"/>
      <c r="W870" s="3"/>
      <c r="X870" s="3"/>
      <c r="Y870" s="3"/>
      <c r="Z870" s="3"/>
    </row>
    <row r="871">
      <c r="A871" s="3"/>
      <c r="B871" s="4"/>
      <c r="C871" s="3"/>
      <c r="D871" s="3"/>
      <c r="E871" s="3"/>
      <c r="F871" s="3"/>
      <c r="G871" s="3"/>
      <c r="H871" s="3"/>
      <c r="I871" s="3"/>
      <c r="J871" s="3"/>
      <c r="V871" s="3"/>
      <c r="W871" s="3"/>
      <c r="X871" s="3"/>
      <c r="Y871" s="3"/>
      <c r="Z871" s="3"/>
    </row>
    <row r="872">
      <c r="A872" s="3"/>
      <c r="B872" s="4"/>
      <c r="C872" s="3"/>
      <c r="D872" s="3"/>
      <c r="E872" s="3"/>
      <c r="F872" s="3"/>
      <c r="G872" s="3"/>
      <c r="H872" s="3"/>
      <c r="I872" s="3"/>
      <c r="J872" s="3"/>
      <c r="V872" s="3"/>
      <c r="W872" s="3"/>
      <c r="X872" s="3"/>
      <c r="Y872" s="3"/>
      <c r="Z872" s="3"/>
    </row>
    <row r="873">
      <c r="A873" s="3"/>
      <c r="B873" s="4"/>
      <c r="C873" s="3"/>
      <c r="D873" s="3"/>
      <c r="E873" s="3"/>
      <c r="F873" s="3"/>
      <c r="G873" s="3"/>
      <c r="H873" s="3"/>
      <c r="I873" s="3"/>
      <c r="J873" s="3"/>
      <c r="V873" s="3"/>
      <c r="W873" s="3"/>
      <c r="X873" s="3"/>
      <c r="Y873" s="3"/>
      <c r="Z873" s="3"/>
    </row>
    <row r="874">
      <c r="A874" s="3"/>
      <c r="B874" s="4"/>
      <c r="C874" s="3"/>
      <c r="D874" s="3"/>
      <c r="E874" s="3"/>
      <c r="F874" s="3"/>
      <c r="G874" s="3"/>
      <c r="H874" s="3"/>
      <c r="I874" s="3"/>
      <c r="J874" s="3"/>
      <c r="V874" s="3"/>
      <c r="W874" s="3"/>
      <c r="X874" s="3"/>
      <c r="Y874" s="3"/>
      <c r="Z874" s="3"/>
    </row>
    <row r="875">
      <c r="A875" s="3"/>
      <c r="B875" s="4"/>
      <c r="C875" s="3"/>
      <c r="D875" s="3"/>
      <c r="E875" s="3"/>
      <c r="F875" s="3"/>
      <c r="G875" s="3"/>
      <c r="H875" s="3"/>
      <c r="I875" s="3"/>
      <c r="J875" s="3"/>
      <c r="V875" s="3"/>
      <c r="W875" s="3"/>
      <c r="X875" s="3"/>
      <c r="Y875" s="3"/>
      <c r="Z875" s="3"/>
    </row>
    <row r="876">
      <c r="A876" s="3"/>
      <c r="B876" s="4"/>
      <c r="C876" s="3"/>
      <c r="D876" s="3"/>
      <c r="E876" s="3"/>
      <c r="F876" s="3"/>
      <c r="G876" s="3"/>
      <c r="H876" s="3"/>
      <c r="I876" s="3"/>
      <c r="J876" s="3"/>
      <c r="V876" s="3"/>
      <c r="W876" s="3"/>
      <c r="X876" s="3"/>
      <c r="Y876" s="3"/>
      <c r="Z876" s="3"/>
    </row>
    <row r="877">
      <c r="A877" s="3"/>
      <c r="B877" s="4"/>
      <c r="C877" s="3"/>
      <c r="D877" s="3"/>
      <c r="E877" s="3"/>
      <c r="F877" s="3"/>
      <c r="G877" s="3"/>
      <c r="H877" s="3"/>
      <c r="I877" s="3"/>
      <c r="J877" s="3"/>
      <c r="V877" s="3"/>
      <c r="W877" s="3"/>
      <c r="X877" s="3"/>
      <c r="Y877" s="3"/>
      <c r="Z877" s="3"/>
    </row>
    <row r="878">
      <c r="A878" s="3"/>
      <c r="B878" s="4"/>
      <c r="C878" s="3"/>
      <c r="D878" s="3"/>
      <c r="E878" s="3"/>
      <c r="F878" s="3"/>
      <c r="G878" s="3"/>
      <c r="H878" s="3"/>
      <c r="I878" s="3"/>
      <c r="J878" s="3"/>
      <c r="V878" s="3"/>
      <c r="W878" s="3"/>
      <c r="X878" s="3"/>
      <c r="Y878" s="3"/>
      <c r="Z878" s="3"/>
    </row>
    <row r="879">
      <c r="A879" s="3"/>
      <c r="B879" s="4"/>
      <c r="C879" s="3"/>
      <c r="D879" s="3"/>
      <c r="E879" s="3"/>
      <c r="F879" s="3"/>
      <c r="G879" s="3"/>
      <c r="H879" s="3"/>
      <c r="I879" s="3"/>
      <c r="J879" s="3"/>
      <c r="V879" s="3"/>
      <c r="W879" s="3"/>
      <c r="X879" s="3"/>
      <c r="Y879" s="3"/>
      <c r="Z879" s="3"/>
    </row>
    <row r="880">
      <c r="A880" s="3"/>
      <c r="B880" s="4"/>
      <c r="C880" s="3"/>
      <c r="D880" s="3"/>
      <c r="E880" s="3"/>
      <c r="F880" s="3"/>
      <c r="G880" s="3"/>
      <c r="H880" s="3"/>
      <c r="I880" s="3"/>
      <c r="J880" s="3"/>
      <c r="V880" s="3"/>
      <c r="W880" s="3"/>
      <c r="X880" s="3"/>
      <c r="Y880" s="3"/>
      <c r="Z880" s="3"/>
    </row>
    <row r="881">
      <c r="A881" s="3"/>
      <c r="B881" s="4"/>
      <c r="C881" s="3"/>
      <c r="D881" s="3"/>
      <c r="E881" s="3"/>
      <c r="F881" s="3"/>
      <c r="G881" s="3"/>
      <c r="H881" s="3"/>
      <c r="I881" s="3"/>
      <c r="J881" s="3"/>
      <c r="V881" s="3"/>
      <c r="W881" s="3"/>
      <c r="X881" s="3"/>
      <c r="Y881" s="3"/>
      <c r="Z881" s="3"/>
    </row>
    <row r="882">
      <c r="A882" s="3"/>
      <c r="B882" s="4"/>
      <c r="C882" s="3"/>
      <c r="D882" s="3"/>
      <c r="E882" s="3"/>
      <c r="F882" s="3"/>
      <c r="G882" s="3"/>
      <c r="H882" s="3"/>
      <c r="I882" s="3"/>
      <c r="J882" s="3"/>
      <c r="V882" s="3"/>
      <c r="W882" s="3"/>
      <c r="X882" s="3"/>
      <c r="Y882" s="3"/>
      <c r="Z882" s="3"/>
    </row>
    <row r="883">
      <c r="A883" s="3"/>
      <c r="B883" s="4"/>
      <c r="C883" s="3"/>
      <c r="D883" s="3"/>
      <c r="E883" s="3"/>
      <c r="F883" s="3"/>
      <c r="G883" s="3"/>
      <c r="H883" s="3"/>
      <c r="I883" s="3"/>
      <c r="J883" s="3"/>
      <c r="V883" s="3"/>
      <c r="W883" s="3"/>
      <c r="X883" s="3"/>
      <c r="Y883" s="3"/>
      <c r="Z883" s="3"/>
    </row>
    <row r="884">
      <c r="A884" s="3"/>
      <c r="B884" s="4"/>
      <c r="C884" s="3"/>
      <c r="D884" s="3"/>
      <c r="E884" s="3"/>
      <c r="F884" s="3"/>
      <c r="G884" s="3"/>
      <c r="H884" s="3"/>
      <c r="I884" s="3"/>
      <c r="J884" s="3"/>
      <c r="V884" s="3"/>
      <c r="W884" s="3"/>
      <c r="X884" s="3"/>
      <c r="Y884" s="3"/>
      <c r="Z884" s="3"/>
    </row>
    <row r="885">
      <c r="A885" s="3"/>
      <c r="B885" s="4"/>
      <c r="C885" s="3"/>
      <c r="D885" s="3"/>
      <c r="E885" s="3"/>
      <c r="F885" s="3"/>
      <c r="G885" s="3"/>
      <c r="H885" s="3"/>
      <c r="I885" s="3"/>
      <c r="J885" s="3"/>
      <c r="V885" s="3"/>
      <c r="W885" s="3"/>
      <c r="X885" s="3"/>
      <c r="Y885" s="3"/>
      <c r="Z885" s="3"/>
    </row>
    <row r="886">
      <c r="A886" s="3"/>
      <c r="B886" s="4"/>
      <c r="C886" s="3"/>
      <c r="D886" s="3"/>
      <c r="E886" s="3"/>
      <c r="F886" s="3"/>
      <c r="G886" s="3"/>
      <c r="H886" s="3"/>
      <c r="I886" s="3"/>
      <c r="J886" s="3"/>
      <c r="V886" s="3"/>
      <c r="W886" s="3"/>
      <c r="X886" s="3"/>
      <c r="Y886" s="3"/>
      <c r="Z886" s="3"/>
    </row>
    <row r="887">
      <c r="A887" s="3"/>
      <c r="B887" s="4"/>
      <c r="C887" s="3"/>
      <c r="D887" s="3"/>
      <c r="E887" s="3"/>
      <c r="F887" s="3"/>
      <c r="G887" s="3"/>
      <c r="H887" s="3"/>
      <c r="I887" s="3"/>
      <c r="J887" s="3"/>
      <c r="V887" s="3"/>
      <c r="W887" s="3"/>
      <c r="X887" s="3"/>
      <c r="Y887" s="3"/>
      <c r="Z887" s="3"/>
    </row>
    <row r="888">
      <c r="A888" s="3"/>
      <c r="B888" s="4"/>
      <c r="C888" s="3"/>
      <c r="D888" s="3"/>
      <c r="E888" s="3"/>
      <c r="F888" s="3"/>
      <c r="G888" s="3"/>
      <c r="H888" s="3"/>
      <c r="I888" s="3"/>
      <c r="J888" s="3"/>
      <c r="V888" s="3"/>
      <c r="W888" s="3"/>
      <c r="X888" s="3"/>
      <c r="Y888" s="3"/>
      <c r="Z888" s="3"/>
    </row>
    <row r="889">
      <c r="A889" s="3"/>
      <c r="B889" s="4"/>
      <c r="C889" s="3"/>
      <c r="D889" s="3"/>
      <c r="E889" s="3"/>
      <c r="F889" s="3"/>
      <c r="G889" s="3"/>
      <c r="H889" s="3"/>
      <c r="I889" s="3"/>
      <c r="J889" s="3"/>
      <c r="V889" s="3"/>
      <c r="W889" s="3"/>
      <c r="X889" s="3"/>
      <c r="Y889" s="3"/>
      <c r="Z889" s="3"/>
    </row>
    <row r="890">
      <c r="A890" s="3"/>
      <c r="B890" s="4"/>
      <c r="C890" s="3"/>
      <c r="D890" s="3"/>
      <c r="E890" s="3"/>
      <c r="F890" s="3"/>
      <c r="G890" s="3"/>
      <c r="H890" s="3"/>
      <c r="I890" s="3"/>
      <c r="J890" s="3"/>
      <c r="V890" s="3"/>
      <c r="W890" s="3"/>
      <c r="X890" s="3"/>
      <c r="Y890" s="3"/>
      <c r="Z890" s="3"/>
    </row>
    <row r="891">
      <c r="A891" s="3"/>
      <c r="B891" s="4"/>
      <c r="C891" s="3"/>
      <c r="D891" s="3"/>
      <c r="E891" s="3"/>
      <c r="F891" s="3"/>
      <c r="G891" s="3"/>
      <c r="H891" s="3"/>
      <c r="I891" s="3"/>
      <c r="J891" s="3"/>
      <c r="V891" s="3"/>
      <c r="W891" s="3"/>
      <c r="X891" s="3"/>
      <c r="Y891" s="3"/>
      <c r="Z891" s="3"/>
    </row>
    <row r="892">
      <c r="A892" s="3"/>
      <c r="B892" s="4"/>
      <c r="C892" s="3"/>
      <c r="D892" s="3"/>
      <c r="E892" s="3"/>
      <c r="F892" s="3"/>
      <c r="G892" s="3"/>
      <c r="H892" s="3"/>
      <c r="I892" s="3"/>
      <c r="J892" s="3"/>
      <c r="V892" s="3"/>
      <c r="W892" s="3"/>
      <c r="X892" s="3"/>
      <c r="Y892" s="3"/>
      <c r="Z892" s="3"/>
    </row>
    <row r="893">
      <c r="A893" s="3"/>
      <c r="B893" s="4"/>
      <c r="C893" s="3"/>
      <c r="D893" s="3"/>
      <c r="E893" s="3"/>
      <c r="F893" s="3"/>
      <c r="G893" s="3"/>
      <c r="H893" s="3"/>
      <c r="I893" s="3"/>
      <c r="J893" s="3"/>
      <c r="V893" s="3"/>
      <c r="W893" s="3"/>
      <c r="X893" s="3"/>
      <c r="Y893" s="3"/>
      <c r="Z893" s="3"/>
    </row>
    <row r="894">
      <c r="A894" s="3"/>
      <c r="B894" s="4"/>
      <c r="C894" s="3"/>
      <c r="D894" s="3"/>
      <c r="E894" s="3"/>
      <c r="F894" s="3"/>
      <c r="G894" s="3"/>
      <c r="H894" s="3"/>
      <c r="I894" s="3"/>
      <c r="J894" s="3"/>
      <c r="V894" s="3"/>
      <c r="W894" s="3"/>
      <c r="X894" s="3"/>
      <c r="Y894" s="3"/>
      <c r="Z894" s="3"/>
    </row>
    <row r="895">
      <c r="A895" s="3"/>
      <c r="B895" s="4"/>
      <c r="C895" s="3"/>
      <c r="D895" s="3"/>
      <c r="E895" s="3"/>
      <c r="F895" s="3"/>
      <c r="G895" s="3"/>
      <c r="H895" s="3"/>
      <c r="I895" s="3"/>
      <c r="J895" s="3"/>
      <c r="V895" s="3"/>
      <c r="W895" s="3"/>
      <c r="X895" s="3"/>
      <c r="Y895" s="3"/>
      <c r="Z895" s="3"/>
    </row>
    <row r="896">
      <c r="A896" s="3"/>
      <c r="B896" s="4"/>
      <c r="C896" s="3"/>
      <c r="D896" s="3"/>
      <c r="E896" s="3"/>
      <c r="F896" s="3"/>
      <c r="G896" s="3"/>
      <c r="H896" s="3"/>
      <c r="I896" s="3"/>
      <c r="J896" s="3"/>
      <c r="V896" s="3"/>
      <c r="W896" s="3"/>
      <c r="X896" s="3"/>
      <c r="Y896" s="3"/>
      <c r="Z896" s="3"/>
    </row>
    <row r="897">
      <c r="A897" s="3"/>
      <c r="B897" s="4"/>
      <c r="C897" s="3"/>
      <c r="D897" s="3"/>
      <c r="E897" s="3"/>
      <c r="F897" s="3"/>
      <c r="G897" s="3"/>
      <c r="H897" s="3"/>
      <c r="I897" s="3"/>
      <c r="J897" s="3"/>
      <c r="V897" s="3"/>
      <c r="W897" s="3"/>
      <c r="X897" s="3"/>
      <c r="Y897" s="3"/>
      <c r="Z897" s="3"/>
    </row>
    <row r="898">
      <c r="A898" s="3"/>
      <c r="B898" s="4"/>
      <c r="C898" s="3"/>
      <c r="D898" s="3"/>
      <c r="E898" s="3"/>
      <c r="F898" s="3"/>
      <c r="G898" s="3"/>
      <c r="H898" s="3"/>
      <c r="I898" s="3"/>
      <c r="J898" s="3"/>
      <c r="V898" s="3"/>
      <c r="W898" s="3"/>
      <c r="X898" s="3"/>
      <c r="Y898" s="3"/>
      <c r="Z898" s="3"/>
    </row>
    <row r="899">
      <c r="A899" s="3"/>
      <c r="B899" s="4"/>
      <c r="C899" s="3"/>
      <c r="D899" s="3"/>
      <c r="E899" s="3"/>
      <c r="F899" s="3"/>
      <c r="G899" s="3"/>
      <c r="H899" s="3"/>
      <c r="I899" s="3"/>
      <c r="J899" s="3"/>
      <c r="V899" s="3"/>
      <c r="W899" s="3"/>
      <c r="X899" s="3"/>
      <c r="Y899" s="3"/>
      <c r="Z899" s="3"/>
    </row>
    <row r="900">
      <c r="A900" s="3"/>
      <c r="B900" s="4"/>
      <c r="C900" s="3"/>
      <c r="D900" s="3"/>
      <c r="E900" s="3"/>
      <c r="F900" s="3"/>
      <c r="G900" s="3"/>
      <c r="H900" s="3"/>
      <c r="I900" s="3"/>
      <c r="J900" s="3"/>
      <c r="V900" s="3"/>
      <c r="W900" s="3"/>
      <c r="X900" s="3"/>
      <c r="Y900" s="3"/>
      <c r="Z900" s="3"/>
    </row>
    <row r="901">
      <c r="A901" s="3"/>
      <c r="B901" s="4"/>
      <c r="C901" s="3"/>
      <c r="D901" s="3"/>
      <c r="E901" s="3"/>
      <c r="F901" s="3"/>
      <c r="G901" s="3"/>
      <c r="H901" s="3"/>
      <c r="I901" s="3"/>
      <c r="J901" s="3"/>
      <c r="V901" s="3"/>
      <c r="W901" s="3"/>
      <c r="X901" s="3"/>
      <c r="Y901" s="3"/>
      <c r="Z901" s="3"/>
    </row>
    <row r="902">
      <c r="A902" s="3"/>
      <c r="B902" s="4"/>
      <c r="C902" s="3"/>
      <c r="D902" s="3"/>
      <c r="E902" s="3"/>
      <c r="F902" s="3"/>
      <c r="G902" s="3"/>
      <c r="H902" s="3"/>
      <c r="I902" s="3"/>
      <c r="J902" s="3"/>
      <c r="V902" s="3"/>
      <c r="W902" s="3"/>
      <c r="X902" s="3"/>
      <c r="Y902" s="3"/>
      <c r="Z902" s="3"/>
    </row>
    <row r="903">
      <c r="A903" s="3"/>
      <c r="B903" s="4"/>
      <c r="C903" s="3"/>
      <c r="D903" s="3"/>
      <c r="E903" s="3"/>
      <c r="F903" s="3"/>
      <c r="G903" s="3"/>
      <c r="H903" s="3"/>
      <c r="I903" s="3"/>
      <c r="J903" s="3"/>
      <c r="V903" s="3"/>
      <c r="W903" s="3"/>
      <c r="X903" s="3"/>
      <c r="Y903" s="3"/>
      <c r="Z903" s="3"/>
    </row>
    <row r="904">
      <c r="A904" s="3"/>
      <c r="B904" s="4"/>
      <c r="C904" s="3"/>
      <c r="D904" s="3"/>
      <c r="E904" s="3"/>
      <c r="F904" s="3"/>
      <c r="G904" s="3"/>
      <c r="H904" s="3"/>
      <c r="I904" s="3"/>
      <c r="J904" s="3"/>
      <c r="V904" s="3"/>
      <c r="W904" s="3"/>
      <c r="X904" s="3"/>
      <c r="Y904" s="3"/>
      <c r="Z904" s="3"/>
    </row>
    <row r="905">
      <c r="A905" s="3"/>
      <c r="B905" s="4"/>
      <c r="C905" s="3"/>
      <c r="D905" s="3"/>
      <c r="E905" s="3"/>
      <c r="F905" s="3"/>
      <c r="G905" s="3"/>
      <c r="H905" s="3"/>
      <c r="I905" s="3"/>
      <c r="J905" s="3"/>
      <c r="V905" s="3"/>
      <c r="W905" s="3"/>
      <c r="X905" s="3"/>
      <c r="Y905" s="3"/>
      <c r="Z905" s="3"/>
    </row>
    <row r="906">
      <c r="A906" s="3"/>
      <c r="B906" s="4"/>
      <c r="C906" s="3"/>
      <c r="D906" s="3"/>
      <c r="E906" s="3"/>
      <c r="F906" s="3"/>
      <c r="G906" s="3"/>
      <c r="H906" s="3"/>
      <c r="I906" s="3"/>
      <c r="J906" s="3"/>
      <c r="V906" s="3"/>
      <c r="W906" s="3"/>
      <c r="X906" s="3"/>
      <c r="Y906" s="3"/>
      <c r="Z906" s="3"/>
    </row>
    <row r="907">
      <c r="A907" s="3"/>
      <c r="B907" s="4"/>
      <c r="C907" s="3"/>
      <c r="D907" s="3"/>
      <c r="E907" s="3"/>
      <c r="F907" s="3"/>
      <c r="G907" s="3"/>
      <c r="H907" s="3"/>
      <c r="I907" s="3"/>
      <c r="J907" s="3"/>
      <c r="V907" s="3"/>
      <c r="W907" s="3"/>
      <c r="X907" s="3"/>
      <c r="Y907" s="3"/>
      <c r="Z907" s="3"/>
    </row>
    <row r="908">
      <c r="A908" s="3"/>
      <c r="B908" s="4"/>
      <c r="C908" s="3"/>
      <c r="D908" s="3"/>
      <c r="E908" s="3"/>
      <c r="F908" s="3"/>
      <c r="G908" s="3"/>
      <c r="H908" s="3"/>
      <c r="I908" s="3"/>
      <c r="J908" s="3"/>
      <c r="V908" s="3"/>
      <c r="W908" s="3"/>
      <c r="X908" s="3"/>
      <c r="Y908" s="3"/>
      <c r="Z908" s="3"/>
    </row>
    <row r="909">
      <c r="A909" s="3"/>
      <c r="B909" s="4"/>
      <c r="C909" s="3"/>
      <c r="D909" s="3"/>
      <c r="E909" s="3"/>
      <c r="F909" s="3"/>
      <c r="G909" s="3"/>
      <c r="H909" s="3"/>
      <c r="I909" s="3"/>
      <c r="J909" s="3"/>
      <c r="V909" s="3"/>
      <c r="W909" s="3"/>
      <c r="X909" s="3"/>
      <c r="Y909" s="3"/>
      <c r="Z909" s="3"/>
    </row>
    <row r="910">
      <c r="A910" s="3"/>
      <c r="B910" s="4"/>
      <c r="C910" s="3"/>
      <c r="D910" s="3"/>
      <c r="E910" s="3"/>
      <c r="F910" s="3"/>
      <c r="G910" s="3"/>
      <c r="H910" s="3"/>
      <c r="I910" s="3"/>
      <c r="J910" s="3"/>
      <c r="V910" s="3"/>
      <c r="W910" s="3"/>
      <c r="X910" s="3"/>
      <c r="Y910" s="3"/>
      <c r="Z910" s="3"/>
    </row>
    <row r="911">
      <c r="A911" s="3"/>
      <c r="B911" s="4"/>
      <c r="C911" s="3"/>
      <c r="D911" s="3"/>
      <c r="E911" s="3"/>
      <c r="F911" s="3"/>
      <c r="G911" s="3"/>
      <c r="H911" s="3"/>
      <c r="I911" s="3"/>
      <c r="J911" s="3"/>
      <c r="V911" s="3"/>
      <c r="W911" s="3"/>
      <c r="X911" s="3"/>
      <c r="Y911" s="3"/>
      <c r="Z911" s="3"/>
    </row>
    <row r="912">
      <c r="A912" s="3"/>
      <c r="B912" s="4"/>
      <c r="C912" s="3"/>
      <c r="D912" s="3"/>
      <c r="E912" s="3"/>
      <c r="F912" s="3"/>
      <c r="G912" s="3"/>
      <c r="H912" s="3"/>
      <c r="I912" s="3"/>
      <c r="J912" s="3"/>
      <c r="V912" s="3"/>
      <c r="W912" s="3"/>
      <c r="X912" s="3"/>
      <c r="Y912" s="3"/>
      <c r="Z912" s="3"/>
    </row>
    <row r="913">
      <c r="A913" s="3"/>
      <c r="B913" s="4"/>
      <c r="C913" s="3"/>
      <c r="D913" s="3"/>
      <c r="E913" s="3"/>
      <c r="F913" s="3"/>
      <c r="G913" s="3"/>
      <c r="H913" s="3"/>
      <c r="I913" s="3"/>
      <c r="J913" s="3"/>
      <c r="V913" s="3"/>
      <c r="W913" s="3"/>
      <c r="X913" s="3"/>
      <c r="Y913" s="3"/>
      <c r="Z913" s="3"/>
    </row>
    <row r="914">
      <c r="A914" s="3"/>
      <c r="B914" s="4"/>
      <c r="C914" s="3"/>
      <c r="D914" s="3"/>
      <c r="E914" s="3"/>
      <c r="F914" s="3"/>
      <c r="G914" s="3"/>
      <c r="H914" s="3"/>
      <c r="I914" s="3"/>
      <c r="J914" s="3"/>
      <c r="V914" s="3"/>
      <c r="W914" s="3"/>
      <c r="X914" s="3"/>
      <c r="Y914" s="3"/>
      <c r="Z914" s="3"/>
    </row>
    <row r="915">
      <c r="A915" s="3"/>
      <c r="B915" s="4"/>
      <c r="C915" s="3"/>
      <c r="D915" s="3"/>
      <c r="E915" s="3"/>
      <c r="F915" s="3"/>
      <c r="G915" s="3"/>
      <c r="H915" s="3"/>
      <c r="I915" s="3"/>
      <c r="J915" s="3"/>
      <c r="V915" s="3"/>
      <c r="W915" s="3"/>
      <c r="X915" s="3"/>
      <c r="Y915" s="3"/>
      <c r="Z915" s="3"/>
    </row>
    <row r="916">
      <c r="A916" s="3"/>
      <c r="B916" s="4"/>
      <c r="C916" s="3"/>
      <c r="D916" s="3"/>
      <c r="E916" s="3"/>
      <c r="F916" s="3"/>
      <c r="G916" s="3"/>
      <c r="H916" s="3"/>
      <c r="I916" s="3"/>
      <c r="J916" s="3"/>
      <c r="V916" s="3"/>
      <c r="W916" s="3"/>
      <c r="X916" s="3"/>
      <c r="Y916" s="3"/>
      <c r="Z916" s="3"/>
    </row>
    <row r="917">
      <c r="A917" s="3"/>
      <c r="B917" s="4"/>
      <c r="C917" s="3"/>
      <c r="D917" s="3"/>
      <c r="E917" s="3"/>
      <c r="F917" s="3"/>
      <c r="G917" s="3"/>
      <c r="H917" s="3"/>
      <c r="I917" s="3"/>
      <c r="J917" s="3"/>
      <c r="V917" s="3"/>
      <c r="W917" s="3"/>
      <c r="X917" s="3"/>
      <c r="Y917" s="3"/>
      <c r="Z917" s="3"/>
    </row>
    <row r="918">
      <c r="A918" s="3"/>
      <c r="B918" s="4"/>
      <c r="C918" s="3"/>
      <c r="D918" s="3"/>
      <c r="E918" s="3"/>
      <c r="F918" s="3"/>
      <c r="G918" s="3"/>
      <c r="H918" s="3"/>
      <c r="I918" s="3"/>
      <c r="J918" s="3"/>
      <c r="V918" s="3"/>
      <c r="W918" s="3"/>
      <c r="X918" s="3"/>
      <c r="Y918" s="3"/>
      <c r="Z918" s="3"/>
    </row>
    <row r="919">
      <c r="A919" s="3"/>
      <c r="B919" s="4"/>
      <c r="C919" s="3"/>
      <c r="D919" s="3"/>
      <c r="E919" s="3"/>
      <c r="F919" s="3"/>
      <c r="G919" s="3"/>
      <c r="H919" s="3"/>
      <c r="I919" s="3"/>
      <c r="J919" s="3"/>
      <c r="V919" s="3"/>
      <c r="W919" s="3"/>
      <c r="X919" s="3"/>
      <c r="Y919" s="3"/>
      <c r="Z919" s="3"/>
    </row>
    <row r="920">
      <c r="A920" s="3"/>
      <c r="B920" s="4"/>
      <c r="C920" s="3"/>
      <c r="D920" s="3"/>
      <c r="E920" s="3"/>
      <c r="F920" s="3"/>
      <c r="G920" s="3"/>
      <c r="H920" s="3"/>
      <c r="I920" s="3"/>
      <c r="J920" s="3"/>
      <c r="V920" s="3"/>
      <c r="W920" s="3"/>
      <c r="X920" s="3"/>
      <c r="Y920" s="3"/>
      <c r="Z920" s="3"/>
    </row>
    <row r="921">
      <c r="A921" s="3"/>
      <c r="B921" s="4"/>
      <c r="C921" s="3"/>
      <c r="D921" s="3"/>
      <c r="E921" s="3"/>
      <c r="F921" s="3"/>
      <c r="G921" s="3"/>
      <c r="H921" s="3"/>
      <c r="I921" s="3"/>
      <c r="J921" s="3"/>
      <c r="V921" s="3"/>
      <c r="W921" s="3"/>
      <c r="X921" s="3"/>
      <c r="Y921" s="3"/>
      <c r="Z921" s="3"/>
    </row>
    <row r="922">
      <c r="A922" s="3"/>
      <c r="B922" s="4"/>
      <c r="C922" s="3"/>
      <c r="D922" s="3"/>
      <c r="E922" s="3"/>
      <c r="F922" s="3"/>
      <c r="G922" s="3"/>
      <c r="H922" s="3"/>
      <c r="I922" s="3"/>
      <c r="J922" s="3"/>
      <c r="V922" s="3"/>
      <c r="W922" s="3"/>
      <c r="X922" s="3"/>
      <c r="Y922" s="3"/>
      <c r="Z922" s="3"/>
    </row>
    <row r="923">
      <c r="A923" s="3"/>
      <c r="B923" s="4"/>
      <c r="C923" s="3"/>
      <c r="D923" s="3"/>
      <c r="E923" s="3"/>
      <c r="F923" s="3"/>
      <c r="G923" s="3"/>
      <c r="H923" s="3"/>
      <c r="I923" s="3"/>
      <c r="J923" s="3"/>
      <c r="V923" s="3"/>
      <c r="W923" s="3"/>
      <c r="X923" s="3"/>
      <c r="Y923" s="3"/>
      <c r="Z923" s="3"/>
    </row>
    <row r="924">
      <c r="A924" s="3"/>
      <c r="B924" s="4"/>
      <c r="C924" s="3"/>
      <c r="D924" s="3"/>
      <c r="E924" s="3"/>
      <c r="F924" s="3"/>
      <c r="G924" s="3"/>
      <c r="H924" s="3"/>
      <c r="I924" s="3"/>
      <c r="J924" s="3"/>
      <c r="V924" s="3"/>
      <c r="W924" s="3"/>
      <c r="X924" s="3"/>
      <c r="Y924" s="3"/>
      <c r="Z924" s="3"/>
    </row>
    <row r="925">
      <c r="A925" s="3"/>
      <c r="B925" s="4"/>
      <c r="C925" s="3"/>
      <c r="D925" s="3"/>
      <c r="E925" s="3"/>
      <c r="F925" s="3"/>
      <c r="G925" s="3"/>
      <c r="H925" s="3"/>
      <c r="I925" s="3"/>
      <c r="J925" s="3"/>
      <c r="V925" s="3"/>
      <c r="W925" s="3"/>
      <c r="X925" s="3"/>
      <c r="Y925" s="3"/>
      <c r="Z925" s="3"/>
    </row>
    <row r="926">
      <c r="A926" s="3"/>
      <c r="B926" s="4"/>
      <c r="C926" s="3"/>
      <c r="D926" s="3"/>
      <c r="E926" s="3"/>
      <c r="F926" s="3"/>
      <c r="G926" s="3"/>
      <c r="H926" s="3"/>
      <c r="I926" s="3"/>
      <c r="J926" s="3"/>
      <c r="V926" s="3"/>
      <c r="W926" s="3"/>
      <c r="X926" s="3"/>
      <c r="Y926" s="3"/>
      <c r="Z926" s="3"/>
    </row>
    <row r="927">
      <c r="A927" s="3"/>
      <c r="B927" s="4"/>
      <c r="C927" s="3"/>
      <c r="D927" s="3"/>
      <c r="E927" s="3"/>
      <c r="F927" s="3"/>
      <c r="G927" s="3"/>
      <c r="H927" s="3"/>
      <c r="I927" s="3"/>
      <c r="J927" s="3"/>
      <c r="V927" s="3"/>
      <c r="W927" s="3"/>
      <c r="X927" s="3"/>
      <c r="Y927" s="3"/>
      <c r="Z927" s="3"/>
    </row>
    <row r="928">
      <c r="A928" s="3"/>
      <c r="B928" s="4"/>
      <c r="C928" s="3"/>
      <c r="D928" s="3"/>
      <c r="E928" s="3"/>
      <c r="F928" s="3"/>
      <c r="G928" s="3"/>
      <c r="H928" s="3"/>
      <c r="I928" s="3"/>
      <c r="J928" s="3"/>
      <c r="V928" s="3"/>
      <c r="W928" s="3"/>
      <c r="X928" s="3"/>
      <c r="Y928" s="3"/>
      <c r="Z928" s="3"/>
    </row>
    <row r="929">
      <c r="A929" s="3"/>
      <c r="B929" s="4"/>
      <c r="C929" s="3"/>
      <c r="D929" s="3"/>
      <c r="E929" s="3"/>
      <c r="F929" s="3"/>
      <c r="G929" s="3"/>
      <c r="H929" s="3"/>
      <c r="I929" s="3"/>
      <c r="J929" s="3"/>
      <c r="V929" s="3"/>
      <c r="W929" s="3"/>
      <c r="X929" s="3"/>
      <c r="Y929" s="3"/>
      <c r="Z929" s="3"/>
    </row>
    <row r="930">
      <c r="A930" s="3"/>
      <c r="B930" s="4"/>
      <c r="C930" s="3"/>
      <c r="D930" s="3"/>
      <c r="E930" s="3"/>
      <c r="F930" s="3"/>
      <c r="G930" s="3"/>
      <c r="H930" s="3"/>
      <c r="I930" s="3"/>
      <c r="J930" s="3"/>
      <c r="V930" s="3"/>
      <c r="W930" s="3"/>
      <c r="X930" s="3"/>
      <c r="Y930" s="3"/>
      <c r="Z930" s="3"/>
    </row>
    <row r="931">
      <c r="A931" s="3"/>
      <c r="B931" s="4"/>
      <c r="C931" s="3"/>
      <c r="D931" s="3"/>
      <c r="E931" s="3"/>
      <c r="F931" s="3"/>
      <c r="G931" s="3"/>
      <c r="H931" s="3"/>
      <c r="I931" s="3"/>
      <c r="J931" s="3"/>
      <c r="V931" s="3"/>
      <c r="W931" s="3"/>
      <c r="X931" s="3"/>
      <c r="Y931" s="3"/>
      <c r="Z931" s="3"/>
    </row>
    <row r="932">
      <c r="A932" s="3"/>
      <c r="B932" s="4"/>
      <c r="C932" s="3"/>
      <c r="D932" s="3"/>
      <c r="E932" s="3"/>
      <c r="F932" s="3"/>
      <c r="G932" s="3"/>
      <c r="H932" s="3"/>
      <c r="I932" s="3"/>
      <c r="J932" s="3"/>
      <c r="V932" s="3"/>
      <c r="W932" s="3"/>
      <c r="X932" s="3"/>
      <c r="Y932" s="3"/>
      <c r="Z932" s="3"/>
    </row>
    <row r="933">
      <c r="A933" s="3"/>
      <c r="B933" s="4"/>
      <c r="C933" s="3"/>
      <c r="D933" s="3"/>
      <c r="E933" s="3"/>
      <c r="F933" s="3"/>
      <c r="G933" s="3"/>
      <c r="H933" s="3"/>
      <c r="I933" s="3"/>
      <c r="J933" s="3"/>
      <c r="V933" s="3"/>
      <c r="W933" s="3"/>
      <c r="X933" s="3"/>
      <c r="Y933" s="3"/>
      <c r="Z933" s="3"/>
    </row>
    <row r="934">
      <c r="A934" s="3"/>
      <c r="B934" s="4"/>
      <c r="C934" s="3"/>
      <c r="D934" s="3"/>
      <c r="E934" s="3"/>
      <c r="F934" s="3"/>
      <c r="G934" s="3"/>
      <c r="H934" s="3"/>
      <c r="I934" s="3"/>
      <c r="J934" s="3"/>
      <c r="V934" s="3"/>
      <c r="W934" s="3"/>
      <c r="X934" s="3"/>
      <c r="Y934" s="3"/>
      <c r="Z934" s="3"/>
    </row>
    <row r="935">
      <c r="A935" s="3"/>
      <c r="B935" s="4"/>
      <c r="C935" s="3"/>
      <c r="D935" s="3"/>
      <c r="E935" s="3"/>
      <c r="F935" s="3"/>
      <c r="G935" s="3"/>
      <c r="H935" s="3"/>
      <c r="I935" s="3"/>
      <c r="J935" s="3"/>
      <c r="V935" s="3"/>
      <c r="W935" s="3"/>
      <c r="X935" s="3"/>
      <c r="Y935" s="3"/>
      <c r="Z935" s="3"/>
    </row>
    <row r="936">
      <c r="A936" s="3"/>
      <c r="B936" s="4"/>
      <c r="C936" s="3"/>
      <c r="D936" s="3"/>
      <c r="E936" s="3"/>
      <c r="F936" s="3"/>
      <c r="G936" s="3"/>
      <c r="H936" s="3"/>
      <c r="I936" s="3"/>
      <c r="J936" s="3"/>
      <c r="V936" s="3"/>
      <c r="W936" s="3"/>
      <c r="X936" s="3"/>
      <c r="Y936" s="3"/>
      <c r="Z936" s="3"/>
    </row>
    <row r="937">
      <c r="A937" s="3"/>
      <c r="B937" s="4"/>
      <c r="C937" s="3"/>
      <c r="D937" s="3"/>
      <c r="E937" s="3"/>
      <c r="F937" s="3"/>
      <c r="G937" s="3"/>
      <c r="H937" s="3"/>
      <c r="I937" s="3"/>
      <c r="J937" s="3"/>
      <c r="V937" s="3"/>
      <c r="W937" s="3"/>
      <c r="X937" s="3"/>
      <c r="Y937" s="3"/>
      <c r="Z937" s="3"/>
    </row>
    <row r="938">
      <c r="A938" s="3"/>
      <c r="B938" s="4"/>
      <c r="C938" s="3"/>
      <c r="D938" s="3"/>
      <c r="E938" s="3"/>
      <c r="F938" s="3"/>
      <c r="G938" s="3"/>
      <c r="H938" s="3"/>
      <c r="I938" s="3"/>
      <c r="J938" s="3"/>
      <c r="V938" s="3"/>
      <c r="W938" s="3"/>
      <c r="X938" s="3"/>
      <c r="Y938" s="3"/>
      <c r="Z938" s="3"/>
    </row>
    <row r="939">
      <c r="A939" s="3"/>
      <c r="B939" s="4"/>
      <c r="C939" s="3"/>
      <c r="D939" s="3"/>
      <c r="E939" s="3"/>
      <c r="F939" s="3"/>
      <c r="G939" s="3"/>
      <c r="H939" s="3"/>
      <c r="I939" s="3"/>
      <c r="J939" s="3"/>
      <c r="V939" s="3"/>
      <c r="W939" s="3"/>
      <c r="X939" s="3"/>
      <c r="Y939" s="3"/>
      <c r="Z939" s="3"/>
    </row>
    <row r="940">
      <c r="A940" s="3"/>
      <c r="B940" s="4"/>
      <c r="C940" s="3"/>
      <c r="D940" s="3"/>
      <c r="E940" s="3"/>
      <c r="F940" s="3"/>
      <c r="G940" s="3"/>
      <c r="H940" s="3"/>
      <c r="I940" s="3"/>
      <c r="J940" s="3"/>
      <c r="V940" s="3"/>
      <c r="W940" s="3"/>
      <c r="X940" s="3"/>
      <c r="Y940" s="3"/>
      <c r="Z940" s="3"/>
    </row>
    <row r="941">
      <c r="A941" s="3"/>
      <c r="B941" s="4"/>
      <c r="C941" s="3"/>
      <c r="D941" s="3"/>
      <c r="E941" s="3"/>
      <c r="F941" s="3"/>
      <c r="G941" s="3"/>
      <c r="H941" s="3"/>
      <c r="I941" s="3"/>
      <c r="J941" s="3"/>
      <c r="V941" s="3"/>
      <c r="W941" s="3"/>
      <c r="X941" s="3"/>
      <c r="Y941" s="3"/>
      <c r="Z941" s="3"/>
    </row>
    <row r="942">
      <c r="A942" s="3"/>
      <c r="B942" s="4"/>
      <c r="C942" s="3"/>
      <c r="D942" s="3"/>
      <c r="E942" s="3"/>
      <c r="F942" s="3"/>
      <c r="G942" s="3"/>
      <c r="H942" s="3"/>
      <c r="I942" s="3"/>
      <c r="J942" s="3"/>
      <c r="V942" s="3"/>
      <c r="W942" s="3"/>
      <c r="X942" s="3"/>
      <c r="Y942" s="3"/>
      <c r="Z942" s="3"/>
    </row>
    <row r="943">
      <c r="A943" s="3"/>
      <c r="B943" s="4"/>
      <c r="C943" s="3"/>
      <c r="D943" s="3"/>
      <c r="E943" s="3"/>
      <c r="F943" s="3"/>
      <c r="G943" s="3"/>
      <c r="H943" s="3"/>
      <c r="I943" s="3"/>
      <c r="J943" s="3"/>
      <c r="V943" s="3"/>
      <c r="W943" s="3"/>
      <c r="X943" s="3"/>
      <c r="Y943" s="3"/>
      <c r="Z943" s="3"/>
    </row>
    <row r="944">
      <c r="A944" s="3"/>
      <c r="B944" s="4"/>
      <c r="C944" s="3"/>
      <c r="D944" s="3"/>
      <c r="E944" s="3"/>
      <c r="F944" s="3"/>
      <c r="G944" s="3"/>
      <c r="H944" s="3"/>
      <c r="I944" s="3"/>
      <c r="J944" s="3"/>
      <c r="V944" s="3"/>
      <c r="W944" s="3"/>
      <c r="X944" s="3"/>
      <c r="Y944" s="3"/>
      <c r="Z944" s="3"/>
    </row>
    <row r="945">
      <c r="A945" s="3"/>
      <c r="B945" s="4"/>
      <c r="C945" s="3"/>
      <c r="D945" s="3"/>
      <c r="E945" s="3"/>
      <c r="F945" s="3"/>
      <c r="G945" s="3"/>
      <c r="H945" s="3"/>
      <c r="I945" s="3"/>
      <c r="J945" s="3"/>
      <c r="V945" s="3"/>
      <c r="W945" s="3"/>
      <c r="X945" s="3"/>
      <c r="Y945" s="3"/>
      <c r="Z945" s="3"/>
    </row>
    <row r="946">
      <c r="A946" s="3"/>
      <c r="B946" s="4"/>
      <c r="C946" s="3"/>
      <c r="D946" s="3"/>
      <c r="E946" s="3"/>
      <c r="F946" s="3"/>
      <c r="G946" s="3"/>
      <c r="H946" s="3"/>
      <c r="I946" s="3"/>
      <c r="J946" s="3"/>
      <c r="V946" s="3"/>
      <c r="W946" s="3"/>
      <c r="X946" s="3"/>
      <c r="Y946" s="3"/>
      <c r="Z946" s="3"/>
    </row>
    <row r="947">
      <c r="A947" s="3"/>
      <c r="B947" s="4"/>
      <c r="C947" s="3"/>
      <c r="D947" s="3"/>
      <c r="E947" s="3"/>
      <c r="F947" s="3"/>
      <c r="G947" s="3"/>
      <c r="H947" s="3"/>
      <c r="I947" s="3"/>
      <c r="J947" s="3"/>
      <c r="V947" s="3"/>
      <c r="W947" s="3"/>
      <c r="X947" s="3"/>
      <c r="Y947" s="3"/>
      <c r="Z947" s="3"/>
    </row>
    <row r="948">
      <c r="A948" s="3"/>
      <c r="B948" s="4"/>
      <c r="C948" s="3"/>
      <c r="D948" s="3"/>
      <c r="E948" s="3"/>
      <c r="F948" s="3"/>
      <c r="G948" s="3"/>
      <c r="H948" s="3"/>
      <c r="I948" s="3"/>
      <c r="J948" s="3"/>
      <c r="V948" s="3"/>
      <c r="W948" s="3"/>
      <c r="X948" s="3"/>
      <c r="Y948" s="3"/>
      <c r="Z948" s="3"/>
    </row>
    <row r="949">
      <c r="A949" s="3"/>
      <c r="B949" s="4"/>
      <c r="C949" s="3"/>
      <c r="D949" s="3"/>
      <c r="E949" s="3"/>
      <c r="F949" s="3"/>
      <c r="G949" s="3"/>
      <c r="H949" s="3"/>
      <c r="I949" s="3"/>
      <c r="J949" s="3"/>
      <c r="V949" s="3"/>
      <c r="W949" s="3"/>
      <c r="X949" s="3"/>
      <c r="Y949" s="3"/>
      <c r="Z949" s="3"/>
    </row>
    <row r="950">
      <c r="A950" s="3"/>
      <c r="B950" s="4"/>
      <c r="C950" s="3"/>
      <c r="D950" s="3"/>
      <c r="E950" s="3"/>
      <c r="F950" s="3"/>
      <c r="G950" s="3"/>
      <c r="H950" s="3"/>
      <c r="I950" s="3"/>
      <c r="J950" s="3"/>
      <c r="V950" s="3"/>
      <c r="W950" s="3"/>
      <c r="X950" s="3"/>
      <c r="Y950" s="3"/>
      <c r="Z950" s="3"/>
    </row>
    <row r="951">
      <c r="A951" s="3"/>
      <c r="B951" s="4"/>
      <c r="C951" s="3"/>
      <c r="D951" s="3"/>
      <c r="E951" s="3"/>
      <c r="F951" s="3"/>
      <c r="G951" s="3"/>
      <c r="H951" s="3"/>
      <c r="I951" s="3"/>
      <c r="J951" s="3"/>
      <c r="V951" s="3"/>
      <c r="W951" s="3"/>
      <c r="X951" s="3"/>
      <c r="Y951" s="3"/>
      <c r="Z951" s="3"/>
    </row>
    <row r="952">
      <c r="A952" s="3"/>
      <c r="B952" s="4"/>
      <c r="C952" s="3"/>
      <c r="D952" s="3"/>
      <c r="E952" s="3"/>
      <c r="F952" s="3"/>
      <c r="G952" s="3"/>
      <c r="H952" s="3"/>
      <c r="I952" s="3"/>
      <c r="J952" s="3"/>
      <c r="V952" s="3"/>
      <c r="W952" s="3"/>
      <c r="X952" s="3"/>
      <c r="Y952" s="3"/>
      <c r="Z952" s="3"/>
    </row>
    <row r="953">
      <c r="A953" s="3"/>
      <c r="B953" s="4"/>
      <c r="C953" s="3"/>
      <c r="D953" s="3"/>
      <c r="E953" s="3"/>
      <c r="F953" s="3"/>
      <c r="G953" s="3"/>
      <c r="H953" s="3"/>
      <c r="I953" s="3"/>
      <c r="J953" s="3"/>
      <c r="V953" s="3"/>
      <c r="W953" s="3"/>
      <c r="X953" s="3"/>
      <c r="Y953" s="3"/>
      <c r="Z953" s="3"/>
    </row>
    <row r="954">
      <c r="A954" s="3"/>
      <c r="B954" s="4"/>
      <c r="C954" s="3"/>
      <c r="D954" s="3"/>
      <c r="E954" s="3"/>
      <c r="F954" s="3"/>
      <c r="G954" s="3"/>
      <c r="H954" s="3"/>
      <c r="I954" s="3"/>
      <c r="J954" s="3"/>
      <c r="V954" s="3"/>
      <c r="W954" s="3"/>
      <c r="X954" s="3"/>
      <c r="Y954" s="3"/>
      <c r="Z954" s="3"/>
    </row>
    <row r="955">
      <c r="A955" s="3"/>
      <c r="B955" s="4"/>
      <c r="C955" s="3"/>
      <c r="D955" s="3"/>
      <c r="E955" s="3"/>
      <c r="F955" s="3"/>
      <c r="G955" s="3"/>
      <c r="H955" s="3"/>
      <c r="I955" s="3"/>
      <c r="J955" s="3"/>
      <c r="V955" s="3"/>
      <c r="W955" s="3"/>
      <c r="X955" s="3"/>
      <c r="Y955" s="3"/>
      <c r="Z955" s="3"/>
    </row>
    <row r="956">
      <c r="A956" s="3"/>
      <c r="B956" s="4"/>
      <c r="C956" s="3"/>
      <c r="D956" s="3"/>
      <c r="E956" s="3"/>
      <c r="F956" s="3"/>
      <c r="G956" s="3"/>
      <c r="H956" s="3"/>
      <c r="I956" s="3"/>
      <c r="J956" s="3"/>
      <c r="V956" s="3"/>
      <c r="W956" s="3"/>
      <c r="X956" s="3"/>
      <c r="Y956" s="3"/>
      <c r="Z956" s="3"/>
    </row>
    <row r="957">
      <c r="A957" s="3"/>
      <c r="B957" s="4"/>
      <c r="C957" s="3"/>
      <c r="D957" s="3"/>
      <c r="E957" s="3"/>
      <c r="F957" s="3"/>
      <c r="G957" s="3"/>
      <c r="H957" s="3"/>
      <c r="I957" s="3"/>
      <c r="J957" s="3"/>
      <c r="V957" s="3"/>
      <c r="W957" s="3"/>
      <c r="X957" s="3"/>
      <c r="Y957" s="3"/>
      <c r="Z957" s="3"/>
    </row>
    <row r="958">
      <c r="A958" s="3"/>
      <c r="B958" s="4"/>
      <c r="C958" s="3"/>
      <c r="D958" s="3"/>
      <c r="E958" s="3"/>
      <c r="F958" s="3"/>
      <c r="G958" s="3"/>
      <c r="H958" s="3"/>
      <c r="I958" s="3"/>
      <c r="J958" s="3"/>
      <c r="V958" s="3"/>
      <c r="W958" s="3"/>
      <c r="X958" s="3"/>
      <c r="Y958" s="3"/>
      <c r="Z958" s="3"/>
    </row>
    <row r="959">
      <c r="A959" s="3"/>
      <c r="B959" s="4"/>
      <c r="C959" s="3"/>
      <c r="D959" s="3"/>
      <c r="E959" s="3"/>
      <c r="F959" s="3"/>
      <c r="G959" s="3"/>
      <c r="H959" s="3"/>
      <c r="I959" s="3"/>
      <c r="J959" s="3"/>
      <c r="V959" s="3"/>
      <c r="W959" s="3"/>
      <c r="X959" s="3"/>
      <c r="Y959" s="3"/>
      <c r="Z959" s="3"/>
    </row>
    <row r="960">
      <c r="A960" s="3"/>
      <c r="B960" s="4"/>
      <c r="C960" s="3"/>
      <c r="D960" s="3"/>
      <c r="E960" s="3"/>
      <c r="F960" s="3"/>
      <c r="G960" s="3"/>
      <c r="H960" s="3"/>
      <c r="I960" s="3"/>
      <c r="J960" s="3"/>
      <c r="V960" s="3"/>
      <c r="W960" s="3"/>
      <c r="X960" s="3"/>
      <c r="Y960" s="3"/>
      <c r="Z960" s="3"/>
    </row>
    <row r="961">
      <c r="A961" s="3"/>
      <c r="B961" s="4"/>
      <c r="C961" s="3"/>
      <c r="D961" s="3"/>
      <c r="E961" s="3"/>
      <c r="F961" s="3"/>
      <c r="G961" s="3"/>
      <c r="H961" s="3"/>
      <c r="I961" s="3"/>
      <c r="J961" s="3"/>
      <c r="V961" s="3"/>
      <c r="W961" s="3"/>
      <c r="X961" s="3"/>
      <c r="Y961" s="3"/>
      <c r="Z961" s="3"/>
    </row>
    <row r="962">
      <c r="A962" s="3"/>
      <c r="B962" s="4"/>
      <c r="C962" s="3"/>
      <c r="D962" s="3"/>
      <c r="E962" s="3"/>
      <c r="F962" s="3"/>
      <c r="G962" s="3"/>
      <c r="H962" s="3"/>
      <c r="I962" s="3"/>
      <c r="J962" s="3"/>
      <c r="V962" s="3"/>
      <c r="W962" s="3"/>
      <c r="X962" s="3"/>
      <c r="Y962" s="3"/>
      <c r="Z962" s="3"/>
    </row>
    <row r="963">
      <c r="A963" s="3"/>
      <c r="B963" s="4"/>
      <c r="C963" s="3"/>
      <c r="D963" s="3"/>
      <c r="E963" s="3"/>
      <c r="F963" s="3"/>
      <c r="G963" s="3"/>
      <c r="H963" s="3"/>
      <c r="I963" s="3"/>
      <c r="J963" s="3"/>
      <c r="V963" s="3"/>
      <c r="W963" s="3"/>
      <c r="X963" s="3"/>
      <c r="Y963" s="3"/>
      <c r="Z963" s="3"/>
    </row>
    <row r="964">
      <c r="A964" s="3"/>
      <c r="B964" s="4"/>
      <c r="C964" s="3"/>
      <c r="D964" s="3"/>
      <c r="E964" s="3"/>
      <c r="F964" s="3"/>
      <c r="G964" s="3"/>
      <c r="H964" s="3"/>
      <c r="I964" s="3"/>
      <c r="J964" s="3"/>
      <c r="V964" s="3"/>
      <c r="W964" s="3"/>
      <c r="X964" s="3"/>
      <c r="Y964" s="3"/>
      <c r="Z964" s="3"/>
    </row>
    <row r="965">
      <c r="A965" s="3"/>
      <c r="B965" s="4"/>
      <c r="C965" s="3"/>
      <c r="D965" s="3"/>
      <c r="E965" s="3"/>
      <c r="F965" s="3"/>
      <c r="G965" s="3"/>
      <c r="H965" s="3"/>
      <c r="I965" s="3"/>
      <c r="J965" s="3"/>
      <c r="V965" s="3"/>
      <c r="W965" s="3"/>
      <c r="X965" s="3"/>
      <c r="Y965" s="3"/>
      <c r="Z965" s="3"/>
    </row>
    <row r="966">
      <c r="A966" s="3"/>
      <c r="B966" s="4"/>
      <c r="C966" s="3"/>
      <c r="D966" s="3"/>
      <c r="E966" s="3"/>
      <c r="F966" s="3"/>
      <c r="G966" s="3"/>
      <c r="H966" s="3"/>
      <c r="I966" s="3"/>
      <c r="J966" s="3"/>
      <c r="V966" s="3"/>
      <c r="W966" s="3"/>
      <c r="X966" s="3"/>
      <c r="Y966" s="3"/>
      <c r="Z966" s="3"/>
    </row>
    <row r="967">
      <c r="A967" s="3"/>
      <c r="B967" s="4"/>
      <c r="C967" s="3"/>
      <c r="D967" s="3"/>
      <c r="E967" s="3"/>
      <c r="F967" s="3"/>
      <c r="G967" s="3"/>
      <c r="H967" s="3"/>
      <c r="I967" s="3"/>
      <c r="J967" s="3"/>
      <c r="V967" s="3"/>
      <c r="W967" s="3"/>
      <c r="X967" s="3"/>
      <c r="Y967" s="3"/>
      <c r="Z967" s="3"/>
    </row>
    <row r="968">
      <c r="A968" s="3"/>
      <c r="B968" s="4"/>
      <c r="C968" s="3"/>
      <c r="D968" s="3"/>
      <c r="E968" s="3"/>
      <c r="F968" s="3"/>
      <c r="G968" s="3"/>
      <c r="H968" s="3"/>
      <c r="I968" s="3"/>
      <c r="J968" s="3"/>
      <c r="V968" s="3"/>
      <c r="W968" s="3"/>
      <c r="X968" s="3"/>
      <c r="Y968" s="3"/>
      <c r="Z968" s="3"/>
    </row>
    <row r="969">
      <c r="A969" s="3"/>
      <c r="B969" s="4"/>
      <c r="C969" s="3"/>
      <c r="D969" s="3"/>
      <c r="E969" s="3"/>
      <c r="F969" s="3"/>
      <c r="G969" s="3"/>
      <c r="H969" s="3"/>
      <c r="I969" s="3"/>
      <c r="J969" s="3"/>
      <c r="V969" s="3"/>
      <c r="W969" s="3"/>
      <c r="X969" s="3"/>
      <c r="Y969" s="3"/>
      <c r="Z969" s="3"/>
    </row>
    <row r="970">
      <c r="A970" s="3"/>
      <c r="B970" s="4"/>
      <c r="C970" s="3"/>
      <c r="D970" s="3"/>
      <c r="E970" s="3"/>
      <c r="F970" s="3"/>
      <c r="G970" s="3"/>
      <c r="H970" s="3"/>
      <c r="I970" s="3"/>
      <c r="J970" s="3"/>
      <c r="V970" s="3"/>
      <c r="W970" s="3"/>
      <c r="X970" s="3"/>
      <c r="Y970" s="3"/>
      <c r="Z970" s="3"/>
    </row>
    <row r="971">
      <c r="A971" s="3"/>
      <c r="B971" s="4"/>
      <c r="C971" s="3"/>
      <c r="D971" s="3"/>
      <c r="E971" s="3"/>
      <c r="F971" s="3"/>
      <c r="G971" s="3"/>
      <c r="H971" s="3"/>
      <c r="I971" s="3"/>
      <c r="J971" s="3"/>
      <c r="V971" s="3"/>
      <c r="W971" s="3"/>
      <c r="X971" s="3"/>
      <c r="Y971" s="3"/>
      <c r="Z971" s="3"/>
    </row>
    <row r="972">
      <c r="A972" s="3"/>
      <c r="B972" s="4"/>
      <c r="C972" s="3"/>
      <c r="D972" s="3"/>
      <c r="E972" s="3"/>
      <c r="F972" s="3"/>
      <c r="G972" s="3"/>
      <c r="H972" s="3"/>
      <c r="I972" s="3"/>
      <c r="J972" s="3"/>
      <c r="V972" s="3"/>
      <c r="W972" s="3"/>
      <c r="X972" s="3"/>
      <c r="Y972" s="3"/>
      <c r="Z972" s="3"/>
    </row>
    <row r="973">
      <c r="A973" s="3"/>
      <c r="B973" s="4"/>
      <c r="C973" s="3"/>
      <c r="D973" s="3"/>
      <c r="E973" s="3"/>
      <c r="F973" s="3"/>
      <c r="G973" s="3"/>
      <c r="H973" s="3"/>
      <c r="I973" s="3"/>
      <c r="J973" s="3"/>
      <c r="V973" s="3"/>
      <c r="W973" s="3"/>
      <c r="X973" s="3"/>
      <c r="Y973" s="3"/>
      <c r="Z973" s="3"/>
    </row>
    <row r="974">
      <c r="A974" s="3"/>
      <c r="B974" s="4"/>
      <c r="C974" s="3"/>
      <c r="D974" s="3"/>
      <c r="E974" s="3"/>
      <c r="F974" s="3"/>
      <c r="G974" s="3"/>
      <c r="H974" s="3"/>
      <c r="I974" s="3"/>
      <c r="J974" s="3"/>
      <c r="V974" s="3"/>
      <c r="W974" s="3"/>
      <c r="X974" s="3"/>
      <c r="Y974" s="3"/>
      <c r="Z974" s="3"/>
    </row>
    <row r="975">
      <c r="A975" s="3"/>
      <c r="B975" s="4"/>
      <c r="C975" s="3"/>
      <c r="D975" s="3"/>
      <c r="E975" s="3"/>
      <c r="F975" s="3"/>
      <c r="G975" s="3"/>
      <c r="H975" s="3"/>
      <c r="I975" s="3"/>
      <c r="J975" s="3"/>
      <c r="V975" s="3"/>
      <c r="W975" s="3"/>
      <c r="X975" s="3"/>
      <c r="Y975" s="3"/>
      <c r="Z975" s="3"/>
    </row>
    <row r="976">
      <c r="A976" s="3"/>
      <c r="B976" s="4"/>
      <c r="C976" s="3"/>
      <c r="D976" s="3"/>
      <c r="E976" s="3"/>
      <c r="F976" s="3"/>
      <c r="G976" s="3"/>
      <c r="H976" s="3"/>
      <c r="I976" s="3"/>
      <c r="J976" s="3"/>
      <c r="V976" s="3"/>
      <c r="W976" s="3"/>
      <c r="X976" s="3"/>
      <c r="Y976" s="3"/>
      <c r="Z976" s="3"/>
    </row>
    <row r="977">
      <c r="A977" s="3"/>
      <c r="B977" s="4"/>
      <c r="C977" s="3"/>
      <c r="D977" s="3"/>
      <c r="E977" s="3"/>
      <c r="F977" s="3"/>
      <c r="G977" s="3"/>
      <c r="H977" s="3"/>
      <c r="I977" s="3"/>
      <c r="J977" s="3"/>
      <c r="V977" s="3"/>
      <c r="W977" s="3"/>
      <c r="X977" s="3"/>
      <c r="Y977" s="3"/>
      <c r="Z977" s="3"/>
    </row>
    <row r="978">
      <c r="A978" s="3"/>
      <c r="B978" s="4"/>
      <c r="C978" s="3"/>
      <c r="D978" s="3"/>
      <c r="E978" s="3"/>
      <c r="F978" s="3"/>
      <c r="G978" s="3"/>
      <c r="H978" s="3"/>
      <c r="I978" s="3"/>
      <c r="J978" s="3"/>
      <c r="V978" s="3"/>
      <c r="W978" s="3"/>
      <c r="X978" s="3"/>
      <c r="Y978" s="3"/>
      <c r="Z978" s="3"/>
    </row>
    <row r="979">
      <c r="A979" s="3"/>
      <c r="B979" s="4"/>
      <c r="C979" s="3"/>
      <c r="D979" s="3"/>
      <c r="E979" s="3"/>
      <c r="F979" s="3"/>
      <c r="G979" s="3"/>
      <c r="H979" s="3"/>
      <c r="I979" s="3"/>
      <c r="J979" s="3"/>
      <c r="V979" s="3"/>
      <c r="W979" s="3"/>
      <c r="X979" s="3"/>
      <c r="Y979" s="3"/>
      <c r="Z979" s="3"/>
    </row>
    <row r="980">
      <c r="A980" s="3"/>
      <c r="B980" s="4"/>
      <c r="C980" s="3"/>
      <c r="D980" s="3"/>
      <c r="E980" s="3"/>
      <c r="F980" s="3"/>
      <c r="G980" s="3"/>
      <c r="H980" s="3"/>
      <c r="I980" s="3"/>
      <c r="J980" s="3"/>
      <c r="V980" s="3"/>
      <c r="W980" s="3"/>
      <c r="X980" s="3"/>
      <c r="Y980" s="3"/>
      <c r="Z980" s="3"/>
    </row>
    <row r="981">
      <c r="A981" s="3"/>
      <c r="B981" s="4"/>
      <c r="C981" s="3"/>
      <c r="D981" s="3"/>
      <c r="E981" s="3"/>
      <c r="F981" s="3"/>
      <c r="G981" s="3"/>
      <c r="H981" s="3"/>
      <c r="I981" s="3"/>
      <c r="J981" s="3"/>
      <c r="V981" s="3"/>
      <c r="W981" s="3"/>
      <c r="X981" s="3"/>
      <c r="Y981" s="3"/>
      <c r="Z981" s="3"/>
    </row>
    <row r="982">
      <c r="A982" s="3"/>
      <c r="B982" s="4"/>
      <c r="C982" s="3"/>
      <c r="D982" s="3"/>
      <c r="E982" s="3"/>
      <c r="F982" s="3"/>
      <c r="G982" s="3"/>
      <c r="H982" s="3"/>
      <c r="I982" s="3"/>
      <c r="J982" s="3"/>
      <c r="V982" s="3"/>
      <c r="W982" s="3"/>
      <c r="X982" s="3"/>
      <c r="Y982" s="3"/>
      <c r="Z982" s="3"/>
    </row>
    <row r="983">
      <c r="A983" s="3"/>
      <c r="B983" s="4"/>
      <c r="C983" s="3"/>
      <c r="D983" s="3"/>
      <c r="E983" s="3"/>
      <c r="F983" s="3"/>
      <c r="G983" s="3"/>
      <c r="H983" s="3"/>
      <c r="I983" s="3"/>
      <c r="J983" s="3"/>
      <c r="V983" s="3"/>
      <c r="W983" s="3"/>
      <c r="X983" s="3"/>
      <c r="Y983" s="3"/>
      <c r="Z983" s="3"/>
    </row>
    <row r="984">
      <c r="A984" s="3"/>
      <c r="B984" s="4"/>
      <c r="C984" s="3"/>
      <c r="D984" s="3"/>
      <c r="E984" s="3"/>
      <c r="F984" s="3"/>
      <c r="G984" s="3"/>
      <c r="H984" s="3"/>
      <c r="I984" s="3"/>
      <c r="J984" s="3"/>
      <c r="V984" s="3"/>
      <c r="W984" s="3"/>
      <c r="X984" s="3"/>
      <c r="Y984" s="3"/>
      <c r="Z984" s="3"/>
    </row>
    <row r="985">
      <c r="A985" s="3"/>
      <c r="B985" s="4"/>
      <c r="C985" s="3"/>
      <c r="D985" s="3"/>
      <c r="E985" s="3"/>
      <c r="F985" s="3"/>
      <c r="G985" s="3"/>
      <c r="H985" s="3"/>
      <c r="I985" s="3"/>
      <c r="J985" s="3"/>
      <c r="V985" s="3"/>
      <c r="W985" s="3"/>
      <c r="X985" s="3"/>
      <c r="Y985" s="3"/>
      <c r="Z985" s="3"/>
    </row>
    <row r="986">
      <c r="A986" s="3"/>
      <c r="B986" s="4"/>
      <c r="C986" s="3"/>
      <c r="D986" s="3"/>
      <c r="E986" s="3"/>
      <c r="F986" s="3"/>
      <c r="G986" s="3"/>
      <c r="H986" s="3"/>
      <c r="I986" s="3"/>
      <c r="J986" s="3"/>
      <c r="V986" s="3"/>
      <c r="W986" s="3"/>
      <c r="X986" s="3"/>
      <c r="Y986" s="3"/>
      <c r="Z986" s="3"/>
    </row>
    <row r="987">
      <c r="A987" s="3"/>
      <c r="B987" s="4"/>
      <c r="C987" s="3"/>
      <c r="D987" s="3"/>
      <c r="E987" s="3"/>
      <c r="F987" s="3"/>
      <c r="G987" s="3"/>
      <c r="H987" s="3"/>
      <c r="I987" s="3"/>
      <c r="J987" s="3"/>
      <c r="V987" s="3"/>
      <c r="W987" s="3"/>
      <c r="X987" s="3"/>
      <c r="Y987" s="3"/>
      <c r="Z987" s="3"/>
    </row>
    <row r="988">
      <c r="A988" s="3"/>
      <c r="B988" s="4"/>
      <c r="C988" s="3"/>
      <c r="D988" s="3"/>
      <c r="E988" s="3"/>
      <c r="F988" s="3"/>
      <c r="G988" s="3"/>
      <c r="H988" s="3"/>
      <c r="I988" s="3"/>
      <c r="J988" s="3"/>
      <c r="V988" s="3"/>
      <c r="W988" s="3"/>
      <c r="X988" s="3"/>
      <c r="Y988" s="3"/>
      <c r="Z988" s="3"/>
    </row>
    <row r="989">
      <c r="A989" s="3"/>
      <c r="B989" s="4"/>
      <c r="C989" s="3"/>
      <c r="D989" s="3"/>
      <c r="E989" s="3"/>
      <c r="F989" s="3"/>
      <c r="G989" s="3"/>
      <c r="H989" s="3"/>
      <c r="I989" s="3"/>
      <c r="J989" s="3"/>
      <c r="V989" s="3"/>
      <c r="W989" s="3"/>
      <c r="X989" s="3"/>
      <c r="Y989" s="3"/>
      <c r="Z989" s="3"/>
    </row>
    <row r="990">
      <c r="A990" s="3"/>
      <c r="B990" s="4"/>
      <c r="C990" s="3"/>
      <c r="D990" s="3"/>
      <c r="E990" s="3"/>
      <c r="F990" s="3"/>
      <c r="G990" s="3"/>
      <c r="H990" s="3"/>
      <c r="I990" s="3"/>
      <c r="J990" s="3"/>
      <c r="V990" s="3"/>
      <c r="W990" s="3"/>
      <c r="X990" s="3"/>
      <c r="Y990" s="3"/>
      <c r="Z990" s="3"/>
    </row>
    <row r="991">
      <c r="A991" s="3"/>
      <c r="B991" s="4"/>
      <c r="C991" s="3"/>
      <c r="D991" s="3"/>
      <c r="E991" s="3"/>
      <c r="F991" s="3"/>
      <c r="G991" s="3"/>
      <c r="H991" s="3"/>
      <c r="I991" s="3"/>
      <c r="J991" s="3"/>
      <c r="V991" s="3"/>
      <c r="W991" s="3"/>
      <c r="X991" s="3"/>
      <c r="Y991" s="3"/>
      <c r="Z991" s="3"/>
    </row>
    <row r="992">
      <c r="A992" s="3"/>
      <c r="B992" s="4"/>
      <c r="C992" s="3"/>
      <c r="D992" s="3"/>
      <c r="E992" s="3"/>
      <c r="F992" s="3"/>
      <c r="G992" s="3"/>
      <c r="H992" s="3"/>
      <c r="I992" s="3"/>
      <c r="J992" s="3"/>
      <c r="V992" s="3"/>
      <c r="W992" s="3"/>
      <c r="X992" s="3"/>
      <c r="Y992" s="3"/>
      <c r="Z992" s="3"/>
    </row>
    <row r="993">
      <c r="A993" s="3"/>
      <c r="B993" s="4"/>
      <c r="C993" s="3"/>
      <c r="D993" s="3"/>
      <c r="E993" s="3"/>
      <c r="F993" s="3"/>
      <c r="G993" s="3"/>
      <c r="H993" s="3"/>
      <c r="I993" s="3"/>
      <c r="J993" s="3"/>
      <c r="V993" s="3"/>
      <c r="W993" s="3"/>
      <c r="X993" s="3"/>
      <c r="Y993" s="3"/>
      <c r="Z993" s="3"/>
    </row>
    <row r="994">
      <c r="A994" s="3"/>
      <c r="B994" s="4"/>
      <c r="C994" s="3"/>
      <c r="D994" s="3"/>
      <c r="E994" s="3"/>
      <c r="F994" s="3"/>
      <c r="G994" s="3"/>
      <c r="H994" s="3"/>
      <c r="I994" s="3"/>
      <c r="J994" s="3"/>
      <c r="V994" s="3"/>
      <c r="W994" s="3"/>
      <c r="X994" s="3"/>
      <c r="Y994" s="3"/>
      <c r="Z994" s="3"/>
    </row>
    <row r="995">
      <c r="A995" s="3"/>
      <c r="B995" s="4"/>
      <c r="C995" s="3"/>
      <c r="D995" s="3"/>
      <c r="E995" s="3"/>
      <c r="F995" s="3"/>
      <c r="G995" s="3"/>
      <c r="H995" s="3"/>
      <c r="I995" s="3"/>
      <c r="J995" s="3"/>
      <c r="V995" s="3"/>
      <c r="W995" s="3"/>
      <c r="X995" s="3"/>
      <c r="Y995" s="3"/>
      <c r="Z995" s="3"/>
    </row>
    <row r="996">
      <c r="A996" s="3"/>
      <c r="B996" s="4"/>
      <c r="C996" s="3"/>
      <c r="D996" s="3"/>
      <c r="E996" s="3"/>
      <c r="F996" s="3"/>
      <c r="G996" s="3"/>
      <c r="H996" s="3"/>
      <c r="I996" s="3"/>
      <c r="J996" s="3"/>
      <c r="V996" s="3"/>
      <c r="W996" s="3"/>
      <c r="X996" s="3"/>
      <c r="Y996" s="3"/>
      <c r="Z996" s="3"/>
    </row>
    <row r="997">
      <c r="A997" s="3"/>
      <c r="B997" s="4"/>
      <c r="C997" s="3"/>
      <c r="D997" s="3"/>
      <c r="E997" s="3"/>
      <c r="F997" s="3"/>
      <c r="G997" s="3"/>
      <c r="H997" s="3"/>
      <c r="I997" s="3"/>
      <c r="J997" s="3"/>
      <c r="V997" s="3"/>
      <c r="W997" s="3"/>
      <c r="X997" s="3"/>
      <c r="Y997" s="3"/>
      <c r="Z997" s="3"/>
    </row>
    <row r="998">
      <c r="A998" s="3"/>
      <c r="B998" s="4"/>
      <c r="C998" s="3"/>
      <c r="D998" s="3"/>
      <c r="E998" s="3"/>
      <c r="F998" s="3"/>
      <c r="G998" s="3"/>
      <c r="H998" s="3"/>
      <c r="I998" s="3"/>
      <c r="J998" s="3"/>
      <c r="V998" s="3"/>
      <c r="W998" s="3"/>
      <c r="X998" s="3"/>
      <c r="Y998" s="3"/>
      <c r="Z998" s="3"/>
    </row>
    <row r="999">
      <c r="A999" s="3"/>
      <c r="B999" s="4"/>
      <c r="C999" s="3"/>
      <c r="D999" s="3"/>
      <c r="E999" s="3"/>
      <c r="F999" s="3"/>
      <c r="G999" s="3"/>
      <c r="H999" s="3"/>
      <c r="I999" s="3"/>
      <c r="J999" s="3"/>
      <c r="V999" s="3"/>
      <c r="W999" s="3"/>
      <c r="X999" s="3"/>
      <c r="Y999" s="3"/>
      <c r="Z999" s="3"/>
    </row>
    <row r="1000">
      <c r="A1000" s="3"/>
      <c r="B1000" s="4"/>
      <c r="C1000" s="3"/>
      <c r="D1000" s="3"/>
      <c r="E1000" s="3"/>
      <c r="F1000" s="3"/>
      <c r="G1000" s="3"/>
      <c r="H1000" s="3"/>
      <c r="I1000" s="3"/>
      <c r="J1000" s="3"/>
      <c r="V1000" s="3"/>
      <c r="W1000" s="3"/>
      <c r="X1000" s="3"/>
      <c r="Y1000" s="3"/>
      <c r="Z1000" s="3"/>
    </row>
    <row r="1001">
      <c r="A1001" s="3"/>
      <c r="B1001" s="4"/>
      <c r="C1001" s="3"/>
      <c r="D1001" s="3"/>
      <c r="E1001" s="3"/>
      <c r="F1001" s="3"/>
      <c r="G1001" s="3"/>
      <c r="H1001" s="3"/>
      <c r="I1001" s="3"/>
      <c r="J1001" s="3"/>
      <c r="V1001" s="3"/>
      <c r="W1001" s="3"/>
      <c r="X1001" s="3"/>
      <c r="Y1001" s="3"/>
      <c r="Z1001" s="3"/>
    </row>
    <row r="1002">
      <c r="A1002" s="3"/>
      <c r="B1002" s="4"/>
      <c r="C1002" s="3"/>
      <c r="D1002" s="3"/>
      <c r="E1002" s="3"/>
      <c r="F1002" s="3"/>
      <c r="G1002" s="3"/>
      <c r="H1002" s="3"/>
      <c r="I1002" s="3"/>
      <c r="J1002" s="3"/>
      <c r="V1002" s="3"/>
      <c r="W1002" s="3"/>
      <c r="X1002" s="3"/>
      <c r="Y1002" s="3"/>
      <c r="Z1002" s="3"/>
    </row>
    <row r="1003">
      <c r="A1003" s="3"/>
      <c r="B1003" s="4"/>
      <c r="C1003" s="3"/>
      <c r="D1003" s="3"/>
      <c r="E1003" s="3"/>
      <c r="F1003" s="3"/>
      <c r="G1003" s="3"/>
      <c r="H1003" s="3"/>
      <c r="I1003" s="3"/>
      <c r="J1003" s="3"/>
      <c r="V1003" s="3"/>
      <c r="W1003" s="3"/>
      <c r="X1003" s="3"/>
      <c r="Y1003" s="3"/>
      <c r="Z1003" s="3"/>
    </row>
    <row r="1004">
      <c r="A1004" s="3"/>
      <c r="B1004" s="4"/>
      <c r="C1004" s="3"/>
      <c r="D1004" s="3"/>
      <c r="E1004" s="3"/>
      <c r="F1004" s="3"/>
      <c r="G1004" s="3"/>
      <c r="H1004" s="3"/>
      <c r="I1004" s="3"/>
      <c r="J1004" s="3"/>
      <c r="V1004" s="3"/>
      <c r="W1004" s="3"/>
      <c r="X1004" s="3"/>
      <c r="Y1004" s="3"/>
      <c r="Z1004" s="3"/>
    </row>
    <row r="1005">
      <c r="A1005" s="3"/>
      <c r="B1005" s="4"/>
      <c r="C1005" s="3"/>
      <c r="D1005" s="3"/>
      <c r="E1005" s="3"/>
      <c r="F1005" s="3"/>
      <c r="G1005" s="3"/>
      <c r="H1005" s="3"/>
      <c r="I1005" s="3"/>
      <c r="J1005" s="3"/>
      <c r="V1005" s="3"/>
      <c r="W1005" s="3"/>
      <c r="X1005" s="3"/>
      <c r="Y1005" s="3"/>
      <c r="Z1005" s="3"/>
    </row>
    <row r="1006">
      <c r="A1006" s="3"/>
      <c r="B1006" s="4"/>
      <c r="C1006" s="3"/>
      <c r="D1006" s="3"/>
      <c r="E1006" s="3"/>
      <c r="F1006" s="3"/>
      <c r="G1006" s="3"/>
      <c r="H1006" s="3"/>
      <c r="I1006" s="3"/>
      <c r="J1006" s="3"/>
      <c r="V1006" s="3"/>
      <c r="W1006" s="3"/>
      <c r="X1006" s="3"/>
      <c r="Y1006" s="3"/>
      <c r="Z1006" s="3"/>
    </row>
    <row r="1007">
      <c r="A1007" s="3"/>
      <c r="B1007" s="4"/>
      <c r="C1007" s="3"/>
      <c r="D1007" s="3"/>
      <c r="E1007" s="3"/>
      <c r="F1007" s="3"/>
      <c r="G1007" s="3"/>
      <c r="H1007" s="3"/>
      <c r="I1007" s="3"/>
      <c r="J1007" s="3"/>
      <c r="V1007" s="3"/>
      <c r="W1007" s="3"/>
      <c r="X1007" s="3"/>
      <c r="Y1007" s="3"/>
      <c r="Z1007" s="3"/>
    </row>
    <row r="1008">
      <c r="A1008" s="3"/>
      <c r="B1008" s="4"/>
      <c r="C1008" s="3"/>
      <c r="D1008" s="3"/>
      <c r="E1008" s="3"/>
      <c r="F1008" s="3"/>
      <c r="G1008" s="3"/>
      <c r="H1008" s="3"/>
      <c r="I1008" s="3"/>
      <c r="J1008" s="3"/>
      <c r="V1008" s="3"/>
      <c r="W1008" s="3"/>
      <c r="X1008" s="3"/>
      <c r="Y1008" s="3"/>
      <c r="Z1008" s="3"/>
    </row>
    <row r="1009">
      <c r="A1009" s="3"/>
      <c r="B1009" s="4"/>
      <c r="C1009" s="3"/>
      <c r="D1009" s="3"/>
      <c r="E1009" s="3"/>
      <c r="F1009" s="3"/>
      <c r="G1009" s="3"/>
      <c r="H1009" s="3"/>
      <c r="I1009" s="3"/>
      <c r="J1009" s="3"/>
      <c r="V1009" s="3"/>
      <c r="W1009" s="3"/>
      <c r="X1009" s="3"/>
      <c r="Y1009" s="3"/>
      <c r="Z1009" s="3"/>
    </row>
    <row r="1010">
      <c r="A1010" s="3"/>
      <c r="B1010" s="4"/>
      <c r="C1010" s="3"/>
      <c r="D1010" s="3"/>
      <c r="E1010" s="3"/>
      <c r="F1010" s="3"/>
      <c r="G1010" s="3"/>
      <c r="H1010" s="3"/>
      <c r="I1010" s="3"/>
      <c r="J1010" s="3"/>
      <c r="V1010" s="3"/>
      <c r="W1010" s="3"/>
      <c r="X1010" s="3"/>
      <c r="Y1010" s="3"/>
      <c r="Z1010" s="3"/>
    </row>
    <row r="1011">
      <c r="A1011" s="3"/>
      <c r="B1011" s="4"/>
      <c r="C1011" s="3"/>
      <c r="D1011" s="3"/>
      <c r="E1011" s="3"/>
      <c r="F1011" s="3"/>
      <c r="G1011" s="3"/>
      <c r="H1011" s="3"/>
      <c r="I1011" s="3"/>
      <c r="J1011" s="3"/>
      <c r="V1011" s="3"/>
      <c r="W1011" s="3"/>
      <c r="X1011" s="3"/>
      <c r="Y1011" s="3"/>
      <c r="Z1011" s="3"/>
    </row>
  </sheetData>
  <dataValidations>
    <dataValidation type="list" allowBlank="1" showErrorMessage="1" sqref="B30">
      <formula1>'Project Costs'!$J$9:$J$17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outlineLevelCol="1"/>
  <cols>
    <col customWidth="1" min="1" max="1" width="35.13"/>
    <col customWidth="1" min="2" max="2" width="37.63"/>
    <col min="16" max="24" width="12.63" outlineLevel="1"/>
    <col customWidth="1" min="33" max="45" width="15.63"/>
  </cols>
  <sheetData>
    <row r="1" ht="18.0" customHeight="1">
      <c r="A1" s="27"/>
      <c r="B1" s="27"/>
      <c r="C1" s="28"/>
      <c r="D1" s="27"/>
      <c r="E1" s="27"/>
      <c r="F1" s="27"/>
      <c r="G1" s="29"/>
      <c r="H1" s="29"/>
      <c r="I1" s="30"/>
      <c r="J1" s="30"/>
      <c r="K1" s="30"/>
      <c r="L1" s="30"/>
      <c r="M1" s="30"/>
      <c r="N1" s="30"/>
      <c r="O1" s="31"/>
      <c r="P1" s="31"/>
      <c r="Q1" s="31"/>
      <c r="R1" s="31"/>
      <c r="S1" s="31"/>
      <c r="T1" s="31"/>
      <c r="U1" s="32"/>
      <c r="V1" s="33"/>
      <c r="W1" s="33"/>
      <c r="X1" s="34"/>
      <c r="Y1" s="27"/>
      <c r="Z1" s="33"/>
      <c r="AA1" s="34"/>
      <c r="AB1" s="33"/>
      <c r="AC1" s="33"/>
      <c r="AD1" s="33"/>
      <c r="AE1" s="33"/>
      <c r="AF1" s="33"/>
      <c r="AG1" s="33"/>
      <c r="AH1" s="33"/>
      <c r="AI1" s="33"/>
      <c r="AJ1" s="33"/>
      <c r="AK1" s="33"/>
      <c r="AL1" s="33"/>
      <c r="AM1" s="33"/>
      <c r="AN1" s="33"/>
      <c r="AO1" s="33"/>
      <c r="AP1" s="33"/>
      <c r="AQ1" s="33"/>
      <c r="AR1" s="33"/>
      <c r="AS1" s="33"/>
      <c r="AT1" s="33"/>
      <c r="AU1" s="33"/>
      <c r="AV1" s="33"/>
      <c r="AW1" s="33"/>
      <c r="AX1" s="33"/>
    </row>
    <row r="2" ht="18.0" customHeight="1">
      <c r="A2" s="27"/>
      <c r="B2" s="27"/>
      <c r="C2" s="28"/>
      <c r="D2" s="27"/>
      <c r="E2" s="27"/>
      <c r="F2" s="27"/>
      <c r="G2" s="29"/>
      <c r="H2" s="29"/>
      <c r="I2" s="30"/>
      <c r="J2" s="30"/>
      <c r="K2" s="30"/>
      <c r="L2" s="30"/>
      <c r="M2" s="30"/>
      <c r="N2" s="30"/>
      <c r="O2" s="31"/>
      <c r="P2" s="31"/>
      <c r="Q2" s="31"/>
      <c r="R2" s="31"/>
      <c r="S2" s="31"/>
      <c r="T2" s="31"/>
      <c r="U2" s="32"/>
      <c r="V2" s="33"/>
      <c r="W2" s="33"/>
      <c r="X2" s="35"/>
      <c r="Y2" s="27"/>
      <c r="Z2" s="33"/>
      <c r="AA2" s="35"/>
      <c r="AB2" s="33"/>
      <c r="AC2" s="33"/>
      <c r="AD2" s="33"/>
      <c r="AE2" s="33"/>
      <c r="AF2" s="33"/>
      <c r="AG2" s="33"/>
      <c r="AH2" s="33"/>
      <c r="AI2" s="33"/>
      <c r="AJ2" s="33"/>
      <c r="AK2" s="33"/>
      <c r="AL2" s="33"/>
      <c r="AM2" s="33"/>
      <c r="AN2" s="33"/>
      <c r="AO2" s="33"/>
      <c r="AP2" s="33"/>
      <c r="AQ2" s="33"/>
      <c r="AR2" s="33"/>
      <c r="AS2" s="33"/>
      <c r="AT2" s="33"/>
      <c r="AU2" s="33"/>
      <c r="AV2" s="33"/>
      <c r="AW2" s="33"/>
      <c r="AX2" s="33"/>
    </row>
    <row r="3" ht="18.0" customHeight="1">
      <c r="A3" s="27"/>
      <c r="B3" s="27"/>
      <c r="C3" s="28"/>
      <c r="D3" s="27"/>
      <c r="E3" s="27"/>
      <c r="F3" s="27"/>
      <c r="G3" s="29"/>
      <c r="H3" s="29"/>
      <c r="I3" s="30"/>
      <c r="J3" s="30"/>
      <c r="K3" s="30"/>
      <c r="L3" s="30"/>
      <c r="M3" s="30"/>
      <c r="N3" s="30"/>
      <c r="O3" s="31"/>
      <c r="P3" s="31"/>
      <c r="Q3" s="31"/>
      <c r="R3" s="31"/>
      <c r="S3" s="31"/>
      <c r="T3" s="31"/>
      <c r="U3" s="32"/>
      <c r="V3" s="33"/>
      <c r="W3" s="33"/>
      <c r="X3" s="35"/>
      <c r="Y3" s="27"/>
      <c r="Z3" s="33"/>
      <c r="AA3" s="35"/>
      <c r="AB3" s="33"/>
      <c r="AC3" s="35"/>
      <c r="AD3" s="33"/>
      <c r="AE3" s="35"/>
      <c r="AF3" s="33"/>
      <c r="AG3" s="33"/>
      <c r="AH3" s="33"/>
      <c r="AI3" s="33"/>
      <c r="AJ3" s="33"/>
      <c r="AK3" s="33"/>
      <c r="AL3" s="33"/>
      <c r="AM3" s="33"/>
      <c r="AN3" s="33"/>
      <c r="AO3" s="33"/>
      <c r="AP3" s="33"/>
      <c r="AQ3" s="33"/>
      <c r="AR3" s="33"/>
      <c r="AS3" s="33"/>
      <c r="AT3" s="33"/>
      <c r="AU3" s="33"/>
      <c r="AV3" s="33"/>
      <c r="AW3" s="33"/>
      <c r="AX3" s="33"/>
    </row>
    <row r="4" ht="18.0" customHeight="1">
      <c r="A4" s="27"/>
      <c r="B4" s="27"/>
      <c r="C4" s="28"/>
      <c r="D4" s="27"/>
      <c r="E4" s="27"/>
      <c r="F4" s="27"/>
      <c r="G4" s="29"/>
      <c r="H4" s="29"/>
      <c r="I4" s="30"/>
      <c r="J4" s="30"/>
      <c r="K4" s="30"/>
      <c r="L4" s="30"/>
      <c r="M4" s="30"/>
      <c r="N4" s="30"/>
      <c r="O4" s="31"/>
      <c r="P4" s="31"/>
      <c r="Q4" s="31"/>
      <c r="R4" s="31"/>
      <c r="S4" s="31"/>
      <c r="T4" s="31"/>
      <c r="U4" s="32"/>
      <c r="V4" s="36"/>
      <c r="W4" s="35"/>
      <c r="X4" s="33"/>
      <c r="Y4" s="27"/>
      <c r="Z4" s="33"/>
      <c r="AA4" s="33"/>
      <c r="AB4" s="33"/>
      <c r="AC4" s="33"/>
      <c r="AD4" s="33"/>
      <c r="AE4" s="33"/>
      <c r="AF4" s="33"/>
      <c r="AG4" s="33"/>
      <c r="AH4" s="33"/>
      <c r="AI4" s="33"/>
      <c r="AJ4" s="33"/>
      <c r="AK4" s="33"/>
      <c r="AL4" s="33"/>
      <c r="AM4" s="33"/>
      <c r="AN4" s="33"/>
      <c r="AO4" s="33"/>
      <c r="AP4" s="33"/>
      <c r="AQ4" s="33"/>
      <c r="AR4" s="33"/>
      <c r="AS4" s="33"/>
      <c r="AT4" s="33"/>
      <c r="AU4" s="33"/>
      <c r="AV4" s="33"/>
      <c r="AW4" s="33"/>
      <c r="AX4" s="33"/>
    </row>
    <row r="5" ht="18.0" customHeight="1">
      <c r="A5" s="37" t="s">
        <v>104</v>
      </c>
      <c r="B5" s="38"/>
      <c r="C5" s="28"/>
      <c r="D5" s="27"/>
      <c r="E5" s="27"/>
      <c r="F5" s="27"/>
      <c r="G5" s="29"/>
      <c r="H5" s="29"/>
      <c r="I5" s="30"/>
      <c r="J5" s="30"/>
      <c r="K5" s="30"/>
      <c r="L5" s="30"/>
      <c r="M5" s="30"/>
      <c r="N5" s="30"/>
      <c r="O5" s="31"/>
      <c r="P5" s="31"/>
      <c r="Q5" s="31"/>
      <c r="R5" s="31"/>
      <c r="S5" s="31"/>
      <c r="T5" s="31"/>
      <c r="U5" s="32"/>
      <c r="V5" s="33"/>
      <c r="W5" s="33"/>
      <c r="X5" s="33"/>
      <c r="Y5" s="27"/>
      <c r="Z5" s="33"/>
      <c r="AA5" s="33"/>
      <c r="AB5" s="33"/>
      <c r="AC5" s="33"/>
      <c r="AD5" s="33"/>
      <c r="AE5" s="33"/>
      <c r="AF5" s="33"/>
      <c r="AG5" s="33"/>
      <c r="AH5" s="33"/>
      <c r="AI5" s="33"/>
      <c r="AJ5" s="33"/>
      <c r="AK5" s="33"/>
      <c r="AL5" s="33"/>
      <c r="AM5" s="33"/>
      <c r="AN5" s="33"/>
      <c r="AO5" s="33"/>
      <c r="AP5" s="33"/>
      <c r="AQ5" s="33"/>
      <c r="AR5" s="33"/>
      <c r="AS5" s="33"/>
      <c r="AT5" s="33"/>
      <c r="AU5" s="33"/>
      <c r="AV5" s="33"/>
      <c r="AW5" s="33"/>
      <c r="AX5" s="33"/>
    </row>
    <row r="6" ht="18.0" customHeight="1">
      <c r="A6" s="39" t="s">
        <v>105</v>
      </c>
      <c r="B6" s="27"/>
      <c r="C6" s="28"/>
      <c r="D6" s="27"/>
      <c r="E6" s="27"/>
      <c r="F6" s="27"/>
      <c r="G6" s="29"/>
      <c r="H6" s="29"/>
      <c r="I6" s="30"/>
      <c r="J6" s="30"/>
      <c r="K6" s="30"/>
      <c r="L6" s="30"/>
      <c r="M6" s="30"/>
      <c r="N6" s="30"/>
      <c r="O6" s="31"/>
      <c r="P6" s="31"/>
      <c r="Q6" s="31"/>
      <c r="R6" s="31"/>
      <c r="S6" s="31"/>
      <c r="T6" s="31"/>
      <c r="U6" s="32"/>
      <c r="V6" s="33"/>
      <c r="W6" s="33"/>
      <c r="X6" s="33"/>
      <c r="Y6" s="27"/>
      <c r="Z6" s="33"/>
      <c r="AA6" s="33"/>
      <c r="AB6" s="33"/>
      <c r="AC6" s="33"/>
      <c r="AD6" s="33"/>
      <c r="AE6" s="33"/>
      <c r="AF6" s="33"/>
      <c r="AG6" s="33"/>
      <c r="AH6" s="33"/>
      <c r="AI6" s="33"/>
      <c r="AJ6" s="33"/>
      <c r="AK6" s="33"/>
      <c r="AL6" s="33"/>
      <c r="AM6" s="33"/>
      <c r="AN6" s="33"/>
      <c r="AO6" s="33"/>
      <c r="AP6" s="33"/>
      <c r="AQ6" s="33"/>
      <c r="AR6" s="33"/>
      <c r="AS6" s="33"/>
      <c r="AT6" s="33"/>
      <c r="AU6" s="33"/>
      <c r="AV6" s="33"/>
      <c r="AW6" s="33"/>
      <c r="AX6" s="33"/>
    </row>
    <row r="7" ht="18.0" customHeight="1">
      <c r="A7" s="27"/>
      <c r="B7" s="27"/>
      <c r="C7" s="28"/>
      <c r="D7" s="27"/>
      <c r="E7" s="27"/>
      <c r="F7" s="27"/>
      <c r="G7" s="29"/>
      <c r="H7" s="29"/>
      <c r="I7" s="30"/>
      <c r="J7" s="30"/>
      <c r="K7" s="30"/>
      <c r="L7" s="30"/>
      <c r="M7" s="30"/>
      <c r="N7" s="30"/>
      <c r="O7" s="31"/>
      <c r="P7" s="31"/>
      <c r="Q7" s="31"/>
      <c r="R7" s="31"/>
      <c r="S7" s="31"/>
      <c r="T7" s="31"/>
      <c r="U7" s="32"/>
      <c r="V7" s="33"/>
      <c r="W7" s="33"/>
      <c r="X7" s="33"/>
      <c r="Y7" s="27"/>
      <c r="Z7" s="33"/>
      <c r="AA7" s="33"/>
      <c r="AB7" s="33"/>
      <c r="AC7" s="33"/>
      <c r="AD7" s="33"/>
      <c r="AE7" s="33"/>
      <c r="AF7" s="33"/>
      <c r="AG7" s="33"/>
      <c r="AH7" s="33"/>
      <c r="AI7" s="33"/>
      <c r="AJ7" s="33"/>
      <c r="AK7" s="33"/>
      <c r="AL7" s="33"/>
      <c r="AM7" s="33"/>
      <c r="AN7" s="33"/>
      <c r="AO7" s="33"/>
      <c r="AP7" s="33"/>
      <c r="AQ7" s="33"/>
      <c r="AR7" s="33"/>
      <c r="AS7" s="33"/>
      <c r="AT7" s="33"/>
      <c r="AU7" s="33"/>
      <c r="AV7" s="33"/>
      <c r="AW7" s="33"/>
      <c r="AX7" s="33"/>
    </row>
    <row r="8" ht="18.0" customHeight="1">
      <c r="A8" s="40" t="s">
        <v>106</v>
      </c>
      <c r="B8" s="41"/>
      <c r="C8" s="42"/>
      <c r="D8" s="43"/>
      <c r="E8" s="41"/>
      <c r="F8" s="41"/>
      <c r="G8" s="44"/>
      <c r="H8" s="44"/>
      <c r="I8" s="45" t="s">
        <v>107</v>
      </c>
      <c r="J8" s="46" t="s">
        <v>108</v>
      </c>
      <c r="K8" s="47"/>
      <c r="L8" s="45" t="s">
        <v>109</v>
      </c>
      <c r="M8" s="45" t="s">
        <v>110</v>
      </c>
      <c r="N8" s="45" t="s">
        <v>111</v>
      </c>
      <c r="O8" s="45" t="s">
        <v>112</v>
      </c>
      <c r="P8" s="48" t="s">
        <v>113</v>
      </c>
      <c r="Q8" s="48" t="s">
        <v>114</v>
      </c>
      <c r="R8" s="48" t="s">
        <v>115</v>
      </c>
      <c r="S8" s="48" t="s">
        <v>116</v>
      </c>
      <c r="T8" s="48" t="s">
        <v>117</v>
      </c>
      <c r="U8" s="49" t="s">
        <v>118</v>
      </c>
      <c r="V8" s="49" t="s">
        <v>119</v>
      </c>
      <c r="W8" s="50" t="s">
        <v>120</v>
      </c>
      <c r="X8" s="50" t="s">
        <v>121</v>
      </c>
      <c r="Y8" s="49" t="s">
        <v>122</v>
      </c>
      <c r="Z8" s="49" t="s">
        <v>123</v>
      </c>
      <c r="AA8" s="49" t="s">
        <v>124</v>
      </c>
      <c r="AB8" s="49" t="s">
        <v>125</v>
      </c>
      <c r="AC8" s="49" t="s">
        <v>126</v>
      </c>
      <c r="AD8" s="51" t="s">
        <v>127</v>
      </c>
      <c r="AE8" s="51" t="s">
        <v>128</v>
      </c>
      <c r="AF8" s="51" t="s">
        <v>129</v>
      </c>
      <c r="AG8" s="51"/>
      <c r="AH8" s="51"/>
      <c r="AI8" s="51"/>
      <c r="AJ8" s="51"/>
      <c r="AK8" s="51"/>
      <c r="AL8" s="51"/>
      <c r="AM8" s="51"/>
      <c r="AN8" s="51"/>
      <c r="AO8" s="51"/>
      <c r="AP8" s="51"/>
      <c r="AQ8" s="51"/>
      <c r="AR8" s="51"/>
      <c r="AS8" s="51"/>
      <c r="AT8" s="51"/>
      <c r="AU8" s="51"/>
      <c r="AV8" s="51"/>
      <c r="AW8" s="51"/>
      <c r="AX8" s="51"/>
    </row>
    <row r="9" ht="18.0" customHeight="1">
      <c r="A9" s="27"/>
      <c r="B9" s="27"/>
      <c r="C9" s="28"/>
      <c r="D9" s="27"/>
      <c r="E9" s="27"/>
      <c r="F9" s="27"/>
      <c r="G9" s="29"/>
      <c r="H9" s="29"/>
      <c r="I9" s="30"/>
      <c r="J9" s="52" t="s">
        <v>39</v>
      </c>
      <c r="K9" s="30"/>
      <c r="L9" s="53">
        <f>2*$E$24</f>
        <v>4</v>
      </c>
      <c r="M9" s="53">
        <f>2*$E$25</f>
        <v>8</v>
      </c>
      <c r="N9" s="53">
        <f t="shared" ref="N9:O9" si="1">2*$E$26</f>
        <v>0</v>
      </c>
      <c r="O9" s="53">
        <f t="shared" si="1"/>
        <v>0</v>
      </c>
      <c r="P9" s="54">
        <f t="shared" ref="P9:P10" si="2">3*(sum($E$24:$E$26)+1)</f>
        <v>21</v>
      </c>
      <c r="Q9" s="55">
        <f>E25+0.5*E24</f>
        <v>5</v>
      </c>
      <c r="R9" s="31">
        <f>E26</f>
        <v>0</v>
      </c>
      <c r="S9" s="55">
        <f>4+E25+0.5*E24</f>
        <v>9</v>
      </c>
      <c r="T9" s="55">
        <f>E26</f>
        <v>0</v>
      </c>
      <c r="U9" s="56">
        <f>E24+2*E25+2.5*E26-2</f>
        <v>8</v>
      </c>
      <c r="V9" s="35">
        <v>2.0</v>
      </c>
      <c r="W9" s="33"/>
      <c r="X9" s="33"/>
      <c r="Y9" s="33"/>
      <c r="Z9" s="57"/>
      <c r="AA9" s="27"/>
      <c r="AB9" s="33"/>
      <c r="AC9" s="57"/>
      <c r="AD9" s="33"/>
      <c r="AE9" s="33"/>
      <c r="AF9" s="33"/>
      <c r="AG9" s="33"/>
      <c r="AH9" s="33"/>
      <c r="AI9" s="33"/>
      <c r="AJ9" s="33"/>
      <c r="AK9" s="33"/>
      <c r="AL9" s="33"/>
      <c r="AM9" s="33"/>
      <c r="AN9" s="33"/>
      <c r="AO9" s="33"/>
      <c r="AP9" s="33"/>
      <c r="AQ9" s="33"/>
      <c r="AR9" s="33"/>
      <c r="AS9" s="33"/>
      <c r="AT9" s="33"/>
      <c r="AU9" s="33"/>
      <c r="AV9" s="33"/>
      <c r="AW9" s="33"/>
      <c r="AX9" s="33"/>
    </row>
    <row r="10" ht="18.0" customHeight="1">
      <c r="A10" s="58" t="s">
        <v>130</v>
      </c>
      <c r="B10" s="59" t="s">
        <v>131</v>
      </c>
      <c r="C10" s="28"/>
      <c r="D10" s="27"/>
      <c r="E10" s="27"/>
      <c r="F10" s="27"/>
      <c r="G10" s="29"/>
      <c r="H10" s="29"/>
      <c r="I10" s="30"/>
      <c r="J10" s="52" t="s">
        <v>132</v>
      </c>
      <c r="K10" s="30"/>
      <c r="L10" s="60">
        <v>0.0</v>
      </c>
      <c r="M10" s="60">
        <v>0.0</v>
      </c>
      <c r="N10" s="53">
        <f>E25*2+E24</f>
        <v>10</v>
      </c>
      <c r="O10" s="53">
        <f t="shared" ref="O10:O14" si="3">2*$E$26</f>
        <v>0</v>
      </c>
      <c r="P10" s="54">
        <f t="shared" si="2"/>
        <v>21</v>
      </c>
      <c r="Q10" s="55">
        <f>E25*2+E24</f>
        <v>10</v>
      </c>
      <c r="R10" s="55">
        <v>0.0</v>
      </c>
      <c r="S10" s="55">
        <v>0.0</v>
      </c>
      <c r="T10" s="55">
        <v>4.0</v>
      </c>
      <c r="U10" s="33"/>
      <c r="V10" s="35"/>
      <c r="W10" s="33">
        <f>(E24+2*E25+2.5*E26-2)*2</f>
        <v>16</v>
      </c>
      <c r="X10" s="35">
        <v>4.0</v>
      </c>
      <c r="Y10" s="33"/>
      <c r="Z10" s="57"/>
      <c r="AA10" s="27"/>
      <c r="AB10" s="33"/>
      <c r="AC10" s="57"/>
      <c r="AD10" s="33"/>
      <c r="AE10" s="33"/>
      <c r="AF10" s="33"/>
      <c r="AG10" s="33"/>
      <c r="AH10" s="33"/>
      <c r="AI10" s="33"/>
      <c r="AJ10" s="33"/>
      <c r="AK10" s="33"/>
      <c r="AL10" s="33"/>
      <c r="AM10" s="33"/>
      <c r="AN10" s="33"/>
      <c r="AO10" s="33"/>
      <c r="AP10" s="33"/>
      <c r="AQ10" s="33"/>
      <c r="AR10" s="33"/>
      <c r="AS10" s="33"/>
      <c r="AT10" s="33"/>
      <c r="AU10" s="33"/>
      <c r="AV10" s="33"/>
      <c r="AW10" s="33"/>
      <c r="AX10" s="33"/>
    </row>
    <row r="11" ht="18.0" customHeight="1">
      <c r="A11" s="61" t="s">
        <v>133</v>
      </c>
      <c r="B11" s="62" t="s">
        <v>134</v>
      </c>
      <c r="C11" s="28"/>
      <c r="D11" s="63"/>
      <c r="E11" s="27"/>
      <c r="F11" s="27"/>
      <c r="G11" s="64"/>
      <c r="H11" s="29"/>
      <c r="I11" s="30"/>
      <c r="J11" s="52" t="s">
        <v>135</v>
      </c>
      <c r="K11" s="30"/>
      <c r="L11" s="53">
        <f>3*$E$24</f>
        <v>6</v>
      </c>
      <c r="M11" s="53">
        <f>3*$E$25</f>
        <v>12</v>
      </c>
      <c r="N11" s="53">
        <f>3*$E$26</f>
        <v>0</v>
      </c>
      <c r="O11" s="53">
        <f t="shared" si="3"/>
        <v>0</v>
      </c>
      <c r="P11" s="54">
        <f>4*(sum($E$24:$E$26)+1)</f>
        <v>28</v>
      </c>
      <c r="Q11" s="31">
        <f>E25*2+E24</f>
        <v>10</v>
      </c>
      <c r="R11" s="31">
        <f>E26*2</f>
        <v>0</v>
      </c>
      <c r="S11" s="55">
        <v>6.0</v>
      </c>
      <c r="T11" s="55">
        <v>0.0</v>
      </c>
      <c r="U11" s="32"/>
      <c r="V11" s="33"/>
      <c r="W11" s="33"/>
      <c r="X11" s="33"/>
      <c r="Y11" s="33">
        <f>(E24+2*E25+2.5*E26-2)*2</f>
        <v>16</v>
      </c>
      <c r="Z11" s="35">
        <v>4.0</v>
      </c>
      <c r="AA11" s="27"/>
      <c r="AB11" s="33"/>
      <c r="AC11" s="65"/>
      <c r="AD11" s="33"/>
      <c r="AE11" s="65"/>
      <c r="AF11" s="33"/>
      <c r="AG11" s="33"/>
      <c r="AH11" s="33"/>
      <c r="AI11" s="33"/>
      <c r="AJ11" s="33"/>
      <c r="AK11" s="33"/>
      <c r="AL11" s="33"/>
      <c r="AM11" s="33"/>
      <c r="AN11" s="33"/>
      <c r="AO11" s="33"/>
      <c r="AP11" s="33"/>
      <c r="AQ11" s="33"/>
      <c r="AR11" s="33"/>
      <c r="AS11" s="33"/>
      <c r="AT11" s="33"/>
      <c r="AU11" s="33"/>
      <c r="AV11" s="33"/>
      <c r="AW11" s="33"/>
      <c r="AX11" s="33"/>
    </row>
    <row r="12" ht="18.0" customHeight="1">
      <c r="A12" s="61" t="s">
        <v>136</v>
      </c>
      <c r="B12" s="62"/>
      <c r="C12" s="28"/>
      <c r="D12" s="63"/>
      <c r="E12" s="27"/>
      <c r="F12" s="27"/>
      <c r="G12" s="29"/>
      <c r="H12" s="29"/>
      <c r="I12" s="30"/>
      <c r="J12" s="52" t="s">
        <v>137</v>
      </c>
      <c r="K12" s="30"/>
      <c r="L12" s="53">
        <f>4*$E$24</f>
        <v>8</v>
      </c>
      <c r="M12" s="53">
        <f>4*$E$25</f>
        <v>16</v>
      </c>
      <c r="N12" s="53">
        <f>4*$E$26</f>
        <v>0</v>
      </c>
      <c r="O12" s="53">
        <f t="shared" si="3"/>
        <v>0</v>
      </c>
      <c r="P12" s="54">
        <f>5*(sum($E$24:$E$26)+1)</f>
        <v>35</v>
      </c>
      <c r="Q12" s="31">
        <f>E25*2+E24</f>
        <v>10</v>
      </c>
      <c r="R12" s="31">
        <f>E26*2</f>
        <v>0</v>
      </c>
      <c r="S12" s="55">
        <v>8.0</v>
      </c>
      <c r="T12" s="55">
        <v>0.0</v>
      </c>
      <c r="U12" s="32"/>
      <c r="V12" s="33"/>
      <c r="W12" s="33"/>
      <c r="X12" s="33"/>
      <c r="Y12" s="33"/>
      <c r="Z12" s="65"/>
      <c r="AA12" s="27">
        <f t="shared" ref="AA12:AB12" si="4">Y11</f>
        <v>16</v>
      </c>
      <c r="AB12" s="33">
        <f t="shared" si="4"/>
        <v>4</v>
      </c>
      <c r="AC12" s="65"/>
      <c r="AD12" s="33"/>
      <c r="AE12" s="65"/>
      <c r="AF12" s="33"/>
      <c r="AG12" s="33"/>
      <c r="AH12" s="33"/>
      <c r="AI12" s="33"/>
      <c r="AJ12" s="33"/>
      <c r="AK12" s="33"/>
      <c r="AL12" s="33"/>
      <c r="AM12" s="33"/>
      <c r="AN12" s="33"/>
      <c r="AO12" s="33"/>
      <c r="AP12" s="33"/>
      <c r="AQ12" s="33"/>
      <c r="AR12" s="33"/>
      <c r="AS12" s="33"/>
      <c r="AT12" s="33"/>
      <c r="AU12" s="33"/>
      <c r="AV12" s="33"/>
      <c r="AW12" s="33"/>
      <c r="AX12" s="33"/>
    </row>
    <row r="13" ht="18.0" customHeight="1">
      <c r="A13" s="61" t="s">
        <v>138</v>
      </c>
      <c r="B13" s="62" t="s">
        <v>139</v>
      </c>
      <c r="C13" s="28"/>
      <c r="D13" s="63"/>
      <c r="E13" s="27"/>
      <c r="F13" s="27"/>
      <c r="G13" s="29"/>
      <c r="H13" s="29"/>
      <c r="I13" s="30"/>
      <c r="J13" s="52" t="s">
        <v>140</v>
      </c>
      <c r="K13" s="30"/>
      <c r="L13" s="53">
        <f>3*$E$24</f>
        <v>6</v>
      </c>
      <c r="M13" s="53">
        <f>3*$E$25</f>
        <v>12</v>
      </c>
      <c r="N13" s="53">
        <f>3*$E$26</f>
        <v>0</v>
      </c>
      <c r="O13" s="53">
        <f t="shared" si="3"/>
        <v>0</v>
      </c>
      <c r="P13" s="54">
        <f>4*(sum($E$24:$E$26)+1)</f>
        <v>28</v>
      </c>
      <c r="Q13" s="31">
        <f>E25+0.5*E24</f>
        <v>5</v>
      </c>
      <c r="R13" s="31">
        <f>E26</f>
        <v>0</v>
      </c>
      <c r="S13" s="55">
        <f>6+E25+0.5*E24</f>
        <v>11</v>
      </c>
      <c r="T13" s="31">
        <f>E26</f>
        <v>0</v>
      </c>
      <c r="U13" s="32"/>
      <c r="V13" s="33"/>
      <c r="W13" s="33"/>
      <c r="X13" s="33"/>
      <c r="Y13" s="33"/>
      <c r="Z13" s="65"/>
      <c r="AA13" s="27"/>
      <c r="AB13" s="33"/>
      <c r="AC13" s="66">
        <f>U9</f>
        <v>8</v>
      </c>
      <c r="AD13" s="35">
        <v>2.0</v>
      </c>
      <c r="AE13" s="66">
        <f>AC13</f>
        <v>8</v>
      </c>
      <c r="AF13" s="35">
        <v>2.0</v>
      </c>
      <c r="AG13" s="33"/>
      <c r="AH13" s="33"/>
      <c r="AI13" s="35"/>
      <c r="AJ13" s="33"/>
      <c r="AK13" s="35"/>
      <c r="AL13" s="33"/>
      <c r="AM13" s="35"/>
      <c r="AN13" s="33"/>
      <c r="AO13" s="35"/>
      <c r="AP13" s="33"/>
      <c r="AQ13" s="35"/>
      <c r="AR13" s="33"/>
      <c r="AS13" s="35"/>
      <c r="AT13" s="33"/>
      <c r="AU13" s="35"/>
      <c r="AV13" s="33"/>
      <c r="AW13" s="33"/>
      <c r="AX13" s="33"/>
    </row>
    <row r="14" ht="18.0" customHeight="1">
      <c r="A14" s="61" t="s">
        <v>141</v>
      </c>
      <c r="B14" s="62" t="s">
        <v>142</v>
      </c>
      <c r="C14" s="28"/>
      <c r="D14" s="63"/>
      <c r="E14" s="27"/>
      <c r="F14" s="27"/>
      <c r="G14" s="29"/>
      <c r="H14" s="29"/>
      <c r="I14" s="30"/>
      <c r="J14" s="52" t="s">
        <v>143</v>
      </c>
      <c r="K14" s="30"/>
      <c r="L14" s="53">
        <f>3.5*$E$24</f>
        <v>7</v>
      </c>
      <c r="M14" s="53">
        <f>3.5*$E$25</f>
        <v>14</v>
      </c>
      <c r="N14" s="53">
        <f>3.5*$E$26</f>
        <v>0</v>
      </c>
      <c r="O14" s="53">
        <f t="shared" si="3"/>
        <v>0</v>
      </c>
      <c r="P14" s="54">
        <f>5*(sum($E$24:$E$26)+1)</f>
        <v>35</v>
      </c>
      <c r="Q14" s="31">
        <f t="shared" ref="Q14:R14" si="5">Q13</f>
        <v>5</v>
      </c>
      <c r="R14" s="31">
        <f t="shared" si="5"/>
        <v>0</v>
      </c>
      <c r="S14" s="55">
        <f>S13+1</f>
        <v>12</v>
      </c>
      <c r="T14" s="31">
        <f>T13</f>
        <v>0</v>
      </c>
      <c r="U14" s="32"/>
      <c r="V14" s="33"/>
      <c r="W14" s="33"/>
      <c r="X14" s="33"/>
      <c r="Y14" s="33"/>
      <c r="Z14" s="65"/>
      <c r="AA14" s="27"/>
      <c r="AB14" s="33"/>
      <c r="AC14" s="66">
        <f>AC13</f>
        <v>8</v>
      </c>
      <c r="AD14" s="35">
        <v>2.0</v>
      </c>
      <c r="AE14" s="66">
        <f>AC13</f>
        <v>8</v>
      </c>
      <c r="AF14" s="35">
        <v>2.0</v>
      </c>
      <c r="AG14" s="33"/>
      <c r="AH14" s="33"/>
      <c r="AI14" s="35"/>
      <c r="AJ14" s="33"/>
      <c r="AK14" s="35"/>
      <c r="AL14" s="33"/>
      <c r="AM14" s="35"/>
      <c r="AN14" s="33"/>
      <c r="AO14" s="35"/>
      <c r="AP14" s="33"/>
      <c r="AQ14" s="35"/>
      <c r="AR14" s="33"/>
      <c r="AS14" s="35"/>
      <c r="AT14" s="33"/>
      <c r="AU14" s="35"/>
      <c r="AV14" s="33"/>
      <c r="AW14" s="33"/>
      <c r="AX14" s="33"/>
    </row>
    <row r="15" ht="18.0" customHeight="1">
      <c r="A15" s="61"/>
      <c r="B15" s="67"/>
      <c r="C15" s="28"/>
      <c r="D15" s="63"/>
      <c r="E15" s="27"/>
      <c r="F15" s="27"/>
      <c r="G15" s="29"/>
      <c r="H15" s="29"/>
      <c r="I15" s="52"/>
      <c r="J15" s="68" t="s">
        <v>144</v>
      </c>
      <c r="K15" s="69"/>
      <c r="L15" s="70"/>
      <c r="M15" s="70"/>
      <c r="N15" s="70"/>
      <c r="O15" s="60">
        <f>E25+0.5*E24</f>
        <v>5</v>
      </c>
      <c r="P15" s="70">
        <f>2*(sum($E$24:$E$26)+1)</f>
        <v>14</v>
      </c>
      <c r="Q15" s="70"/>
      <c r="R15" s="70"/>
      <c r="S15" s="70"/>
      <c r="T15" s="71">
        <v>2.0</v>
      </c>
      <c r="U15" s="70">
        <f>2*(E24+2*E25+2.5*E26-2)</f>
        <v>16</v>
      </c>
      <c r="V15" s="71">
        <v>4.0</v>
      </c>
      <c r="W15" s="70"/>
      <c r="X15" s="70"/>
      <c r="Y15" s="70"/>
      <c r="Z15" s="70"/>
      <c r="AA15" s="70"/>
      <c r="AB15" s="70"/>
      <c r="AC15" s="70"/>
      <c r="AD15" s="70"/>
      <c r="AE15" s="70"/>
      <c r="AF15" s="70"/>
      <c r="AG15" s="33"/>
      <c r="AH15" s="33"/>
      <c r="AI15" s="33"/>
      <c r="AJ15" s="33"/>
      <c r="AK15" s="33"/>
      <c r="AL15" s="33"/>
      <c r="AM15" s="33"/>
      <c r="AN15" s="33"/>
      <c r="AO15" s="33"/>
      <c r="AP15" s="33"/>
      <c r="AQ15" s="33"/>
      <c r="AR15" s="33"/>
      <c r="AS15" s="33"/>
      <c r="AT15" s="33"/>
      <c r="AU15" s="33"/>
      <c r="AV15" s="33"/>
      <c r="AW15" s="33"/>
      <c r="AX15" s="33"/>
    </row>
    <row r="16" ht="18.0" customHeight="1">
      <c r="A16" s="61"/>
      <c r="B16" s="67"/>
      <c r="C16" s="28"/>
      <c r="D16" s="63"/>
      <c r="E16" s="27"/>
      <c r="F16" s="27"/>
      <c r="G16" s="29"/>
      <c r="H16" s="29"/>
      <c r="I16" s="52"/>
      <c r="J16" s="52" t="s">
        <v>145</v>
      </c>
      <c r="K16" s="69"/>
      <c r="L16" s="70"/>
      <c r="M16" s="70">
        <f>2*E25+E24</f>
        <v>10</v>
      </c>
      <c r="N16" s="70"/>
      <c r="O16" s="53">
        <f t="shared" ref="O16:O17" si="6">2*$E$26</f>
        <v>0</v>
      </c>
      <c r="P16" s="70">
        <f t="shared" ref="P16:P17" si="7">3*(sum($E$24:$E$26)+1)</f>
        <v>21</v>
      </c>
      <c r="Q16" s="70"/>
      <c r="R16" s="70"/>
      <c r="S16" s="71">
        <v>4.0</v>
      </c>
      <c r="T16" s="70"/>
      <c r="U16" s="70">
        <f>2*(E24+2*E25+2.5*E26-2)</f>
        <v>16</v>
      </c>
      <c r="V16" s="71">
        <v>4.0</v>
      </c>
      <c r="W16" s="70"/>
      <c r="X16" s="70"/>
      <c r="Y16" s="70"/>
      <c r="Z16" s="70"/>
      <c r="AA16" s="70"/>
      <c r="AB16" s="70"/>
      <c r="AC16" s="70"/>
      <c r="AD16" s="70"/>
      <c r="AE16" s="70"/>
      <c r="AF16" s="70"/>
      <c r="AG16" s="33"/>
      <c r="AH16" s="33"/>
      <c r="AI16" s="33"/>
      <c r="AJ16" s="33"/>
      <c r="AK16" s="33"/>
      <c r="AL16" s="33"/>
      <c r="AM16" s="33"/>
      <c r="AN16" s="33"/>
      <c r="AO16" s="33"/>
      <c r="AP16" s="33"/>
      <c r="AQ16" s="33"/>
      <c r="AR16" s="33"/>
      <c r="AS16" s="33"/>
      <c r="AT16" s="33"/>
      <c r="AU16" s="33"/>
      <c r="AV16" s="33"/>
      <c r="AW16" s="33"/>
      <c r="AX16" s="33"/>
    </row>
    <row r="17" ht="18.0" customHeight="1">
      <c r="A17" s="61"/>
      <c r="B17" s="67"/>
      <c r="C17" s="28"/>
      <c r="D17" s="63"/>
      <c r="E17" s="27"/>
      <c r="F17" s="27"/>
      <c r="G17" s="29"/>
      <c r="H17" s="29"/>
      <c r="I17" s="52"/>
      <c r="J17" s="52" t="s">
        <v>146</v>
      </c>
      <c r="K17" s="69"/>
      <c r="L17" s="70"/>
      <c r="M17" s="70"/>
      <c r="N17" s="70">
        <f>2*E25</f>
        <v>8</v>
      </c>
      <c r="O17" s="53">
        <f t="shared" si="6"/>
        <v>0</v>
      </c>
      <c r="P17" s="70">
        <f t="shared" si="7"/>
        <v>21</v>
      </c>
      <c r="Q17" s="70"/>
      <c r="R17" s="70"/>
      <c r="S17" s="70"/>
      <c r="T17" s="71">
        <v>4.0</v>
      </c>
      <c r="U17" s="70">
        <f>2*(E24+2*E25+2.5*E26-2)</f>
        <v>16</v>
      </c>
      <c r="V17" s="71">
        <v>4.0</v>
      </c>
      <c r="W17" s="70"/>
      <c r="X17" s="70"/>
      <c r="Y17" s="70"/>
      <c r="Z17" s="70"/>
      <c r="AA17" s="70"/>
      <c r="AB17" s="70"/>
      <c r="AC17" s="70"/>
      <c r="AD17" s="70"/>
      <c r="AE17" s="70"/>
      <c r="AF17" s="70"/>
      <c r="AG17" s="33"/>
      <c r="AH17" s="33"/>
      <c r="AI17" s="33"/>
      <c r="AJ17" s="33"/>
      <c r="AK17" s="33"/>
      <c r="AL17" s="33"/>
      <c r="AM17" s="33"/>
      <c r="AN17" s="33"/>
      <c r="AO17" s="33"/>
      <c r="AP17" s="33"/>
      <c r="AQ17" s="33"/>
      <c r="AR17" s="33"/>
      <c r="AS17" s="33"/>
      <c r="AT17" s="33"/>
      <c r="AU17" s="33"/>
      <c r="AV17" s="33"/>
      <c r="AW17" s="33"/>
      <c r="AX17" s="33"/>
    </row>
    <row r="18" ht="18.0" customHeight="1">
      <c r="A18" s="61" t="s">
        <v>147</v>
      </c>
      <c r="B18" s="72">
        <f>today()</f>
        <v>46128</v>
      </c>
      <c r="C18" s="28"/>
      <c r="D18" s="63"/>
      <c r="E18" s="27"/>
      <c r="F18" s="27"/>
      <c r="G18" s="29"/>
      <c r="H18" s="29"/>
      <c r="I18" s="52" t="s">
        <v>148</v>
      </c>
      <c r="J18" s="73" t="str">
        <f>E22</f>
        <v>Mono Pitch (4884)</v>
      </c>
      <c r="K18" s="69"/>
      <c r="L18" s="70">
        <f t="shared" ref="L18:AF18" si="8">index(L9:L17,match($J$18,$J$9:$J$17,0),1)</f>
        <v>4</v>
      </c>
      <c r="M18" s="70">
        <f t="shared" si="8"/>
        <v>8</v>
      </c>
      <c r="N18" s="70">
        <f t="shared" si="8"/>
        <v>0</v>
      </c>
      <c r="O18" s="70">
        <f t="shared" si="8"/>
        <v>0</v>
      </c>
      <c r="P18" s="70">
        <f t="shared" si="8"/>
        <v>21</v>
      </c>
      <c r="Q18" s="70">
        <f t="shared" si="8"/>
        <v>5</v>
      </c>
      <c r="R18" s="70">
        <f t="shared" si="8"/>
        <v>0</v>
      </c>
      <c r="S18" s="70">
        <f t="shared" si="8"/>
        <v>9</v>
      </c>
      <c r="T18" s="70">
        <f t="shared" si="8"/>
        <v>0</v>
      </c>
      <c r="U18" s="70">
        <f t="shared" si="8"/>
        <v>8</v>
      </c>
      <c r="V18" s="70">
        <f t="shared" si="8"/>
        <v>2</v>
      </c>
      <c r="W18" s="70" t="str">
        <f t="shared" si="8"/>
        <v/>
      </c>
      <c r="X18" s="70" t="str">
        <f t="shared" si="8"/>
        <v/>
      </c>
      <c r="Y18" s="70" t="str">
        <f t="shared" si="8"/>
        <v/>
      </c>
      <c r="Z18" s="70" t="str">
        <f t="shared" si="8"/>
        <v/>
      </c>
      <c r="AA18" s="70" t="str">
        <f t="shared" si="8"/>
        <v/>
      </c>
      <c r="AB18" s="70" t="str">
        <f t="shared" si="8"/>
        <v/>
      </c>
      <c r="AC18" s="70" t="str">
        <f t="shared" si="8"/>
        <v/>
      </c>
      <c r="AD18" s="70" t="str">
        <f t="shared" si="8"/>
        <v/>
      </c>
      <c r="AE18" s="70" t="str">
        <f t="shared" si="8"/>
        <v/>
      </c>
      <c r="AF18" s="70" t="str">
        <f t="shared" si="8"/>
        <v/>
      </c>
      <c r="AG18" s="33"/>
      <c r="AH18" s="33"/>
      <c r="AI18" s="33"/>
      <c r="AJ18" s="33"/>
      <c r="AK18" s="33"/>
      <c r="AL18" s="33"/>
      <c r="AM18" s="33"/>
      <c r="AN18" s="33"/>
      <c r="AO18" s="33"/>
      <c r="AP18" s="33"/>
      <c r="AQ18" s="33"/>
      <c r="AR18" s="33"/>
      <c r="AS18" s="33"/>
      <c r="AT18" s="33"/>
      <c r="AU18" s="33"/>
      <c r="AV18" s="33"/>
      <c r="AW18" s="33"/>
      <c r="AX18" s="33"/>
    </row>
    <row r="19" ht="18.0" customHeight="1">
      <c r="A19" s="33"/>
      <c r="B19" s="33"/>
      <c r="C19" s="28"/>
      <c r="D19" s="27"/>
      <c r="E19" s="27"/>
      <c r="F19" s="27"/>
      <c r="G19" s="29"/>
      <c r="H19" s="29"/>
      <c r="I19" s="30"/>
      <c r="J19" s="30"/>
      <c r="K19" s="30"/>
      <c r="L19" s="30"/>
      <c r="M19" s="30"/>
      <c r="N19" s="30"/>
      <c r="O19" s="31"/>
      <c r="P19" s="31"/>
      <c r="Q19" s="31"/>
      <c r="R19" s="31"/>
      <c r="S19" s="31"/>
      <c r="T19" s="31"/>
      <c r="U19" s="32"/>
      <c r="V19" s="33"/>
      <c r="W19" s="33"/>
      <c r="X19" s="65"/>
      <c r="Y19" s="27"/>
      <c r="Z19" s="33"/>
      <c r="AA19" s="65"/>
      <c r="AB19" s="33"/>
      <c r="AC19" s="65"/>
      <c r="AD19" s="33"/>
      <c r="AE19" s="65"/>
      <c r="AF19" s="33"/>
      <c r="AG19" s="33"/>
      <c r="AH19" s="33"/>
      <c r="AI19" s="33"/>
      <c r="AJ19" s="33"/>
      <c r="AK19" s="33"/>
      <c r="AL19" s="33"/>
      <c r="AM19" s="33"/>
      <c r="AN19" s="33"/>
      <c r="AO19" s="33"/>
      <c r="AP19" s="33"/>
      <c r="AQ19" s="33"/>
      <c r="AR19" s="33"/>
      <c r="AS19" s="33"/>
      <c r="AT19" s="33"/>
      <c r="AU19" s="33"/>
      <c r="AV19" s="33"/>
      <c r="AW19" s="33"/>
      <c r="AX19" s="33"/>
    </row>
    <row r="20" ht="18.0" customHeight="1">
      <c r="A20" s="27"/>
      <c r="B20" s="27"/>
      <c r="C20" s="28"/>
      <c r="D20" s="27"/>
      <c r="E20" s="27"/>
      <c r="F20" s="27"/>
      <c r="G20" s="29"/>
      <c r="H20" s="29"/>
      <c r="I20" s="30"/>
      <c r="J20" s="30"/>
      <c r="K20" s="30"/>
      <c r="L20" s="30"/>
      <c r="M20" s="30"/>
      <c r="N20" s="30"/>
      <c r="O20" s="31"/>
      <c r="P20" s="31"/>
      <c r="Q20" s="31"/>
      <c r="R20" s="31"/>
      <c r="S20" s="31"/>
      <c r="T20" s="31"/>
      <c r="U20" s="32"/>
      <c r="V20" s="33"/>
      <c r="W20" s="33"/>
      <c r="X20" s="74"/>
      <c r="Y20" s="27"/>
      <c r="Z20" s="33"/>
      <c r="AA20" s="74"/>
      <c r="AB20" s="33"/>
      <c r="AC20" s="33"/>
      <c r="AD20" s="33"/>
      <c r="AE20" s="33"/>
      <c r="AF20" s="33"/>
      <c r="AG20" s="33"/>
      <c r="AH20" s="33"/>
      <c r="AI20" s="33"/>
      <c r="AJ20" s="33"/>
      <c r="AK20" s="33"/>
      <c r="AL20" s="33"/>
      <c r="AM20" s="33"/>
      <c r="AN20" s="33"/>
      <c r="AO20" s="33"/>
      <c r="AP20" s="33"/>
      <c r="AQ20" s="33"/>
      <c r="AR20" s="33"/>
      <c r="AS20" s="33"/>
      <c r="AT20" s="33"/>
      <c r="AU20" s="33"/>
      <c r="AV20" s="33"/>
      <c r="AW20" s="33"/>
      <c r="AX20" s="33"/>
    </row>
    <row r="21" ht="18.0" customHeight="1">
      <c r="A21" s="40" t="s">
        <v>149</v>
      </c>
      <c r="B21" s="41"/>
      <c r="C21" s="42"/>
      <c r="D21" s="43" t="s">
        <v>150</v>
      </c>
      <c r="E21" s="41"/>
      <c r="F21" s="41"/>
      <c r="G21" s="44"/>
      <c r="H21" s="44"/>
      <c r="I21" s="47"/>
      <c r="J21" s="43" t="s">
        <v>151</v>
      </c>
      <c r="K21" s="47"/>
      <c r="L21" s="47"/>
      <c r="M21" s="47"/>
      <c r="N21" s="47"/>
      <c r="O21" s="43" t="s">
        <v>152</v>
      </c>
      <c r="P21" s="75"/>
      <c r="Q21" s="75"/>
      <c r="R21" s="75"/>
      <c r="S21" s="75"/>
      <c r="T21" s="75"/>
      <c r="U21" s="49"/>
      <c r="V21" s="51"/>
      <c r="W21" s="51"/>
      <c r="X21" s="76"/>
      <c r="Y21" s="41"/>
      <c r="Z21" s="51"/>
      <c r="AA21" s="76"/>
      <c r="AB21" s="51"/>
      <c r="AC21" s="51"/>
      <c r="AD21" s="51"/>
      <c r="AE21" s="51"/>
      <c r="AF21" s="51"/>
      <c r="AG21" s="51"/>
      <c r="AH21" s="51"/>
      <c r="AI21" s="51"/>
      <c r="AJ21" s="51"/>
      <c r="AK21" s="51"/>
      <c r="AL21" s="51"/>
      <c r="AM21" s="51"/>
      <c r="AN21" s="51"/>
      <c r="AO21" s="51"/>
      <c r="AP21" s="51"/>
      <c r="AQ21" s="51"/>
      <c r="AR21" s="51"/>
      <c r="AS21" s="51"/>
      <c r="AT21" s="51"/>
      <c r="AU21" s="51"/>
      <c r="AV21" s="51"/>
      <c r="AW21" s="51"/>
      <c r="AX21" s="51"/>
    </row>
    <row r="22">
      <c r="A22" s="58" t="s">
        <v>153</v>
      </c>
      <c r="B22" s="77" t="str">
        <f>E22</f>
        <v>Mono Pitch (4884)</v>
      </c>
      <c r="C22" s="28"/>
      <c r="D22" s="63" t="s">
        <v>154</v>
      </c>
      <c r="E22" s="78" t="str">
        <f>'Project Input'!B30</f>
        <v>Mono Pitch (4884)</v>
      </c>
      <c r="F22" s="27"/>
      <c r="G22" s="29"/>
      <c r="H22" s="29"/>
      <c r="I22" s="30"/>
      <c r="J22" s="37"/>
      <c r="K22" s="79"/>
      <c r="L22" s="80"/>
      <c r="M22" s="37"/>
      <c r="N22" s="30"/>
      <c r="O22" s="37"/>
      <c r="P22" s="81"/>
      <c r="Q22" s="81"/>
      <c r="R22" s="37"/>
      <c r="S22" s="31"/>
      <c r="T22" s="31"/>
      <c r="U22" s="32"/>
      <c r="V22" s="33"/>
      <c r="W22" s="33"/>
      <c r="X22" s="33"/>
      <c r="Y22" s="27"/>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row>
    <row r="23" ht="18.0" customHeight="1">
      <c r="A23" s="58" t="s">
        <v>155</v>
      </c>
      <c r="B23" s="82">
        <f>sum(V68:V70)+0.044*(A75*2.442+A76*3.053+A77*2.442+A78*3.053)</f>
        <v>61.137912</v>
      </c>
      <c r="C23" s="28"/>
      <c r="D23" s="61" t="s">
        <v>156</v>
      </c>
      <c r="E23" s="63" t="str">
        <f>'Project Input'!B22</f>
        <v>Funky Jackfruit</v>
      </c>
      <c r="F23" s="27"/>
      <c r="G23" s="29"/>
      <c r="H23" s="29"/>
      <c r="I23" s="30"/>
      <c r="J23" s="37" t="s">
        <v>157</v>
      </c>
      <c r="K23" s="79"/>
      <c r="L23" s="80"/>
      <c r="M23" s="37" t="str">
        <f>B37&amp;" ex VAT **"</f>
        <v>UGX ex VAT **</v>
      </c>
      <c r="N23" s="30"/>
      <c r="O23" s="37" t="s">
        <v>157</v>
      </c>
      <c r="P23" s="81"/>
      <c r="Q23" s="81"/>
      <c r="R23" s="37" t="s">
        <v>158</v>
      </c>
      <c r="S23" s="31"/>
      <c r="T23" s="31"/>
      <c r="U23" s="32"/>
      <c r="V23" s="33"/>
      <c r="W23" s="33"/>
      <c r="X23" s="33"/>
      <c r="Y23" s="27"/>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row>
    <row r="24" ht="18.0" customHeight="1">
      <c r="A24" s="61" t="s">
        <v>159</v>
      </c>
      <c r="B24" s="83">
        <f>sum(V72:V74)</f>
        <v>0</v>
      </c>
      <c r="C24" s="28"/>
      <c r="D24" s="63" t="s">
        <v>160</v>
      </c>
      <c r="E24" s="84">
        <f>'Project Input'!B32</f>
        <v>2</v>
      </c>
      <c r="F24" s="85" t="s">
        <v>44</v>
      </c>
      <c r="G24" s="29"/>
      <c r="H24" s="29"/>
      <c r="I24" s="30"/>
      <c r="J24" s="63" t="s">
        <v>161</v>
      </c>
      <c r="K24" s="30"/>
      <c r="L24" s="33"/>
      <c r="M24" s="30">
        <f>J121</f>
        <v>3364420.247</v>
      </c>
      <c r="N24" s="30"/>
      <c r="O24" s="63" t="s">
        <v>162</v>
      </c>
      <c r="P24" s="31"/>
      <c r="Q24" s="31"/>
      <c r="R24" s="27">
        <f>roundup(sum(T68:T94)/8,0)</f>
        <v>50</v>
      </c>
      <c r="S24" s="31"/>
      <c r="T24" s="31"/>
      <c r="U24" s="32"/>
      <c r="V24" s="33"/>
      <c r="W24" s="33"/>
      <c r="X24" s="33"/>
      <c r="Y24" s="27"/>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row>
    <row r="25" ht="18.0" customHeight="1">
      <c r="A25" s="61" t="s">
        <v>163</v>
      </c>
      <c r="B25" s="83">
        <f>sum(V68:V70)-0.099*(A75*2.442+A76*3.053+A77*2.442+A78*3.053)</f>
        <v>56.249028</v>
      </c>
      <c r="C25" s="28"/>
      <c r="D25" s="63" t="s">
        <v>164</v>
      </c>
      <c r="E25" s="84">
        <f>'Project Input'!B33</f>
        <v>4</v>
      </c>
      <c r="F25" s="85" t="s">
        <v>44</v>
      </c>
      <c r="G25" s="64" t="s">
        <v>165</v>
      </c>
      <c r="H25" s="29"/>
      <c r="I25" s="30"/>
      <c r="J25" s="63" t="s">
        <v>166</v>
      </c>
      <c r="K25" s="30"/>
      <c r="L25" s="33"/>
      <c r="M25" s="30">
        <f>sum(J99:J114)</f>
        <v>0</v>
      </c>
      <c r="N25" s="30"/>
      <c r="O25" s="63" t="s">
        <v>167</v>
      </c>
      <c r="P25" s="31"/>
      <c r="Q25" s="31"/>
      <c r="R25" s="27">
        <f>round(T121/8,0)</f>
        <v>9</v>
      </c>
      <c r="S25" s="31"/>
      <c r="T25" s="31"/>
      <c r="U25" s="32"/>
      <c r="V25" s="33"/>
      <c r="W25" s="33"/>
      <c r="X25" s="33"/>
      <c r="Y25" s="27"/>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row>
    <row r="26" ht="18.0" customHeight="1">
      <c r="A26" s="61" t="s">
        <v>168</v>
      </c>
      <c r="B26" s="86">
        <f>sum(V75:V78)</f>
        <v>104.197698</v>
      </c>
      <c r="C26" s="28"/>
      <c r="D26" s="63" t="s">
        <v>169</v>
      </c>
      <c r="E26" s="84">
        <f>'Project Input'!B34</f>
        <v>0</v>
      </c>
      <c r="F26" s="85" t="s">
        <v>44</v>
      </c>
      <c r="G26" s="29"/>
      <c r="H26" s="29"/>
      <c r="I26" s="30"/>
      <c r="J26" s="63" t="s">
        <v>170</v>
      </c>
      <c r="K26" s="30"/>
      <c r="L26" s="33"/>
      <c r="M26" s="30">
        <f t="shared" ref="M26:M28" si="9">J122</f>
        <v>4440000</v>
      </c>
      <c r="N26" s="30"/>
      <c r="O26" s="63" t="s">
        <v>171</v>
      </c>
      <c r="P26" s="31"/>
      <c r="Q26" s="31"/>
      <c r="R26" s="27">
        <f>roundup(0.5*$B$23,0)</f>
        <v>31</v>
      </c>
      <c r="S26" s="31"/>
      <c r="T26" s="31"/>
      <c r="U26" s="32"/>
      <c r="V26" s="33"/>
      <c r="W26" s="33"/>
      <c r="X26" s="33"/>
      <c r="Y26" s="27"/>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row>
    <row r="27" ht="18.0" customHeight="1">
      <c r="A27" s="61" t="s">
        <v>172</v>
      </c>
      <c r="B27" s="86">
        <f>sum(V99:V114)+A115</f>
        <v>10.5</v>
      </c>
      <c r="C27" s="28"/>
      <c r="D27" s="63" t="s">
        <v>173</v>
      </c>
      <c r="E27" s="61">
        <f>'Project Input'!B36</f>
        <v>27</v>
      </c>
      <c r="F27" s="85" t="s">
        <v>174</v>
      </c>
      <c r="G27" s="87">
        <v>0.3</v>
      </c>
      <c r="H27" s="88" t="s">
        <v>175</v>
      </c>
      <c r="I27" s="30"/>
      <c r="J27" s="63" t="s">
        <v>176</v>
      </c>
      <c r="K27" s="30"/>
      <c r="L27" s="33"/>
      <c r="M27" s="30">
        <f t="shared" si="9"/>
        <v>3372996.53</v>
      </c>
      <c r="N27" s="30"/>
      <c r="O27" s="63" t="s">
        <v>177</v>
      </c>
      <c r="P27" s="31"/>
      <c r="Q27" s="31"/>
      <c r="R27" s="27">
        <f>roundup(B23*0.2+2+A125*0.2+A126,0)</f>
        <v>20</v>
      </c>
      <c r="S27" s="31"/>
      <c r="T27" s="31"/>
      <c r="U27" s="32"/>
      <c r="V27" s="33"/>
      <c r="W27" s="33"/>
      <c r="X27" s="33"/>
      <c r="Y27" s="27"/>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row>
    <row r="28" ht="18.0" customHeight="1">
      <c r="A28" s="61" t="s">
        <v>178</v>
      </c>
      <c r="B28" s="86">
        <f>B26-B27</f>
        <v>93.697698</v>
      </c>
      <c r="C28" s="28"/>
      <c r="D28" s="63" t="s">
        <v>170</v>
      </c>
      <c r="E28" s="61">
        <f>'Project Input'!B35</f>
        <v>6</v>
      </c>
      <c r="F28" s="85" t="s">
        <v>48</v>
      </c>
      <c r="G28" s="29"/>
      <c r="H28" s="29"/>
      <c r="I28" s="30"/>
      <c r="J28" s="63" t="s">
        <v>179</v>
      </c>
      <c r="K28" s="30"/>
      <c r="L28" s="33"/>
      <c r="M28" s="30">
        <f t="shared" si="9"/>
        <v>8096898.24</v>
      </c>
      <c r="N28" s="30"/>
      <c r="O28" s="63" t="s">
        <v>180</v>
      </c>
      <c r="P28" s="31"/>
      <c r="Q28" s="31"/>
      <c r="R28" s="27">
        <f>Round(T124/8,0)</f>
        <v>32</v>
      </c>
      <c r="S28" s="31"/>
      <c r="T28" s="31"/>
      <c r="U28" s="32"/>
      <c r="V28" s="33"/>
      <c r="W28" s="33"/>
      <c r="X28" s="33"/>
      <c r="Y28" s="27"/>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row>
    <row r="29" ht="18.0" customHeight="1">
      <c r="A29" s="61" t="s">
        <v>181</v>
      </c>
      <c r="B29" s="86">
        <f>V79*2</f>
        <v>162</v>
      </c>
      <c r="C29" s="28"/>
      <c r="D29" s="63" t="s">
        <v>182</v>
      </c>
      <c r="E29" s="61">
        <f>'Project Input'!B37</f>
        <v>10.5</v>
      </c>
      <c r="F29" s="85" t="s">
        <v>183</v>
      </c>
      <c r="G29" s="87">
        <v>0.2</v>
      </c>
      <c r="H29" s="88" t="s">
        <v>184</v>
      </c>
      <c r="I29" s="30"/>
      <c r="J29" s="63" t="s">
        <v>185</v>
      </c>
      <c r="K29" s="30"/>
      <c r="L29" s="33"/>
      <c r="M29" s="30">
        <f>J137</f>
        <v>1131051.372</v>
      </c>
      <c r="N29" s="30"/>
      <c r="O29" s="63" t="s">
        <v>186</v>
      </c>
      <c r="P29" s="31"/>
      <c r="Q29" s="31"/>
      <c r="R29" s="63">
        <f>round(2+0.1*B23,0)</f>
        <v>8</v>
      </c>
      <c r="S29" s="31"/>
      <c r="T29" s="31"/>
      <c r="U29" s="32"/>
      <c r="V29" s="33"/>
      <c r="W29" s="33"/>
      <c r="X29" s="33"/>
      <c r="Y29" s="27"/>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row>
    <row r="30" ht="18.0" customHeight="1">
      <c r="A30" s="61" t="s">
        <v>187</v>
      </c>
      <c r="B30" s="86">
        <f>sum(V82:V93)</f>
        <v>74.522832</v>
      </c>
      <c r="C30" s="28"/>
      <c r="D30" s="63" t="s">
        <v>188</v>
      </c>
      <c r="E30" s="61">
        <v>0.0</v>
      </c>
      <c r="F30" s="85" t="s">
        <v>189</v>
      </c>
      <c r="G30" s="29"/>
      <c r="H30" s="29"/>
      <c r="I30" s="30"/>
      <c r="J30" s="63" t="s">
        <v>190</v>
      </c>
      <c r="K30" s="30"/>
      <c r="L30" s="33"/>
      <c r="M30" s="30">
        <f t="shared" ref="M30:M31" si="10">J155</f>
        <v>5585343.4</v>
      </c>
      <c r="N30" s="30"/>
      <c r="O30" s="58" t="s">
        <v>191</v>
      </c>
      <c r="P30" s="89"/>
      <c r="Q30" s="89"/>
      <c r="R30" s="90">
        <f>SUM(R24:R29)</f>
        <v>150</v>
      </c>
      <c r="S30" s="91" t="s">
        <v>192</v>
      </c>
      <c r="T30" s="31"/>
      <c r="U30" s="32"/>
      <c r="V30" s="33"/>
      <c r="W30" s="33"/>
      <c r="X30" s="33"/>
      <c r="Y30" s="27"/>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row>
    <row r="31" ht="18.0" customHeight="1">
      <c r="A31" s="61" t="s">
        <v>193</v>
      </c>
      <c r="B31" s="92">
        <f>sum(A99:A114)</f>
        <v>0</v>
      </c>
      <c r="C31" s="28"/>
      <c r="D31" s="63" t="s">
        <v>194</v>
      </c>
      <c r="E31" s="61">
        <v>0.0</v>
      </c>
      <c r="F31" s="85" t="s">
        <v>195</v>
      </c>
      <c r="G31" s="64"/>
      <c r="H31" s="29"/>
      <c r="I31" s="30"/>
      <c r="J31" s="63" t="s">
        <v>196</v>
      </c>
      <c r="K31" s="30"/>
      <c r="L31" s="33"/>
      <c r="M31" s="30">
        <f t="shared" si="10"/>
        <v>2528447.8</v>
      </c>
      <c r="N31" s="30"/>
      <c r="O31" s="31"/>
      <c r="P31" s="31"/>
      <c r="Q31" s="31"/>
      <c r="R31" s="54">
        <f>R30*8</f>
        <v>1200</v>
      </c>
      <c r="S31" s="55" t="s">
        <v>197</v>
      </c>
      <c r="T31" s="31"/>
      <c r="U31" s="32"/>
      <c r="V31" s="33"/>
      <c r="W31" s="33"/>
      <c r="X31" s="33"/>
      <c r="Y31" s="27"/>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row>
    <row r="32" ht="18.0" customHeight="1">
      <c r="A32" s="61" t="s">
        <v>198</v>
      </c>
      <c r="B32" s="93" t="str">
        <f>'Bill of Quantities'!C35</f>
        <v>Foundation block </v>
      </c>
      <c r="C32" s="28"/>
      <c r="D32" s="63" t="s">
        <v>199</v>
      </c>
      <c r="E32" s="61">
        <v>0.0</v>
      </c>
      <c r="F32" s="85" t="s">
        <v>195</v>
      </c>
      <c r="G32" s="64"/>
      <c r="H32" s="29"/>
      <c r="I32" s="30"/>
      <c r="J32" s="63" t="s">
        <v>200</v>
      </c>
      <c r="K32" s="30"/>
      <c r="L32" s="33"/>
      <c r="M32" s="30">
        <f>J126</f>
        <v>2640698.305</v>
      </c>
      <c r="N32" s="30"/>
      <c r="O32" s="31"/>
      <c r="P32" s="31"/>
      <c r="Q32" s="31"/>
      <c r="R32" s="31"/>
      <c r="S32" s="31"/>
      <c r="T32" s="31"/>
      <c r="U32" s="32"/>
      <c r="V32" s="33"/>
      <c r="W32" s="33"/>
      <c r="X32" s="65"/>
      <c r="Y32" s="27"/>
      <c r="Z32" s="33"/>
      <c r="AA32" s="65"/>
      <c r="AB32" s="33"/>
      <c r="AC32" s="65"/>
      <c r="AD32" s="33"/>
      <c r="AE32" s="65"/>
      <c r="AF32" s="33"/>
      <c r="AG32" s="33"/>
      <c r="AH32" s="33"/>
      <c r="AI32" s="33"/>
      <c r="AJ32" s="33"/>
      <c r="AK32" s="33"/>
      <c r="AL32" s="33"/>
      <c r="AM32" s="33"/>
      <c r="AN32" s="33"/>
      <c r="AO32" s="33"/>
      <c r="AP32" s="33"/>
      <c r="AQ32" s="33"/>
      <c r="AR32" s="33"/>
      <c r="AS32" s="33"/>
      <c r="AT32" s="33"/>
      <c r="AU32" s="33"/>
      <c r="AV32" s="33"/>
      <c r="AW32" s="33"/>
      <c r="AX32" s="33"/>
    </row>
    <row r="33" ht="18.0" customHeight="1">
      <c r="A33" s="61" t="s">
        <v>201</v>
      </c>
      <c r="B33" s="67">
        <v>400.0</v>
      </c>
      <c r="C33" s="28"/>
      <c r="D33" s="63" t="s">
        <v>202</v>
      </c>
      <c r="E33" s="61">
        <f>roundup('Project Input'!B43/(3.05*2.44),0)</f>
        <v>0</v>
      </c>
      <c r="F33" s="85" t="s">
        <v>195</v>
      </c>
      <c r="G33" s="29"/>
      <c r="H33" s="29"/>
      <c r="I33" s="30"/>
      <c r="J33" s="63" t="s">
        <v>203</v>
      </c>
      <c r="K33" s="30"/>
      <c r="L33" s="33"/>
      <c r="M33" s="30">
        <f>sum('Bill of Quantities'!P52:P55)*B38</f>
        <v>4537575.917</v>
      </c>
      <c r="N33" s="30"/>
      <c r="O33" s="31"/>
      <c r="P33" s="31"/>
      <c r="Q33" s="31"/>
      <c r="R33" s="31"/>
      <c r="S33" s="31"/>
      <c r="T33" s="31"/>
      <c r="U33" s="32"/>
      <c r="V33" s="33"/>
      <c r="W33" s="33"/>
      <c r="X33" s="65"/>
      <c r="Y33" s="27"/>
      <c r="Z33" s="33"/>
      <c r="AA33" s="65"/>
      <c r="AB33" s="33"/>
      <c r="AC33" s="65"/>
      <c r="AD33" s="33"/>
      <c r="AE33" s="65"/>
      <c r="AF33" s="33"/>
      <c r="AG33" s="33"/>
      <c r="AH33" s="33"/>
      <c r="AI33" s="33"/>
      <c r="AJ33" s="33"/>
      <c r="AK33" s="33"/>
      <c r="AL33" s="33"/>
      <c r="AM33" s="33"/>
      <c r="AN33" s="33"/>
      <c r="AO33" s="33"/>
      <c r="AP33" s="33"/>
      <c r="AQ33" s="33"/>
      <c r="AR33" s="33"/>
      <c r="AS33" s="33"/>
      <c r="AT33" s="33"/>
      <c r="AU33" s="33"/>
      <c r="AV33" s="33"/>
      <c r="AW33" s="33"/>
      <c r="AX33" s="33"/>
    </row>
    <row r="34" ht="18.0" customHeight="1">
      <c r="A34" s="61" t="s">
        <v>204</v>
      </c>
      <c r="B34" s="67">
        <v>100.0</v>
      </c>
      <c r="C34" s="28"/>
      <c r="D34" s="63" t="s">
        <v>54</v>
      </c>
      <c r="E34" s="61">
        <f>'Project Input'!B39</f>
        <v>2</v>
      </c>
      <c r="F34" s="94" t="s">
        <v>205</v>
      </c>
      <c r="G34" s="29"/>
      <c r="H34" s="29"/>
      <c r="I34" s="30"/>
      <c r="J34" s="63" t="s">
        <v>206</v>
      </c>
      <c r="K34" s="30"/>
      <c r="L34" s="33"/>
      <c r="M34" s="30">
        <f>'Timber Order'!H35*'Bill of Quantities'!D14*B38</f>
        <v>10051387.9</v>
      </c>
      <c r="N34" s="30"/>
      <c r="O34" s="31"/>
      <c r="P34" s="31"/>
      <c r="Q34" s="31"/>
      <c r="R34" s="31"/>
      <c r="S34" s="31"/>
      <c r="T34" s="31"/>
      <c r="U34" s="32"/>
      <c r="V34" s="33"/>
      <c r="W34" s="33"/>
      <c r="X34" s="33"/>
      <c r="Y34" s="27"/>
      <c r="Z34" s="33"/>
      <c r="AA34" s="33"/>
      <c r="AB34" s="33"/>
      <c r="AC34" s="33"/>
      <c r="AD34" s="33"/>
      <c r="AE34" s="33"/>
      <c r="AF34" s="33"/>
      <c r="AG34" s="33"/>
      <c r="AH34" s="33"/>
      <c r="AI34" s="33"/>
      <c r="AJ34" s="33"/>
      <c r="AK34" s="33"/>
      <c r="AL34" s="33"/>
      <c r="AM34" s="33"/>
      <c r="AN34" s="33"/>
      <c r="AO34" s="33"/>
      <c r="AP34" s="33"/>
      <c r="AQ34" s="33"/>
      <c r="AR34" s="33"/>
      <c r="AS34" s="35"/>
      <c r="AT34" s="33"/>
      <c r="AU34" s="33"/>
      <c r="AV34" s="33"/>
      <c r="AW34" s="33"/>
      <c r="AX34" s="33"/>
    </row>
    <row r="35" ht="18.0" customHeight="1">
      <c r="A35" s="27"/>
      <c r="B35" s="27"/>
      <c r="C35" s="28"/>
      <c r="D35" s="33"/>
      <c r="E35" s="33"/>
      <c r="F35" s="33"/>
      <c r="G35" s="29"/>
      <c r="H35" s="29"/>
      <c r="I35" s="30"/>
      <c r="J35" s="63" t="s">
        <v>207</v>
      </c>
      <c r="K35" s="30"/>
      <c r="L35" s="33"/>
      <c r="M35" s="30">
        <f>'Bill of Quantities'!P83*B38</f>
        <v>396825</v>
      </c>
      <c r="N35" s="30"/>
      <c r="O35" s="31"/>
      <c r="P35" s="31"/>
      <c r="Q35" s="31"/>
      <c r="R35" s="31"/>
      <c r="S35" s="31"/>
      <c r="T35" s="31"/>
      <c r="U35" s="32"/>
      <c r="V35" s="33"/>
      <c r="W35" s="33"/>
      <c r="X35" s="74"/>
      <c r="Y35" s="27"/>
      <c r="Z35" s="33"/>
      <c r="AA35" s="74"/>
      <c r="AB35" s="33"/>
      <c r="AC35" s="33"/>
      <c r="AD35" s="33"/>
      <c r="AE35" s="33"/>
      <c r="AF35" s="33"/>
      <c r="AG35" s="57"/>
      <c r="AH35" s="32"/>
      <c r="AI35" s="57"/>
      <c r="AJ35" s="32"/>
      <c r="AK35" s="57"/>
      <c r="AL35" s="32"/>
      <c r="AM35" s="57"/>
      <c r="AN35" s="32"/>
      <c r="AO35" s="57"/>
      <c r="AP35" s="32"/>
      <c r="AQ35" s="57"/>
      <c r="AR35" s="32"/>
      <c r="AS35" s="57"/>
      <c r="AT35" s="32"/>
      <c r="AU35" s="57"/>
      <c r="AV35" s="33"/>
      <c r="AW35" s="57"/>
      <c r="AX35" s="33"/>
    </row>
    <row r="36" ht="18.0" customHeight="1">
      <c r="A36" s="40" t="s">
        <v>208</v>
      </c>
      <c r="B36" s="41"/>
      <c r="C36" s="28"/>
      <c r="D36" s="33"/>
      <c r="E36" s="33"/>
      <c r="F36" s="33"/>
      <c r="G36" s="29"/>
      <c r="H36" s="29"/>
      <c r="I36" s="30"/>
      <c r="J36" s="63" t="s">
        <v>209</v>
      </c>
      <c r="K36" s="30"/>
      <c r="L36" s="33"/>
      <c r="M36" s="30">
        <f>'Bill of Quantities'!P84*B38</f>
        <v>982364.7273</v>
      </c>
      <c r="N36" s="30"/>
      <c r="O36" s="31"/>
      <c r="P36" s="31"/>
      <c r="Q36" s="31"/>
      <c r="R36" s="31"/>
      <c r="S36" s="31"/>
      <c r="T36" s="31"/>
      <c r="U36" s="32"/>
      <c r="V36" s="33"/>
      <c r="W36" s="33"/>
      <c r="X36" s="33"/>
      <c r="Y36" s="27"/>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row>
    <row r="37" ht="18.0" customHeight="1">
      <c r="A37" s="58" t="str">
        <f>'Location Data'!C5</f>
        <v>Currency</v>
      </c>
      <c r="B37" s="95" t="str">
        <f t="array" ref="B37">index('Location Data'!C:C,MATCH($B$10,'Location Data'!A:A,0),1)</f>
        <v>UGX</v>
      </c>
      <c r="C37" s="28"/>
      <c r="D37" s="27"/>
      <c r="E37" s="27"/>
      <c r="F37" s="27"/>
      <c r="G37" s="29"/>
      <c r="H37" s="29"/>
      <c r="I37" s="30"/>
      <c r="J37" s="58" t="s">
        <v>191</v>
      </c>
      <c r="K37" s="96"/>
      <c r="L37" s="96"/>
      <c r="M37" s="97">
        <f>SUM(M23:M36)</f>
        <v>47128009.44</v>
      </c>
      <c r="N37" s="30"/>
      <c r="O37" s="31"/>
      <c r="P37" s="31"/>
      <c r="Q37" s="31"/>
      <c r="R37" s="31"/>
      <c r="S37" s="31"/>
      <c r="T37" s="31"/>
      <c r="U37" s="32"/>
      <c r="V37" s="33"/>
      <c r="W37" s="33"/>
      <c r="X37" s="33"/>
      <c r="Y37" s="27"/>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row>
    <row r="38" ht="18.0" customHeight="1">
      <c r="A38" s="61" t="str">
        <f>'Location Data'!D5</f>
        <v>Conversion rate from USD</v>
      </c>
      <c r="B38" s="27">
        <f t="array" ref="B38">index('Location Data'!D:D,MATCH($B$10,'Location Data'!A:A,0),1)</f>
        <v>3700</v>
      </c>
      <c r="C38" s="28"/>
      <c r="D38" s="27"/>
      <c r="E38" s="27"/>
      <c r="F38" s="63"/>
      <c r="G38" s="29"/>
      <c r="H38" s="29"/>
      <c r="I38" s="30"/>
      <c r="J38" s="33"/>
      <c r="K38" s="33"/>
      <c r="L38" s="33"/>
      <c r="M38" s="33"/>
      <c r="N38" s="30"/>
      <c r="O38" s="31"/>
      <c r="P38" s="31"/>
      <c r="Q38" s="31"/>
      <c r="R38" s="31"/>
      <c r="S38" s="31"/>
      <c r="T38" s="31"/>
      <c r="U38" s="32"/>
      <c r="V38" s="33"/>
      <c r="W38" s="33"/>
      <c r="X38" s="33"/>
      <c r="Y38" s="27"/>
      <c r="Z38" s="33"/>
      <c r="AA38" s="33"/>
      <c r="AB38" s="33"/>
      <c r="AC38" s="33"/>
      <c r="AD38" s="33"/>
      <c r="AE38" s="33"/>
      <c r="AF38" s="33"/>
      <c r="AG38" s="36"/>
      <c r="AH38" s="33"/>
      <c r="AI38" s="36"/>
      <c r="AJ38" s="33"/>
      <c r="AK38" s="36"/>
      <c r="AL38" s="33"/>
      <c r="AM38" s="36"/>
      <c r="AN38" s="33"/>
      <c r="AO38" s="36"/>
      <c r="AP38" s="33"/>
      <c r="AQ38" s="36"/>
      <c r="AR38" s="33"/>
      <c r="AS38" s="36"/>
      <c r="AT38" s="33"/>
      <c r="AU38" s="36"/>
      <c r="AV38" s="33"/>
      <c r="AW38" s="36"/>
      <c r="AX38" s="33"/>
    </row>
    <row r="39" ht="18.0" customHeight="1">
      <c r="A39" s="61" t="s">
        <v>210</v>
      </c>
      <c r="B39" s="87">
        <v>0.1</v>
      </c>
      <c r="C39" s="28"/>
      <c r="D39" s="27"/>
      <c r="E39" s="27"/>
      <c r="F39" s="63"/>
      <c r="G39" s="29"/>
      <c r="H39" s="29"/>
      <c r="I39" s="30"/>
      <c r="J39" s="33"/>
      <c r="K39" s="30"/>
      <c r="L39" s="30"/>
      <c r="M39" s="30"/>
      <c r="N39" s="30"/>
      <c r="O39" s="31"/>
      <c r="P39" s="31"/>
      <c r="Q39" s="31"/>
      <c r="R39" s="31"/>
      <c r="S39" s="31"/>
      <c r="T39" s="31"/>
      <c r="U39" s="32"/>
      <c r="V39" s="33"/>
      <c r="W39" s="33"/>
      <c r="X39" s="33"/>
      <c r="Y39" s="27"/>
      <c r="Z39" s="33"/>
      <c r="AA39" s="33"/>
      <c r="AB39" s="33"/>
      <c r="AC39" s="33"/>
      <c r="AD39" s="33"/>
      <c r="AE39" s="33"/>
      <c r="AF39" s="33"/>
      <c r="AG39" s="98"/>
      <c r="AH39" s="33"/>
      <c r="AI39" s="98"/>
      <c r="AJ39" s="33"/>
      <c r="AK39" s="98"/>
      <c r="AL39" s="33"/>
      <c r="AM39" s="98"/>
      <c r="AN39" s="33"/>
      <c r="AO39" s="98"/>
      <c r="AP39" s="33"/>
      <c r="AQ39" s="98"/>
      <c r="AR39" s="33"/>
      <c r="AS39" s="98"/>
      <c r="AT39" s="33"/>
      <c r="AU39" s="98"/>
      <c r="AV39" s="33"/>
      <c r="AW39" s="98"/>
      <c r="AX39" s="33"/>
    </row>
    <row r="40" ht="18.0" customHeight="1">
      <c r="A40" s="61" t="str">
        <f>'Location Data'!E5</f>
        <v>Value added tax (VAT)</v>
      </c>
      <c r="B40" s="99">
        <f t="array" ref="B40">index('Location Data'!E:E,MATCH($B$10,'Location Data'!A:A,0),1)</f>
        <v>0.18</v>
      </c>
      <c r="C40" s="28"/>
      <c r="D40" s="27"/>
      <c r="E40" s="63"/>
      <c r="F40" s="100"/>
      <c r="G40" s="100"/>
      <c r="H40" s="100"/>
      <c r="I40" s="100"/>
      <c r="J40" s="63" t="s">
        <v>211</v>
      </c>
      <c r="K40" s="30"/>
      <c r="L40" s="30"/>
      <c r="M40" s="30"/>
      <c r="N40" s="30"/>
      <c r="O40" s="31"/>
      <c r="P40" s="31"/>
      <c r="Q40" s="31"/>
      <c r="R40" s="31"/>
      <c r="S40" s="31"/>
      <c r="T40" s="31"/>
      <c r="U40" s="32"/>
      <c r="V40" s="33"/>
      <c r="W40" s="33"/>
      <c r="X40" s="33"/>
      <c r="Y40" s="27"/>
      <c r="Z40" s="33"/>
      <c r="AA40" s="33"/>
      <c r="AB40" s="33"/>
      <c r="AC40" s="33"/>
      <c r="AD40" s="33"/>
      <c r="AE40" s="33"/>
      <c r="AF40" s="33"/>
      <c r="AG40" s="101"/>
      <c r="AH40" s="33"/>
      <c r="AI40" s="101"/>
      <c r="AJ40" s="33"/>
      <c r="AK40" s="101"/>
      <c r="AL40" s="33"/>
      <c r="AM40" s="101"/>
      <c r="AN40" s="33"/>
      <c r="AO40" s="101"/>
      <c r="AP40" s="33"/>
      <c r="AQ40" s="101"/>
      <c r="AR40" s="33"/>
      <c r="AS40" s="101"/>
      <c r="AT40" s="33"/>
      <c r="AU40" s="101"/>
      <c r="AV40" s="33"/>
      <c r="AW40" s="101"/>
      <c r="AX40" s="33"/>
    </row>
    <row r="41" ht="18.0" customHeight="1">
      <c r="A41" s="61" t="s">
        <v>212</v>
      </c>
      <c r="B41" s="102">
        <f>D63</f>
        <v>20866.88328</v>
      </c>
      <c r="C41" s="28"/>
      <c r="D41" s="27"/>
      <c r="E41" s="63"/>
      <c r="F41" s="103"/>
      <c r="G41" s="103"/>
      <c r="H41" s="103"/>
      <c r="I41" s="103"/>
      <c r="J41" s="63" t="s">
        <v>213</v>
      </c>
      <c r="K41" s="30"/>
      <c r="L41" s="30"/>
      <c r="M41" s="30"/>
      <c r="N41" s="30"/>
      <c r="O41" s="31"/>
      <c r="P41" s="31"/>
      <c r="Q41" s="31"/>
      <c r="R41" s="31"/>
      <c r="S41" s="31"/>
      <c r="T41" s="31"/>
      <c r="U41" s="32"/>
      <c r="V41" s="33"/>
      <c r="W41" s="33"/>
      <c r="X41" s="33"/>
      <c r="Y41" s="27"/>
      <c r="Z41" s="33"/>
      <c r="AA41" s="33"/>
      <c r="AB41" s="33"/>
      <c r="AC41" s="33"/>
      <c r="AD41" s="33"/>
      <c r="AE41" s="33"/>
      <c r="AF41" s="33"/>
      <c r="AG41" s="101"/>
      <c r="AH41" s="33"/>
      <c r="AI41" s="101"/>
      <c r="AJ41" s="33"/>
      <c r="AK41" s="101"/>
      <c r="AL41" s="33"/>
      <c r="AM41" s="101"/>
      <c r="AN41" s="33"/>
      <c r="AO41" s="101"/>
      <c r="AP41" s="33"/>
      <c r="AQ41" s="101"/>
      <c r="AR41" s="33"/>
      <c r="AS41" s="101"/>
      <c r="AT41" s="33"/>
      <c r="AU41" s="101"/>
      <c r="AV41" s="33"/>
      <c r="AW41" s="101"/>
      <c r="AX41" s="33"/>
    </row>
    <row r="42" ht="18.0" customHeight="1">
      <c r="A42" s="61" t="s">
        <v>210</v>
      </c>
      <c r="B42" s="102">
        <f>B41*B39</f>
        <v>2086.688328</v>
      </c>
      <c r="C42" s="28"/>
      <c r="D42" s="61" t="s">
        <v>214</v>
      </c>
      <c r="E42" s="63"/>
      <c r="F42" s="104"/>
      <c r="G42" s="104"/>
      <c r="H42" s="104"/>
      <c r="I42" s="104"/>
      <c r="J42" s="30"/>
      <c r="K42" s="30"/>
      <c r="L42" s="30"/>
      <c r="M42" s="30"/>
      <c r="N42" s="30"/>
      <c r="O42" s="31"/>
      <c r="P42" s="31"/>
      <c r="Q42" s="31"/>
      <c r="R42" s="31"/>
      <c r="S42" s="31"/>
      <c r="T42" s="31"/>
      <c r="U42" s="32"/>
      <c r="V42" s="33"/>
      <c r="W42" s="33"/>
      <c r="X42" s="33"/>
      <c r="Y42" s="27"/>
      <c r="Z42" s="33"/>
      <c r="AA42" s="33"/>
      <c r="AB42" s="33"/>
      <c r="AC42" s="33"/>
      <c r="AD42" s="33"/>
      <c r="AE42" s="33"/>
      <c r="AF42" s="33"/>
      <c r="AG42" s="101"/>
      <c r="AH42" s="33"/>
      <c r="AI42" s="101"/>
      <c r="AJ42" s="33"/>
      <c r="AK42" s="101"/>
      <c r="AL42" s="33"/>
      <c r="AM42" s="101"/>
      <c r="AN42" s="33"/>
      <c r="AO42" s="101"/>
      <c r="AP42" s="33"/>
      <c r="AQ42" s="101"/>
      <c r="AR42" s="33"/>
      <c r="AS42" s="101"/>
      <c r="AT42" s="33"/>
      <c r="AU42" s="101"/>
      <c r="AV42" s="33"/>
      <c r="AW42" s="101"/>
      <c r="AX42" s="33"/>
    </row>
    <row r="43" ht="18.0" customHeight="1">
      <c r="A43" s="61" t="s">
        <v>215</v>
      </c>
      <c r="B43" s="102">
        <f>C134</f>
        <v>1528.4478</v>
      </c>
      <c r="C43" s="28"/>
      <c r="D43" s="33"/>
      <c r="E43" s="63"/>
      <c r="F43" s="63"/>
      <c r="G43" s="64"/>
      <c r="H43" s="64"/>
      <c r="I43" s="52"/>
      <c r="J43" s="52"/>
      <c r="K43" s="52"/>
      <c r="L43" s="52"/>
      <c r="M43" s="52"/>
      <c r="N43" s="52"/>
      <c r="O43" s="55"/>
      <c r="P43" s="55"/>
      <c r="Q43" s="55"/>
      <c r="R43" s="55"/>
      <c r="S43" s="55"/>
      <c r="T43" s="31"/>
      <c r="U43" s="32"/>
      <c r="V43" s="33"/>
      <c r="W43" s="33"/>
      <c r="X43" s="33"/>
      <c r="Y43" s="27"/>
      <c r="Z43" s="33"/>
      <c r="AA43" s="33"/>
      <c r="AB43" s="33"/>
      <c r="AC43" s="33"/>
      <c r="AD43" s="33"/>
      <c r="AE43" s="33"/>
      <c r="AF43" s="33"/>
      <c r="AG43" s="101"/>
      <c r="AH43" s="33"/>
      <c r="AI43" s="101"/>
      <c r="AJ43" s="33"/>
      <c r="AK43" s="101"/>
      <c r="AL43" s="33"/>
      <c r="AM43" s="101"/>
      <c r="AN43" s="33"/>
      <c r="AO43" s="101"/>
      <c r="AP43" s="33"/>
      <c r="AQ43" s="101"/>
      <c r="AR43" s="33"/>
      <c r="AS43" s="101"/>
      <c r="AT43" s="33"/>
      <c r="AU43" s="101"/>
      <c r="AV43" s="33"/>
      <c r="AW43" s="101"/>
      <c r="AX43" s="33"/>
    </row>
    <row r="44" ht="18.0" customHeight="1">
      <c r="A44" s="61" t="s">
        <v>216</v>
      </c>
      <c r="B44" s="102">
        <f>B41+B42</f>
        <v>22953.57161</v>
      </c>
      <c r="C44" s="28"/>
      <c r="D44" s="63" t="s">
        <v>154</v>
      </c>
      <c r="E44" s="105" t="str">
        <f>J9</f>
        <v>Mono Pitch (4884)</v>
      </c>
      <c r="F44" s="105" t="str">
        <f t="shared" ref="F44:H44" si="11">E44</f>
        <v>Mono Pitch (4884)</v>
      </c>
      <c r="G44" s="106" t="str">
        <f t="shared" si="11"/>
        <v>Mono Pitch (4884)</v>
      </c>
      <c r="H44" s="106" t="str">
        <f t="shared" si="11"/>
        <v>Mono Pitch (4884)</v>
      </c>
      <c r="I44" s="105" t="s">
        <v>217</v>
      </c>
      <c r="J44" s="105" t="s">
        <v>217</v>
      </c>
      <c r="K44" s="105" t="s">
        <v>217</v>
      </c>
      <c r="L44" s="105" t="s">
        <v>217</v>
      </c>
      <c r="M44" s="105" t="s">
        <v>217</v>
      </c>
      <c r="N44" s="105" t="s">
        <v>218</v>
      </c>
      <c r="O44" s="105" t="s">
        <v>218</v>
      </c>
      <c r="P44" s="105" t="s">
        <v>218</v>
      </c>
      <c r="Q44" s="105" t="s">
        <v>219</v>
      </c>
      <c r="R44" s="105" t="s">
        <v>220</v>
      </c>
      <c r="S44" s="105" t="s">
        <v>220</v>
      </c>
      <c r="T44" s="107" t="s">
        <v>220</v>
      </c>
      <c r="U44" s="108" t="s">
        <v>217</v>
      </c>
      <c r="V44" s="66" t="s">
        <v>221</v>
      </c>
      <c r="W44" s="66" t="s">
        <v>220</v>
      </c>
      <c r="X44" s="66" t="s">
        <v>217</v>
      </c>
      <c r="Y44" s="52" t="s">
        <v>222</v>
      </c>
      <c r="Z44" s="66" t="s">
        <v>220</v>
      </c>
      <c r="AA44" s="66" t="s">
        <v>222</v>
      </c>
      <c r="AB44" s="66" t="s">
        <v>220</v>
      </c>
      <c r="AC44" s="66" t="s">
        <v>223</v>
      </c>
      <c r="AD44" s="66" t="s">
        <v>224</v>
      </c>
      <c r="AE44" s="109" t="s">
        <v>225</v>
      </c>
      <c r="AF44" s="33"/>
      <c r="AG44" s="101"/>
      <c r="AH44" s="33"/>
      <c r="AI44" s="101"/>
      <c r="AJ44" s="33"/>
      <c r="AK44" s="101"/>
      <c r="AL44" s="33"/>
      <c r="AM44" s="101"/>
      <c r="AN44" s="33"/>
      <c r="AO44" s="101"/>
      <c r="AP44" s="33"/>
      <c r="AQ44" s="101"/>
      <c r="AR44" s="33"/>
      <c r="AS44" s="101"/>
      <c r="AT44" s="33"/>
      <c r="AU44" s="101"/>
      <c r="AV44" s="33"/>
      <c r="AW44" s="101"/>
      <c r="AX44" s="33"/>
    </row>
    <row r="45" ht="18.0" customHeight="1">
      <c r="A45" s="61" t="s">
        <v>226</v>
      </c>
      <c r="B45" s="102">
        <f>B44*B40+B44</f>
        <v>27085.2145</v>
      </c>
      <c r="C45" s="28"/>
      <c r="D45" s="61" t="s">
        <v>227</v>
      </c>
      <c r="E45" s="67" t="s">
        <v>228</v>
      </c>
      <c r="F45" s="67" t="s">
        <v>229</v>
      </c>
      <c r="G45" s="110" t="s">
        <v>230</v>
      </c>
      <c r="H45" s="110" t="s">
        <v>231</v>
      </c>
      <c r="I45" s="105" t="s">
        <v>232</v>
      </c>
      <c r="J45" s="105" t="s">
        <v>233</v>
      </c>
      <c r="K45" s="105" t="s">
        <v>234</v>
      </c>
      <c r="L45" s="105" t="s">
        <v>235</v>
      </c>
      <c r="M45" s="105" t="s">
        <v>236</v>
      </c>
      <c r="N45" s="105" t="s">
        <v>237</v>
      </c>
      <c r="O45" s="105" t="s">
        <v>238</v>
      </c>
      <c r="P45" s="105" t="s">
        <v>239</v>
      </c>
      <c r="Q45" s="105" t="s">
        <v>240</v>
      </c>
      <c r="R45" s="105" t="s">
        <v>241</v>
      </c>
      <c r="S45" s="105" t="s">
        <v>242</v>
      </c>
      <c r="T45" s="108" t="s">
        <v>243</v>
      </c>
      <c r="U45" s="108" t="s">
        <v>244</v>
      </c>
      <c r="V45" s="66" t="s">
        <v>245</v>
      </c>
      <c r="W45" s="66" t="s">
        <v>246</v>
      </c>
      <c r="X45" s="66" t="s">
        <v>247</v>
      </c>
      <c r="Y45" s="52" t="s">
        <v>248</v>
      </c>
      <c r="Z45" s="66" t="s">
        <v>246</v>
      </c>
      <c r="AA45" s="66" t="s">
        <v>249</v>
      </c>
      <c r="AB45" s="66" t="s">
        <v>250</v>
      </c>
      <c r="AC45" s="66" t="s">
        <v>251</v>
      </c>
      <c r="AD45" s="66" t="s">
        <v>252</v>
      </c>
      <c r="AE45" s="66" t="s">
        <v>253</v>
      </c>
      <c r="AF45" s="33"/>
      <c r="AG45" s="101"/>
      <c r="AH45" s="33"/>
      <c r="AI45" s="101"/>
      <c r="AJ45" s="33"/>
      <c r="AK45" s="101"/>
      <c r="AL45" s="33"/>
      <c r="AM45" s="101"/>
      <c r="AN45" s="33"/>
      <c r="AO45" s="101"/>
      <c r="AP45" s="33"/>
      <c r="AQ45" s="101"/>
      <c r="AR45" s="33"/>
      <c r="AS45" s="101"/>
      <c r="AT45" s="33"/>
      <c r="AU45" s="101"/>
      <c r="AV45" s="33"/>
      <c r="AW45" s="101"/>
      <c r="AX45" s="33"/>
    </row>
    <row r="46" ht="18.0" customHeight="1">
      <c r="A46" s="61" t="s">
        <v>254</v>
      </c>
      <c r="B46" s="102">
        <f>B45/B23</f>
        <v>443.0183108</v>
      </c>
      <c r="C46" s="28"/>
      <c r="D46" s="63" t="s">
        <v>160</v>
      </c>
      <c r="E46" s="67">
        <v>0.0</v>
      </c>
      <c r="F46" s="67">
        <v>0.0</v>
      </c>
      <c r="G46" s="67">
        <v>0.0</v>
      </c>
      <c r="H46" s="67">
        <v>0.0</v>
      </c>
      <c r="I46" s="105">
        <v>0.0</v>
      </c>
      <c r="J46" s="105">
        <v>0.0</v>
      </c>
      <c r="K46" s="105">
        <v>1.0</v>
      </c>
      <c r="L46" s="105">
        <v>0.0</v>
      </c>
      <c r="M46" s="105">
        <v>0.0</v>
      </c>
      <c r="N46" s="105">
        <v>0.0</v>
      </c>
      <c r="O46" s="105">
        <v>0.0</v>
      </c>
      <c r="P46" s="105">
        <v>0.0</v>
      </c>
      <c r="Q46" s="105">
        <v>0.0</v>
      </c>
      <c r="R46" s="105">
        <v>1.0</v>
      </c>
      <c r="S46" s="105">
        <v>1.0</v>
      </c>
      <c r="T46" s="108">
        <v>2.0</v>
      </c>
      <c r="U46" s="108">
        <v>0.0</v>
      </c>
      <c r="V46" s="66">
        <v>0.0</v>
      </c>
      <c r="W46" s="66">
        <v>2.0</v>
      </c>
      <c r="X46" s="66">
        <v>0.0</v>
      </c>
      <c r="Y46" s="52">
        <v>0.0</v>
      </c>
      <c r="Z46" s="66">
        <v>2.0</v>
      </c>
      <c r="AA46" s="66">
        <v>0.0</v>
      </c>
      <c r="AB46" s="66">
        <v>2.0</v>
      </c>
      <c r="AC46" s="66">
        <v>0.0</v>
      </c>
      <c r="AD46" s="66">
        <v>0.0</v>
      </c>
      <c r="AE46" s="66">
        <v>0.0</v>
      </c>
      <c r="AF46" s="33"/>
      <c r="AG46" s="56"/>
      <c r="AH46" s="33"/>
      <c r="AI46" s="56"/>
      <c r="AJ46" s="33"/>
      <c r="AK46" s="56"/>
      <c r="AL46" s="33"/>
      <c r="AM46" s="56"/>
      <c r="AN46" s="33"/>
      <c r="AO46" s="56"/>
      <c r="AP46" s="33"/>
      <c r="AQ46" s="56"/>
      <c r="AR46" s="33"/>
      <c r="AS46" s="56"/>
      <c r="AT46" s="33"/>
      <c r="AU46" s="56"/>
      <c r="AV46" s="33"/>
      <c r="AW46" s="56"/>
      <c r="AX46" s="33"/>
    </row>
    <row r="47" ht="18.0" customHeight="1">
      <c r="A47" s="61"/>
      <c r="B47" s="30"/>
      <c r="C47" s="28"/>
      <c r="D47" s="63" t="s">
        <v>164</v>
      </c>
      <c r="E47" s="67">
        <v>2.0</v>
      </c>
      <c r="F47" s="67">
        <v>0.0</v>
      </c>
      <c r="G47" s="67">
        <v>1.0</v>
      </c>
      <c r="H47" s="67">
        <v>0.0</v>
      </c>
      <c r="I47" s="105">
        <v>3.0</v>
      </c>
      <c r="J47" s="105">
        <v>4.0</v>
      </c>
      <c r="K47" s="105">
        <v>4.0</v>
      </c>
      <c r="L47" s="105">
        <v>5.0</v>
      </c>
      <c r="M47" s="105">
        <v>5.0</v>
      </c>
      <c r="N47" s="105">
        <v>1.0</v>
      </c>
      <c r="O47" s="105">
        <v>4.0</v>
      </c>
      <c r="P47" s="105">
        <v>2.0</v>
      </c>
      <c r="Q47" s="105">
        <v>2.0</v>
      </c>
      <c r="R47" s="105">
        <v>0.0</v>
      </c>
      <c r="S47" s="105">
        <v>0.0</v>
      </c>
      <c r="T47" s="107">
        <v>0.0</v>
      </c>
      <c r="U47" s="108">
        <v>4.0</v>
      </c>
      <c r="V47" s="66">
        <v>2.0</v>
      </c>
      <c r="W47" s="66">
        <v>2.0</v>
      </c>
      <c r="X47" s="66">
        <v>4.0</v>
      </c>
      <c r="Y47" s="52">
        <v>1.0</v>
      </c>
      <c r="Z47" s="66">
        <v>2.0</v>
      </c>
      <c r="AA47" s="66">
        <v>0.0</v>
      </c>
      <c r="AB47" s="66">
        <v>4.0</v>
      </c>
      <c r="AC47" s="66">
        <v>4.0</v>
      </c>
      <c r="AD47" s="66">
        <v>3.0</v>
      </c>
      <c r="AE47" s="66">
        <v>3.0</v>
      </c>
      <c r="AF47" s="33"/>
      <c r="AG47" s="56"/>
      <c r="AH47" s="33"/>
      <c r="AI47" s="56"/>
      <c r="AJ47" s="33"/>
      <c r="AK47" s="56"/>
      <c r="AL47" s="33"/>
      <c r="AM47" s="56"/>
      <c r="AN47" s="33"/>
      <c r="AO47" s="56"/>
      <c r="AP47" s="33"/>
      <c r="AQ47" s="56"/>
      <c r="AR47" s="33"/>
      <c r="AS47" s="56"/>
      <c r="AT47" s="33"/>
      <c r="AU47" s="56"/>
      <c r="AV47" s="33"/>
      <c r="AW47" s="56"/>
      <c r="AX47" s="33"/>
    </row>
    <row r="48" ht="18.0" customHeight="1">
      <c r="A48" s="61" t="str">
        <f>"Price in "&amp;B37&amp;" ex VAT"</f>
        <v>Price in UGX ex VAT</v>
      </c>
      <c r="B48" s="30">
        <f>round(B41*B38,0)</f>
        <v>77207468</v>
      </c>
      <c r="C48" s="28"/>
      <c r="D48" s="63" t="s">
        <v>169</v>
      </c>
      <c r="E48" s="67">
        <v>0.0</v>
      </c>
      <c r="F48" s="67">
        <v>2.0</v>
      </c>
      <c r="G48" s="67">
        <v>2.0</v>
      </c>
      <c r="H48" s="67">
        <v>3.0</v>
      </c>
      <c r="I48" s="105">
        <v>0.0</v>
      </c>
      <c r="J48" s="105">
        <v>0.0</v>
      </c>
      <c r="K48" s="105">
        <v>0.0</v>
      </c>
      <c r="L48" s="105">
        <v>0.0</v>
      </c>
      <c r="M48" s="105">
        <v>0.0</v>
      </c>
      <c r="N48" s="105">
        <v>3.0</v>
      </c>
      <c r="O48" s="105">
        <v>1.0</v>
      </c>
      <c r="P48" s="105">
        <v>3.0</v>
      </c>
      <c r="Q48" s="105">
        <v>2.0</v>
      </c>
      <c r="R48" s="105">
        <v>2.0</v>
      </c>
      <c r="S48" s="105">
        <v>3.0</v>
      </c>
      <c r="T48" s="107">
        <v>3.0</v>
      </c>
      <c r="U48" s="108">
        <v>0.0</v>
      </c>
      <c r="V48" s="66">
        <v>3.0</v>
      </c>
      <c r="W48" s="66">
        <v>1.0</v>
      </c>
      <c r="X48" s="66">
        <v>0.0</v>
      </c>
      <c r="Y48" s="52">
        <v>2.0</v>
      </c>
      <c r="Z48" s="66">
        <v>1.0</v>
      </c>
      <c r="AA48" s="66">
        <v>3.0</v>
      </c>
      <c r="AB48" s="66">
        <v>0.0</v>
      </c>
      <c r="AC48" s="66">
        <v>0.0</v>
      </c>
      <c r="AD48" s="66">
        <v>0.0</v>
      </c>
      <c r="AE48" s="66">
        <v>0.0</v>
      </c>
      <c r="AF48" s="33"/>
      <c r="AG48" s="56"/>
      <c r="AH48" s="33"/>
      <c r="AI48" s="56"/>
      <c r="AJ48" s="33"/>
      <c r="AK48" s="56"/>
      <c r="AL48" s="33"/>
      <c r="AM48" s="56"/>
      <c r="AN48" s="33"/>
      <c r="AO48" s="56"/>
      <c r="AP48" s="33"/>
      <c r="AQ48" s="56"/>
      <c r="AR48" s="33"/>
      <c r="AS48" s="56"/>
      <c r="AT48" s="33"/>
      <c r="AU48" s="56"/>
      <c r="AV48" s="33"/>
      <c r="AW48" s="56"/>
      <c r="AX48" s="33"/>
    </row>
    <row r="49" ht="18.0" customHeight="1">
      <c r="A49" s="61" t="s">
        <v>210</v>
      </c>
      <c r="B49" s="30">
        <f>B48*B39</f>
        <v>7720746.8</v>
      </c>
      <c r="C49" s="28"/>
      <c r="D49" s="63" t="s">
        <v>173</v>
      </c>
      <c r="E49" s="67">
        <v>4.5</v>
      </c>
      <c r="F49" s="67">
        <v>6.0</v>
      </c>
      <c r="G49" s="67">
        <v>12.5</v>
      </c>
      <c r="H49" s="67">
        <v>14.0</v>
      </c>
      <c r="I49" s="111">
        <v>10.0</v>
      </c>
      <c r="J49" s="93">
        <v>22.0</v>
      </c>
      <c r="K49" s="93">
        <v>24.0</v>
      </c>
      <c r="L49" s="93">
        <v>29.0</v>
      </c>
      <c r="M49" s="93">
        <v>24.0</v>
      </c>
      <c r="N49" s="112">
        <v>20.0</v>
      </c>
      <c r="O49" s="112">
        <v>38.0</v>
      </c>
      <c r="P49" s="112">
        <v>42.5</v>
      </c>
      <c r="Q49" s="112">
        <v>33.0</v>
      </c>
      <c r="R49" s="112">
        <v>15.5</v>
      </c>
      <c r="S49" s="112">
        <v>28.5</v>
      </c>
      <c r="T49" s="57">
        <v>29.0</v>
      </c>
      <c r="U49" s="57">
        <v>19.5</v>
      </c>
      <c r="V49" s="35">
        <v>35.0</v>
      </c>
      <c r="W49" s="35">
        <v>35.0</v>
      </c>
      <c r="X49" s="35">
        <v>17.0</v>
      </c>
      <c r="Y49" s="63">
        <v>12.0</v>
      </c>
      <c r="Z49" s="35">
        <v>35.0</v>
      </c>
      <c r="AA49" s="35">
        <v>14.5</v>
      </c>
      <c r="AB49" s="35">
        <v>32.0</v>
      </c>
      <c r="AC49" s="35">
        <v>9.0</v>
      </c>
      <c r="AD49" s="35">
        <v>5.0</v>
      </c>
      <c r="AE49" s="35">
        <v>6.0</v>
      </c>
      <c r="AF49" s="33"/>
      <c r="AG49" s="56"/>
      <c r="AH49" s="33"/>
      <c r="AI49" s="56"/>
      <c r="AJ49" s="33"/>
      <c r="AK49" s="56"/>
      <c r="AL49" s="33"/>
      <c r="AM49" s="56"/>
      <c r="AN49" s="33"/>
      <c r="AO49" s="56"/>
      <c r="AP49" s="33"/>
      <c r="AQ49" s="56"/>
      <c r="AR49" s="33"/>
      <c r="AS49" s="56"/>
      <c r="AT49" s="33"/>
      <c r="AU49" s="56"/>
      <c r="AV49" s="33"/>
      <c r="AW49" s="56"/>
      <c r="AX49" s="33"/>
    </row>
    <row r="50" ht="18.0" customHeight="1">
      <c r="A50" s="61" t="s">
        <v>255</v>
      </c>
      <c r="B50" s="30">
        <f>(B48+B49)*B40</f>
        <v>15287078.66</v>
      </c>
      <c r="C50" s="28"/>
      <c r="D50" s="63" t="s">
        <v>170</v>
      </c>
      <c r="E50" s="67">
        <v>1.0</v>
      </c>
      <c r="F50" s="67">
        <v>2.0</v>
      </c>
      <c r="G50" s="67">
        <v>3.0</v>
      </c>
      <c r="H50" s="67">
        <v>4.0</v>
      </c>
      <c r="I50" s="111">
        <v>2.0</v>
      </c>
      <c r="J50" s="93">
        <v>4.0</v>
      </c>
      <c r="K50" s="93">
        <v>5.0</v>
      </c>
      <c r="L50" s="93">
        <v>6.0</v>
      </c>
      <c r="M50" s="93">
        <v>4.0</v>
      </c>
      <c r="N50" s="112">
        <v>4.0</v>
      </c>
      <c r="O50" s="112">
        <v>6.0</v>
      </c>
      <c r="P50" s="112">
        <v>7.0</v>
      </c>
      <c r="Q50" s="112">
        <v>5.0</v>
      </c>
      <c r="R50" s="112">
        <v>3.0</v>
      </c>
      <c r="S50" s="112">
        <v>6.0</v>
      </c>
      <c r="T50" s="74">
        <v>6.0</v>
      </c>
      <c r="U50" s="57">
        <v>4.0</v>
      </c>
      <c r="V50" s="35">
        <v>7.0</v>
      </c>
      <c r="W50" s="35">
        <v>5.0</v>
      </c>
      <c r="X50" s="35">
        <v>4.0</v>
      </c>
      <c r="Y50" s="63">
        <v>3.0</v>
      </c>
      <c r="Z50" s="35">
        <v>5.0</v>
      </c>
      <c r="AA50" s="35">
        <v>4.0</v>
      </c>
      <c r="AB50" s="35">
        <v>7.0</v>
      </c>
      <c r="AC50" s="35">
        <v>2.0</v>
      </c>
      <c r="AD50" s="35">
        <v>1.0</v>
      </c>
      <c r="AE50" s="35">
        <v>1.0</v>
      </c>
      <c r="AF50" s="33"/>
      <c r="AG50" s="56"/>
      <c r="AH50" s="33"/>
      <c r="AI50" s="56"/>
      <c r="AJ50" s="33"/>
      <c r="AK50" s="56"/>
      <c r="AL50" s="33"/>
      <c r="AM50" s="56"/>
      <c r="AN50" s="33"/>
      <c r="AO50" s="56"/>
      <c r="AP50" s="33"/>
      <c r="AQ50" s="56"/>
      <c r="AR50" s="33"/>
      <c r="AS50" s="56"/>
      <c r="AT50" s="33"/>
      <c r="AU50" s="56"/>
      <c r="AV50" s="33"/>
      <c r="AW50" s="56"/>
      <c r="AX50" s="33"/>
    </row>
    <row r="51" ht="18.0" customHeight="1">
      <c r="A51" s="58" t="str">
        <f>"Price in "&amp;B37&amp;" inclusive VAT"</f>
        <v>Price in UGX inclusive VAT</v>
      </c>
      <c r="B51" s="97">
        <f>B48+B49+B50</f>
        <v>100215293.5</v>
      </c>
      <c r="C51" s="28"/>
      <c r="D51" s="63" t="s">
        <v>182</v>
      </c>
      <c r="E51" s="67">
        <v>7.2</v>
      </c>
      <c r="F51" s="67">
        <v>7.9</v>
      </c>
      <c r="G51" s="67">
        <v>10.2</v>
      </c>
      <c r="H51" s="67">
        <v>9.4</v>
      </c>
      <c r="I51" s="111">
        <v>16.0</v>
      </c>
      <c r="J51" s="93">
        <v>18.5</v>
      </c>
      <c r="K51" s="93">
        <v>20.0</v>
      </c>
      <c r="L51" s="93">
        <v>26.0</v>
      </c>
      <c r="M51" s="93">
        <v>26.0</v>
      </c>
      <c r="N51" s="112">
        <v>21.0</v>
      </c>
      <c r="O51" s="112">
        <v>19.0</v>
      </c>
      <c r="P51" s="112">
        <v>20.8</v>
      </c>
      <c r="Q51" s="112">
        <v>23.7</v>
      </c>
      <c r="R51" s="112">
        <v>18.9</v>
      </c>
      <c r="S51" s="112">
        <v>27.5</v>
      </c>
      <c r="T51" s="57">
        <v>34.0</v>
      </c>
      <c r="U51" s="57">
        <v>15.0</v>
      </c>
      <c r="V51" s="35" t="s">
        <v>256</v>
      </c>
      <c r="W51" s="35">
        <v>27.6</v>
      </c>
      <c r="X51" s="35">
        <v>22.0</v>
      </c>
      <c r="Y51" s="63">
        <v>10.2</v>
      </c>
      <c r="Z51" s="35">
        <v>27.6</v>
      </c>
      <c r="AA51" s="35">
        <v>13.2</v>
      </c>
      <c r="AB51" s="35">
        <v>23.0</v>
      </c>
      <c r="AC51" s="35">
        <v>16.0</v>
      </c>
      <c r="AD51" s="35">
        <v>9.0</v>
      </c>
      <c r="AE51" s="35">
        <v>11.0</v>
      </c>
      <c r="AF51" s="33"/>
      <c r="AG51" s="56"/>
      <c r="AH51" s="33"/>
      <c r="AI51" s="56"/>
      <c r="AJ51" s="33"/>
      <c r="AK51" s="56"/>
      <c r="AL51" s="33"/>
      <c r="AM51" s="56"/>
      <c r="AN51" s="33"/>
      <c r="AO51" s="56"/>
      <c r="AP51" s="33"/>
      <c r="AQ51" s="56"/>
      <c r="AR51" s="33"/>
      <c r="AS51" s="56"/>
      <c r="AT51" s="33"/>
      <c r="AU51" s="56"/>
      <c r="AV51" s="33"/>
      <c r="AW51" s="56"/>
      <c r="AX51" s="33"/>
    </row>
    <row r="52" ht="18.0" customHeight="1">
      <c r="A52" s="63" t="str">
        <f>"Price per GFA sqm in "&amp;B37&amp;" inclusive VAT"</f>
        <v>Price per GFA sqm in UGX inclusive VAT</v>
      </c>
      <c r="B52" s="30">
        <f>B51/B23</f>
        <v>1639167.747</v>
      </c>
      <c r="C52" s="28"/>
      <c r="D52" s="63" t="s">
        <v>188</v>
      </c>
      <c r="E52" s="67">
        <v>0.0</v>
      </c>
      <c r="F52" s="67">
        <v>0.0</v>
      </c>
      <c r="G52" s="67">
        <v>0.0</v>
      </c>
      <c r="H52" s="67">
        <v>4.0</v>
      </c>
      <c r="I52" s="111">
        <v>2.0</v>
      </c>
      <c r="J52" s="93">
        <v>2.0</v>
      </c>
      <c r="K52" s="93">
        <v>2.0</v>
      </c>
      <c r="L52" s="93">
        <v>2.0</v>
      </c>
      <c r="M52" s="93">
        <v>6.0</v>
      </c>
      <c r="N52" s="112">
        <v>0.0</v>
      </c>
      <c r="O52" s="112">
        <v>4.0</v>
      </c>
      <c r="P52" s="112">
        <v>4.0</v>
      </c>
      <c r="Q52" s="112">
        <v>0.0</v>
      </c>
      <c r="R52" s="112">
        <v>0.0</v>
      </c>
      <c r="S52" s="112">
        <v>4.0</v>
      </c>
      <c r="T52" s="74">
        <v>4.0</v>
      </c>
      <c r="U52" s="57">
        <v>0.0</v>
      </c>
      <c r="V52" s="35">
        <v>4.0</v>
      </c>
      <c r="W52" s="35">
        <v>0.0</v>
      </c>
      <c r="X52" s="35">
        <v>2.0</v>
      </c>
      <c r="Y52" s="63">
        <v>0.0</v>
      </c>
      <c r="Z52" s="35">
        <v>0.0</v>
      </c>
      <c r="AA52" s="35">
        <v>2.0</v>
      </c>
      <c r="AB52" s="35">
        <v>4.0</v>
      </c>
      <c r="AC52" s="35">
        <v>0.0</v>
      </c>
      <c r="AD52" s="35">
        <v>0.0</v>
      </c>
      <c r="AE52" s="35">
        <v>0.0</v>
      </c>
      <c r="AF52" s="33"/>
      <c r="AG52" s="33"/>
      <c r="AH52" s="33"/>
      <c r="AI52" s="33"/>
      <c r="AJ52" s="33"/>
      <c r="AK52" s="33"/>
      <c r="AL52" s="33"/>
      <c r="AM52" s="33"/>
      <c r="AN52" s="33"/>
      <c r="AO52" s="33"/>
      <c r="AP52" s="33"/>
      <c r="AQ52" s="33"/>
      <c r="AR52" s="33"/>
      <c r="AS52" s="33"/>
      <c r="AT52" s="33"/>
      <c r="AU52" s="33"/>
      <c r="AV52" s="33"/>
      <c r="AW52" s="33"/>
      <c r="AX52" s="33"/>
    </row>
    <row r="53" ht="18.0" customHeight="1">
      <c r="A53" s="27"/>
      <c r="B53" s="27"/>
      <c r="C53" s="28"/>
      <c r="D53" s="63" t="s">
        <v>194</v>
      </c>
      <c r="E53" s="67">
        <v>0.0</v>
      </c>
      <c r="F53" s="67">
        <v>0.0</v>
      </c>
      <c r="G53" s="67">
        <v>0.0</v>
      </c>
      <c r="H53" s="67">
        <v>0.0</v>
      </c>
      <c r="I53" s="111">
        <v>0.0</v>
      </c>
      <c r="J53" s="93">
        <v>0.0</v>
      </c>
      <c r="K53" s="93">
        <v>0.0</v>
      </c>
      <c r="L53" s="93">
        <v>0.0</v>
      </c>
      <c r="M53" s="93">
        <v>0.0</v>
      </c>
      <c r="N53" s="112">
        <v>0.0</v>
      </c>
      <c r="O53" s="112">
        <v>0.0</v>
      </c>
      <c r="P53" s="112">
        <v>0.0</v>
      </c>
      <c r="Q53" s="112">
        <v>0.0</v>
      </c>
      <c r="R53" s="112">
        <v>0.0</v>
      </c>
      <c r="S53" s="112">
        <v>0.0</v>
      </c>
      <c r="T53" s="57">
        <v>2.0</v>
      </c>
      <c r="U53" s="57">
        <v>2.0</v>
      </c>
      <c r="V53" s="35">
        <v>0.0</v>
      </c>
      <c r="W53" s="35">
        <v>3.0</v>
      </c>
      <c r="X53" s="35">
        <v>0.0</v>
      </c>
      <c r="Y53" s="63">
        <v>0.0</v>
      </c>
      <c r="Z53" s="35">
        <v>3.0</v>
      </c>
      <c r="AA53" s="35">
        <v>0.0</v>
      </c>
      <c r="AB53" s="35">
        <v>1.0</v>
      </c>
      <c r="AC53" s="35">
        <v>2.0</v>
      </c>
      <c r="AD53" s="35">
        <v>0.0</v>
      </c>
      <c r="AE53" s="35">
        <v>2.0</v>
      </c>
      <c r="AF53" s="33"/>
      <c r="AG53" s="33"/>
      <c r="AH53" s="33"/>
      <c r="AI53" s="33"/>
      <c r="AJ53" s="33"/>
      <c r="AK53" s="33"/>
      <c r="AL53" s="33"/>
      <c r="AM53" s="33"/>
      <c r="AN53" s="33"/>
      <c r="AO53" s="33"/>
      <c r="AP53" s="33"/>
      <c r="AQ53" s="33"/>
      <c r="AR53" s="33"/>
      <c r="AS53" s="33"/>
      <c r="AT53" s="33"/>
      <c r="AU53" s="33"/>
      <c r="AV53" s="33"/>
      <c r="AW53" s="33"/>
      <c r="AX53" s="33"/>
    </row>
    <row r="54" ht="18.0" customHeight="1">
      <c r="A54" s="27"/>
      <c r="B54" s="27"/>
      <c r="C54" s="28"/>
      <c r="D54" s="63" t="s">
        <v>199</v>
      </c>
      <c r="E54" s="67">
        <v>0.0</v>
      </c>
      <c r="F54" s="67">
        <v>0.0</v>
      </c>
      <c r="G54" s="67">
        <v>0.0</v>
      </c>
      <c r="H54" s="67">
        <v>0.0</v>
      </c>
      <c r="I54" s="111">
        <v>0.0</v>
      </c>
      <c r="J54" s="93">
        <v>0.0</v>
      </c>
      <c r="K54" s="93">
        <v>0.0</v>
      </c>
      <c r="L54" s="93">
        <v>0.0</v>
      </c>
      <c r="M54" s="93">
        <v>0.0</v>
      </c>
      <c r="N54" s="112">
        <v>0.0</v>
      </c>
      <c r="O54" s="112">
        <v>0.0</v>
      </c>
      <c r="P54" s="112">
        <v>0.0</v>
      </c>
      <c r="Q54" s="112">
        <v>0.0</v>
      </c>
      <c r="R54" s="112">
        <v>0.0</v>
      </c>
      <c r="S54" s="112">
        <v>0.0</v>
      </c>
      <c r="T54" s="74">
        <v>0.0</v>
      </c>
      <c r="U54" s="74">
        <v>0.0</v>
      </c>
      <c r="V54" s="113">
        <v>0.0</v>
      </c>
      <c r="W54" s="35">
        <v>1.0</v>
      </c>
      <c r="X54" s="35">
        <v>4.0</v>
      </c>
      <c r="Y54" s="63">
        <v>1.0</v>
      </c>
      <c r="Z54" s="35">
        <v>1.0</v>
      </c>
      <c r="AA54" s="35">
        <v>0.0</v>
      </c>
      <c r="AB54" s="35">
        <v>3.0</v>
      </c>
      <c r="AC54" s="35">
        <v>0.0</v>
      </c>
      <c r="AD54" s="35">
        <v>0.0</v>
      </c>
      <c r="AE54" s="35">
        <v>0.0</v>
      </c>
      <c r="AF54" s="33"/>
      <c r="AG54" s="33"/>
      <c r="AH54" s="33"/>
      <c r="AI54" s="33"/>
      <c r="AJ54" s="33"/>
      <c r="AK54" s="33"/>
      <c r="AL54" s="33"/>
      <c r="AM54" s="33"/>
      <c r="AN54" s="33"/>
      <c r="AO54" s="33"/>
      <c r="AP54" s="33"/>
      <c r="AQ54" s="33"/>
      <c r="AR54" s="33"/>
      <c r="AS54" s="33"/>
      <c r="AT54" s="33"/>
      <c r="AU54" s="33"/>
      <c r="AV54" s="33"/>
      <c r="AW54" s="33"/>
      <c r="AX54" s="33"/>
    </row>
    <row r="55" ht="18.0" customHeight="1">
      <c r="A55" s="27"/>
      <c r="B55" s="27"/>
      <c r="C55" s="28"/>
      <c r="D55" s="63" t="s">
        <v>202</v>
      </c>
      <c r="E55" s="67">
        <v>0.0</v>
      </c>
      <c r="F55" s="67">
        <v>0.0</v>
      </c>
      <c r="G55" s="67">
        <v>0.0</v>
      </c>
      <c r="H55" s="67">
        <v>0.0</v>
      </c>
      <c r="I55" s="111">
        <v>0.0</v>
      </c>
      <c r="J55" s="93">
        <v>0.0</v>
      </c>
      <c r="K55" s="93">
        <v>0.0</v>
      </c>
      <c r="L55" s="93">
        <v>0.0</v>
      </c>
      <c r="M55" s="93">
        <v>0.0</v>
      </c>
      <c r="N55" s="112">
        <v>0.0</v>
      </c>
      <c r="O55" s="112">
        <v>0.0</v>
      </c>
      <c r="P55" s="112">
        <v>0.0</v>
      </c>
      <c r="Q55" s="112">
        <v>0.0</v>
      </c>
      <c r="R55" s="112">
        <v>0.0</v>
      </c>
      <c r="S55" s="112">
        <v>0.0</v>
      </c>
      <c r="T55" s="57">
        <v>3.0</v>
      </c>
      <c r="U55" s="57">
        <v>0.0</v>
      </c>
      <c r="V55" s="35">
        <v>2.0</v>
      </c>
      <c r="W55" s="35">
        <v>1.0</v>
      </c>
      <c r="X55" s="35">
        <v>0.0</v>
      </c>
      <c r="Y55" s="63">
        <v>2.0</v>
      </c>
      <c r="Z55" s="35">
        <v>1.0</v>
      </c>
      <c r="AA55" s="35">
        <v>0.0</v>
      </c>
      <c r="AB55" s="35">
        <v>0.0</v>
      </c>
      <c r="AC55" s="35">
        <v>2.0</v>
      </c>
      <c r="AD55" s="35">
        <v>0.0</v>
      </c>
      <c r="AE55" s="35">
        <v>0.0</v>
      </c>
      <c r="AF55" s="33"/>
      <c r="AG55" s="33"/>
      <c r="AH55" s="33"/>
      <c r="AI55" s="33"/>
      <c r="AJ55" s="33"/>
      <c r="AK55" s="33"/>
      <c r="AL55" s="33"/>
      <c r="AM55" s="33"/>
      <c r="AN55" s="33"/>
      <c r="AO55" s="33"/>
      <c r="AP55" s="33"/>
      <c r="AQ55" s="33"/>
      <c r="AR55" s="33"/>
      <c r="AS55" s="33"/>
      <c r="AT55" s="33"/>
      <c r="AU55" s="33"/>
      <c r="AV55" s="33"/>
      <c r="AW55" s="33"/>
      <c r="AX55" s="33"/>
    </row>
    <row r="56" ht="18.0" customHeight="1">
      <c r="A56" s="27"/>
      <c r="B56" s="27"/>
      <c r="C56" s="28"/>
      <c r="D56" s="63" t="s">
        <v>54</v>
      </c>
      <c r="E56" s="67">
        <v>1.0</v>
      </c>
      <c r="F56" s="67">
        <v>1.0</v>
      </c>
      <c r="G56" s="67">
        <v>1.0</v>
      </c>
      <c r="H56" s="67">
        <v>1.0</v>
      </c>
      <c r="I56" s="111">
        <v>1.0</v>
      </c>
      <c r="J56" s="93">
        <v>2.0</v>
      </c>
      <c r="K56" s="93">
        <v>2.0</v>
      </c>
      <c r="L56" s="93">
        <v>2.0</v>
      </c>
      <c r="M56" s="93">
        <v>2.0</v>
      </c>
      <c r="N56" s="112">
        <v>2.0</v>
      </c>
      <c r="O56" s="112">
        <v>3.0</v>
      </c>
      <c r="P56" s="112">
        <v>3.0</v>
      </c>
      <c r="Q56" s="112">
        <v>2.0</v>
      </c>
      <c r="R56" s="112">
        <v>1.0</v>
      </c>
      <c r="S56" s="112">
        <v>2.0</v>
      </c>
      <c r="T56" s="74">
        <v>2.0</v>
      </c>
      <c r="U56" s="74">
        <v>2.0</v>
      </c>
      <c r="V56" s="35">
        <v>3.0</v>
      </c>
      <c r="W56" s="35">
        <v>2.0</v>
      </c>
      <c r="X56" s="113">
        <v>2.0</v>
      </c>
      <c r="Y56" s="63">
        <v>1.0</v>
      </c>
      <c r="Z56" s="35">
        <v>2.0</v>
      </c>
      <c r="AA56" s="35">
        <v>1.0</v>
      </c>
      <c r="AB56" s="35">
        <v>2.0</v>
      </c>
      <c r="AC56" s="35">
        <v>1.0</v>
      </c>
      <c r="AD56" s="35">
        <v>1.0</v>
      </c>
      <c r="AE56" s="35">
        <v>1.0</v>
      </c>
      <c r="AF56" s="33"/>
      <c r="AG56" s="33"/>
      <c r="AH56" s="33"/>
      <c r="AI56" s="33"/>
      <c r="AJ56" s="33"/>
      <c r="AK56" s="33"/>
      <c r="AL56" s="33"/>
      <c r="AM56" s="33"/>
      <c r="AN56" s="33"/>
      <c r="AO56" s="33"/>
      <c r="AP56" s="33"/>
      <c r="AQ56" s="33"/>
      <c r="AR56" s="33"/>
      <c r="AS56" s="33"/>
      <c r="AT56" s="33"/>
      <c r="AU56" s="33"/>
      <c r="AV56" s="33"/>
      <c r="AW56" s="33"/>
      <c r="AX56" s="33"/>
    </row>
    <row r="57" ht="18.0" customHeight="1">
      <c r="A57" s="27"/>
      <c r="B57" s="27"/>
      <c r="C57" s="28"/>
      <c r="D57" s="27"/>
      <c r="E57" s="27"/>
      <c r="F57" s="27"/>
      <c r="G57" s="27"/>
      <c r="H57" s="27"/>
      <c r="I57" s="27"/>
      <c r="J57" s="27"/>
      <c r="K57" s="27"/>
      <c r="L57" s="27"/>
      <c r="M57" s="27"/>
      <c r="N57" s="27"/>
      <c r="O57" s="27"/>
      <c r="P57" s="27"/>
      <c r="Q57" s="27"/>
      <c r="R57" s="27"/>
      <c r="S57" s="27"/>
      <c r="T57" s="31"/>
      <c r="U57" s="32"/>
      <c r="V57" s="33"/>
      <c r="W57" s="33"/>
      <c r="X57" s="33"/>
      <c r="Y57" s="27"/>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row>
    <row r="58" ht="18.0" customHeight="1">
      <c r="A58" s="27"/>
      <c r="B58" s="27"/>
      <c r="C58" s="28"/>
      <c r="D58" s="27"/>
      <c r="E58" s="27"/>
      <c r="F58" s="27"/>
      <c r="G58" s="29"/>
      <c r="H58" s="29"/>
      <c r="I58" s="30"/>
      <c r="J58" s="30"/>
      <c r="K58" s="30"/>
      <c r="L58" s="30"/>
      <c r="M58" s="30"/>
      <c r="N58" s="29"/>
      <c r="O58" s="31"/>
      <c r="P58" s="31"/>
      <c r="Q58" s="31"/>
      <c r="R58" s="31"/>
      <c r="S58" s="31"/>
      <c r="T58" s="31"/>
      <c r="U58" s="32"/>
      <c r="V58" s="33"/>
      <c r="W58" s="33"/>
      <c r="X58" s="33"/>
      <c r="Y58" s="27"/>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row>
    <row r="59" ht="18.0" customHeight="1">
      <c r="A59" s="27"/>
      <c r="B59" s="27"/>
      <c r="C59" s="28"/>
      <c r="D59" s="27"/>
      <c r="E59" s="27"/>
      <c r="F59" s="27"/>
      <c r="G59" s="29"/>
      <c r="H59" s="29"/>
      <c r="I59" s="30"/>
      <c r="J59" s="30"/>
      <c r="K59" s="30"/>
      <c r="L59" s="30"/>
      <c r="M59" s="30"/>
      <c r="N59" s="29"/>
      <c r="O59" s="31"/>
      <c r="P59" s="31"/>
      <c r="Q59" s="31"/>
      <c r="R59" s="31"/>
      <c r="S59" s="31"/>
      <c r="T59" s="31"/>
      <c r="U59" s="32"/>
      <c r="V59" s="33"/>
      <c r="W59" s="33"/>
      <c r="X59" s="33"/>
      <c r="Y59" s="27"/>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row>
    <row r="60" ht="18.0" customHeight="1">
      <c r="A60" s="27"/>
      <c r="B60" s="27"/>
      <c r="C60" s="28"/>
      <c r="D60" s="27"/>
      <c r="E60" s="27"/>
      <c r="F60" s="27"/>
      <c r="G60" s="29"/>
      <c r="H60" s="29"/>
      <c r="I60" s="30"/>
      <c r="J60" s="30"/>
      <c r="K60" s="30"/>
      <c r="L60" s="30"/>
      <c r="M60" s="30"/>
      <c r="N60" s="29"/>
      <c r="O60" s="31"/>
      <c r="P60" s="31"/>
      <c r="Q60" s="31"/>
      <c r="R60" s="31"/>
      <c r="S60" s="31"/>
      <c r="T60" s="31"/>
      <c r="U60" s="32"/>
      <c r="V60" s="33"/>
      <c r="W60" s="33"/>
      <c r="X60" s="33"/>
      <c r="Y60" s="27"/>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row>
    <row r="61" ht="18.0" customHeight="1">
      <c r="A61" s="114"/>
      <c r="B61" s="115"/>
      <c r="C61" s="116" t="s">
        <v>257</v>
      </c>
      <c r="D61" s="115"/>
      <c r="E61" s="115"/>
      <c r="F61" s="115"/>
      <c r="G61" s="117"/>
      <c r="H61" s="118"/>
      <c r="I61" s="119" t="str">
        <f>B37</f>
        <v>UGX</v>
      </c>
      <c r="J61" s="120"/>
      <c r="K61" s="120"/>
      <c r="L61" s="120"/>
      <c r="M61" s="120"/>
      <c r="N61" s="121"/>
      <c r="O61" s="122" t="s">
        <v>258</v>
      </c>
      <c r="P61" s="123"/>
      <c r="Q61" s="123"/>
      <c r="R61" s="123"/>
      <c r="S61" s="123"/>
      <c r="T61" s="123"/>
      <c r="U61" s="124"/>
      <c r="V61" s="125"/>
      <c r="W61" s="125"/>
      <c r="X61" s="126"/>
      <c r="Y61" s="115"/>
      <c r="Z61" s="125"/>
      <c r="AA61" s="126"/>
      <c r="AB61" s="125"/>
      <c r="AC61" s="125"/>
      <c r="AD61" s="125"/>
      <c r="AE61" s="125"/>
      <c r="AF61" s="125"/>
      <c r="AG61" s="125"/>
      <c r="AH61" s="127"/>
      <c r="AI61" s="128"/>
      <c r="AJ61" s="128"/>
      <c r="AK61" s="128"/>
      <c r="AL61" s="128"/>
      <c r="AM61" s="128"/>
      <c r="AN61" s="128"/>
      <c r="AO61" s="128"/>
      <c r="AP61" s="128"/>
      <c r="AQ61" s="128"/>
      <c r="AR61" s="128"/>
      <c r="AS61" s="128"/>
      <c r="AT61" s="128"/>
      <c r="AU61" s="128"/>
      <c r="AV61" s="128"/>
      <c r="AW61" s="128"/>
      <c r="AX61" s="128"/>
    </row>
    <row r="62" ht="18.0" customHeight="1">
      <c r="A62" s="27"/>
      <c r="B62" s="27"/>
      <c r="C62" s="28"/>
      <c r="D62" s="27"/>
      <c r="E62" s="27"/>
      <c r="F62" s="27"/>
      <c r="G62" s="29"/>
      <c r="H62" s="129"/>
      <c r="I62" s="30"/>
      <c r="J62" s="30"/>
      <c r="K62" s="30"/>
      <c r="L62" s="30"/>
      <c r="M62" s="30"/>
      <c r="N62" s="130"/>
      <c r="O62" s="31"/>
      <c r="P62" s="31"/>
      <c r="Q62" s="31"/>
      <c r="R62" s="31"/>
      <c r="S62" s="31"/>
      <c r="T62" s="31"/>
      <c r="U62" s="32"/>
      <c r="V62" s="33"/>
      <c r="W62" s="33"/>
      <c r="X62" s="33"/>
      <c r="Y62" s="27"/>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row>
    <row r="63" ht="18.0" customHeight="1">
      <c r="A63" s="114" t="s">
        <v>259</v>
      </c>
      <c r="B63" s="115"/>
      <c r="C63" s="131"/>
      <c r="D63" s="131">
        <f>SUM(D64:D1089)</f>
        <v>20866.88328</v>
      </c>
      <c r="E63" s="115"/>
      <c r="F63" s="131">
        <f>SUM(F67:F1089)</f>
        <v>2071.688328</v>
      </c>
      <c r="G63" s="117"/>
      <c r="H63" s="118">
        <f>sum(H64:H1089)</f>
        <v>22788.57161</v>
      </c>
      <c r="I63" s="132" t="s">
        <v>260</v>
      </c>
      <c r="J63" s="119">
        <f>sum(J64:J1089)</f>
        <v>76652468.15</v>
      </c>
      <c r="K63" s="119"/>
      <c r="L63" s="119">
        <f>sum(L64:L1089)</f>
        <v>7665246.815</v>
      </c>
      <c r="M63" s="119"/>
      <c r="N63" s="133">
        <f>sum(N64:N1089)</f>
        <v>84317714.97</v>
      </c>
      <c r="O63" s="134"/>
      <c r="P63" s="134">
        <f>SUM(P64:P1089)</f>
        <v>9980.851752</v>
      </c>
      <c r="Q63" s="134"/>
      <c r="R63" s="134">
        <f>SUM(R64:R1089)</f>
        <v>12446.62361</v>
      </c>
      <c r="S63" s="134"/>
      <c r="T63" s="134">
        <f>SUM(T64:T1089)</f>
        <v>770.6110292</v>
      </c>
      <c r="U63" s="124"/>
      <c r="V63" s="125"/>
      <c r="W63" s="125"/>
      <c r="X63" s="126"/>
      <c r="Y63" s="115"/>
      <c r="Z63" s="125"/>
      <c r="AA63" s="126"/>
      <c r="AB63" s="117"/>
      <c r="AC63" s="125"/>
      <c r="AD63" s="117"/>
      <c r="AE63" s="125"/>
      <c r="AF63" s="117"/>
      <c r="AG63" s="135"/>
      <c r="AH63" s="136"/>
      <c r="AI63" s="137"/>
      <c r="AJ63" s="137"/>
      <c r="AK63" s="137"/>
      <c r="AL63" s="137"/>
      <c r="AM63" s="137"/>
      <c r="AN63" s="137"/>
      <c r="AO63" s="137"/>
      <c r="AP63" s="137"/>
      <c r="AQ63" s="137"/>
      <c r="AR63" s="137"/>
      <c r="AS63" s="137"/>
      <c r="AT63" s="137"/>
      <c r="AU63" s="137"/>
      <c r="AV63" s="137"/>
      <c r="AW63" s="137"/>
      <c r="AX63" s="137"/>
    </row>
    <row r="64" ht="18.0" customHeight="1">
      <c r="A64" s="63"/>
      <c r="B64" s="27"/>
      <c r="C64" s="28"/>
      <c r="D64" s="27"/>
      <c r="E64" s="27"/>
      <c r="F64" s="27"/>
      <c r="G64" s="29"/>
      <c r="H64" s="129"/>
      <c r="I64" s="30"/>
      <c r="J64" s="30"/>
      <c r="K64" s="30"/>
      <c r="L64" s="30"/>
      <c r="M64" s="30"/>
      <c r="N64" s="130"/>
      <c r="O64" s="31"/>
      <c r="P64" s="31"/>
      <c r="Q64" s="31"/>
      <c r="R64" s="31"/>
      <c r="S64" s="31"/>
      <c r="T64" s="31"/>
      <c r="U64" s="32"/>
      <c r="V64" s="33"/>
      <c r="W64" s="33"/>
      <c r="X64" s="33"/>
      <c r="Y64" s="27"/>
      <c r="Z64" s="33"/>
      <c r="AA64" s="33"/>
      <c r="AB64" s="33"/>
      <c r="AC64" s="33"/>
      <c r="AD64" s="33"/>
      <c r="AE64" s="33"/>
      <c r="AF64" s="33"/>
      <c r="AG64" s="57" t="s">
        <v>261</v>
      </c>
      <c r="AH64" s="138"/>
      <c r="AI64" s="138"/>
      <c r="AJ64" s="138"/>
      <c r="AK64" s="138"/>
      <c r="AL64" s="138"/>
      <c r="AM64" s="138"/>
      <c r="AN64" s="138"/>
      <c r="AO64" s="138"/>
      <c r="AP64" s="138"/>
      <c r="AQ64" s="138"/>
      <c r="AR64" s="138"/>
      <c r="AS64" s="138"/>
      <c r="AT64" s="138"/>
      <c r="AU64" s="138"/>
      <c r="AV64" s="138"/>
      <c r="AW64" s="138"/>
      <c r="AX64" s="138"/>
    </row>
    <row r="65" ht="18.0" customHeight="1">
      <c r="A65" s="139" t="s">
        <v>262</v>
      </c>
      <c r="B65" s="140"/>
      <c r="C65" s="141" t="s">
        <v>263</v>
      </c>
      <c r="D65" s="142"/>
      <c r="E65" s="142"/>
      <c r="F65" s="142"/>
      <c r="G65" s="143"/>
      <c r="H65" s="144"/>
      <c r="I65" s="145"/>
      <c r="J65" s="145"/>
      <c r="K65" s="145"/>
      <c r="L65" s="145"/>
      <c r="M65" s="145"/>
      <c r="N65" s="146"/>
      <c r="O65" s="147"/>
      <c r="P65" s="147"/>
      <c r="Q65" s="147"/>
      <c r="R65" s="147"/>
      <c r="S65" s="147"/>
      <c r="T65" s="147"/>
      <c r="U65" s="148"/>
      <c r="V65" s="148"/>
      <c r="W65" s="148"/>
      <c r="X65" s="148"/>
      <c r="Y65" s="140"/>
      <c r="Z65" s="148"/>
      <c r="AA65" s="148"/>
      <c r="AB65" s="148"/>
      <c r="AC65" s="148"/>
      <c r="AD65" s="148"/>
      <c r="AE65" s="148"/>
      <c r="AF65" s="149" t="s">
        <v>156</v>
      </c>
      <c r="AG65" s="149" t="s">
        <v>264</v>
      </c>
      <c r="AH65" s="150" t="s">
        <v>265</v>
      </c>
      <c r="AI65" s="62" t="s">
        <v>266</v>
      </c>
      <c r="AJ65" s="62" t="s">
        <v>267</v>
      </c>
      <c r="AK65" s="62" t="s">
        <v>268</v>
      </c>
      <c r="AL65" s="62" t="s">
        <v>269</v>
      </c>
      <c r="AM65" s="151" t="s">
        <v>270</v>
      </c>
      <c r="AN65" s="62" t="s">
        <v>271</v>
      </c>
      <c r="AO65" s="152" t="s">
        <v>272</v>
      </c>
      <c r="AP65" s="152" t="s">
        <v>273</v>
      </c>
      <c r="AQ65" s="152" t="s">
        <v>274</v>
      </c>
      <c r="AR65" s="152" t="s">
        <v>275</v>
      </c>
      <c r="AS65" s="152" t="s">
        <v>276</v>
      </c>
      <c r="AT65" s="153"/>
      <c r="AU65" s="151" t="s">
        <v>277</v>
      </c>
      <c r="AV65" s="153"/>
      <c r="AW65" s="153"/>
      <c r="AX65" s="153"/>
    </row>
    <row r="66" ht="18.0" customHeight="1">
      <c r="A66" s="37" t="s">
        <v>74</v>
      </c>
      <c r="B66" s="37" t="s">
        <v>157</v>
      </c>
      <c r="C66" s="154" t="s">
        <v>278</v>
      </c>
      <c r="D66" s="37" t="s">
        <v>279</v>
      </c>
      <c r="E66" s="37" t="s">
        <v>280</v>
      </c>
      <c r="F66" s="37" t="s">
        <v>281</v>
      </c>
      <c r="G66" s="155" t="s">
        <v>282</v>
      </c>
      <c r="H66" s="156" t="s">
        <v>283</v>
      </c>
      <c r="I66" s="157" t="s">
        <v>284</v>
      </c>
      <c r="J66" s="157" t="s">
        <v>279</v>
      </c>
      <c r="K66" s="157" t="s">
        <v>280</v>
      </c>
      <c r="L66" s="157" t="s">
        <v>281</v>
      </c>
      <c r="M66" s="157" t="s">
        <v>282</v>
      </c>
      <c r="N66" s="158" t="s">
        <v>283</v>
      </c>
      <c r="O66" s="159" t="s">
        <v>285</v>
      </c>
      <c r="P66" s="159" t="s">
        <v>286</v>
      </c>
      <c r="Q66" s="159" t="s">
        <v>287</v>
      </c>
      <c r="R66" s="159" t="s">
        <v>288</v>
      </c>
      <c r="S66" s="159" t="s">
        <v>289</v>
      </c>
      <c r="T66" s="159" t="s">
        <v>290</v>
      </c>
      <c r="U66" s="160" t="s">
        <v>291</v>
      </c>
      <c r="V66" s="160" t="s">
        <v>292</v>
      </c>
      <c r="W66" s="160" t="s">
        <v>293</v>
      </c>
      <c r="X66" s="160" t="s">
        <v>294</v>
      </c>
      <c r="Y66" s="161"/>
      <c r="Z66" s="162"/>
      <c r="AA66" s="162"/>
      <c r="AB66" s="162"/>
      <c r="AC66" s="162"/>
      <c r="AD66" s="162"/>
      <c r="AE66" s="162"/>
      <c r="AF66" s="162"/>
      <c r="AG66" s="162"/>
      <c r="AH66" s="163"/>
      <c r="AI66" s="164"/>
      <c r="AJ66" s="164"/>
      <c r="AK66" s="164"/>
      <c r="AL66" s="164"/>
      <c r="AM66" s="164"/>
      <c r="AN66" s="164"/>
      <c r="AO66" s="164"/>
      <c r="AP66" s="164"/>
      <c r="AQ66" s="164"/>
      <c r="AR66" s="164"/>
      <c r="AS66" s="164"/>
      <c r="AT66" s="164"/>
      <c r="AU66" s="164"/>
      <c r="AV66" s="164"/>
      <c r="AW66" s="164"/>
      <c r="AX66" s="164"/>
    </row>
    <row r="67" ht="18.0" customHeight="1">
      <c r="A67" s="165" t="s">
        <v>295</v>
      </c>
      <c r="B67" s="165" t="s">
        <v>156</v>
      </c>
      <c r="C67" s="166" t="s">
        <v>257</v>
      </c>
      <c r="D67" s="165" t="s">
        <v>257</v>
      </c>
      <c r="E67" s="165" t="s">
        <v>257</v>
      </c>
      <c r="F67" s="165" t="s">
        <v>257</v>
      </c>
      <c r="G67" s="167" t="s">
        <v>257</v>
      </c>
      <c r="H67" s="168" t="s">
        <v>257</v>
      </c>
      <c r="I67" s="169" t="str">
        <f t="shared" ref="I67:N67" si="12">$B$37</f>
        <v>UGX</v>
      </c>
      <c r="J67" s="169" t="str">
        <f t="shared" si="12"/>
        <v>UGX</v>
      </c>
      <c r="K67" s="169" t="str">
        <f t="shared" si="12"/>
        <v>UGX</v>
      </c>
      <c r="L67" s="169" t="str">
        <f t="shared" si="12"/>
        <v>UGX</v>
      </c>
      <c r="M67" s="169" t="str">
        <f t="shared" si="12"/>
        <v>UGX</v>
      </c>
      <c r="N67" s="170" t="str">
        <f t="shared" si="12"/>
        <v>UGX</v>
      </c>
      <c r="O67" s="171" t="s">
        <v>296</v>
      </c>
      <c r="P67" s="171" t="s">
        <v>296</v>
      </c>
      <c r="Q67" s="171" t="s">
        <v>297</v>
      </c>
      <c r="R67" s="171" t="s">
        <v>297</v>
      </c>
      <c r="S67" s="171" t="s">
        <v>197</v>
      </c>
      <c r="T67" s="171" t="s">
        <v>197</v>
      </c>
      <c r="U67" s="172" t="s">
        <v>50</v>
      </c>
      <c r="V67" s="173" t="s">
        <v>50</v>
      </c>
      <c r="W67" s="174"/>
      <c r="X67" s="175"/>
      <c r="Y67" s="176"/>
      <c r="Z67" s="174"/>
      <c r="AA67" s="175"/>
      <c r="AB67" s="174"/>
      <c r="AC67" s="175"/>
      <c r="AD67" s="174"/>
      <c r="AE67" s="175"/>
      <c r="AF67" s="174"/>
      <c r="AG67" s="173"/>
      <c r="AH67" s="177"/>
      <c r="AI67" s="173"/>
      <c r="AJ67" s="177"/>
      <c r="AK67" s="173"/>
      <c r="AL67" s="177"/>
      <c r="AM67" s="173"/>
      <c r="AN67" s="177"/>
      <c r="AO67" s="173"/>
      <c r="AP67" s="177"/>
      <c r="AQ67" s="173"/>
      <c r="AR67" s="177"/>
      <c r="AS67" s="177"/>
      <c r="AT67" s="177"/>
      <c r="AU67" s="173"/>
      <c r="AV67" s="177"/>
      <c r="AW67" s="173"/>
      <c r="AX67" s="177"/>
    </row>
    <row r="68" ht="18.0" customHeight="1">
      <c r="A68" s="178">
        <f>L18</f>
        <v>4</v>
      </c>
      <c r="B68" s="27" t="str">
        <f>'Structures Database'!A22</f>
        <v>Floor frame 2442 x 1221</v>
      </c>
      <c r="C68" s="28">
        <f>sumif('Structures Database'!$V:$V,$B68,'Structures Database'!U:U)</f>
        <v>57.06174793</v>
      </c>
      <c r="D68" s="179">
        <f t="shared" ref="D68:D94" si="13">$A68*C68</f>
        <v>228.2469917</v>
      </c>
      <c r="E68" s="28">
        <f t="shared" ref="E68:E94" si="14">C68*$B$39</f>
        <v>5.706174793</v>
      </c>
      <c r="F68" s="28">
        <f t="shared" ref="F68:F94" si="15">A68*E68</f>
        <v>22.82469917</v>
      </c>
      <c r="G68" s="29">
        <f t="shared" ref="G68:G94" si="16">C68+E68</f>
        <v>62.76792273</v>
      </c>
      <c r="H68" s="129">
        <f t="shared" ref="H68:H94" si="17">A68*G68</f>
        <v>251.0716909</v>
      </c>
      <c r="I68" s="30">
        <f t="shared" ref="I68:I94" si="18">C68*$B$38</f>
        <v>211128.4674</v>
      </c>
      <c r="J68" s="30">
        <f t="shared" ref="J68:J94" si="19">I68*A68</f>
        <v>844513.8694</v>
      </c>
      <c r="K68" s="30">
        <f t="shared" ref="K68:K94" si="20">E68*$B$38</f>
        <v>21112.84674</v>
      </c>
      <c r="L68" s="30">
        <f t="shared" ref="L68:L94" si="21">K68*A68</f>
        <v>84451.38694</v>
      </c>
      <c r="M68" s="30">
        <f t="shared" ref="M68:M94" si="22">G68*$B$38</f>
        <v>232241.3141</v>
      </c>
      <c r="N68" s="130">
        <f t="shared" ref="N68:N94" si="23">M68*A68</f>
        <v>928965.2564</v>
      </c>
      <c r="O68" s="31">
        <f>sumif('Structures Database'!$V:$V,$B68,'Structures Database'!P:P)</f>
        <v>92.52322841</v>
      </c>
      <c r="P68" s="55">
        <f t="shared" ref="P68:P94" si="24">$A68*O68</f>
        <v>370.0929137</v>
      </c>
      <c r="Q68" s="31">
        <f>sumif('Structures Database'!$V:$V,$B68,'Structures Database'!Q:Q)</f>
        <v>146.8143997</v>
      </c>
      <c r="R68" s="55">
        <f t="shared" ref="R68:R94" si="25">$A68*Q68</f>
        <v>587.2575989</v>
      </c>
      <c r="S68" s="31">
        <f>sumif('Structures Database'!$V:$V,$B68,'Structures Database'!R:R)/60</f>
        <v>4.183333333</v>
      </c>
      <c r="T68" s="31">
        <f t="shared" ref="T68:T94" si="26">A68*S68</f>
        <v>16.73333333</v>
      </c>
      <c r="U68" s="180">
        <f>sumif('Structures Database'!$V:$V,$B68,'Structures Database'!Y:Y)</f>
        <v>2.981682</v>
      </c>
      <c r="V68" s="180">
        <f t="shared" ref="V68:V94" si="27">A68*U68</f>
        <v>11.926728</v>
      </c>
      <c r="W68" s="33"/>
      <c r="X68" s="33"/>
      <c r="Y68" s="27"/>
      <c r="Z68" s="33"/>
      <c r="AA68" s="65"/>
      <c r="AB68" s="33"/>
      <c r="AC68" s="65"/>
      <c r="AD68" s="33"/>
      <c r="AE68" s="65"/>
      <c r="AF68" s="33"/>
      <c r="AG68" s="67">
        <v>0.0</v>
      </c>
      <c r="AH68" s="67">
        <v>3.5</v>
      </c>
      <c r="AI68" s="35">
        <v>0.0</v>
      </c>
      <c r="AJ68" s="35">
        <v>0.0</v>
      </c>
      <c r="AK68" s="35">
        <v>0.0</v>
      </c>
      <c r="AL68" s="35">
        <v>0.0</v>
      </c>
      <c r="AM68" s="35">
        <v>0.0</v>
      </c>
      <c r="AN68" s="35">
        <v>0.0</v>
      </c>
      <c r="AO68" s="35">
        <v>0.0</v>
      </c>
      <c r="AP68" s="35">
        <v>0.0</v>
      </c>
      <c r="AQ68" s="35">
        <v>3.5</v>
      </c>
      <c r="AR68" s="35">
        <v>0.5</v>
      </c>
      <c r="AS68" s="35">
        <v>0.0</v>
      </c>
      <c r="AT68" s="138"/>
      <c r="AU68" s="35">
        <f t="shared" ref="AU68:AU95" si="28">AJ68+AK68+AL68+AM68+AN68+AO68+AP68+AQ68+AR68+AS68</f>
        <v>4</v>
      </c>
      <c r="AV68" s="138"/>
      <c r="AW68" s="35"/>
      <c r="AX68" s="138"/>
    </row>
    <row r="69" ht="18.0" customHeight="1">
      <c r="A69" s="178">
        <f>M18</f>
        <v>8</v>
      </c>
      <c r="B69" s="27" t="str">
        <f>'Structures Database'!A31</f>
        <v>Floor frame 2442 x 2442</v>
      </c>
      <c r="C69" s="28">
        <f>sumif('Structures Database'!$V:$V,$B69,'Structures Database'!U:U)</f>
        <v>93.87853889</v>
      </c>
      <c r="D69" s="179">
        <f t="shared" si="13"/>
        <v>751.0283111</v>
      </c>
      <c r="E69" s="28">
        <f t="shared" si="14"/>
        <v>9.387853889</v>
      </c>
      <c r="F69" s="28">
        <f t="shared" si="15"/>
        <v>75.10283111</v>
      </c>
      <c r="G69" s="29">
        <f t="shared" si="16"/>
        <v>103.2663928</v>
      </c>
      <c r="H69" s="129">
        <f t="shared" si="17"/>
        <v>826.1311422</v>
      </c>
      <c r="I69" s="30">
        <f t="shared" si="18"/>
        <v>347350.5939</v>
      </c>
      <c r="J69" s="30">
        <f t="shared" si="19"/>
        <v>2778804.751</v>
      </c>
      <c r="K69" s="30">
        <f t="shared" si="20"/>
        <v>34735.05939</v>
      </c>
      <c r="L69" s="30">
        <f t="shared" si="21"/>
        <v>277880.4751</v>
      </c>
      <c r="M69" s="30">
        <f t="shared" si="22"/>
        <v>382085.6533</v>
      </c>
      <c r="N69" s="130">
        <f t="shared" si="23"/>
        <v>3056685.226</v>
      </c>
      <c r="O69" s="31">
        <f>sumif('Structures Database'!$V:$V,$B69,'Structures Database'!P:P)</f>
        <v>156.206183</v>
      </c>
      <c r="P69" s="55">
        <f t="shared" si="24"/>
        <v>1249.649464</v>
      </c>
      <c r="Q69" s="31">
        <f>sumif('Structures Database'!$V:$V,$B69,'Structures Database'!Q:Q)</f>
        <v>249.0619264</v>
      </c>
      <c r="R69" s="55">
        <f t="shared" si="25"/>
        <v>1992.495412</v>
      </c>
      <c r="S69" s="31">
        <f>sumif('Structures Database'!$V:$V,$B69,'Structures Database'!R:R)/60</f>
        <v>6.516666667</v>
      </c>
      <c r="T69" s="31">
        <f t="shared" si="26"/>
        <v>52.13333333</v>
      </c>
      <c r="U69" s="180">
        <f>sumif('Structures Database'!$V:$V,$B69,'Structures Database'!Y:Y)</f>
        <v>5.963364</v>
      </c>
      <c r="V69" s="180">
        <f t="shared" si="27"/>
        <v>47.706912</v>
      </c>
      <c r="W69" s="33"/>
      <c r="X69" s="65"/>
      <c r="Y69" s="27"/>
      <c r="Z69" s="33"/>
      <c r="AA69" s="65"/>
      <c r="AB69" s="33"/>
      <c r="AC69" s="65"/>
      <c r="AD69" s="33"/>
      <c r="AE69" s="65"/>
      <c r="AF69" s="33"/>
      <c r="AG69" s="67">
        <v>6.0</v>
      </c>
      <c r="AH69" s="67">
        <v>0.0</v>
      </c>
      <c r="AI69" s="35">
        <v>8.0</v>
      </c>
      <c r="AJ69" s="35">
        <v>4.0</v>
      </c>
      <c r="AK69" s="35">
        <v>0.0</v>
      </c>
      <c r="AL69" s="35">
        <v>2.0</v>
      </c>
      <c r="AM69" s="35">
        <v>0.0</v>
      </c>
      <c r="AN69" s="35">
        <v>3.0</v>
      </c>
      <c r="AO69" s="35">
        <v>12.0</v>
      </c>
      <c r="AP69" s="35">
        <v>6.0</v>
      </c>
      <c r="AQ69" s="35">
        <v>0.0</v>
      </c>
      <c r="AR69" s="35">
        <v>1.5</v>
      </c>
      <c r="AS69" s="35">
        <v>8.0</v>
      </c>
      <c r="AT69" s="138"/>
      <c r="AU69" s="35">
        <f t="shared" si="28"/>
        <v>36.5</v>
      </c>
      <c r="AV69" s="138"/>
      <c r="AW69" s="35"/>
      <c r="AX69" s="138"/>
    </row>
    <row r="70" ht="18.0" customHeight="1">
      <c r="A70" s="178">
        <f t="shared" ref="A70:A71" si="29">N18</f>
        <v>0</v>
      </c>
      <c r="B70" s="27" t="str">
        <f>'Structures Database'!A40</f>
        <v>Floor frame 2442 x 3053</v>
      </c>
      <c r="C70" s="28">
        <f>sumif('Structures Database'!$V:$V,$B70,'Structures Database'!U:U)</f>
        <v>118.4126158</v>
      </c>
      <c r="D70" s="179">
        <f t="shared" si="13"/>
        <v>0</v>
      </c>
      <c r="E70" s="28">
        <f t="shared" si="14"/>
        <v>11.84126158</v>
      </c>
      <c r="F70" s="28">
        <f t="shared" si="15"/>
        <v>0</v>
      </c>
      <c r="G70" s="29">
        <f t="shared" si="16"/>
        <v>130.2538773</v>
      </c>
      <c r="H70" s="129">
        <f t="shared" si="17"/>
        <v>0</v>
      </c>
      <c r="I70" s="30">
        <f t="shared" si="18"/>
        <v>438126.6783</v>
      </c>
      <c r="J70" s="30">
        <f t="shared" si="19"/>
        <v>0</v>
      </c>
      <c r="K70" s="30">
        <f t="shared" si="20"/>
        <v>43812.66783</v>
      </c>
      <c r="L70" s="30">
        <f t="shared" si="21"/>
        <v>0</v>
      </c>
      <c r="M70" s="30">
        <f t="shared" si="22"/>
        <v>481939.3462</v>
      </c>
      <c r="N70" s="130">
        <f t="shared" si="23"/>
        <v>0</v>
      </c>
      <c r="O70" s="31">
        <f>sumif('Structures Database'!$V:$V,$B70,'Structures Database'!P:P)</f>
        <v>196.7149947</v>
      </c>
      <c r="P70" s="55">
        <f t="shared" si="24"/>
        <v>0</v>
      </c>
      <c r="Q70" s="31">
        <f>sumif('Structures Database'!$V:$V,$B70,'Structures Database'!Q:Q)</f>
        <v>313.4738551</v>
      </c>
      <c r="R70" s="55">
        <f t="shared" si="25"/>
        <v>0</v>
      </c>
      <c r="S70" s="31">
        <f>sumif('Structures Database'!$V:$V,$B70,'Structures Database'!R:R)/60</f>
        <v>8.283333333</v>
      </c>
      <c r="T70" s="31">
        <f t="shared" si="26"/>
        <v>0</v>
      </c>
      <c r="U70" s="180">
        <f>sumif('Structures Database'!$V:$V,$B70,'Structures Database'!Y:Y)</f>
        <v>7.455426</v>
      </c>
      <c r="V70" s="180">
        <f t="shared" si="27"/>
        <v>0</v>
      </c>
      <c r="W70" s="33"/>
      <c r="X70" s="65"/>
      <c r="Y70" s="27"/>
      <c r="Z70" s="33"/>
      <c r="AA70" s="65"/>
      <c r="AB70" s="33"/>
      <c r="AC70" s="65"/>
      <c r="AD70" s="33"/>
      <c r="AE70" s="65"/>
      <c r="AF70" s="33"/>
      <c r="AG70" s="67">
        <v>0.0</v>
      </c>
      <c r="AH70" s="67">
        <v>7.5</v>
      </c>
      <c r="AI70" s="35">
        <v>0.0</v>
      </c>
      <c r="AJ70" s="35">
        <v>0.0</v>
      </c>
      <c r="AK70" s="35">
        <v>4.0</v>
      </c>
      <c r="AL70" s="35">
        <v>4.0</v>
      </c>
      <c r="AM70" s="35">
        <v>6.0</v>
      </c>
      <c r="AN70" s="35">
        <v>9.0</v>
      </c>
      <c r="AO70" s="35">
        <v>3.0</v>
      </c>
      <c r="AP70" s="35">
        <v>9.0</v>
      </c>
      <c r="AQ70" s="35">
        <v>7.0</v>
      </c>
      <c r="AR70" s="35">
        <v>10.5</v>
      </c>
      <c r="AS70" s="35">
        <v>8.0</v>
      </c>
      <c r="AT70" s="138"/>
      <c r="AU70" s="35">
        <f t="shared" si="28"/>
        <v>60.5</v>
      </c>
      <c r="AV70" s="138"/>
      <c r="AW70" s="35"/>
      <c r="AX70" s="138"/>
    </row>
    <row r="71" ht="18.0" customHeight="1">
      <c r="A71" s="181" t="str">
        <f t="shared" si="29"/>
        <v/>
      </c>
      <c r="B71" s="27" t="str">
        <f>'Structures Database'!A49</f>
        <v>Floor frame 2442 x 3663</v>
      </c>
      <c r="C71" s="28">
        <f>sumif('Structures Database'!$V:$V,$B71,'Structures Database'!U:U)</f>
        <v>118.4126158</v>
      </c>
      <c r="D71" s="179">
        <f t="shared" si="13"/>
        <v>0</v>
      </c>
      <c r="E71" s="28">
        <f t="shared" si="14"/>
        <v>11.84126158</v>
      </c>
      <c r="F71" s="28">
        <f t="shared" si="15"/>
        <v>0</v>
      </c>
      <c r="G71" s="29">
        <f t="shared" si="16"/>
        <v>130.2538773</v>
      </c>
      <c r="H71" s="129">
        <f t="shared" si="17"/>
        <v>0</v>
      </c>
      <c r="I71" s="30">
        <f t="shared" si="18"/>
        <v>438126.6783</v>
      </c>
      <c r="J71" s="30">
        <f t="shared" si="19"/>
        <v>0</v>
      </c>
      <c r="K71" s="30">
        <f t="shared" si="20"/>
        <v>43812.66783</v>
      </c>
      <c r="L71" s="30">
        <f t="shared" si="21"/>
        <v>0</v>
      </c>
      <c r="M71" s="30">
        <f t="shared" si="22"/>
        <v>481939.3462</v>
      </c>
      <c r="N71" s="130">
        <f t="shared" si="23"/>
        <v>0</v>
      </c>
      <c r="O71" s="31">
        <f>sumif('Structures Database'!$V:$V,$B71,'Structures Database'!P:P)</f>
        <v>196.7149947</v>
      </c>
      <c r="P71" s="55">
        <f t="shared" si="24"/>
        <v>0</v>
      </c>
      <c r="Q71" s="31">
        <f>sumif('Structures Database'!$V:$V,$B71,'Structures Database'!Q:Q)</f>
        <v>313.4738551</v>
      </c>
      <c r="R71" s="55">
        <f t="shared" si="25"/>
        <v>0</v>
      </c>
      <c r="S71" s="31">
        <f>sumif('Structures Database'!$V:$V,$B71,'Structures Database'!R:R)/60</f>
        <v>8.283333333</v>
      </c>
      <c r="T71" s="31">
        <f t="shared" si="26"/>
        <v>0</v>
      </c>
      <c r="U71" s="180">
        <f>sumif('Structures Database'!$V:$V,$B71,'Structures Database'!Y:Y)</f>
        <v>7.455426</v>
      </c>
      <c r="V71" s="180">
        <f t="shared" si="27"/>
        <v>0</v>
      </c>
      <c r="W71" s="33"/>
      <c r="X71" s="65"/>
      <c r="Y71" s="27"/>
      <c r="Z71" s="33"/>
      <c r="AA71" s="65"/>
      <c r="AB71" s="33"/>
      <c r="AC71" s="65"/>
      <c r="AD71" s="33"/>
      <c r="AE71" s="65"/>
      <c r="AF71" s="33"/>
      <c r="AG71" s="67">
        <v>0.0</v>
      </c>
      <c r="AH71" s="67">
        <v>7.5</v>
      </c>
      <c r="AI71" s="35">
        <v>0.0</v>
      </c>
      <c r="AJ71" s="35">
        <v>0.0</v>
      </c>
      <c r="AK71" s="35">
        <v>4.0</v>
      </c>
      <c r="AL71" s="35">
        <v>4.0</v>
      </c>
      <c r="AM71" s="35">
        <v>6.0</v>
      </c>
      <c r="AN71" s="35">
        <v>9.0</v>
      </c>
      <c r="AO71" s="35">
        <v>3.0</v>
      </c>
      <c r="AP71" s="35">
        <v>9.0</v>
      </c>
      <c r="AQ71" s="35">
        <v>7.0</v>
      </c>
      <c r="AR71" s="35">
        <v>10.5</v>
      </c>
      <c r="AS71" s="35">
        <v>8.0</v>
      </c>
      <c r="AT71" s="138"/>
      <c r="AU71" s="35">
        <f t="shared" si="28"/>
        <v>60.5</v>
      </c>
      <c r="AV71" s="138"/>
      <c r="AW71" s="35"/>
      <c r="AX71" s="138"/>
    </row>
    <row r="72" ht="18.0" customHeight="1">
      <c r="A72" s="67">
        <f t="shared" ref="A72:A74" si="30">E31</f>
        <v>0</v>
      </c>
      <c r="B72" s="27" t="str">
        <f>'Structures Database'!A58</f>
        <v>Decking frame 2442 x 1221</v>
      </c>
      <c r="C72" s="28">
        <f>sumif('Structures Database'!$V:$V,$B72,'Structures Database'!U:U)</f>
        <v>52.82110808</v>
      </c>
      <c r="D72" s="179">
        <f t="shared" si="13"/>
        <v>0</v>
      </c>
      <c r="E72" s="28">
        <f t="shared" si="14"/>
        <v>5.282110808</v>
      </c>
      <c r="F72" s="28">
        <f t="shared" si="15"/>
        <v>0</v>
      </c>
      <c r="G72" s="29">
        <f t="shared" si="16"/>
        <v>58.10321889</v>
      </c>
      <c r="H72" s="129">
        <f t="shared" si="17"/>
        <v>0</v>
      </c>
      <c r="I72" s="30">
        <f t="shared" si="18"/>
        <v>195438.0999</v>
      </c>
      <c r="J72" s="30">
        <f t="shared" si="19"/>
        <v>0</v>
      </c>
      <c r="K72" s="30">
        <f t="shared" si="20"/>
        <v>19543.80999</v>
      </c>
      <c r="L72" s="30">
        <f t="shared" si="21"/>
        <v>0</v>
      </c>
      <c r="M72" s="30">
        <f t="shared" si="22"/>
        <v>214981.9099</v>
      </c>
      <c r="N72" s="130">
        <f t="shared" si="23"/>
        <v>0</v>
      </c>
      <c r="O72" s="31">
        <f>sumif('Structures Database'!$V:$V,$B72,'Structures Database'!P:P)</f>
        <v>83.85025817</v>
      </c>
      <c r="P72" s="55">
        <f t="shared" si="24"/>
        <v>0</v>
      </c>
      <c r="Q72" s="31">
        <f>sumif('Structures Database'!$V:$V,$B72,'Structures Database'!Q:Q)</f>
        <v>132.8438216</v>
      </c>
      <c r="R72" s="55">
        <f t="shared" si="25"/>
        <v>0</v>
      </c>
      <c r="S72" s="31">
        <f>sumif('Structures Database'!$V:$V,$B72,'Structures Database'!R:R)/60</f>
        <v>3.683333333</v>
      </c>
      <c r="T72" s="31">
        <f t="shared" si="26"/>
        <v>0</v>
      </c>
      <c r="U72" s="180">
        <f>sumif('Structures Database'!$V:$V,$B72,'Structures Database'!Y:Y)</f>
        <v>2.981682</v>
      </c>
      <c r="V72" s="180">
        <f t="shared" si="27"/>
        <v>0</v>
      </c>
      <c r="W72" s="33"/>
      <c r="X72" s="65"/>
      <c r="Y72" s="27"/>
      <c r="Z72" s="33"/>
      <c r="AA72" s="65"/>
      <c r="AB72" s="33"/>
      <c r="AC72" s="65"/>
      <c r="AD72" s="33"/>
      <c r="AE72" s="65"/>
      <c r="AF72" s="33"/>
      <c r="AG72" s="67">
        <v>0.0</v>
      </c>
      <c r="AH72" s="67">
        <v>0.0</v>
      </c>
      <c r="AI72" s="35">
        <v>0.0</v>
      </c>
      <c r="AJ72" s="35">
        <v>0.0</v>
      </c>
      <c r="AK72" s="35">
        <v>0.0</v>
      </c>
      <c r="AL72" s="35">
        <v>0.0</v>
      </c>
      <c r="AM72" s="35">
        <v>0.0</v>
      </c>
      <c r="AN72" s="35">
        <v>0.0</v>
      </c>
      <c r="AO72" s="35">
        <v>0.0</v>
      </c>
      <c r="AP72" s="35">
        <v>0.0</v>
      </c>
      <c r="AQ72" s="35">
        <v>0.0</v>
      </c>
      <c r="AR72" s="35">
        <v>0.0</v>
      </c>
      <c r="AS72" s="35">
        <v>0.0</v>
      </c>
      <c r="AT72" s="138"/>
      <c r="AU72" s="35">
        <f t="shared" si="28"/>
        <v>0</v>
      </c>
      <c r="AV72" s="138"/>
      <c r="AW72" s="35"/>
      <c r="AX72" s="138"/>
    </row>
    <row r="73" ht="18.0" customHeight="1">
      <c r="A73" s="67">
        <f t="shared" si="30"/>
        <v>0</v>
      </c>
      <c r="B73" s="27" t="str">
        <f>'Structures Database'!A67</f>
        <v>Decking frame 2442 x 2442</v>
      </c>
      <c r="C73" s="28">
        <f>sumif('Structures Database'!$V:$V,$B73,'Structures Database'!U:U)</f>
        <v>87.28659097</v>
      </c>
      <c r="D73" s="179">
        <f t="shared" si="13"/>
        <v>0</v>
      </c>
      <c r="E73" s="28">
        <f t="shared" si="14"/>
        <v>8.728659097</v>
      </c>
      <c r="F73" s="28">
        <f t="shared" si="15"/>
        <v>0</v>
      </c>
      <c r="G73" s="29">
        <f t="shared" si="16"/>
        <v>96.01525006</v>
      </c>
      <c r="H73" s="129">
        <f t="shared" si="17"/>
        <v>0</v>
      </c>
      <c r="I73" s="30">
        <f t="shared" si="18"/>
        <v>322960.3866</v>
      </c>
      <c r="J73" s="30">
        <f t="shared" si="19"/>
        <v>0</v>
      </c>
      <c r="K73" s="30">
        <f t="shared" si="20"/>
        <v>32296.03866</v>
      </c>
      <c r="L73" s="30">
        <f t="shared" si="21"/>
        <v>0</v>
      </c>
      <c r="M73" s="30">
        <f t="shared" si="22"/>
        <v>355256.4252</v>
      </c>
      <c r="N73" s="130">
        <f t="shared" si="23"/>
        <v>0</v>
      </c>
      <c r="O73" s="31">
        <f>sumif('Structures Database'!$V:$V,$B73,'Structures Database'!P:P)</f>
        <v>141.7660492</v>
      </c>
      <c r="P73" s="55">
        <f t="shared" si="24"/>
        <v>0</v>
      </c>
      <c r="Q73" s="31">
        <f>sumif('Structures Database'!$V:$V,$B73,'Structures Database'!Q:Q)</f>
        <v>225.7776295</v>
      </c>
      <c r="R73" s="55">
        <f t="shared" si="25"/>
        <v>0</v>
      </c>
      <c r="S73" s="31">
        <f>sumif('Structures Database'!$V:$V,$B73,'Structures Database'!R:R)/60</f>
        <v>5.683333333</v>
      </c>
      <c r="T73" s="31">
        <f t="shared" si="26"/>
        <v>0</v>
      </c>
      <c r="U73" s="180">
        <f>sumif('Structures Database'!$V:$V,$B73,'Structures Database'!Y:Y)</f>
        <v>5.963364</v>
      </c>
      <c r="V73" s="180">
        <f t="shared" si="27"/>
        <v>0</v>
      </c>
      <c r="W73" s="33"/>
      <c r="X73" s="65"/>
      <c r="Y73" s="27"/>
      <c r="Z73" s="33"/>
      <c r="AA73" s="65"/>
      <c r="AB73" s="33"/>
      <c r="AC73" s="65"/>
      <c r="AD73" s="33"/>
      <c r="AE73" s="65"/>
      <c r="AF73" s="33"/>
      <c r="AG73" s="67">
        <v>0.0</v>
      </c>
      <c r="AH73" s="67">
        <v>0.0</v>
      </c>
      <c r="AI73" s="35">
        <v>0.0</v>
      </c>
      <c r="AJ73" s="35">
        <v>0.0</v>
      </c>
      <c r="AK73" s="35">
        <v>0.0</v>
      </c>
      <c r="AL73" s="35">
        <v>0.0</v>
      </c>
      <c r="AM73" s="35">
        <v>0.0</v>
      </c>
      <c r="AN73" s="35">
        <v>0.0</v>
      </c>
      <c r="AO73" s="35">
        <v>0.0</v>
      </c>
      <c r="AP73" s="35">
        <v>0.0</v>
      </c>
      <c r="AQ73" s="35">
        <v>0.0</v>
      </c>
      <c r="AR73" s="35">
        <v>0.0</v>
      </c>
      <c r="AS73" s="35">
        <v>0.0</v>
      </c>
      <c r="AT73" s="138"/>
      <c r="AU73" s="35">
        <f t="shared" si="28"/>
        <v>0</v>
      </c>
      <c r="AV73" s="138"/>
      <c r="AW73" s="35"/>
      <c r="AX73" s="138"/>
    </row>
    <row r="74" ht="18.0" customHeight="1">
      <c r="A74" s="67">
        <f t="shared" si="30"/>
        <v>0</v>
      </c>
      <c r="B74" s="27" t="str">
        <f>'Structures Database'!A76</f>
        <v>Decking frame 2442 x 3053</v>
      </c>
      <c r="C74" s="28">
        <f>sumif('Structures Database'!$V:$V,$B74,'Structures Database'!U:U)</f>
        <v>104.4135554</v>
      </c>
      <c r="D74" s="179">
        <f t="shared" si="13"/>
        <v>0</v>
      </c>
      <c r="E74" s="28">
        <f t="shared" si="14"/>
        <v>10.44135554</v>
      </c>
      <c r="F74" s="28">
        <f t="shared" si="15"/>
        <v>0</v>
      </c>
      <c r="G74" s="29">
        <f t="shared" si="16"/>
        <v>114.8549109</v>
      </c>
      <c r="H74" s="129">
        <f t="shared" si="17"/>
        <v>0</v>
      </c>
      <c r="I74" s="30">
        <f t="shared" si="18"/>
        <v>386330.155</v>
      </c>
      <c r="J74" s="30">
        <f t="shared" si="19"/>
        <v>0</v>
      </c>
      <c r="K74" s="30">
        <f t="shared" si="20"/>
        <v>38633.0155</v>
      </c>
      <c r="L74" s="30">
        <f t="shared" si="21"/>
        <v>0</v>
      </c>
      <c r="M74" s="30">
        <f t="shared" si="22"/>
        <v>424963.1705</v>
      </c>
      <c r="N74" s="130">
        <f t="shared" si="23"/>
        <v>0</v>
      </c>
      <c r="O74" s="31">
        <f>sumif('Structures Database'!$V:$V,$B74,'Structures Database'!P:P)</f>
        <v>170.7145255</v>
      </c>
      <c r="P74" s="55">
        <f t="shared" si="24"/>
        <v>0</v>
      </c>
      <c r="Q74" s="31">
        <f>sumif('Structures Database'!$V:$V,$B74,'Structures Database'!Q:Q)</f>
        <v>272.2293609</v>
      </c>
      <c r="R74" s="55">
        <f t="shared" si="25"/>
        <v>0</v>
      </c>
      <c r="S74" s="31">
        <f>sumif('Structures Database'!$V:$V,$B74,'Structures Database'!R:R)/60</f>
        <v>6.683333333</v>
      </c>
      <c r="T74" s="31">
        <f t="shared" si="26"/>
        <v>0</v>
      </c>
      <c r="U74" s="180">
        <f>sumif('Structures Database'!$V:$V,$B74,'Structures Database'!Y:Y)</f>
        <v>7.455426</v>
      </c>
      <c r="V74" s="180">
        <f t="shared" si="27"/>
        <v>0</v>
      </c>
      <c r="W74" s="33"/>
      <c r="X74" s="65"/>
      <c r="Y74" s="27"/>
      <c r="Z74" s="33"/>
      <c r="AA74" s="65"/>
      <c r="AB74" s="33"/>
      <c r="AC74" s="65"/>
      <c r="AD74" s="33"/>
      <c r="AE74" s="65"/>
      <c r="AF74" s="33"/>
      <c r="AG74" s="67">
        <v>0.0</v>
      </c>
      <c r="AH74" s="67">
        <v>0.0</v>
      </c>
      <c r="AI74" s="35">
        <v>0.0</v>
      </c>
      <c r="AJ74" s="35">
        <v>0.0</v>
      </c>
      <c r="AK74" s="35">
        <v>0.0</v>
      </c>
      <c r="AL74" s="35">
        <v>0.0</v>
      </c>
      <c r="AM74" s="35">
        <v>0.0</v>
      </c>
      <c r="AN74" s="35">
        <v>0.0</v>
      </c>
      <c r="AO74" s="35">
        <v>0.0</v>
      </c>
      <c r="AP74" s="35">
        <v>0.0</v>
      </c>
      <c r="AQ74" s="35">
        <v>0.0</v>
      </c>
      <c r="AR74" s="35">
        <v>0.0</v>
      </c>
      <c r="AS74" s="35">
        <v>0.0</v>
      </c>
      <c r="AT74" s="138"/>
      <c r="AU74" s="35">
        <f t="shared" si="28"/>
        <v>0</v>
      </c>
      <c r="AV74" s="138"/>
      <c r="AW74" s="35"/>
      <c r="AX74" s="138"/>
    </row>
    <row r="75" ht="18.0" customHeight="1">
      <c r="A75" s="182">
        <f>Q18</f>
        <v>5</v>
      </c>
      <c r="B75" s="95" t="str">
        <f>'Structures Database'!A87</f>
        <v>Wall frame 2442 x 2654</v>
      </c>
      <c r="C75" s="183">
        <f>sumif('Structures Database'!$V:$V,$B75,'Structures Database'!U:U)</f>
        <v>61.86247447</v>
      </c>
      <c r="D75" s="184">
        <f t="shared" si="13"/>
        <v>309.3123724</v>
      </c>
      <c r="E75" s="183">
        <f t="shared" si="14"/>
        <v>6.186247447</v>
      </c>
      <c r="F75" s="183">
        <f t="shared" si="15"/>
        <v>30.93123724</v>
      </c>
      <c r="G75" s="185">
        <f t="shared" si="16"/>
        <v>68.04872192</v>
      </c>
      <c r="H75" s="186">
        <f t="shared" si="17"/>
        <v>340.2436096</v>
      </c>
      <c r="I75" s="96">
        <f t="shared" si="18"/>
        <v>228891.1555</v>
      </c>
      <c r="J75" s="96">
        <f t="shared" si="19"/>
        <v>1144455.778</v>
      </c>
      <c r="K75" s="96">
        <f t="shared" si="20"/>
        <v>22889.11555</v>
      </c>
      <c r="L75" s="96">
        <f t="shared" si="21"/>
        <v>114445.5778</v>
      </c>
      <c r="M75" s="96">
        <f t="shared" si="22"/>
        <v>251780.2711</v>
      </c>
      <c r="N75" s="187">
        <f t="shared" si="23"/>
        <v>1258901.355</v>
      </c>
      <c r="O75" s="89">
        <f>sumif('Structures Database'!$V:$V,$B75,'Structures Database'!P:P)</f>
        <v>92.33001615</v>
      </c>
      <c r="P75" s="188">
        <f t="shared" si="24"/>
        <v>461.6500808</v>
      </c>
      <c r="Q75" s="89">
        <f>sumif('Structures Database'!$V:$V,$B75,'Structures Database'!Q:Q)</f>
        <v>146.0858012</v>
      </c>
      <c r="R75" s="188">
        <f t="shared" si="25"/>
        <v>730.4290061</v>
      </c>
      <c r="S75" s="89">
        <f>sumif('Structures Database'!$V:$V,$B75,'Structures Database'!R:R)/60</f>
        <v>4.016666667</v>
      </c>
      <c r="T75" s="89">
        <f t="shared" si="26"/>
        <v>20.08333333</v>
      </c>
      <c r="U75" s="189">
        <f>sumif('Structures Database'!$V:$V,$B75,'Structures Database'!Y:Y)</f>
        <v>6.901092</v>
      </c>
      <c r="V75" s="189">
        <f t="shared" si="27"/>
        <v>34.50546</v>
      </c>
      <c r="W75" s="190"/>
      <c r="X75" s="189"/>
      <c r="Y75" s="95"/>
      <c r="Z75" s="190"/>
      <c r="AA75" s="191"/>
      <c r="AB75" s="190"/>
      <c r="AC75" s="191"/>
      <c r="AD75" s="190"/>
      <c r="AE75" s="191"/>
      <c r="AF75" s="190"/>
      <c r="AG75" s="59">
        <v>3.0</v>
      </c>
      <c r="AH75" s="59">
        <v>1.0</v>
      </c>
      <c r="AI75" s="192">
        <v>6.0</v>
      </c>
      <c r="AJ75" s="192">
        <v>4.0</v>
      </c>
      <c r="AK75" s="192">
        <v>0.0</v>
      </c>
      <c r="AL75" s="192">
        <v>1.0</v>
      </c>
      <c r="AM75" s="192">
        <v>2.0</v>
      </c>
      <c r="AN75" s="192">
        <v>3.0</v>
      </c>
      <c r="AO75" s="192">
        <v>11.0</v>
      </c>
      <c r="AP75" s="192">
        <v>8.0</v>
      </c>
      <c r="AQ75" s="192">
        <v>0.0</v>
      </c>
      <c r="AR75" s="192">
        <v>1.5</v>
      </c>
      <c r="AS75" s="192">
        <v>4.0</v>
      </c>
      <c r="AT75" s="193"/>
      <c r="AU75" s="35">
        <f t="shared" si="28"/>
        <v>34.5</v>
      </c>
      <c r="AV75" s="193"/>
      <c r="AW75" s="192"/>
      <c r="AX75" s="193"/>
    </row>
    <row r="76" ht="18.0" customHeight="1">
      <c r="A76" s="178">
        <f>R18</f>
        <v>0</v>
      </c>
      <c r="B76" s="27" t="str">
        <f>'Structures Database'!A101</f>
        <v>Wall frame 3053 x 2654</v>
      </c>
      <c r="C76" s="28">
        <f>sumif('Structures Database'!$V:$V,$B76,'Structures Database'!U:U)</f>
        <v>75.25654709</v>
      </c>
      <c r="D76" s="179">
        <f t="shared" si="13"/>
        <v>0</v>
      </c>
      <c r="E76" s="28">
        <f t="shared" si="14"/>
        <v>7.525654709</v>
      </c>
      <c r="F76" s="28">
        <f t="shared" si="15"/>
        <v>0</v>
      </c>
      <c r="G76" s="29">
        <f t="shared" si="16"/>
        <v>82.7822018</v>
      </c>
      <c r="H76" s="129">
        <f t="shared" si="17"/>
        <v>0</v>
      </c>
      <c r="I76" s="30">
        <f t="shared" si="18"/>
        <v>278449.2242</v>
      </c>
      <c r="J76" s="30">
        <f t="shared" si="19"/>
        <v>0</v>
      </c>
      <c r="K76" s="30">
        <f t="shared" si="20"/>
        <v>27844.92242</v>
      </c>
      <c r="L76" s="30">
        <f t="shared" si="21"/>
        <v>0</v>
      </c>
      <c r="M76" s="30">
        <f t="shared" si="22"/>
        <v>306294.1467</v>
      </c>
      <c r="N76" s="130">
        <f t="shared" si="23"/>
        <v>0</v>
      </c>
      <c r="O76" s="31">
        <f>sumif('Structures Database'!$V:$V,$B76,'Structures Database'!P:P)</f>
        <v>112.9927387</v>
      </c>
      <c r="P76" s="55">
        <f t="shared" si="24"/>
        <v>0</v>
      </c>
      <c r="Q76" s="31">
        <f>sumif('Structures Database'!$V:$V,$B76,'Structures Database'!Q:Q)</f>
        <v>178.956079</v>
      </c>
      <c r="R76" s="55">
        <f t="shared" si="25"/>
        <v>0</v>
      </c>
      <c r="S76" s="31">
        <f>sumif('Structures Database'!$V:$V,$B76,'Structures Database'!R:R)/60</f>
        <v>4.666666667</v>
      </c>
      <c r="T76" s="31">
        <f t="shared" si="26"/>
        <v>0</v>
      </c>
      <c r="U76" s="180">
        <f>sumif('Structures Database'!$V:$V,$B76,'Structures Database'!Y:Y)</f>
        <v>8.627778</v>
      </c>
      <c r="V76" s="180">
        <f t="shared" si="27"/>
        <v>0</v>
      </c>
      <c r="W76" s="33"/>
      <c r="X76" s="180"/>
      <c r="Y76" s="27"/>
      <c r="Z76" s="33"/>
      <c r="AA76" s="65"/>
      <c r="AB76" s="33"/>
      <c r="AC76" s="65"/>
      <c r="AD76" s="33"/>
      <c r="AE76" s="65"/>
      <c r="AF76" s="33"/>
      <c r="AG76" s="67">
        <v>0.0</v>
      </c>
      <c r="AH76" s="67">
        <v>4.0</v>
      </c>
      <c r="AI76" s="35">
        <v>0.0</v>
      </c>
      <c r="AJ76" s="35">
        <v>0.0</v>
      </c>
      <c r="AK76" s="35">
        <v>2.0</v>
      </c>
      <c r="AL76" s="35">
        <v>2.0</v>
      </c>
      <c r="AM76" s="35">
        <v>3.0</v>
      </c>
      <c r="AN76" s="35">
        <v>3.0</v>
      </c>
      <c r="AO76" s="35">
        <v>4.0</v>
      </c>
      <c r="AP76" s="35">
        <v>6.0</v>
      </c>
      <c r="AQ76" s="35">
        <v>2.0</v>
      </c>
      <c r="AR76" s="35">
        <v>3.0</v>
      </c>
      <c r="AS76" s="35">
        <v>4.0</v>
      </c>
      <c r="AT76" s="138"/>
      <c r="AU76" s="35">
        <f t="shared" si="28"/>
        <v>29</v>
      </c>
      <c r="AV76" s="138"/>
      <c r="AW76" s="35"/>
      <c r="AX76" s="138"/>
    </row>
    <row r="77" ht="18.0" customHeight="1">
      <c r="A77" s="178">
        <f>S18+E30/4</f>
        <v>9</v>
      </c>
      <c r="B77" s="27" t="str">
        <f>'Structures Database'!A115</f>
        <v>Wall frame 2442 x 2999</v>
      </c>
      <c r="C77" s="28">
        <f>sumif('Structures Database'!$V:$V,$B77,'Structures Database'!U:U)</f>
        <v>66.17791326</v>
      </c>
      <c r="D77" s="179">
        <f t="shared" si="13"/>
        <v>595.6012193</v>
      </c>
      <c r="E77" s="28">
        <f t="shared" si="14"/>
        <v>6.617791326</v>
      </c>
      <c r="F77" s="28">
        <f t="shared" si="15"/>
        <v>59.56012193</v>
      </c>
      <c r="G77" s="29">
        <f t="shared" si="16"/>
        <v>72.79570458</v>
      </c>
      <c r="H77" s="129">
        <f t="shared" si="17"/>
        <v>655.1613412</v>
      </c>
      <c r="I77" s="30">
        <f t="shared" si="18"/>
        <v>244858.279</v>
      </c>
      <c r="J77" s="30">
        <f t="shared" si="19"/>
        <v>2203724.511</v>
      </c>
      <c r="K77" s="30">
        <f t="shared" si="20"/>
        <v>24485.8279</v>
      </c>
      <c r="L77" s="30">
        <f t="shared" si="21"/>
        <v>220372.4511</v>
      </c>
      <c r="M77" s="30">
        <f t="shared" si="22"/>
        <v>269344.107</v>
      </c>
      <c r="N77" s="130">
        <f t="shared" si="23"/>
        <v>2424096.963</v>
      </c>
      <c r="O77" s="31">
        <f>sumif('Structures Database'!$V:$V,$B77,'Structures Database'!P:P)</f>
        <v>98.24072539</v>
      </c>
      <c r="P77" s="55">
        <f t="shared" si="24"/>
        <v>884.1665285</v>
      </c>
      <c r="Q77" s="31">
        <f>sumif('Structures Database'!$V:$V,$B77,'Structures Database'!Q:Q)</f>
        <v>155.5848951</v>
      </c>
      <c r="R77" s="55">
        <f t="shared" si="25"/>
        <v>1400.264056</v>
      </c>
      <c r="S77" s="31">
        <f>sumif('Structures Database'!$V:$V,$B77,'Structures Database'!R:R)/60</f>
        <v>4.116666667</v>
      </c>
      <c r="T77" s="31">
        <f t="shared" si="26"/>
        <v>37.05</v>
      </c>
      <c r="U77" s="180">
        <f>sumif('Structures Database'!$V:$V,$B77,'Structures Database'!Y:Y)</f>
        <v>7.743582</v>
      </c>
      <c r="V77" s="180">
        <f t="shared" si="27"/>
        <v>69.692238</v>
      </c>
      <c r="W77" s="33"/>
      <c r="X77" s="180"/>
      <c r="Y77" s="27"/>
      <c r="Z77" s="33"/>
      <c r="AA77" s="65"/>
      <c r="AB77" s="33"/>
      <c r="AC77" s="65"/>
      <c r="AD77" s="33"/>
      <c r="AE77" s="65"/>
      <c r="AF77" s="33"/>
      <c r="AG77" s="67">
        <v>7.0</v>
      </c>
      <c r="AH77" s="67">
        <v>7.0</v>
      </c>
      <c r="AI77" s="35">
        <v>7.0</v>
      </c>
      <c r="AJ77" s="35">
        <v>4.0</v>
      </c>
      <c r="AK77" s="35">
        <v>4.0</v>
      </c>
      <c r="AL77" s="35">
        <v>5.0</v>
      </c>
      <c r="AM77" s="35">
        <v>2.0</v>
      </c>
      <c r="AN77" s="35">
        <v>5.0</v>
      </c>
      <c r="AO77" s="35">
        <v>2.0</v>
      </c>
      <c r="AP77" s="35">
        <v>2.0</v>
      </c>
      <c r="AQ77" s="35">
        <v>8.0</v>
      </c>
      <c r="AR77" s="35">
        <v>7.5</v>
      </c>
      <c r="AS77" s="35">
        <v>8.0</v>
      </c>
      <c r="AT77" s="138"/>
      <c r="AU77" s="35">
        <f t="shared" si="28"/>
        <v>47.5</v>
      </c>
      <c r="AV77" s="138"/>
      <c r="AW77" s="35"/>
      <c r="AX77" s="138"/>
    </row>
    <row r="78" ht="18.0" customHeight="1">
      <c r="A78" s="178">
        <f>T18</f>
        <v>0</v>
      </c>
      <c r="B78" s="27" t="str">
        <f>'Structures Database'!A129</f>
        <v>Wall frame 3053 x 2999</v>
      </c>
      <c r="C78" s="28">
        <f>sumif('Structures Database'!$V:$V,$B78,'Structures Database'!U:U)</f>
        <v>80.53819307</v>
      </c>
      <c r="D78" s="179">
        <f t="shared" si="13"/>
        <v>0</v>
      </c>
      <c r="E78" s="28">
        <f t="shared" si="14"/>
        <v>8.053819307</v>
      </c>
      <c r="F78" s="28">
        <f t="shared" si="15"/>
        <v>0</v>
      </c>
      <c r="G78" s="29">
        <f t="shared" si="16"/>
        <v>88.59201237</v>
      </c>
      <c r="H78" s="129">
        <f t="shared" si="17"/>
        <v>0</v>
      </c>
      <c r="I78" s="30">
        <f t="shared" si="18"/>
        <v>297991.3143</v>
      </c>
      <c r="J78" s="30">
        <f t="shared" si="19"/>
        <v>0</v>
      </c>
      <c r="K78" s="30">
        <f t="shared" si="20"/>
        <v>29799.13143</v>
      </c>
      <c r="L78" s="30">
        <f t="shared" si="21"/>
        <v>0</v>
      </c>
      <c r="M78" s="30">
        <f t="shared" si="22"/>
        <v>327790.4458</v>
      </c>
      <c r="N78" s="130">
        <f t="shared" si="23"/>
        <v>0</v>
      </c>
      <c r="O78" s="31">
        <f>sumif('Structures Database'!$V:$V,$B78,'Structures Database'!P:P)</f>
        <v>120.2230958</v>
      </c>
      <c r="P78" s="55">
        <f t="shared" si="24"/>
        <v>0</v>
      </c>
      <c r="Q78" s="31">
        <f>sumif('Structures Database'!$V:$V,$B78,'Structures Database'!Q:Q)</f>
        <v>190.5753896</v>
      </c>
      <c r="R78" s="55">
        <f t="shared" si="25"/>
        <v>0</v>
      </c>
      <c r="S78" s="31">
        <f>sumif('Structures Database'!$V:$V,$B78,'Structures Database'!R:R)/60</f>
        <v>4.791666667</v>
      </c>
      <c r="T78" s="31">
        <f t="shared" si="26"/>
        <v>0</v>
      </c>
      <c r="U78" s="180">
        <f>sumif('Structures Database'!$V:$V,$B78,'Structures Database'!Y:Y)</f>
        <v>9.681063</v>
      </c>
      <c r="V78" s="180">
        <f t="shared" si="27"/>
        <v>0</v>
      </c>
      <c r="W78" s="33"/>
      <c r="X78" s="180"/>
      <c r="Y78" s="27"/>
      <c r="Z78" s="33"/>
      <c r="AA78" s="65"/>
      <c r="AB78" s="33"/>
      <c r="AC78" s="65"/>
      <c r="AD78" s="33"/>
      <c r="AE78" s="65"/>
      <c r="AF78" s="33"/>
      <c r="AG78" s="67">
        <v>0.0</v>
      </c>
      <c r="AH78" s="67">
        <v>0.0</v>
      </c>
      <c r="AI78" s="35">
        <v>0.0</v>
      </c>
      <c r="AJ78" s="35">
        <v>0.0</v>
      </c>
      <c r="AK78" s="35">
        <v>2.0</v>
      </c>
      <c r="AL78" s="35">
        <v>2.0</v>
      </c>
      <c r="AM78" s="35">
        <v>3.0</v>
      </c>
      <c r="AN78" s="35">
        <v>3.0</v>
      </c>
      <c r="AO78" s="35">
        <v>0.0</v>
      </c>
      <c r="AP78" s="35">
        <v>0.0</v>
      </c>
      <c r="AQ78" s="35">
        <v>2.0</v>
      </c>
      <c r="AR78" s="35">
        <v>3.0</v>
      </c>
      <c r="AS78" s="35">
        <v>0.0</v>
      </c>
      <c r="AT78" s="138"/>
      <c r="AU78" s="35">
        <f t="shared" si="28"/>
        <v>15</v>
      </c>
      <c r="AV78" s="138"/>
      <c r="AW78" s="35"/>
      <c r="AX78" s="138"/>
    </row>
    <row r="79" ht="18.0" customHeight="1">
      <c r="A79" s="67">
        <f>E27</f>
        <v>27</v>
      </c>
      <c r="B79" s="27" t="str">
        <f>'Structures Database'!A154</f>
        <v>Partition wall frame per m1</v>
      </c>
      <c r="C79" s="28">
        <f>sumif('Structures Database'!$V:$V,$B79,'Structures Database'!U:U)</f>
        <v>48.24853346</v>
      </c>
      <c r="D79" s="179">
        <f t="shared" si="13"/>
        <v>1302.710403</v>
      </c>
      <c r="E79" s="28">
        <f t="shared" si="14"/>
        <v>4.824853346</v>
      </c>
      <c r="F79" s="28">
        <f t="shared" si="15"/>
        <v>130.2710403</v>
      </c>
      <c r="G79" s="29">
        <f t="shared" si="16"/>
        <v>53.07338681</v>
      </c>
      <c r="H79" s="129">
        <f t="shared" si="17"/>
        <v>1432.981444</v>
      </c>
      <c r="I79" s="30">
        <f t="shared" si="18"/>
        <v>178519.5738</v>
      </c>
      <c r="J79" s="30">
        <f t="shared" si="19"/>
        <v>4820028.493</v>
      </c>
      <c r="K79" s="30">
        <f t="shared" si="20"/>
        <v>17851.95738</v>
      </c>
      <c r="L79" s="30">
        <f t="shared" si="21"/>
        <v>482002.8493</v>
      </c>
      <c r="M79" s="30">
        <f t="shared" si="22"/>
        <v>196371.5312</v>
      </c>
      <c r="N79" s="130">
        <f t="shared" si="23"/>
        <v>5302031.342</v>
      </c>
      <c r="O79" s="31">
        <f>sumif('Structures Database'!$V:$V,$B79,'Structures Database'!P:P)</f>
        <v>60.19141148</v>
      </c>
      <c r="P79" s="55">
        <f t="shared" si="24"/>
        <v>1625.16811</v>
      </c>
      <c r="Q79" s="31">
        <f>sumif('Structures Database'!$V:$V,$B79,'Structures Database'!Q:Q)</f>
        <v>97.04764205</v>
      </c>
      <c r="R79" s="55">
        <f t="shared" si="25"/>
        <v>2620.286335</v>
      </c>
      <c r="S79" s="31">
        <f>sumif('Structures Database'!$V:$V,$B79,'Structures Database'!R:R)/60</f>
        <v>2.435681136</v>
      </c>
      <c r="T79" s="31">
        <f t="shared" si="26"/>
        <v>65.76339066</v>
      </c>
      <c r="U79" s="180">
        <f>sumif('Structures Database'!$V:$V,$B79,'Structures Database'!Y:Y)</f>
        <v>3</v>
      </c>
      <c r="V79" s="180">
        <f t="shared" si="27"/>
        <v>81</v>
      </c>
      <c r="W79" s="33"/>
      <c r="X79" s="65"/>
      <c r="Y79" s="27"/>
      <c r="Z79" s="33"/>
      <c r="AA79" s="65"/>
      <c r="AB79" s="33"/>
      <c r="AC79" s="65"/>
      <c r="AD79" s="33"/>
      <c r="AE79" s="65"/>
      <c r="AF79" s="33"/>
      <c r="AG79" s="67">
        <v>6.5</v>
      </c>
      <c r="AH79" s="67">
        <v>6.5</v>
      </c>
      <c r="AI79" s="35">
        <v>13.0</v>
      </c>
      <c r="AJ79" s="35">
        <v>4.5</v>
      </c>
      <c r="AK79" s="35">
        <v>6.0</v>
      </c>
      <c r="AL79" s="35">
        <v>12.5</v>
      </c>
      <c r="AM79" s="35">
        <v>14.0</v>
      </c>
      <c r="AN79" s="35">
        <v>20.0</v>
      </c>
      <c r="AO79" s="35">
        <v>38.0</v>
      </c>
      <c r="AP79" s="35">
        <v>42.5</v>
      </c>
      <c r="AQ79" s="35">
        <v>16.5</v>
      </c>
      <c r="AR79" s="35">
        <v>29.0</v>
      </c>
      <c r="AS79" s="35">
        <v>33.0</v>
      </c>
      <c r="AT79" s="138"/>
      <c r="AU79" s="35">
        <f t="shared" si="28"/>
        <v>216</v>
      </c>
      <c r="AV79" s="138"/>
      <c r="AW79" s="35"/>
      <c r="AX79" s="138"/>
    </row>
    <row r="80" ht="18.0" customHeight="1">
      <c r="A80" s="86">
        <f>B28</f>
        <v>93.697698</v>
      </c>
      <c r="B80" s="27" t="str">
        <f>'Structures Database'!A181</f>
        <v>Facade per m2 - vertical cladding</v>
      </c>
      <c r="C80" s="28">
        <f>sumif('Structures Database'!$V:$V,$B80,'Structures Database'!U:U)</f>
        <v>10.58321561</v>
      </c>
      <c r="D80" s="179">
        <f t="shared" si="13"/>
        <v>991.6229397</v>
      </c>
      <c r="E80" s="28">
        <f t="shared" si="14"/>
        <v>1.058321561</v>
      </c>
      <c r="F80" s="28">
        <f t="shared" si="15"/>
        <v>99.16229397</v>
      </c>
      <c r="G80" s="29">
        <f t="shared" si="16"/>
        <v>11.64153717</v>
      </c>
      <c r="H80" s="129">
        <f t="shared" si="17"/>
        <v>1090.785234</v>
      </c>
      <c r="I80" s="30">
        <f t="shared" si="18"/>
        <v>39157.89774</v>
      </c>
      <c r="J80" s="30">
        <f t="shared" si="19"/>
        <v>3669004.877</v>
      </c>
      <c r="K80" s="30">
        <f t="shared" si="20"/>
        <v>3915.789774</v>
      </c>
      <c r="L80" s="30">
        <f t="shared" si="21"/>
        <v>366900.4877</v>
      </c>
      <c r="M80" s="30">
        <f t="shared" si="22"/>
        <v>43073.68752</v>
      </c>
      <c r="N80" s="130">
        <f t="shared" si="23"/>
        <v>4035905.365</v>
      </c>
      <c r="O80" s="31">
        <f>sumif('Structures Database'!$V:$V,$B80,'Structures Database'!P:P)</f>
        <v>15.60293929</v>
      </c>
      <c r="P80" s="55">
        <f t="shared" si="24"/>
        <v>1461.959494</v>
      </c>
      <c r="Q80" s="31">
        <f>sumif('Structures Database'!$V:$V,$B80,'Structures Database'!Q:Q)</f>
        <v>24.87953881</v>
      </c>
      <c r="R80" s="55">
        <f t="shared" si="25"/>
        <v>2331.155514</v>
      </c>
      <c r="S80" s="31">
        <f>sumif('Structures Database'!$V:$V,$B80,'Structures Database'!R:R)/60</f>
        <v>1.296082683</v>
      </c>
      <c r="T80" s="31">
        <f t="shared" si="26"/>
        <v>121.4399638</v>
      </c>
      <c r="U80" s="180">
        <f>sumif('Structures Database'!$V:$V,$B80,'Structures Database'!Y:Y)</f>
        <v>1</v>
      </c>
      <c r="V80" s="180">
        <f t="shared" si="27"/>
        <v>93.697698</v>
      </c>
      <c r="W80" s="33"/>
      <c r="X80" s="33"/>
      <c r="Y80" s="27"/>
      <c r="Z80" s="33"/>
      <c r="AA80" s="33"/>
      <c r="AB80" s="33"/>
      <c r="AC80" s="33"/>
      <c r="AD80" s="33"/>
      <c r="AE80" s="33"/>
      <c r="AF80" s="33"/>
      <c r="AG80" s="194" t="str">
        <f t="shared" ref="AG80:AH80" si="31">AH28</f>
        <v/>
      </c>
      <c r="AH80" s="194" t="str">
        <f t="shared" si="31"/>
        <v/>
      </c>
      <c r="AI80" s="195">
        <v>84.01785</v>
      </c>
      <c r="AJ80" s="195">
        <v>51.319824</v>
      </c>
      <c r="AK80" s="195">
        <v>60.333138000000005</v>
      </c>
      <c r="AL80" s="195">
        <v>72.087876</v>
      </c>
      <c r="AM80" s="195">
        <v>73.53013499999999</v>
      </c>
      <c r="AN80" s="195">
        <v>90.822273</v>
      </c>
      <c r="AO80" s="195">
        <v>104.41429199999999</v>
      </c>
      <c r="AP80" s="195">
        <v>99.21417600000001</v>
      </c>
      <c r="AQ80" s="195">
        <v>79.63851</v>
      </c>
      <c r="AR80" s="195">
        <v>95.871882</v>
      </c>
      <c r="AS80" s="195">
        <v>100.40078399999999</v>
      </c>
      <c r="AT80" s="138"/>
      <c r="AU80" s="196">
        <f t="shared" si="28"/>
        <v>827.63289</v>
      </c>
      <c r="AV80" s="138"/>
      <c r="AW80" s="195"/>
      <c r="AX80" s="138"/>
    </row>
    <row r="81" ht="18.0" customHeight="1">
      <c r="A81" s="67">
        <v>0.0</v>
      </c>
      <c r="B81" s="27" t="str">
        <f>'Structures Database'!A174</f>
        <v>Facade frame 2442 x 2654 (vertical cladding)</v>
      </c>
      <c r="C81" s="28">
        <f>sumif('Structures Database'!$V:$V,$B81,'Structures Database'!U:U)</f>
        <v>69.89179</v>
      </c>
      <c r="D81" s="179">
        <f t="shared" si="13"/>
        <v>0</v>
      </c>
      <c r="E81" s="28">
        <f t="shared" si="14"/>
        <v>6.989179</v>
      </c>
      <c r="F81" s="28">
        <f t="shared" si="15"/>
        <v>0</v>
      </c>
      <c r="G81" s="29">
        <f t="shared" si="16"/>
        <v>76.880969</v>
      </c>
      <c r="H81" s="129">
        <f t="shared" si="17"/>
        <v>0</v>
      </c>
      <c r="I81" s="30">
        <f t="shared" si="18"/>
        <v>258599.623</v>
      </c>
      <c r="J81" s="30">
        <f t="shared" si="19"/>
        <v>0</v>
      </c>
      <c r="K81" s="30">
        <f t="shared" si="20"/>
        <v>25859.9623</v>
      </c>
      <c r="L81" s="30">
        <f t="shared" si="21"/>
        <v>0</v>
      </c>
      <c r="M81" s="30">
        <f t="shared" si="22"/>
        <v>284459.5853</v>
      </c>
      <c r="N81" s="130">
        <f t="shared" si="23"/>
        <v>0</v>
      </c>
      <c r="O81" s="31">
        <f>sumif('Structures Database'!$V:$V,$B81,'Structures Database'!P:P)</f>
        <v>101.2107955</v>
      </c>
      <c r="P81" s="55">
        <f t="shared" si="24"/>
        <v>0</v>
      </c>
      <c r="Q81" s="31">
        <f>sumif('Structures Database'!$V:$V,$B81,'Structures Database'!Q:Q)</f>
        <v>161.2459828</v>
      </c>
      <c r="R81" s="55">
        <f t="shared" si="25"/>
        <v>0</v>
      </c>
      <c r="S81" s="31">
        <f>sumif('Structures Database'!$V:$V,$B81,'Structures Database'!R:R)/60</f>
        <v>8.95</v>
      </c>
      <c r="T81" s="31">
        <f t="shared" si="26"/>
        <v>0</v>
      </c>
      <c r="U81" s="180">
        <f>sumif('Structures Database'!$V:$V,$B81,'Structures Database'!Y:Y)</f>
        <v>6.481068</v>
      </c>
      <c r="V81" s="180">
        <f t="shared" si="27"/>
        <v>0</v>
      </c>
      <c r="W81" s="33"/>
      <c r="X81" s="33"/>
      <c r="Y81" s="27"/>
      <c r="Z81" s="33"/>
      <c r="AA81" s="33"/>
      <c r="AB81" s="33"/>
      <c r="AC81" s="33"/>
      <c r="AD81" s="33"/>
      <c r="AE81" s="33"/>
      <c r="AF81" s="33"/>
      <c r="AG81" s="67">
        <v>0.0</v>
      </c>
      <c r="AH81" s="67">
        <v>0.0</v>
      </c>
      <c r="AI81" s="35">
        <v>0.0</v>
      </c>
      <c r="AJ81" s="35">
        <v>0.0</v>
      </c>
      <c r="AK81" s="35">
        <v>0.0</v>
      </c>
      <c r="AL81" s="35">
        <v>0.0</v>
      </c>
      <c r="AM81" s="35">
        <v>0.0</v>
      </c>
      <c r="AN81" s="35">
        <v>0.0</v>
      </c>
      <c r="AO81" s="35">
        <v>0.0</v>
      </c>
      <c r="AP81" s="35">
        <v>0.0</v>
      </c>
      <c r="AQ81" s="35">
        <v>0.0</v>
      </c>
      <c r="AR81" s="35">
        <v>0.0</v>
      </c>
      <c r="AS81" s="35">
        <v>0.0</v>
      </c>
      <c r="AT81" s="138"/>
      <c r="AU81" s="35">
        <f t="shared" si="28"/>
        <v>0</v>
      </c>
      <c r="AV81" s="138"/>
      <c r="AW81" s="35"/>
      <c r="AX81" s="138"/>
    </row>
    <row r="82" ht="18.0" customHeight="1">
      <c r="A82" s="182">
        <f>U18</f>
        <v>8</v>
      </c>
      <c r="B82" s="95" t="str">
        <f>'Structures Database'!A191</f>
        <v>Roof frame 1221 x 5685 (mono pitch)</v>
      </c>
      <c r="C82" s="183">
        <f>sumif('Structures Database'!$V:$V,$B82,'Structures Database'!U:U)</f>
        <v>81.83841508</v>
      </c>
      <c r="D82" s="184">
        <f t="shared" si="13"/>
        <v>654.7073207</v>
      </c>
      <c r="E82" s="183">
        <f t="shared" si="14"/>
        <v>8.183841508</v>
      </c>
      <c r="F82" s="183">
        <f t="shared" si="15"/>
        <v>65.47073207</v>
      </c>
      <c r="G82" s="185">
        <f t="shared" si="16"/>
        <v>90.02225659</v>
      </c>
      <c r="H82" s="186">
        <f t="shared" si="17"/>
        <v>720.1780527</v>
      </c>
      <c r="I82" s="96">
        <f t="shared" si="18"/>
        <v>302802.1358</v>
      </c>
      <c r="J82" s="96">
        <f t="shared" si="19"/>
        <v>2422417.087</v>
      </c>
      <c r="K82" s="96">
        <f t="shared" si="20"/>
        <v>30280.21358</v>
      </c>
      <c r="L82" s="96">
        <f t="shared" si="21"/>
        <v>242241.7087</v>
      </c>
      <c r="M82" s="96">
        <f t="shared" si="22"/>
        <v>333082.3494</v>
      </c>
      <c r="N82" s="187">
        <f t="shared" si="23"/>
        <v>2664658.795</v>
      </c>
      <c r="O82" s="89">
        <f>sumif('Structures Database'!$V:$V,$B82,'Structures Database'!P:P)</f>
        <v>106.5920438</v>
      </c>
      <c r="P82" s="188">
        <f t="shared" si="24"/>
        <v>852.7363505</v>
      </c>
      <c r="Q82" s="89">
        <f>sumif('Structures Database'!$V:$V,$B82,'Structures Database'!Q:Q)</f>
        <v>167.0522556</v>
      </c>
      <c r="R82" s="188">
        <f t="shared" si="25"/>
        <v>1336.418045</v>
      </c>
      <c r="S82" s="89">
        <f>sumif('Structures Database'!$V:$V,$B82,'Structures Database'!R:R)/60</f>
        <v>7.1</v>
      </c>
      <c r="T82" s="89">
        <f t="shared" si="26"/>
        <v>56.8</v>
      </c>
      <c r="U82" s="189">
        <f>sumif('Structures Database'!$V:$V,$B82,'Structures Database'!Y:Y)</f>
        <v>6.995109</v>
      </c>
      <c r="V82" s="189">
        <f t="shared" si="27"/>
        <v>55.960872</v>
      </c>
      <c r="W82" s="190"/>
      <c r="X82" s="191"/>
      <c r="Y82" s="95"/>
      <c r="Z82" s="190"/>
      <c r="AA82" s="191"/>
      <c r="AB82" s="190"/>
      <c r="AC82" s="191"/>
      <c r="AD82" s="190"/>
      <c r="AE82" s="191"/>
      <c r="AF82" s="190"/>
      <c r="AG82" s="59">
        <v>4.0</v>
      </c>
      <c r="AH82" s="59">
        <v>0.0</v>
      </c>
      <c r="AI82" s="192">
        <v>6.0</v>
      </c>
      <c r="AJ82" s="192">
        <v>2.0</v>
      </c>
      <c r="AK82" s="192">
        <v>3.0</v>
      </c>
      <c r="AL82" s="192">
        <v>5.0</v>
      </c>
      <c r="AM82" s="192">
        <v>5.5</v>
      </c>
      <c r="AN82" s="192">
        <v>0.0</v>
      </c>
      <c r="AO82" s="192">
        <v>0.0</v>
      </c>
      <c r="AP82" s="192">
        <v>0.0</v>
      </c>
      <c r="AQ82" s="192">
        <v>0.0</v>
      </c>
      <c r="AR82" s="192">
        <v>0.0</v>
      </c>
      <c r="AS82" s="192">
        <v>0.0</v>
      </c>
      <c r="AT82" s="193"/>
      <c r="AU82" s="35">
        <f t="shared" si="28"/>
        <v>15.5</v>
      </c>
      <c r="AV82" s="193"/>
      <c r="AW82" s="192"/>
      <c r="AX82" s="193"/>
    </row>
    <row r="83" ht="18.0" customHeight="1">
      <c r="A83" s="178">
        <f>V18</f>
        <v>2</v>
      </c>
      <c r="B83" s="27" t="str">
        <f>'Structures Database'!A207</f>
        <v>Roof frame 1598x 5685 (mono pitch edge)</v>
      </c>
      <c r="C83" s="28">
        <f>sumif('Structures Database'!$V:$V,$B83,'Structures Database'!U:U)</f>
        <v>133.5948698</v>
      </c>
      <c r="D83" s="179">
        <f t="shared" si="13"/>
        <v>267.1897395</v>
      </c>
      <c r="E83" s="28">
        <f t="shared" si="14"/>
        <v>13.35948698</v>
      </c>
      <c r="F83" s="28">
        <f t="shared" si="15"/>
        <v>26.71897395</v>
      </c>
      <c r="G83" s="29">
        <f t="shared" si="16"/>
        <v>146.9543568</v>
      </c>
      <c r="H83" s="129">
        <f t="shared" si="17"/>
        <v>293.9087135</v>
      </c>
      <c r="I83" s="30">
        <f t="shared" si="18"/>
        <v>494301.0182</v>
      </c>
      <c r="J83" s="30">
        <f t="shared" si="19"/>
        <v>988602.0363</v>
      </c>
      <c r="K83" s="30">
        <f t="shared" si="20"/>
        <v>49430.10182</v>
      </c>
      <c r="L83" s="30">
        <f t="shared" si="21"/>
        <v>98860.20363</v>
      </c>
      <c r="M83" s="30">
        <f t="shared" si="22"/>
        <v>543731.12</v>
      </c>
      <c r="N83" s="130">
        <f t="shared" si="23"/>
        <v>1087462.24</v>
      </c>
      <c r="O83" s="31">
        <f>sumif('Structures Database'!$V:$V,$B83,'Structures Database'!P:P)</f>
        <v>170.3687289</v>
      </c>
      <c r="P83" s="55">
        <f t="shared" si="24"/>
        <v>340.7374578</v>
      </c>
      <c r="Q83" s="31">
        <f>sumif('Structures Database'!$V:$V,$B83,'Structures Database'!Q:Q)</f>
        <v>267.3908213</v>
      </c>
      <c r="R83" s="55">
        <f t="shared" si="25"/>
        <v>534.7816426</v>
      </c>
      <c r="S83" s="31">
        <f>sumif('Structures Database'!$V:$V,$B83,'Structures Database'!R:R)/60</f>
        <v>14.475</v>
      </c>
      <c r="T83" s="31">
        <f t="shared" si="26"/>
        <v>28.95</v>
      </c>
      <c r="U83" s="180">
        <f>sumif('Structures Database'!$V:$V,$B83,'Structures Database'!Y:Y)</f>
        <v>9.28098</v>
      </c>
      <c r="V83" s="180">
        <f t="shared" si="27"/>
        <v>18.56196</v>
      </c>
      <c r="W83" s="33"/>
      <c r="X83" s="65"/>
      <c r="Y83" s="27"/>
      <c r="Z83" s="33"/>
      <c r="AA83" s="65"/>
      <c r="AB83" s="33"/>
      <c r="AC83" s="65"/>
      <c r="AD83" s="33"/>
      <c r="AE83" s="65"/>
      <c r="AF83" s="33"/>
      <c r="AG83" s="67">
        <v>2.0</v>
      </c>
      <c r="AH83" s="67">
        <v>0.0</v>
      </c>
      <c r="AI83" s="35">
        <v>2.0</v>
      </c>
      <c r="AJ83" s="35">
        <v>2.0</v>
      </c>
      <c r="AK83" s="35">
        <v>2.0</v>
      </c>
      <c r="AL83" s="35">
        <v>2.0</v>
      </c>
      <c r="AM83" s="35">
        <v>2.0</v>
      </c>
      <c r="AN83" s="35">
        <v>0.0</v>
      </c>
      <c r="AO83" s="35">
        <v>0.0</v>
      </c>
      <c r="AP83" s="35">
        <v>0.0</v>
      </c>
      <c r="AQ83" s="35">
        <v>0.0</v>
      </c>
      <c r="AR83" s="35">
        <v>0.0</v>
      </c>
      <c r="AS83" s="35">
        <v>0.0</v>
      </c>
      <c r="AT83" s="138"/>
      <c r="AU83" s="35">
        <f t="shared" si="28"/>
        <v>8</v>
      </c>
      <c r="AV83" s="138"/>
      <c r="AW83" s="35"/>
      <c r="AX83" s="138"/>
    </row>
    <row r="84" ht="18.0" customHeight="1">
      <c r="A84" s="178" t="str">
        <f>W18</f>
        <v/>
      </c>
      <c r="B84" s="27" t="str">
        <f>'Structures Database'!A223</f>
        <v>Roof frame 1221 x 3574 (compact gable)</v>
      </c>
      <c r="C84" s="28">
        <f>sumif('Structures Database'!$V:$V,$B84,'Structures Database'!U:U)</f>
        <v>64.20204674</v>
      </c>
      <c r="D84" s="179">
        <f t="shared" si="13"/>
        <v>0</v>
      </c>
      <c r="E84" s="28">
        <f t="shared" si="14"/>
        <v>6.420204674</v>
      </c>
      <c r="F84" s="28">
        <f t="shared" si="15"/>
        <v>0</v>
      </c>
      <c r="G84" s="29">
        <f t="shared" si="16"/>
        <v>70.62225141</v>
      </c>
      <c r="H84" s="129">
        <f t="shared" si="17"/>
        <v>0</v>
      </c>
      <c r="I84" s="30">
        <f t="shared" si="18"/>
        <v>237547.5729</v>
      </c>
      <c r="J84" s="30">
        <f t="shared" si="19"/>
        <v>0</v>
      </c>
      <c r="K84" s="30">
        <f t="shared" si="20"/>
        <v>23754.75729</v>
      </c>
      <c r="L84" s="30">
        <f t="shared" si="21"/>
        <v>0</v>
      </c>
      <c r="M84" s="30">
        <f t="shared" si="22"/>
        <v>261302.3302</v>
      </c>
      <c r="N84" s="130">
        <f t="shared" si="23"/>
        <v>0</v>
      </c>
      <c r="O84" s="31">
        <f>sumif('Structures Database'!$V:$V,$B84,'Structures Database'!P:P)</f>
        <v>78.19967004</v>
      </c>
      <c r="P84" s="55">
        <f t="shared" si="24"/>
        <v>0</v>
      </c>
      <c r="Q84" s="31">
        <f>sumif('Structures Database'!$V:$V,$B84,'Structures Database'!Q:Q)</f>
        <v>121.9842848</v>
      </c>
      <c r="R84" s="55">
        <f t="shared" si="25"/>
        <v>0</v>
      </c>
      <c r="S84" s="31">
        <f>sumif('Structures Database'!$V:$V,$B84,'Structures Database'!R:R)/60</f>
        <v>5.783333333</v>
      </c>
      <c r="T84" s="31">
        <f t="shared" si="26"/>
        <v>0</v>
      </c>
      <c r="U84" s="180">
        <f>sumif('Structures Database'!$V:$V,$B84,'Structures Database'!Y:Y)</f>
        <v>4.390716</v>
      </c>
      <c r="V84" s="180">
        <f t="shared" si="27"/>
        <v>0</v>
      </c>
      <c r="W84" s="33"/>
      <c r="X84" s="65"/>
      <c r="Y84" s="27"/>
      <c r="Z84" s="33"/>
      <c r="AA84" s="65"/>
      <c r="AB84" s="33"/>
      <c r="AC84" s="65"/>
      <c r="AD84" s="33"/>
      <c r="AE84" s="65"/>
      <c r="AF84" s="33"/>
      <c r="AG84" s="67">
        <v>0.0</v>
      </c>
      <c r="AH84" s="67">
        <v>0.0</v>
      </c>
      <c r="AI84" s="35">
        <v>0.0</v>
      </c>
      <c r="AJ84" s="35">
        <v>0.0</v>
      </c>
      <c r="AK84" s="35">
        <v>0.0</v>
      </c>
      <c r="AL84" s="35">
        <v>0.0</v>
      </c>
      <c r="AM84" s="35">
        <v>0.0</v>
      </c>
      <c r="AN84" s="35">
        <v>15.0</v>
      </c>
      <c r="AO84" s="35">
        <v>18.0</v>
      </c>
      <c r="AP84" s="35">
        <v>19.0</v>
      </c>
      <c r="AQ84" s="35">
        <v>0.0</v>
      </c>
      <c r="AR84" s="35">
        <v>0.0</v>
      </c>
      <c r="AS84" s="35">
        <v>0.0</v>
      </c>
      <c r="AT84" s="138"/>
      <c r="AU84" s="35">
        <f t="shared" si="28"/>
        <v>52</v>
      </c>
      <c r="AV84" s="138"/>
      <c r="AW84" s="35"/>
      <c r="AX84" s="138"/>
    </row>
    <row r="85" ht="18.0" customHeight="1">
      <c r="A85" s="178" t="str">
        <f>X18</f>
        <v/>
      </c>
      <c r="B85" s="27" t="str">
        <f>'Structures Database'!A239</f>
        <v>Roof frame 1689 x 3574 (compact gable edge)</v>
      </c>
      <c r="C85" s="28">
        <f>sumif('Structures Database'!$V:$V,$B85,'Structures Database'!U:U)</f>
        <v>101.3190619</v>
      </c>
      <c r="D85" s="179">
        <f t="shared" si="13"/>
        <v>0</v>
      </c>
      <c r="E85" s="28">
        <f t="shared" si="14"/>
        <v>10.13190619</v>
      </c>
      <c r="F85" s="28">
        <f t="shared" si="15"/>
        <v>0</v>
      </c>
      <c r="G85" s="29">
        <f t="shared" si="16"/>
        <v>111.4509681</v>
      </c>
      <c r="H85" s="129">
        <f t="shared" si="17"/>
        <v>0</v>
      </c>
      <c r="I85" s="30">
        <f t="shared" si="18"/>
        <v>374880.529</v>
      </c>
      <c r="J85" s="30">
        <f t="shared" si="19"/>
        <v>0</v>
      </c>
      <c r="K85" s="30">
        <f t="shared" si="20"/>
        <v>37488.0529</v>
      </c>
      <c r="L85" s="30">
        <f t="shared" si="21"/>
        <v>0</v>
      </c>
      <c r="M85" s="30">
        <f t="shared" si="22"/>
        <v>412368.5819</v>
      </c>
      <c r="N85" s="130">
        <f t="shared" si="23"/>
        <v>0</v>
      </c>
      <c r="O85" s="31">
        <f>sumif('Structures Database'!$V:$V,$B85,'Structures Database'!P:P)</f>
        <v>122.0498094</v>
      </c>
      <c r="P85" s="55">
        <f t="shared" si="24"/>
        <v>0</v>
      </c>
      <c r="Q85" s="31">
        <f>sumif('Structures Database'!$V:$V,$B85,'Structures Database'!Q:Q)</f>
        <v>190.6736981</v>
      </c>
      <c r="R85" s="55">
        <f t="shared" si="25"/>
        <v>0</v>
      </c>
      <c r="S85" s="31">
        <f>sumif('Structures Database'!$V:$V,$B85,'Structures Database'!R:R)/60</f>
        <v>11.15</v>
      </c>
      <c r="T85" s="31">
        <f t="shared" si="26"/>
        <v>0</v>
      </c>
      <c r="U85" s="180">
        <f>sumif('Structures Database'!$V:$V,$B85,'Structures Database'!Y:Y)</f>
        <v>6.152756</v>
      </c>
      <c r="V85" s="180">
        <f t="shared" si="27"/>
        <v>0</v>
      </c>
      <c r="W85" s="33"/>
      <c r="X85" s="65"/>
      <c r="Y85" s="27"/>
      <c r="Z85" s="33"/>
      <c r="AA85" s="65"/>
      <c r="AB85" s="33"/>
      <c r="AC85" s="65"/>
      <c r="AD85" s="33"/>
      <c r="AE85" s="65"/>
      <c r="AF85" s="33"/>
      <c r="AG85" s="67">
        <v>0.0</v>
      </c>
      <c r="AH85" s="67">
        <v>0.0</v>
      </c>
      <c r="AI85" s="35">
        <v>0.0</v>
      </c>
      <c r="AJ85" s="35">
        <v>0.0</v>
      </c>
      <c r="AK85" s="35">
        <v>0.0</v>
      </c>
      <c r="AL85" s="35">
        <v>0.0</v>
      </c>
      <c r="AM85" s="35">
        <v>0.0</v>
      </c>
      <c r="AN85" s="35">
        <v>4.0</v>
      </c>
      <c r="AO85" s="35">
        <v>4.0</v>
      </c>
      <c r="AP85" s="35">
        <v>4.0</v>
      </c>
      <c r="AQ85" s="35">
        <v>0.0</v>
      </c>
      <c r="AR85" s="35">
        <v>0.0</v>
      </c>
      <c r="AS85" s="35">
        <v>0.0</v>
      </c>
      <c r="AT85" s="138"/>
      <c r="AU85" s="35">
        <f t="shared" si="28"/>
        <v>12</v>
      </c>
      <c r="AV85" s="138"/>
      <c r="AW85" s="35"/>
      <c r="AX85" s="138"/>
    </row>
    <row r="86" ht="18.0" customHeight="1">
      <c r="A86" s="178" t="str">
        <f>Y18</f>
        <v/>
      </c>
      <c r="B86" s="27" t="str">
        <f>'Structures Database'!A255</f>
        <v>Roof frame 1221 x 4194 (standard gable)</v>
      </c>
      <c r="C86" s="28">
        <f>sumif('Structures Database'!$V:$V,$B86,'Structures Database'!U:U)</f>
        <v>67.44515885</v>
      </c>
      <c r="D86" s="179">
        <f t="shared" si="13"/>
        <v>0</v>
      </c>
      <c r="E86" s="28">
        <f t="shared" si="14"/>
        <v>6.744515885</v>
      </c>
      <c r="F86" s="28">
        <f t="shared" si="15"/>
        <v>0</v>
      </c>
      <c r="G86" s="29">
        <f t="shared" si="16"/>
        <v>74.18967474</v>
      </c>
      <c r="H86" s="129">
        <f t="shared" si="17"/>
        <v>0</v>
      </c>
      <c r="I86" s="30">
        <f t="shared" si="18"/>
        <v>249547.0878</v>
      </c>
      <c r="J86" s="30">
        <f t="shared" si="19"/>
        <v>0</v>
      </c>
      <c r="K86" s="30">
        <f t="shared" si="20"/>
        <v>24954.70878</v>
      </c>
      <c r="L86" s="30">
        <f t="shared" si="21"/>
        <v>0</v>
      </c>
      <c r="M86" s="30">
        <f t="shared" si="22"/>
        <v>274501.7965</v>
      </c>
      <c r="N86" s="130">
        <f t="shared" si="23"/>
        <v>0</v>
      </c>
      <c r="O86" s="31">
        <f>sumif('Structures Database'!$V:$V,$B86,'Structures Database'!P:P)</f>
        <v>85.58428291</v>
      </c>
      <c r="P86" s="55">
        <f t="shared" si="24"/>
        <v>0</v>
      </c>
      <c r="Q86" s="31">
        <f>sumif('Structures Database'!$V:$V,$B86,'Structures Database'!Q:Q)</f>
        <v>133.7195722</v>
      </c>
      <c r="R86" s="55">
        <f t="shared" si="25"/>
        <v>0</v>
      </c>
      <c r="S86" s="31">
        <f>sumif('Structures Database'!$V:$V,$B86,'Structures Database'!R:R)/60</f>
        <v>6</v>
      </c>
      <c r="T86" s="31">
        <f t="shared" si="26"/>
        <v>0</v>
      </c>
      <c r="U86" s="180">
        <f>sumif('Structures Database'!$V:$V,$B86,'Structures Database'!Y:Y)</f>
        <v>5.147736</v>
      </c>
      <c r="V86" s="180">
        <f t="shared" si="27"/>
        <v>0</v>
      </c>
      <c r="W86" s="33"/>
      <c r="X86" s="65"/>
      <c r="Y86" s="27"/>
      <c r="Z86" s="33"/>
      <c r="AA86" s="65"/>
      <c r="AB86" s="33"/>
      <c r="AC86" s="65"/>
      <c r="AD86" s="33"/>
      <c r="AE86" s="65"/>
      <c r="AF86" s="33"/>
      <c r="AG86" s="67">
        <v>0.0</v>
      </c>
      <c r="AH86" s="67">
        <v>0.0</v>
      </c>
      <c r="AI86" s="35">
        <v>0.0</v>
      </c>
      <c r="AJ86" s="35">
        <v>0.0</v>
      </c>
      <c r="AK86" s="35">
        <v>0.0</v>
      </c>
      <c r="AL86" s="35">
        <v>0.0</v>
      </c>
      <c r="AM86" s="35">
        <v>0.0</v>
      </c>
      <c r="AN86" s="35">
        <v>15.0</v>
      </c>
      <c r="AO86" s="35">
        <v>18.0</v>
      </c>
      <c r="AP86" s="35">
        <v>19.0</v>
      </c>
      <c r="AQ86" s="35">
        <v>0.0</v>
      </c>
      <c r="AR86" s="35">
        <v>0.0</v>
      </c>
      <c r="AS86" s="35">
        <v>0.0</v>
      </c>
      <c r="AT86" s="138"/>
      <c r="AU86" s="35">
        <f t="shared" si="28"/>
        <v>52</v>
      </c>
      <c r="AV86" s="138"/>
      <c r="AW86" s="35"/>
      <c r="AX86" s="138"/>
    </row>
    <row r="87" ht="18.0" customHeight="1">
      <c r="A87" s="178" t="str">
        <f>Z18</f>
        <v/>
      </c>
      <c r="B87" s="27" t="str">
        <f>'Structures Database'!A271</f>
        <v>Roof frame 1689 x 4194 (standard gable edge)</v>
      </c>
      <c r="C87" s="28">
        <f>sumif('Structures Database'!$V:$V,$B87,'Structures Database'!U:U)</f>
        <v>108.471966</v>
      </c>
      <c r="D87" s="179">
        <f t="shared" si="13"/>
        <v>0</v>
      </c>
      <c r="E87" s="28">
        <f t="shared" si="14"/>
        <v>10.8471966</v>
      </c>
      <c r="F87" s="28">
        <f t="shared" si="15"/>
        <v>0</v>
      </c>
      <c r="G87" s="29">
        <f t="shared" si="16"/>
        <v>119.3191626</v>
      </c>
      <c r="H87" s="129">
        <f t="shared" si="17"/>
        <v>0</v>
      </c>
      <c r="I87" s="30">
        <f t="shared" si="18"/>
        <v>401346.2743</v>
      </c>
      <c r="J87" s="30">
        <f t="shared" si="19"/>
        <v>0</v>
      </c>
      <c r="K87" s="30">
        <f t="shared" si="20"/>
        <v>40134.62743</v>
      </c>
      <c r="L87" s="30">
        <f t="shared" si="21"/>
        <v>0</v>
      </c>
      <c r="M87" s="30">
        <f t="shared" si="22"/>
        <v>441480.9017</v>
      </c>
      <c r="N87" s="130">
        <f t="shared" si="23"/>
        <v>0</v>
      </c>
      <c r="O87" s="31">
        <f>sumif('Structures Database'!$V:$V,$B87,'Structures Database'!P:P)</f>
        <v>135.8626219</v>
      </c>
      <c r="P87" s="55">
        <f t="shared" si="24"/>
        <v>0</v>
      </c>
      <c r="Q87" s="31">
        <f>sumif('Structures Database'!$V:$V,$B87,'Structures Database'!Q:Q)</f>
        <v>212.6888313</v>
      </c>
      <c r="R87" s="55">
        <f t="shared" si="25"/>
        <v>0</v>
      </c>
      <c r="S87" s="31">
        <f>sumif('Structures Database'!$V:$V,$B87,'Structures Database'!R:R)/60</f>
        <v>11.875</v>
      </c>
      <c r="T87" s="31">
        <f t="shared" si="26"/>
        <v>0</v>
      </c>
      <c r="U87" s="180">
        <f>sumif('Structures Database'!$V:$V,$B87,'Structures Database'!Y:Y)</f>
        <v>7.213576</v>
      </c>
      <c r="V87" s="180">
        <f t="shared" si="27"/>
        <v>0</v>
      </c>
      <c r="W87" s="33"/>
      <c r="X87" s="65"/>
      <c r="Y87" s="27"/>
      <c r="Z87" s="33"/>
      <c r="AA87" s="65"/>
      <c r="AB87" s="33"/>
      <c r="AC87" s="65"/>
      <c r="AD87" s="33"/>
      <c r="AE87" s="65"/>
      <c r="AF87" s="33"/>
      <c r="AG87" s="67">
        <v>0.0</v>
      </c>
      <c r="AH87" s="67">
        <v>0.0</v>
      </c>
      <c r="AI87" s="35">
        <v>0.0</v>
      </c>
      <c r="AJ87" s="35">
        <v>0.0</v>
      </c>
      <c r="AK87" s="35">
        <v>0.0</v>
      </c>
      <c r="AL87" s="35">
        <v>0.0</v>
      </c>
      <c r="AM87" s="35">
        <v>0.0</v>
      </c>
      <c r="AN87" s="35">
        <v>4.0</v>
      </c>
      <c r="AO87" s="35">
        <v>4.0</v>
      </c>
      <c r="AP87" s="35">
        <v>4.0</v>
      </c>
      <c r="AQ87" s="35">
        <v>0.0</v>
      </c>
      <c r="AR87" s="35">
        <v>0.0</v>
      </c>
      <c r="AS87" s="35">
        <v>0.0</v>
      </c>
      <c r="AT87" s="138"/>
      <c r="AU87" s="35">
        <f t="shared" si="28"/>
        <v>12</v>
      </c>
      <c r="AV87" s="138"/>
      <c r="AW87" s="35"/>
      <c r="AX87" s="138"/>
    </row>
    <row r="88" ht="18.0" customHeight="1">
      <c r="A88" s="178" t="str">
        <f>AA18</f>
        <v/>
      </c>
      <c r="B88" s="27" t="str">
        <f>'Structures Database'!A287</f>
        <v>Roof frame 1221 x 5435 (large gable)</v>
      </c>
      <c r="C88" s="28">
        <f>sumif('Structures Database'!$V:$V,$B88,'Structures Database'!U:U)</f>
        <v>83.18532308</v>
      </c>
      <c r="D88" s="179">
        <f t="shared" si="13"/>
        <v>0</v>
      </c>
      <c r="E88" s="28">
        <f t="shared" si="14"/>
        <v>8.318532308</v>
      </c>
      <c r="F88" s="28">
        <f t="shared" si="15"/>
        <v>0</v>
      </c>
      <c r="G88" s="29">
        <f t="shared" si="16"/>
        <v>91.50385539</v>
      </c>
      <c r="H88" s="129">
        <f t="shared" si="17"/>
        <v>0</v>
      </c>
      <c r="I88" s="30">
        <f t="shared" si="18"/>
        <v>307785.6954</v>
      </c>
      <c r="J88" s="30">
        <f t="shared" si="19"/>
        <v>0</v>
      </c>
      <c r="K88" s="30">
        <f t="shared" si="20"/>
        <v>30778.56954</v>
      </c>
      <c r="L88" s="30">
        <f t="shared" si="21"/>
        <v>0</v>
      </c>
      <c r="M88" s="30">
        <f t="shared" si="22"/>
        <v>338564.265</v>
      </c>
      <c r="N88" s="130">
        <f t="shared" si="23"/>
        <v>0</v>
      </c>
      <c r="O88" s="31">
        <f>sumif('Structures Database'!$V:$V,$B88,'Structures Database'!P:P)</f>
        <v>106.2039143</v>
      </c>
      <c r="P88" s="55">
        <f t="shared" si="24"/>
        <v>0</v>
      </c>
      <c r="Q88" s="31">
        <f>sumif('Structures Database'!$V:$V,$B88,'Structures Database'!Q:Q)</f>
        <v>166.3896421</v>
      </c>
      <c r="R88" s="55">
        <f t="shared" si="25"/>
        <v>0</v>
      </c>
      <c r="S88" s="31">
        <f>sumif('Structures Database'!$V:$V,$B88,'Structures Database'!R:R)/60</f>
        <v>7.333333333</v>
      </c>
      <c r="T88" s="31">
        <f t="shared" si="26"/>
        <v>0</v>
      </c>
      <c r="U88" s="180">
        <f>sumif('Structures Database'!$V:$V,$B88,'Structures Database'!Y:Y)</f>
        <v>6.662997</v>
      </c>
      <c r="V88" s="180">
        <f t="shared" si="27"/>
        <v>0</v>
      </c>
      <c r="W88" s="33"/>
      <c r="X88" s="65"/>
      <c r="Y88" s="27"/>
      <c r="Z88" s="33"/>
      <c r="AA88" s="65"/>
      <c r="AB88" s="33"/>
      <c r="AC88" s="65"/>
      <c r="AD88" s="33"/>
      <c r="AE88" s="65"/>
      <c r="AF88" s="33"/>
      <c r="AG88" s="67">
        <v>0.0</v>
      </c>
      <c r="AH88" s="67">
        <v>0.0</v>
      </c>
      <c r="AI88" s="35">
        <v>0.0</v>
      </c>
      <c r="AJ88" s="35">
        <v>0.0</v>
      </c>
      <c r="AK88" s="35">
        <v>0.0</v>
      </c>
      <c r="AL88" s="35">
        <v>0.0</v>
      </c>
      <c r="AM88" s="35">
        <v>0.0</v>
      </c>
      <c r="AN88" s="35">
        <v>0.0</v>
      </c>
      <c r="AO88" s="35">
        <v>0.0</v>
      </c>
      <c r="AP88" s="35">
        <v>0.0</v>
      </c>
      <c r="AQ88" s="35">
        <v>0.0</v>
      </c>
      <c r="AR88" s="35">
        <v>0.0</v>
      </c>
      <c r="AS88" s="35">
        <v>14.0</v>
      </c>
      <c r="AT88" s="138"/>
      <c r="AU88" s="35">
        <f t="shared" si="28"/>
        <v>14</v>
      </c>
      <c r="AV88" s="138"/>
      <c r="AW88" s="35"/>
      <c r="AX88" s="138"/>
    </row>
    <row r="89" ht="18.0" customHeight="1">
      <c r="A89" s="178" t="str">
        <f>AB18</f>
        <v/>
      </c>
      <c r="B89" s="27" t="str">
        <f>'Structures Database'!A303</f>
        <v>Roof frame 1689 x 5435 (large gable edge)</v>
      </c>
      <c r="C89" s="28">
        <f>sumif('Structures Database'!$V:$V,$B89,'Structures Database'!U:U)</f>
        <v>133.5948698</v>
      </c>
      <c r="D89" s="179">
        <f t="shared" si="13"/>
        <v>0</v>
      </c>
      <c r="E89" s="28">
        <f t="shared" si="14"/>
        <v>13.35948698</v>
      </c>
      <c r="F89" s="28">
        <f t="shared" si="15"/>
        <v>0</v>
      </c>
      <c r="G89" s="29">
        <f t="shared" si="16"/>
        <v>146.9543568</v>
      </c>
      <c r="H89" s="129">
        <f t="shared" si="17"/>
        <v>0</v>
      </c>
      <c r="I89" s="30">
        <f t="shared" si="18"/>
        <v>494301.0182</v>
      </c>
      <c r="J89" s="30">
        <f t="shared" si="19"/>
        <v>0</v>
      </c>
      <c r="K89" s="30">
        <f t="shared" si="20"/>
        <v>49430.10182</v>
      </c>
      <c r="L89" s="30">
        <f t="shared" si="21"/>
        <v>0</v>
      </c>
      <c r="M89" s="30">
        <f t="shared" si="22"/>
        <v>543731.12</v>
      </c>
      <c r="N89" s="130">
        <f t="shared" si="23"/>
        <v>0</v>
      </c>
      <c r="O89" s="31">
        <f>sumif('Structures Database'!$V:$V,$B89,'Structures Database'!P:P)</f>
        <v>169.0138623</v>
      </c>
      <c r="P89" s="55">
        <f t="shared" si="24"/>
        <v>0</v>
      </c>
      <c r="Q89" s="31">
        <f>sumif('Structures Database'!$V:$V,$B89,'Structures Database'!Q:Q)</f>
        <v>265.2083775</v>
      </c>
      <c r="R89" s="55">
        <f t="shared" si="25"/>
        <v>0</v>
      </c>
      <c r="S89" s="31">
        <f>sumif('Structures Database'!$V:$V,$B89,'Structures Database'!R:R)/60</f>
        <v>14.475</v>
      </c>
      <c r="T89" s="31">
        <f t="shared" si="26"/>
        <v>0</v>
      </c>
      <c r="U89" s="180">
        <f>sumif('Structures Database'!$V:$V,$B89,'Structures Database'!Y:Y)</f>
        <v>9.336927</v>
      </c>
      <c r="V89" s="180">
        <f t="shared" si="27"/>
        <v>0</v>
      </c>
      <c r="W89" s="33"/>
      <c r="X89" s="65"/>
      <c r="Y89" s="27"/>
      <c r="Z89" s="33"/>
      <c r="AA89" s="65"/>
      <c r="AB89" s="33"/>
      <c r="AC89" s="65"/>
      <c r="AD89" s="33"/>
      <c r="AE89" s="65"/>
      <c r="AF89" s="33"/>
      <c r="AG89" s="67">
        <v>0.0</v>
      </c>
      <c r="AH89" s="67">
        <v>0.0</v>
      </c>
      <c r="AI89" s="35">
        <v>0.0</v>
      </c>
      <c r="AJ89" s="35">
        <v>0.0</v>
      </c>
      <c r="AK89" s="35">
        <v>0.0</v>
      </c>
      <c r="AL89" s="35">
        <v>0.0</v>
      </c>
      <c r="AM89" s="35">
        <v>0.0</v>
      </c>
      <c r="AN89" s="35">
        <v>0.0</v>
      </c>
      <c r="AO89" s="35">
        <v>0.0</v>
      </c>
      <c r="AP89" s="35">
        <v>0.0</v>
      </c>
      <c r="AQ89" s="35">
        <v>0.0</v>
      </c>
      <c r="AR89" s="35">
        <v>0.0</v>
      </c>
      <c r="AS89" s="35">
        <v>4.0</v>
      </c>
      <c r="AT89" s="138"/>
      <c r="AU89" s="35">
        <f t="shared" si="28"/>
        <v>4</v>
      </c>
      <c r="AV89" s="138"/>
      <c r="AW89" s="35"/>
      <c r="AX89" s="138"/>
    </row>
    <row r="90" ht="18.0" customHeight="1">
      <c r="A90" s="178" t="str">
        <f>AC18</f>
        <v/>
      </c>
      <c r="B90" s="27" t="str">
        <f>'Structures Database'!A319</f>
        <v>Roof frame 1221 x 5780 (clerestory upper)</v>
      </c>
      <c r="C90" s="28">
        <f>sumif('Structures Database'!$V:$V,$B90,'Structures Database'!U:U)</f>
        <v>88.57295508</v>
      </c>
      <c r="D90" s="179">
        <f t="shared" si="13"/>
        <v>0</v>
      </c>
      <c r="E90" s="28">
        <f t="shared" si="14"/>
        <v>8.857295508</v>
      </c>
      <c r="F90" s="28">
        <f t="shared" si="15"/>
        <v>0</v>
      </c>
      <c r="G90" s="29">
        <f t="shared" si="16"/>
        <v>97.43025059</v>
      </c>
      <c r="H90" s="129">
        <f t="shared" si="17"/>
        <v>0</v>
      </c>
      <c r="I90" s="30">
        <f t="shared" si="18"/>
        <v>327719.9338</v>
      </c>
      <c r="J90" s="30">
        <f t="shared" si="19"/>
        <v>0</v>
      </c>
      <c r="K90" s="30">
        <f t="shared" si="20"/>
        <v>32771.99338</v>
      </c>
      <c r="L90" s="30">
        <f t="shared" si="21"/>
        <v>0</v>
      </c>
      <c r="M90" s="30">
        <f t="shared" si="22"/>
        <v>360491.9272</v>
      </c>
      <c r="N90" s="130">
        <f t="shared" si="23"/>
        <v>0</v>
      </c>
      <c r="O90" s="31">
        <f>sumif('Structures Database'!$V:$V,$B90,'Structures Database'!P:P)</f>
        <v>114.6476086</v>
      </c>
      <c r="P90" s="55">
        <f t="shared" si="24"/>
        <v>0</v>
      </c>
      <c r="Q90" s="31">
        <f>sumif('Structures Database'!$V:$V,$B90,'Structures Database'!Q:Q)</f>
        <v>179.8412684</v>
      </c>
      <c r="R90" s="55">
        <f t="shared" si="25"/>
        <v>0</v>
      </c>
      <c r="S90" s="31">
        <f>sumif('Structures Database'!$V:$V,$B90,'Structures Database'!R:R)/60</f>
        <v>8.266666667</v>
      </c>
      <c r="T90" s="31">
        <f t="shared" si="26"/>
        <v>0</v>
      </c>
      <c r="U90" s="180">
        <f>sumif('Structures Database'!$V:$V,$B90,'Structures Database'!Y:Y)</f>
        <v>7.111104</v>
      </c>
      <c r="V90" s="180">
        <f t="shared" si="27"/>
        <v>0</v>
      </c>
      <c r="W90" s="33"/>
      <c r="X90" s="65"/>
      <c r="Y90" s="27"/>
      <c r="Z90" s="33"/>
      <c r="AA90" s="65"/>
      <c r="AB90" s="33"/>
      <c r="AC90" s="65"/>
      <c r="AD90" s="33"/>
      <c r="AE90" s="65"/>
      <c r="AF90" s="33"/>
      <c r="AG90" s="67">
        <v>0.0</v>
      </c>
      <c r="AH90" s="67">
        <v>4.0</v>
      </c>
      <c r="AI90" s="35">
        <v>0.0</v>
      </c>
      <c r="AJ90" s="35">
        <v>0.0</v>
      </c>
      <c r="AK90" s="35">
        <v>0.0</v>
      </c>
      <c r="AL90" s="35">
        <v>0.0</v>
      </c>
      <c r="AM90" s="35">
        <v>0.0</v>
      </c>
      <c r="AN90" s="35">
        <v>0.0</v>
      </c>
      <c r="AO90" s="35">
        <v>0.0</v>
      </c>
      <c r="AP90" s="35">
        <v>0.0</v>
      </c>
      <c r="AQ90" s="35">
        <v>4.0</v>
      </c>
      <c r="AR90" s="35">
        <v>6.5</v>
      </c>
      <c r="AS90" s="35">
        <v>0.0</v>
      </c>
      <c r="AT90" s="138"/>
      <c r="AU90" s="35">
        <f t="shared" si="28"/>
        <v>10.5</v>
      </c>
      <c r="AV90" s="138"/>
      <c r="AW90" s="35"/>
      <c r="AX90" s="138"/>
    </row>
    <row r="91" ht="18.0" customHeight="1">
      <c r="A91" s="178" t="str">
        <f>AD18</f>
        <v/>
      </c>
      <c r="B91" s="27" t="str">
        <f>'Structures Database'!A335</f>
        <v>Roof frame 1689 x 5780 (clerestory upper edge)</v>
      </c>
      <c r="C91" s="28">
        <f>sumif('Structures Database'!$V:$V,$B91,'Structures Database'!U:U)</f>
        <v>143.9261771</v>
      </c>
      <c r="D91" s="179">
        <f t="shared" si="13"/>
        <v>0</v>
      </c>
      <c r="E91" s="28">
        <f t="shared" si="14"/>
        <v>14.39261771</v>
      </c>
      <c r="F91" s="28">
        <f t="shared" si="15"/>
        <v>0</v>
      </c>
      <c r="G91" s="29">
        <f t="shared" si="16"/>
        <v>158.3187949</v>
      </c>
      <c r="H91" s="129">
        <f t="shared" si="17"/>
        <v>0</v>
      </c>
      <c r="I91" s="30">
        <f t="shared" si="18"/>
        <v>532526.8555</v>
      </c>
      <c r="J91" s="30">
        <f t="shared" si="19"/>
        <v>0</v>
      </c>
      <c r="K91" s="30">
        <f t="shared" si="20"/>
        <v>53252.68555</v>
      </c>
      <c r="L91" s="30">
        <f t="shared" si="21"/>
        <v>0</v>
      </c>
      <c r="M91" s="30">
        <f t="shared" si="22"/>
        <v>585779.541</v>
      </c>
      <c r="N91" s="130">
        <f t="shared" si="23"/>
        <v>0</v>
      </c>
      <c r="O91" s="31">
        <f>sumif('Structures Database'!$V:$V,$B91,'Structures Database'!P:P)</f>
        <v>183.631608</v>
      </c>
      <c r="P91" s="55">
        <f t="shared" si="24"/>
        <v>0</v>
      </c>
      <c r="Q91" s="31">
        <f>sumif('Structures Database'!$V:$V,$B91,'Structures Database'!Q:Q)</f>
        <v>288.3247221</v>
      </c>
      <c r="R91" s="55">
        <f t="shared" si="25"/>
        <v>0</v>
      </c>
      <c r="S91" s="31">
        <f>sumif('Structures Database'!$V:$V,$B91,'Structures Database'!R:R)/60</f>
        <v>16.25833333</v>
      </c>
      <c r="T91" s="31">
        <f t="shared" si="26"/>
        <v>0</v>
      </c>
      <c r="U91" s="180">
        <f>sumif('Structures Database'!$V:$V,$B91,'Structures Database'!Y:Y)</f>
        <v>9.964864</v>
      </c>
      <c r="V91" s="180">
        <f t="shared" si="27"/>
        <v>0</v>
      </c>
      <c r="W91" s="33"/>
      <c r="X91" s="65"/>
      <c r="Y91" s="27"/>
      <c r="Z91" s="33"/>
      <c r="AA91" s="65"/>
      <c r="AB91" s="33"/>
      <c r="AC91" s="65"/>
      <c r="AD91" s="33"/>
      <c r="AE91" s="65"/>
      <c r="AF91" s="33"/>
      <c r="AG91" s="67">
        <v>0.0</v>
      </c>
      <c r="AH91" s="67">
        <v>2.0</v>
      </c>
      <c r="AI91" s="35">
        <v>0.0</v>
      </c>
      <c r="AJ91" s="35">
        <v>0.0</v>
      </c>
      <c r="AK91" s="35">
        <v>0.0</v>
      </c>
      <c r="AL91" s="35">
        <v>0.0</v>
      </c>
      <c r="AM91" s="35">
        <v>0.0</v>
      </c>
      <c r="AN91" s="35">
        <v>0.0</v>
      </c>
      <c r="AO91" s="35">
        <v>0.0</v>
      </c>
      <c r="AP91" s="35">
        <v>0.0</v>
      </c>
      <c r="AQ91" s="35">
        <v>2.0</v>
      </c>
      <c r="AR91" s="35">
        <v>2.0</v>
      </c>
      <c r="AS91" s="35">
        <v>0.0</v>
      </c>
      <c r="AT91" s="138"/>
      <c r="AU91" s="35">
        <f t="shared" si="28"/>
        <v>4</v>
      </c>
      <c r="AV91" s="138"/>
      <c r="AW91" s="35"/>
      <c r="AX91" s="138"/>
    </row>
    <row r="92" ht="18.0" customHeight="1">
      <c r="A92" s="178" t="str">
        <f>AE18</f>
        <v/>
      </c>
      <c r="B92" s="27" t="str">
        <f>'Structures Database'!A351</f>
        <v>Roof frame 1221 x 4194 (clerestory lower)</v>
      </c>
      <c r="C92" s="28">
        <f>sumif('Structures Database'!$V:$V,$B92,'Structures Database'!U:U)</f>
        <v>67.27623085</v>
      </c>
      <c r="D92" s="179">
        <f t="shared" si="13"/>
        <v>0</v>
      </c>
      <c r="E92" s="28">
        <f t="shared" si="14"/>
        <v>6.727623085</v>
      </c>
      <c r="F92" s="28">
        <f t="shared" si="15"/>
        <v>0</v>
      </c>
      <c r="G92" s="29">
        <f t="shared" si="16"/>
        <v>74.00385394</v>
      </c>
      <c r="H92" s="129">
        <f t="shared" si="17"/>
        <v>0</v>
      </c>
      <c r="I92" s="30">
        <f t="shared" si="18"/>
        <v>248922.0542</v>
      </c>
      <c r="J92" s="30">
        <f t="shared" si="19"/>
        <v>0</v>
      </c>
      <c r="K92" s="30">
        <f t="shared" si="20"/>
        <v>24892.20542</v>
      </c>
      <c r="L92" s="30">
        <f t="shared" si="21"/>
        <v>0</v>
      </c>
      <c r="M92" s="30">
        <f t="shared" si="22"/>
        <v>273814.2596</v>
      </c>
      <c r="N92" s="130">
        <f t="shared" si="23"/>
        <v>0</v>
      </c>
      <c r="O92" s="31">
        <f>sumif('Structures Database'!$V:$V,$B92,'Structures Database'!P:P)</f>
        <v>86.23094427</v>
      </c>
      <c r="P92" s="55">
        <f t="shared" si="24"/>
        <v>0</v>
      </c>
      <c r="Q92" s="31">
        <f>sumif('Structures Database'!$V:$V,$B92,'Structures Database'!Q:Q)</f>
        <v>134.8352781</v>
      </c>
      <c r="R92" s="55">
        <f t="shared" si="25"/>
        <v>0</v>
      </c>
      <c r="S92" s="31">
        <f>sumif('Structures Database'!$V:$V,$B92,'Structures Database'!R:R)/60</f>
        <v>6.116666667</v>
      </c>
      <c r="T92" s="31">
        <f t="shared" si="26"/>
        <v>0</v>
      </c>
      <c r="U92" s="180">
        <f>sumif('Structures Database'!$V:$V,$B92,'Structures Database'!Y:Y)</f>
        <v>5.147736</v>
      </c>
      <c r="V92" s="180">
        <f t="shared" si="27"/>
        <v>0</v>
      </c>
      <c r="W92" s="33"/>
      <c r="X92" s="65"/>
      <c r="Y92" s="27"/>
      <c r="Z92" s="33"/>
      <c r="AA92" s="65"/>
      <c r="AB92" s="33"/>
      <c r="AC92" s="65"/>
      <c r="AD92" s="33"/>
      <c r="AE92" s="65"/>
      <c r="AF92" s="33"/>
      <c r="AG92" s="67">
        <v>0.0</v>
      </c>
      <c r="AH92" s="67">
        <v>4.0</v>
      </c>
      <c r="AI92" s="35">
        <v>0.0</v>
      </c>
      <c r="AJ92" s="35">
        <v>0.0</v>
      </c>
      <c r="AK92" s="35">
        <v>0.0</v>
      </c>
      <c r="AL92" s="35">
        <v>0.0</v>
      </c>
      <c r="AM92" s="35">
        <v>0.0</v>
      </c>
      <c r="AN92" s="35">
        <v>0.0</v>
      </c>
      <c r="AO92" s="35">
        <v>0.0</v>
      </c>
      <c r="AP92" s="35">
        <v>0.0</v>
      </c>
      <c r="AQ92" s="35">
        <v>4.0</v>
      </c>
      <c r="AR92" s="35">
        <v>6.5</v>
      </c>
      <c r="AS92" s="35">
        <v>0.0</v>
      </c>
      <c r="AT92" s="138"/>
      <c r="AU92" s="35">
        <f t="shared" si="28"/>
        <v>10.5</v>
      </c>
      <c r="AV92" s="138"/>
      <c r="AW92" s="35"/>
      <c r="AX92" s="138"/>
    </row>
    <row r="93" ht="18.0" customHeight="1">
      <c r="A93" s="178" t="str">
        <f>AF18</f>
        <v/>
      </c>
      <c r="B93" s="27" t="str">
        <f>'Structures Database'!A367</f>
        <v>Roof frame 1689 x 4194 (clerestory lower edge)</v>
      </c>
      <c r="C93" s="28">
        <f>sumif('Structures Database'!$V:$V,$B93,'Structures Database'!U:U)</f>
        <v>110.3194684</v>
      </c>
      <c r="D93" s="179">
        <f t="shared" si="13"/>
        <v>0</v>
      </c>
      <c r="E93" s="28">
        <f t="shared" si="14"/>
        <v>11.03194684</v>
      </c>
      <c r="F93" s="28">
        <f t="shared" si="15"/>
        <v>0</v>
      </c>
      <c r="G93" s="29">
        <f t="shared" si="16"/>
        <v>121.3514153</v>
      </c>
      <c r="H93" s="129">
        <f t="shared" si="17"/>
        <v>0</v>
      </c>
      <c r="I93" s="30">
        <f t="shared" si="18"/>
        <v>408182.0332</v>
      </c>
      <c r="J93" s="30">
        <f t="shared" si="19"/>
        <v>0</v>
      </c>
      <c r="K93" s="30">
        <f t="shared" si="20"/>
        <v>40818.20332</v>
      </c>
      <c r="L93" s="30">
        <f t="shared" si="21"/>
        <v>0</v>
      </c>
      <c r="M93" s="30">
        <f t="shared" si="22"/>
        <v>449000.2365</v>
      </c>
      <c r="N93" s="130">
        <f t="shared" si="23"/>
        <v>0</v>
      </c>
      <c r="O93" s="31">
        <f>sumif('Structures Database'!$V:$V,$B93,'Structures Database'!P:P)</f>
        <v>139.2880596</v>
      </c>
      <c r="P93" s="55">
        <f t="shared" si="24"/>
        <v>0</v>
      </c>
      <c r="Q93" s="31">
        <f>sumif('Structures Database'!$V:$V,$B93,'Structures Database'!Q:Q)</f>
        <v>218.0936033</v>
      </c>
      <c r="R93" s="55">
        <f t="shared" si="25"/>
        <v>0</v>
      </c>
      <c r="S93" s="31">
        <f>sumif('Structures Database'!$V:$V,$B93,'Structures Database'!R:R)/60</f>
        <v>12.325</v>
      </c>
      <c r="T93" s="31">
        <f t="shared" si="26"/>
        <v>0</v>
      </c>
      <c r="U93" s="180">
        <f>sumif('Structures Database'!$V:$V,$B93,'Structures Database'!Y:Y)</f>
        <v>7.213576</v>
      </c>
      <c r="V93" s="180">
        <f t="shared" si="27"/>
        <v>0</v>
      </c>
      <c r="W93" s="33"/>
      <c r="X93" s="65"/>
      <c r="Y93" s="27"/>
      <c r="Z93" s="33"/>
      <c r="AA93" s="65"/>
      <c r="AB93" s="33"/>
      <c r="AC93" s="65"/>
      <c r="AD93" s="33"/>
      <c r="AE93" s="65"/>
      <c r="AF93" s="33"/>
      <c r="AG93" s="67">
        <v>0.0</v>
      </c>
      <c r="AH93" s="67">
        <v>2.0</v>
      </c>
      <c r="AI93" s="35">
        <v>0.0</v>
      </c>
      <c r="AJ93" s="35">
        <v>0.0</v>
      </c>
      <c r="AK93" s="35">
        <v>0.0</v>
      </c>
      <c r="AL93" s="35">
        <v>0.0</v>
      </c>
      <c r="AM93" s="35">
        <v>0.0</v>
      </c>
      <c r="AN93" s="35">
        <v>0.0</v>
      </c>
      <c r="AO93" s="35">
        <v>0.0</v>
      </c>
      <c r="AP93" s="35">
        <v>0.0</v>
      </c>
      <c r="AQ93" s="35">
        <v>2.0</v>
      </c>
      <c r="AR93" s="35">
        <v>2.0</v>
      </c>
      <c r="AS93" s="35">
        <v>0.0</v>
      </c>
      <c r="AT93" s="138"/>
      <c r="AU93" s="35">
        <f t="shared" si="28"/>
        <v>4</v>
      </c>
      <c r="AV93" s="138"/>
      <c r="AW93" s="35"/>
      <c r="AX93" s="138"/>
    </row>
    <row r="94" ht="18.0" customHeight="1">
      <c r="A94" s="197">
        <f>A90*0.5+A91*0.5</f>
        <v>0</v>
      </c>
      <c r="B94" s="27" t="str">
        <f>'Structures Database'!A383</f>
        <v>Clerestory frame 2442 x 420</v>
      </c>
      <c r="C94" s="28">
        <f>sumif('Structures Database'!$V:$V,$B94,'Structures Database'!U:U)</f>
        <v>40.33466245</v>
      </c>
      <c r="D94" s="179">
        <f t="shared" si="13"/>
        <v>0</v>
      </c>
      <c r="E94" s="28">
        <f t="shared" si="14"/>
        <v>4.033466245</v>
      </c>
      <c r="F94" s="28">
        <f t="shared" si="15"/>
        <v>0</v>
      </c>
      <c r="G94" s="29">
        <f t="shared" si="16"/>
        <v>44.36812869</v>
      </c>
      <c r="H94" s="129">
        <f t="shared" si="17"/>
        <v>0</v>
      </c>
      <c r="I94" s="30">
        <f t="shared" si="18"/>
        <v>149238.2511</v>
      </c>
      <c r="J94" s="30">
        <f t="shared" si="19"/>
        <v>0</v>
      </c>
      <c r="K94" s="30">
        <f t="shared" si="20"/>
        <v>14923.82511</v>
      </c>
      <c r="L94" s="30">
        <f t="shared" si="21"/>
        <v>0</v>
      </c>
      <c r="M94" s="30">
        <f t="shared" si="22"/>
        <v>164162.0762</v>
      </c>
      <c r="N94" s="130">
        <f t="shared" si="23"/>
        <v>0</v>
      </c>
      <c r="O94" s="31">
        <f>sumif('Structures Database'!$V:$V,$B94,'Structures Database'!P:P)</f>
        <v>16.58581567</v>
      </c>
      <c r="P94" s="55">
        <f t="shared" si="24"/>
        <v>0</v>
      </c>
      <c r="Q94" s="31">
        <f>sumif('Structures Database'!$V:$V,$B94,'Structures Database'!Q:Q)</f>
        <v>25.87506534</v>
      </c>
      <c r="R94" s="55">
        <f t="shared" si="25"/>
        <v>0</v>
      </c>
      <c r="S94" s="31">
        <f>sumif('Structures Database'!$V:$V,$B94,'Structures Database'!R:R)/60</f>
        <v>2.916666667</v>
      </c>
      <c r="T94" s="31">
        <f t="shared" si="26"/>
        <v>0</v>
      </c>
      <c r="U94" s="180">
        <f>sumif('Structures Database'!$V:$V,$B94,'Structures Database'!Y:Y)</f>
        <v>1.02564</v>
      </c>
      <c r="V94" s="180">
        <f t="shared" si="27"/>
        <v>0</v>
      </c>
      <c r="W94" s="33"/>
      <c r="X94" s="65"/>
      <c r="Y94" s="27"/>
      <c r="Z94" s="33"/>
      <c r="AA94" s="65"/>
      <c r="AB94" s="33"/>
      <c r="AC94" s="65"/>
      <c r="AD94" s="33"/>
      <c r="AE94" s="65"/>
      <c r="AF94" s="33"/>
      <c r="AG94" s="197">
        <f t="shared" ref="AG94:AH94" si="32">AG90*0.5+AG91*0.5</f>
        <v>0</v>
      </c>
      <c r="AH94" s="197">
        <f t="shared" si="32"/>
        <v>3</v>
      </c>
      <c r="AI94" s="35">
        <v>0.0</v>
      </c>
      <c r="AJ94" s="35">
        <v>0.0</v>
      </c>
      <c r="AK94" s="35">
        <v>0.0</v>
      </c>
      <c r="AL94" s="35">
        <v>0.0</v>
      </c>
      <c r="AM94" s="35">
        <v>0.0</v>
      </c>
      <c r="AN94" s="35">
        <v>0.0</v>
      </c>
      <c r="AO94" s="35">
        <v>0.0</v>
      </c>
      <c r="AP94" s="35">
        <v>0.0</v>
      </c>
      <c r="AQ94" s="35">
        <v>3.0</v>
      </c>
      <c r="AR94" s="35">
        <v>4.25</v>
      </c>
      <c r="AS94" s="35">
        <v>0.0</v>
      </c>
      <c r="AT94" s="138"/>
      <c r="AU94" s="35">
        <f t="shared" si="28"/>
        <v>7.25</v>
      </c>
      <c r="AV94" s="138"/>
      <c r="AW94" s="35"/>
      <c r="AX94" s="138"/>
    </row>
    <row r="95" ht="18.0" customHeight="1">
      <c r="A95" s="27"/>
      <c r="B95" s="27"/>
      <c r="C95" s="28"/>
      <c r="D95" s="27"/>
      <c r="E95" s="27"/>
      <c r="F95" s="27"/>
      <c r="G95" s="29"/>
      <c r="H95" s="129"/>
      <c r="I95" s="30"/>
      <c r="J95" s="30"/>
      <c r="K95" s="30"/>
      <c r="L95" s="30"/>
      <c r="M95" s="30"/>
      <c r="N95" s="130"/>
      <c r="O95" s="31"/>
      <c r="P95" s="31"/>
      <c r="Q95" s="31"/>
      <c r="R95" s="31"/>
      <c r="S95" s="31"/>
      <c r="T95" s="31"/>
      <c r="U95" s="32"/>
      <c r="V95" s="33"/>
      <c r="W95" s="33"/>
      <c r="X95" s="65"/>
      <c r="Y95" s="27"/>
      <c r="Z95" s="33"/>
      <c r="AA95" s="65"/>
      <c r="AB95" s="33"/>
      <c r="AC95" s="65"/>
      <c r="AD95" s="33"/>
      <c r="AE95" s="65"/>
      <c r="AF95" s="33"/>
      <c r="AG95" s="27"/>
      <c r="AH95" s="27"/>
      <c r="AI95" s="33"/>
      <c r="AJ95" s="33"/>
      <c r="AK95" s="33"/>
      <c r="AL95" s="33"/>
      <c r="AM95" s="33"/>
      <c r="AN95" s="33"/>
      <c r="AO95" s="33"/>
      <c r="AP95" s="33"/>
      <c r="AQ95" s="33"/>
      <c r="AR95" s="33"/>
      <c r="AS95" s="33"/>
      <c r="AT95" s="138"/>
      <c r="AU95" s="35">
        <f t="shared" si="28"/>
        <v>0</v>
      </c>
      <c r="AV95" s="138"/>
      <c r="AW95" s="33"/>
      <c r="AX95" s="138"/>
    </row>
    <row r="96" ht="18.0" customHeight="1">
      <c r="A96" s="139" t="s">
        <v>298</v>
      </c>
      <c r="B96" s="140"/>
      <c r="C96" s="142"/>
      <c r="D96" s="142"/>
      <c r="E96" s="142"/>
      <c r="F96" s="142"/>
      <c r="G96" s="143"/>
      <c r="H96" s="144"/>
      <c r="I96" s="145"/>
      <c r="J96" s="145"/>
      <c r="K96" s="145"/>
      <c r="L96" s="145"/>
      <c r="M96" s="145"/>
      <c r="N96" s="146"/>
      <c r="O96" s="147"/>
      <c r="P96" s="147"/>
      <c r="Q96" s="147"/>
      <c r="R96" s="147"/>
      <c r="S96" s="147"/>
      <c r="T96" s="147"/>
      <c r="U96" s="148"/>
      <c r="V96" s="148"/>
      <c r="W96" s="148"/>
      <c r="X96" s="198"/>
      <c r="Y96" s="140"/>
      <c r="Z96" s="148"/>
      <c r="AA96" s="198"/>
      <c r="AB96" s="198"/>
      <c r="AC96" s="198"/>
      <c r="AD96" s="198"/>
      <c r="AE96" s="198"/>
      <c r="AF96" s="198"/>
      <c r="AG96" s="139" t="s">
        <v>298</v>
      </c>
      <c r="AH96" s="139" t="s">
        <v>298</v>
      </c>
      <c r="AI96" s="152" t="s">
        <v>298</v>
      </c>
      <c r="AJ96" s="152" t="s">
        <v>298</v>
      </c>
      <c r="AK96" s="152" t="s">
        <v>298</v>
      </c>
      <c r="AL96" s="152" t="s">
        <v>298</v>
      </c>
      <c r="AM96" s="152" t="s">
        <v>298</v>
      </c>
      <c r="AN96" s="152" t="s">
        <v>298</v>
      </c>
      <c r="AO96" s="152" t="s">
        <v>298</v>
      </c>
      <c r="AP96" s="152" t="s">
        <v>298</v>
      </c>
      <c r="AQ96" s="152" t="s">
        <v>298</v>
      </c>
      <c r="AR96" s="152" t="s">
        <v>298</v>
      </c>
      <c r="AS96" s="152" t="s">
        <v>298</v>
      </c>
      <c r="AT96" s="153"/>
      <c r="AU96" s="153"/>
      <c r="AV96" s="153"/>
      <c r="AW96" s="152"/>
      <c r="AX96" s="153"/>
    </row>
    <row r="97" ht="18.0" customHeight="1">
      <c r="A97" s="199">
        <f>'Structures Database'!U393</f>
        <v>160</v>
      </c>
      <c r="B97" s="200" t="s">
        <v>299</v>
      </c>
      <c r="C97" s="154" t="s">
        <v>278</v>
      </c>
      <c r="D97" s="37" t="s">
        <v>279</v>
      </c>
      <c r="E97" s="37" t="s">
        <v>280</v>
      </c>
      <c r="F97" s="37" t="s">
        <v>281</v>
      </c>
      <c r="G97" s="155" t="s">
        <v>282</v>
      </c>
      <c r="H97" s="156" t="s">
        <v>283</v>
      </c>
      <c r="I97" s="157" t="s">
        <v>284</v>
      </c>
      <c r="J97" s="157" t="s">
        <v>279</v>
      </c>
      <c r="K97" s="157" t="s">
        <v>280</v>
      </c>
      <c r="L97" s="157" t="s">
        <v>281</v>
      </c>
      <c r="M97" s="157" t="s">
        <v>282</v>
      </c>
      <c r="N97" s="158" t="s">
        <v>283</v>
      </c>
      <c r="O97" s="81"/>
      <c r="P97" s="81"/>
      <c r="Q97" s="81"/>
      <c r="R97" s="81"/>
      <c r="S97" s="81"/>
      <c r="T97" s="81"/>
      <c r="U97" s="160"/>
      <c r="V97" s="160"/>
      <c r="W97" s="160"/>
      <c r="X97" s="201"/>
      <c r="Y97" s="38"/>
      <c r="Z97" s="80"/>
      <c r="AA97" s="201"/>
      <c r="AB97" s="80"/>
      <c r="AC97" s="201"/>
      <c r="AD97" s="80"/>
      <c r="AE97" s="201"/>
      <c r="AF97" s="80"/>
      <c r="AG97" s="202" t="str">
        <f>'Structures Database'!AW393</f>
        <v/>
      </c>
      <c r="AH97" s="202" t="str">
        <f>'Structures Database'!AX393</f>
        <v/>
      </c>
      <c r="AI97" s="203">
        <v>130.0</v>
      </c>
      <c r="AJ97" s="203">
        <v>130.0</v>
      </c>
      <c r="AK97" s="203">
        <v>130.0</v>
      </c>
      <c r="AL97" s="203">
        <v>130.0</v>
      </c>
      <c r="AM97" s="203">
        <v>130.0</v>
      </c>
      <c r="AN97" s="203">
        <v>130.0</v>
      </c>
      <c r="AO97" s="203">
        <v>130.0</v>
      </c>
      <c r="AP97" s="203">
        <v>130.0</v>
      </c>
      <c r="AQ97" s="203">
        <v>130.0</v>
      </c>
      <c r="AR97" s="203">
        <v>130.0</v>
      </c>
      <c r="AS97" s="203">
        <v>130.0</v>
      </c>
      <c r="AT97" s="204"/>
      <c r="AU97" s="204"/>
      <c r="AV97" s="204"/>
      <c r="AW97" s="80"/>
      <c r="AX97" s="204"/>
    </row>
    <row r="98" ht="18.0" customHeight="1">
      <c r="A98" s="27"/>
      <c r="B98" s="61" t="s">
        <v>300</v>
      </c>
      <c r="C98" s="166" t="s">
        <v>257</v>
      </c>
      <c r="D98" s="165" t="s">
        <v>257</v>
      </c>
      <c r="E98" s="165" t="s">
        <v>257</v>
      </c>
      <c r="F98" s="165" t="s">
        <v>257</v>
      </c>
      <c r="G98" s="167" t="s">
        <v>257</v>
      </c>
      <c r="H98" s="168" t="s">
        <v>257</v>
      </c>
      <c r="I98" s="169" t="str">
        <f t="shared" ref="I98:N98" si="33">$B$37</f>
        <v>UGX</v>
      </c>
      <c r="J98" s="169" t="str">
        <f t="shared" si="33"/>
        <v>UGX</v>
      </c>
      <c r="K98" s="169" t="str">
        <f t="shared" si="33"/>
        <v>UGX</v>
      </c>
      <c r="L98" s="169" t="str">
        <f t="shared" si="33"/>
        <v>UGX</v>
      </c>
      <c r="M98" s="169" t="str">
        <f t="shared" si="33"/>
        <v>UGX</v>
      </c>
      <c r="N98" s="170" t="str">
        <f t="shared" si="33"/>
        <v>UGX</v>
      </c>
      <c r="O98" s="31"/>
      <c r="P98" s="31"/>
      <c r="Q98" s="31"/>
      <c r="R98" s="31"/>
      <c r="S98" s="31"/>
      <c r="T98" s="31"/>
      <c r="U98" s="57" t="s">
        <v>301</v>
      </c>
      <c r="V98" s="57" t="s">
        <v>292</v>
      </c>
      <c r="W98" s="57" t="s">
        <v>302</v>
      </c>
      <c r="X98" s="57" t="s">
        <v>303</v>
      </c>
      <c r="Y98" s="33"/>
      <c r="Z98" s="33"/>
      <c r="AA98" s="65"/>
      <c r="AB98" s="33"/>
      <c r="AC98" s="65"/>
      <c r="AD98" s="33"/>
      <c r="AE98" s="65"/>
      <c r="AF98" s="33"/>
      <c r="AG98" s="27"/>
      <c r="AH98" s="27"/>
      <c r="AI98" s="33"/>
      <c r="AJ98" s="33"/>
      <c r="AK98" s="33"/>
      <c r="AL98" s="33"/>
      <c r="AM98" s="33"/>
      <c r="AN98" s="33"/>
      <c r="AO98" s="33"/>
      <c r="AP98" s="33"/>
      <c r="AQ98" s="33"/>
      <c r="AR98" s="33"/>
      <c r="AS98" s="33"/>
      <c r="AT98" s="138"/>
      <c r="AU98" s="35">
        <f t="shared" ref="AU98:AU114" si="34">AJ98+AK98+AL98+AM98+AN98+AO98+AP98+AQ98+AR98+AS98</f>
        <v>0</v>
      </c>
      <c r="AV98" s="138"/>
      <c r="AW98" s="33"/>
      <c r="AX98" s="138"/>
    </row>
    <row r="99" ht="18.0" customHeight="1">
      <c r="A99" s="205">
        <v>0.0</v>
      </c>
      <c r="B99" s="63" t="str">
        <f t="shared" ref="B99:B114" si="35">Y99&amp;" "&amp;W99&amp;" x "&amp;X99</f>
        <v>Entrance door 950 x 2388</v>
      </c>
      <c r="C99" s="28">
        <f t="shared" ref="C99:C114" si="36">U99*$A$97</f>
        <v>362.976</v>
      </c>
      <c r="D99" s="28">
        <f t="shared" ref="D99:D115" si="37">A99*C99</f>
        <v>0</v>
      </c>
      <c r="E99" s="28">
        <f t="shared" ref="E99:E115" si="38">C99*$B$39</f>
        <v>36.2976</v>
      </c>
      <c r="F99" s="28">
        <f t="shared" ref="F99:F115" si="39">A99*E99</f>
        <v>0</v>
      </c>
      <c r="G99" s="29">
        <f t="shared" ref="G99:G115" si="40">C99+E99</f>
        <v>399.2736</v>
      </c>
      <c r="H99" s="129">
        <f t="shared" ref="H99:H115" si="41">A99*G99</f>
        <v>0</v>
      </c>
      <c r="I99" s="30">
        <f t="shared" ref="I99:I115" si="42">C99*$B$38</f>
        <v>1343011.2</v>
      </c>
      <c r="J99" s="30">
        <f t="shared" ref="J99:J115" si="43">I99*A99</f>
        <v>0</v>
      </c>
      <c r="K99" s="30">
        <f t="shared" ref="K99:K115" si="44">E99*$B$38</f>
        <v>134301.12</v>
      </c>
      <c r="L99" s="30">
        <f t="shared" ref="L99:L115" si="45">K99*A99</f>
        <v>0</v>
      </c>
      <c r="M99" s="30">
        <f t="shared" ref="M99:M115" si="46">G99*$B$38</f>
        <v>1477312.32</v>
      </c>
      <c r="N99" s="130">
        <f t="shared" ref="N99:N115" si="47">M99*A99</f>
        <v>0</v>
      </c>
      <c r="O99" s="31"/>
      <c r="P99" s="31"/>
      <c r="Q99" s="31"/>
      <c r="R99" s="31"/>
      <c r="S99" s="31"/>
      <c r="T99" s="31"/>
      <c r="U99" s="33">
        <f t="shared" ref="U99:U114" si="48">W99*X99/1000000</f>
        <v>2.2686</v>
      </c>
      <c r="V99" s="65">
        <f t="shared" ref="V99:V114" si="49">U99*A99</f>
        <v>0</v>
      </c>
      <c r="W99" s="35">
        <v>950.0</v>
      </c>
      <c r="X99" s="35">
        <v>2388.0</v>
      </c>
      <c r="Y99" s="35" t="s">
        <v>304</v>
      </c>
      <c r="Z99" s="33"/>
      <c r="AA99" s="65"/>
      <c r="AB99" s="33"/>
      <c r="AC99" s="65"/>
      <c r="AD99" s="33"/>
      <c r="AE99" s="65"/>
      <c r="AF99" s="33"/>
      <c r="AG99" s="205">
        <v>1.0</v>
      </c>
      <c r="AH99" s="205">
        <v>2.0</v>
      </c>
      <c r="AI99" s="35">
        <v>1.0</v>
      </c>
      <c r="AJ99" s="35">
        <v>1.0</v>
      </c>
      <c r="AK99" s="35">
        <v>1.0</v>
      </c>
      <c r="AL99" s="35">
        <v>1.0</v>
      </c>
      <c r="AM99" s="35">
        <v>1.0</v>
      </c>
      <c r="AN99" s="35">
        <v>2.0</v>
      </c>
      <c r="AO99" s="35">
        <v>1.0</v>
      </c>
      <c r="AP99" s="35">
        <v>1.0</v>
      </c>
      <c r="AQ99" s="35">
        <v>2.0</v>
      </c>
      <c r="AR99" s="35">
        <v>2.0</v>
      </c>
      <c r="AS99" s="35">
        <v>1.0</v>
      </c>
      <c r="AT99" s="138"/>
      <c r="AU99" s="35">
        <f t="shared" si="34"/>
        <v>13</v>
      </c>
      <c r="AV99" s="138"/>
      <c r="AW99" s="33"/>
      <c r="AX99" s="138"/>
    </row>
    <row r="100" ht="18.0" customHeight="1">
      <c r="A100" s="205">
        <v>0.0</v>
      </c>
      <c r="B100" s="63" t="str">
        <f t="shared" si="35"/>
        <v>Terrace swing doors 1700 x 2388</v>
      </c>
      <c r="C100" s="28">
        <f t="shared" si="36"/>
        <v>649.536</v>
      </c>
      <c r="D100" s="28">
        <f t="shared" si="37"/>
        <v>0</v>
      </c>
      <c r="E100" s="28">
        <f t="shared" si="38"/>
        <v>64.9536</v>
      </c>
      <c r="F100" s="28">
        <f t="shared" si="39"/>
        <v>0</v>
      </c>
      <c r="G100" s="29">
        <f t="shared" si="40"/>
        <v>714.4896</v>
      </c>
      <c r="H100" s="129">
        <f t="shared" si="41"/>
        <v>0</v>
      </c>
      <c r="I100" s="30">
        <f t="shared" si="42"/>
        <v>2403283.2</v>
      </c>
      <c r="J100" s="30">
        <f t="shared" si="43"/>
        <v>0</v>
      </c>
      <c r="K100" s="30">
        <f t="shared" si="44"/>
        <v>240328.32</v>
      </c>
      <c r="L100" s="30">
        <f t="shared" si="45"/>
        <v>0</v>
      </c>
      <c r="M100" s="30">
        <f t="shared" si="46"/>
        <v>2643611.52</v>
      </c>
      <c r="N100" s="130">
        <f t="shared" si="47"/>
        <v>0</v>
      </c>
      <c r="O100" s="31"/>
      <c r="P100" s="31"/>
      <c r="Q100" s="31"/>
      <c r="R100" s="31"/>
      <c r="S100" s="31"/>
      <c r="T100" s="31"/>
      <c r="U100" s="33">
        <f t="shared" si="48"/>
        <v>4.0596</v>
      </c>
      <c r="V100" s="65">
        <f t="shared" si="49"/>
        <v>0</v>
      </c>
      <c r="W100" s="35">
        <v>1700.0</v>
      </c>
      <c r="X100" s="35">
        <v>2388.0</v>
      </c>
      <c r="Y100" s="35" t="s">
        <v>305</v>
      </c>
      <c r="Z100" s="33"/>
      <c r="AA100" s="65"/>
      <c r="AB100" s="33"/>
      <c r="AC100" s="65"/>
      <c r="AD100" s="33"/>
      <c r="AE100" s="65"/>
      <c r="AF100" s="33"/>
      <c r="AG100" s="205">
        <v>0.0</v>
      </c>
      <c r="AH100" s="205">
        <v>0.0</v>
      </c>
      <c r="AI100" s="35">
        <v>0.0</v>
      </c>
      <c r="AJ100" s="35">
        <v>0.0</v>
      </c>
      <c r="AK100" s="35">
        <v>0.0</v>
      </c>
      <c r="AL100" s="35">
        <v>0.0</v>
      </c>
      <c r="AM100" s="35">
        <v>0.0</v>
      </c>
      <c r="AN100" s="35">
        <v>0.0</v>
      </c>
      <c r="AO100" s="35">
        <v>1.0</v>
      </c>
      <c r="AP100" s="35">
        <v>0.0</v>
      </c>
      <c r="AQ100" s="35">
        <v>0.0</v>
      </c>
      <c r="AR100" s="35">
        <v>0.0</v>
      </c>
      <c r="AS100" s="35">
        <v>0.0</v>
      </c>
      <c r="AT100" s="138"/>
      <c r="AU100" s="35">
        <f t="shared" si="34"/>
        <v>1</v>
      </c>
      <c r="AV100" s="138"/>
      <c r="AW100" s="33"/>
      <c r="AX100" s="138"/>
    </row>
    <row r="101" ht="18.0" customHeight="1">
      <c r="A101" s="205">
        <v>0.0</v>
      </c>
      <c r="B101" s="63" t="str">
        <f t="shared" si="35"/>
        <v>Sliding doors 1700 x 2388</v>
      </c>
      <c r="C101" s="28">
        <f t="shared" si="36"/>
        <v>649.536</v>
      </c>
      <c r="D101" s="28">
        <f t="shared" si="37"/>
        <v>0</v>
      </c>
      <c r="E101" s="28">
        <f t="shared" si="38"/>
        <v>64.9536</v>
      </c>
      <c r="F101" s="28">
        <f t="shared" si="39"/>
        <v>0</v>
      </c>
      <c r="G101" s="29">
        <f t="shared" si="40"/>
        <v>714.4896</v>
      </c>
      <c r="H101" s="129">
        <f t="shared" si="41"/>
        <v>0</v>
      </c>
      <c r="I101" s="30">
        <f t="shared" si="42"/>
        <v>2403283.2</v>
      </c>
      <c r="J101" s="30">
        <f t="shared" si="43"/>
        <v>0</v>
      </c>
      <c r="K101" s="30">
        <f t="shared" si="44"/>
        <v>240328.32</v>
      </c>
      <c r="L101" s="30">
        <f t="shared" si="45"/>
        <v>0</v>
      </c>
      <c r="M101" s="30">
        <f t="shared" si="46"/>
        <v>2643611.52</v>
      </c>
      <c r="N101" s="130">
        <f t="shared" si="47"/>
        <v>0</v>
      </c>
      <c r="O101" s="31"/>
      <c r="P101" s="31"/>
      <c r="Q101" s="31"/>
      <c r="R101" s="31"/>
      <c r="S101" s="31"/>
      <c r="T101" s="31"/>
      <c r="U101" s="33">
        <f t="shared" si="48"/>
        <v>4.0596</v>
      </c>
      <c r="V101" s="65">
        <f t="shared" si="49"/>
        <v>0</v>
      </c>
      <c r="W101" s="35">
        <v>1700.0</v>
      </c>
      <c r="X101" s="35">
        <v>2388.0</v>
      </c>
      <c r="Y101" s="35" t="s">
        <v>306</v>
      </c>
      <c r="Z101" s="33"/>
      <c r="AA101" s="65"/>
      <c r="AB101" s="33"/>
      <c r="AC101" s="65"/>
      <c r="AD101" s="33"/>
      <c r="AE101" s="65"/>
      <c r="AF101" s="33"/>
      <c r="AG101" s="205">
        <v>0.0</v>
      </c>
      <c r="AH101" s="205">
        <v>0.0</v>
      </c>
      <c r="AI101" s="35">
        <v>0.0</v>
      </c>
      <c r="AJ101" s="35">
        <v>0.0</v>
      </c>
      <c r="AK101" s="35">
        <v>0.0</v>
      </c>
      <c r="AL101" s="35">
        <v>0.0</v>
      </c>
      <c r="AM101" s="35">
        <v>0.0</v>
      </c>
      <c r="AN101" s="35">
        <v>0.0</v>
      </c>
      <c r="AO101" s="35">
        <v>0.0</v>
      </c>
      <c r="AP101" s="35">
        <v>0.0</v>
      </c>
      <c r="AQ101" s="35">
        <v>0.0</v>
      </c>
      <c r="AR101" s="35">
        <v>0.0</v>
      </c>
      <c r="AS101" s="35">
        <v>0.0</v>
      </c>
      <c r="AT101" s="138"/>
      <c r="AU101" s="35">
        <f t="shared" si="34"/>
        <v>0</v>
      </c>
      <c r="AV101" s="138"/>
      <c r="AW101" s="33"/>
      <c r="AX101" s="138"/>
    </row>
    <row r="102" ht="18.0" customHeight="1">
      <c r="A102" s="205">
        <v>0.0</v>
      </c>
      <c r="B102" s="63" t="str">
        <f t="shared" si="35"/>
        <v>Sliding doors 2300 x 2388</v>
      </c>
      <c r="C102" s="28">
        <f t="shared" si="36"/>
        <v>878.784</v>
      </c>
      <c r="D102" s="28">
        <f t="shared" si="37"/>
        <v>0</v>
      </c>
      <c r="E102" s="28">
        <f t="shared" si="38"/>
        <v>87.8784</v>
      </c>
      <c r="F102" s="28">
        <f t="shared" si="39"/>
        <v>0</v>
      </c>
      <c r="G102" s="29">
        <f t="shared" si="40"/>
        <v>966.6624</v>
      </c>
      <c r="H102" s="129">
        <f t="shared" si="41"/>
        <v>0</v>
      </c>
      <c r="I102" s="30">
        <f t="shared" si="42"/>
        <v>3251500.8</v>
      </c>
      <c r="J102" s="30">
        <f t="shared" si="43"/>
        <v>0</v>
      </c>
      <c r="K102" s="30">
        <f t="shared" si="44"/>
        <v>325150.08</v>
      </c>
      <c r="L102" s="30">
        <f t="shared" si="45"/>
        <v>0</v>
      </c>
      <c r="M102" s="30">
        <f t="shared" si="46"/>
        <v>3576650.88</v>
      </c>
      <c r="N102" s="130">
        <f t="shared" si="47"/>
        <v>0</v>
      </c>
      <c r="O102" s="31"/>
      <c r="P102" s="31"/>
      <c r="Q102" s="31"/>
      <c r="R102" s="31"/>
      <c r="S102" s="31"/>
      <c r="T102" s="31"/>
      <c r="U102" s="33">
        <f t="shared" si="48"/>
        <v>5.4924</v>
      </c>
      <c r="V102" s="65">
        <f t="shared" si="49"/>
        <v>0</v>
      </c>
      <c r="W102" s="35">
        <v>2300.0</v>
      </c>
      <c r="X102" s="35">
        <v>2388.0</v>
      </c>
      <c r="Y102" s="35" t="s">
        <v>306</v>
      </c>
      <c r="Z102" s="33"/>
      <c r="AA102" s="65"/>
      <c r="AB102" s="33"/>
      <c r="AC102" s="65"/>
      <c r="AD102" s="33"/>
      <c r="AE102" s="65"/>
      <c r="AF102" s="33"/>
      <c r="AG102" s="205">
        <v>0.0</v>
      </c>
      <c r="AH102" s="205">
        <v>0.0</v>
      </c>
      <c r="AI102" s="35">
        <v>0.0</v>
      </c>
      <c r="AJ102" s="35">
        <v>0.0</v>
      </c>
      <c r="AK102" s="35">
        <v>0.0</v>
      </c>
      <c r="AL102" s="35">
        <v>0.0</v>
      </c>
      <c r="AM102" s="35">
        <v>0.0</v>
      </c>
      <c r="AN102" s="35">
        <v>1.0</v>
      </c>
      <c r="AO102" s="35">
        <v>0.0</v>
      </c>
      <c r="AP102" s="35">
        <v>1.0</v>
      </c>
      <c r="AQ102" s="35">
        <v>0.0</v>
      </c>
      <c r="AR102" s="35">
        <v>0.0</v>
      </c>
      <c r="AS102" s="35">
        <v>1.0</v>
      </c>
      <c r="AT102" s="138"/>
      <c r="AU102" s="35">
        <f t="shared" si="34"/>
        <v>3</v>
      </c>
      <c r="AV102" s="138"/>
      <c r="AW102" s="33"/>
      <c r="AX102" s="138"/>
    </row>
    <row r="103" ht="18.0" customHeight="1">
      <c r="A103" s="205">
        <v>0.0</v>
      </c>
      <c r="B103" s="63" t="str">
        <f t="shared" si="35"/>
        <v>Sliding doors 2900 x 2388</v>
      </c>
      <c r="C103" s="28">
        <f t="shared" si="36"/>
        <v>1108.032</v>
      </c>
      <c r="D103" s="28">
        <f t="shared" si="37"/>
        <v>0</v>
      </c>
      <c r="E103" s="28">
        <f t="shared" si="38"/>
        <v>110.8032</v>
      </c>
      <c r="F103" s="28">
        <f t="shared" si="39"/>
        <v>0</v>
      </c>
      <c r="G103" s="29">
        <f t="shared" si="40"/>
        <v>1218.8352</v>
      </c>
      <c r="H103" s="129">
        <f t="shared" si="41"/>
        <v>0</v>
      </c>
      <c r="I103" s="30">
        <f t="shared" si="42"/>
        <v>4099718.4</v>
      </c>
      <c r="J103" s="30">
        <f t="shared" si="43"/>
        <v>0</v>
      </c>
      <c r="K103" s="30">
        <f t="shared" si="44"/>
        <v>409971.84</v>
      </c>
      <c r="L103" s="30">
        <f t="shared" si="45"/>
        <v>0</v>
      </c>
      <c r="M103" s="30">
        <f t="shared" si="46"/>
        <v>4509690.24</v>
      </c>
      <c r="N103" s="130">
        <f t="shared" si="47"/>
        <v>0</v>
      </c>
      <c r="O103" s="31"/>
      <c r="P103" s="31"/>
      <c r="Q103" s="31"/>
      <c r="R103" s="31"/>
      <c r="S103" s="31"/>
      <c r="T103" s="31"/>
      <c r="U103" s="33">
        <f t="shared" si="48"/>
        <v>6.9252</v>
      </c>
      <c r="V103" s="65">
        <f t="shared" si="49"/>
        <v>0</v>
      </c>
      <c r="W103" s="35">
        <v>2900.0</v>
      </c>
      <c r="X103" s="35">
        <v>2388.0</v>
      </c>
      <c r="Y103" s="35" t="s">
        <v>306</v>
      </c>
      <c r="Z103" s="33"/>
      <c r="AA103" s="65"/>
      <c r="AB103" s="33"/>
      <c r="AC103" s="65"/>
      <c r="AD103" s="33"/>
      <c r="AE103" s="65"/>
      <c r="AF103" s="33"/>
      <c r="AG103" s="205">
        <v>0.0</v>
      </c>
      <c r="AH103" s="205">
        <v>0.0</v>
      </c>
      <c r="AI103" s="35">
        <v>0.0</v>
      </c>
      <c r="AJ103" s="35">
        <v>0.0</v>
      </c>
      <c r="AK103" s="35">
        <v>0.0</v>
      </c>
      <c r="AL103" s="35">
        <v>0.0</v>
      </c>
      <c r="AM103" s="35">
        <v>0.0</v>
      </c>
      <c r="AN103" s="35">
        <v>0.0</v>
      </c>
      <c r="AO103" s="35">
        <v>0.0</v>
      </c>
      <c r="AP103" s="35">
        <v>0.0</v>
      </c>
      <c r="AQ103" s="35">
        <v>0.0</v>
      </c>
      <c r="AR103" s="35">
        <v>0.0</v>
      </c>
      <c r="AS103" s="35">
        <v>0.0</v>
      </c>
      <c r="AT103" s="138"/>
      <c r="AU103" s="35">
        <f t="shared" si="34"/>
        <v>0</v>
      </c>
      <c r="AV103" s="138"/>
      <c r="AW103" s="33"/>
      <c r="AX103" s="138"/>
    </row>
    <row r="104" ht="18.0" customHeight="1">
      <c r="A104" s="205">
        <v>0.0</v>
      </c>
      <c r="B104" s="63" t="str">
        <f t="shared" si="35"/>
        <v>Sliding doors 3510 x 2388</v>
      </c>
      <c r="C104" s="28">
        <f t="shared" si="36"/>
        <v>1341.1008</v>
      </c>
      <c r="D104" s="28">
        <f t="shared" si="37"/>
        <v>0</v>
      </c>
      <c r="E104" s="28">
        <f t="shared" si="38"/>
        <v>134.11008</v>
      </c>
      <c r="F104" s="28">
        <f t="shared" si="39"/>
        <v>0</v>
      </c>
      <c r="G104" s="29">
        <f t="shared" si="40"/>
        <v>1475.21088</v>
      </c>
      <c r="H104" s="129">
        <f t="shared" si="41"/>
        <v>0</v>
      </c>
      <c r="I104" s="30">
        <f t="shared" si="42"/>
        <v>4962072.96</v>
      </c>
      <c r="J104" s="30">
        <f t="shared" si="43"/>
        <v>0</v>
      </c>
      <c r="K104" s="30">
        <f t="shared" si="44"/>
        <v>496207.296</v>
      </c>
      <c r="L104" s="30">
        <f t="shared" si="45"/>
        <v>0</v>
      </c>
      <c r="M104" s="30">
        <f t="shared" si="46"/>
        <v>5458280.256</v>
      </c>
      <c r="N104" s="130">
        <f t="shared" si="47"/>
        <v>0</v>
      </c>
      <c r="O104" s="31"/>
      <c r="P104" s="31"/>
      <c r="Q104" s="31"/>
      <c r="R104" s="31"/>
      <c r="S104" s="31"/>
      <c r="T104" s="31"/>
      <c r="U104" s="33">
        <f t="shared" si="48"/>
        <v>8.38188</v>
      </c>
      <c r="V104" s="65">
        <f t="shared" si="49"/>
        <v>0</v>
      </c>
      <c r="W104" s="35">
        <v>3510.0</v>
      </c>
      <c r="X104" s="35">
        <v>2388.0</v>
      </c>
      <c r="Y104" s="35" t="s">
        <v>306</v>
      </c>
      <c r="Z104" s="33"/>
      <c r="AA104" s="65"/>
      <c r="AB104" s="33"/>
      <c r="AC104" s="65"/>
      <c r="AD104" s="33"/>
      <c r="AE104" s="65"/>
      <c r="AF104" s="33"/>
      <c r="AG104" s="205">
        <v>0.0</v>
      </c>
      <c r="AH104" s="205">
        <v>0.0</v>
      </c>
      <c r="AI104" s="35">
        <v>0.0</v>
      </c>
      <c r="AJ104" s="35">
        <v>0.0</v>
      </c>
      <c r="AK104" s="35">
        <v>0.0</v>
      </c>
      <c r="AL104" s="35">
        <v>0.0</v>
      </c>
      <c r="AM104" s="35">
        <v>0.0</v>
      </c>
      <c r="AN104" s="35">
        <v>0.0</v>
      </c>
      <c r="AO104" s="35">
        <v>0.0</v>
      </c>
      <c r="AP104" s="35">
        <v>0.0</v>
      </c>
      <c r="AQ104" s="35">
        <v>0.0</v>
      </c>
      <c r="AR104" s="35">
        <v>0.0</v>
      </c>
      <c r="AS104" s="35">
        <v>0.0</v>
      </c>
      <c r="AT104" s="138"/>
      <c r="AU104" s="35">
        <f t="shared" si="34"/>
        <v>0</v>
      </c>
      <c r="AV104" s="138"/>
      <c r="AW104" s="33"/>
      <c r="AX104" s="138"/>
    </row>
    <row r="105" ht="18.0" customHeight="1">
      <c r="A105" s="205">
        <v>0.0</v>
      </c>
      <c r="B105" s="63" t="str">
        <f t="shared" si="35"/>
        <v>Bathroom window 500 x 1316</v>
      </c>
      <c r="C105" s="28">
        <f t="shared" si="36"/>
        <v>105.28</v>
      </c>
      <c r="D105" s="28">
        <f t="shared" si="37"/>
        <v>0</v>
      </c>
      <c r="E105" s="28">
        <f t="shared" si="38"/>
        <v>10.528</v>
      </c>
      <c r="F105" s="28">
        <f t="shared" si="39"/>
        <v>0</v>
      </c>
      <c r="G105" s="29">
        <f t="shared" si="40"/>
        <v>115.808</v>
      </c>
      <c r="H105" s="129">
        <f t="shared" si="41"/>
        <v>0</v>
      </c>
      <c r="I105" s="30">
        <f t="shared" si="42"/>
        <v>389536</v>
      </c>
      <c r="J105" s="30">
        <f t="shared" si="43"/>
        <v>0</v>
      </c>
      <c r="K105" s="30">
        <f t="shared" si="44"/>
        <v>38953.6</v>
      </c>
      <c r="L105" s="30">
        <f t="shared" si="45"/>
        <v>0</v>
      </c>
      <c r="M105" s="30">
        <f t="shared" si="46"/>
        <v>428489.6</v>
      </c>
      <c r="N105" s="130">
        <f t="shared" si="47"/>
        <v>0</v>
      </c>
      <c r="O105" s="31"/>
      <c r="P105" s="31"/>
      <c r="Q105" s="31"/>
      <c r="R105" s="31"/>
      <c r="S105" s="31"/>
      <c r="T105" s="31"/>
      <c r="U105" s="33">
        <f t="shared" si="48"/>
        <v>0.658</v>
      </c>
      <c r="V105" s="65">
        <f t="shared" si="49"/>
        <v>0</v>
      </c>
      <c r="W105" s="35">
        <v>500.0</v>
      </c>
      <c r="X105" s="35">
        <v>1316.0</v>
      </c>
      <c r="Y105" s="35" t="s">
        <v>307</v>
      </c>
      <c r="Z105" s="33"/>
      <c r="AA105" s="65"/>
      <c r="AB105" s="33"/>
      <c r="AC105" s="65"/>
      <c r="AD105" s="33"/>
      <c r="AE105" s="65"/>
      <c r="AF105" s="33"/>
      <c r="AG105" s="205">
        <v>1.0</v>
      </c>
      <c r="AH105" s="205">
        <v>1.0</v>
      </c>
      <c r="AI105" s="35">
        <v>1.0</v>
      </c>
      <c r="AJ105" s="35">
        <v>3.0</v>
      </c>
      <c r="AK105" s="35">
        <v>2.0</v>
      </c>
      <c r="AL105" s="35">
        <v>1.0</v>
      </c>
      <c r="AM105" s="35">
        <v>2.0</v>
      </c>
      <c r="AN105" s="35">
        <v>0.0</v>
      </c>
      <c r="AO105" s="35">
        <v>2.0</v>
      </c>
      <c r="AP105" s="35">
        <v>2.0</v>
      </c>
      <c r="AQ105" s="35">
        <v>1.0</v>
      </c>
      <c r="AR105" s="35">
        <v>2.0</v>
      </c>
      <c r="AS105" s="35">
        <v>2.0</v>
      </c>
      <c r="AT105" s="138"/>
      <c r="AU105" s="35">
        <f t="shared" si="34"/>
        <v>17</v>
      </c>
      <c r="AV105" s="138"/>
      <c r="AW105" s="33"/>
      <c r="AX105" s="138"/>
    </row>
    <row r="106" ht="18.0" customHeight="1">
      <c r="A106" s="205">
        <v>0.0</v>
      </c>
      <c r="B106" s="63" t="str">
        <f t="shared" si="35"/>
        <v>Bathroom window 900 x 1316</v>
      </c>
      <c r="C106" s="28">
        <f t="shared" si="36"/>
        <v>189.504</v>
      </c>
      <c r="D106" s="28">
        <f t="shared" si="37"/>
        <v>0</v>
      </c>
      <c r="E106" s="28">
        <f t="shared" si="38"/>
        <v>18.9504</v>
      </c>
      <c r="F106" s="28">
        <f t="shared" si="39"/>
        <v>0</v>
      </c>
      <c r="G106" s="29">
        <f t="shared" si="40"/>
        <v>208.4544</v>
      </c>
      <c r="H106" s="129">
        <f t="shared" si="41"/>
        <v>0</v>
      </c>
      <c r="I106" s="30">
        <f t="shared" si="42"/>
        <v>701164.8</v>
      </c>
      <c r="J106" s="30">
        <f t="shared" si="43"/>
        <v>0</v>
      </c>
      <c r="K106" s="30">
        <f t="shared" si="44"/>
        <v>70116.48</v>
      </c>
      <c r="L106" s="30">
        <f t="shared" si="45"/>
        <v>0</v>
      </c>
      <c r="M106" s="30">
        <f t="shared" si="46"/>
        <v>771281.28</v>
      </c>
      <c r="N106" s="130">
        <f t="shared" si="47"/>
        <v>0</v>
      </c>
      <c r="O106" s="31"/>
      <c r="P106" s="31"/>
      <c r="Q106" s="31"/>
      <c r="R106" s="31"/>
      <c r="S106" s="31"/>
      <c r="T106" s="31"/>
      <c r="U106" s="33">
        <f t="shared" si="48"/>
        <v>1.1844</v>
      </c>
      <c r="V106" s="65">
        <f t="shared" si="49"/>
        <v>0</v>
      </c>
      <c r="W106" s="35">
        <v>900.0</v>
      </c>
      <c r="X106" s="35">
        <v>1316.0</v>
      </c>
      <c r="Y106" s="35" t="s">
        <v>307</v>
      </c>
      <c r="Z106" s="33"/>
      <c r="AA106" s="65"/>
      <c r="AB106" s="33"/>
      <c r="AC106" s="65"/>
      <c r="AD106" s="33"/>
      <c r="AE106" s="65"/>
      <c r="AF106" s="33"/>
      <c r="AG106" s="205">
        <v>0.0</v>
      </c>
      <c r="AH106" s="205">
        <v>0.0</v>
      </c>
      <c r="AI106" s="35">
        <v>0.0</v>
      </c>
      <c r="AJ106" s="35">
        <v>0.0</v>
      </c>
      <c r="AK106" s="35">
        <v>0.0</v>
      </c>
      <c r="AL106" s="35">
        <v>0.0</v>
      </c>
      <c r="AM106" s="35">
        <v>0.0</v>
      </c>
      <c r="AN106" s="35">
        <v>2.0</v>
      </c>
      <c r="AO106" s="35">
        <v>1.0</v>
      </c>
      <c r="AP106" s="35">
        <v>1.0</v>
      </c>
      <c r="AQ106" s="35">
        <v>0.0</v>
      </c>
      <c r="AR106" s="35">
        <v>0.0</v>
      </c>
      <c r="AS106" s="35">
        <v>0.0</v>
      </c>
      <c r="AT106" s="138"/>
      <c r="AU106" s="35">
        <f t="shared" si="34"/>
        <v>4</v>
      </c>
      <c r="AV106" s="138"/>
      <c r="AW106" s="33"/>
      <c r="AX106" s="138"/>
    </row>
    <row r="107" ht="18.0" customHeight="1">
      <c r="A107" s="205">
        <v>0.0</v>
      </c>
      <c r="B107" s="63" t="str">
        <f t="shared" si="35"/>
        <v>Sliding window 1100 x 1316</v>
      </c>
      <c r="C107" s="28">
        <f t="shared" si="36"/>
        <v>231.616</v>
      </c>
      <c r="D107" s="28">
        <f t="shared" si="37"/>
        <v>0</v>
      </c>
      <c r="E107" s="28">
        <f t="shared" si="38"/>
        <v>23.1616</v>
      </c>
      <c r="F107" s="28">
        <f t="shared" si="39"/>
        <v>0</v>
      </c>
      <c r="G107" s="29">
        <f t="shared" si="40"/>
        <v>254.7776</v>
      </c>
      <c r="H107" s="129">
        <f t="shared" si="41"/>
        <v>0</v>
      </c>
      <c r="I107" s="30">
        <f t="shared" si="42"/>
        <v>856979.2</v>
      </c>
      <c r="J107" s="30">
        <f t="shared" si="43"/>
        <v>0</v>
      </c>
      <c r="K107" s="30">
        <f t="shared" si="44"/>
        <v>85697.92</v>
      </c>
      <c r="L107" s="30">
        <f t="shared" si="45"/>
        <v>0</v>
      </c>
      <c r="M107" s="30">
        <f t="shared" si="46"/>
        <v>942677.12</v>
      </c>
      <c r="N107" s="130">
        <f t="shared" si="47"/>
        <v>0</v>
      </c>
      <c r="O107" s="31"/>
      <c r="P107" s="31"/>
      <c r="Q107" s="31"/>
      <c r="R107" s="31"/>
      <c r="S107" s="31"/>
      <c r="T107" s="31"/>
      <c r="U107" s="33">
        <f t="shared" si="48"/>
        <v>1.4476</v>
      </c>
      <c r="V107" s="65">
        <f t="shared" si="49"/>
        <v>0</v>
      </c>
      <c r="W107" s="35">
        <v>1100.0</v>
      </c>
      <c r="X107" s="35">
        <v>1316.0</v>
      </c>
      <c r="Y107" s="35" t="s">
        <v>308</v>
      </c>
      <c r="Z107" s="33"/>
      <c r="AA107" s="65"/>
      <c r="AB107" s="33"/>
      <c r="AC107" s="65"/>
      <c r="AD107" s="33"/>
      <c r="AE107" s="65"/>
      <c r="AF107" s="33"/>
      <c r="AG107" s="205">
        <v>4.0</v>
      </c>
      <c r="AH107" s="205">
        <v>8.0</v>
      </c>
      <c r="AI107" s="35">
        <v>6.0</v>
      </c>
      <c r="AJ107" s="35">
        <v>2.0</v>
      </c>
      <c r="AK107" s="35">
        <v>3.0</v>
      </c>
      <c r="AL107" s="35">
        <v>5.0</v>
      </c>
      <c r="AM107" s="35">
        <v>4.0</v>
      </c>
      <c r="AN107" s="35">
        <v>0.0</v>
      </c>
      <c r="AO107" s="35">
        <v>0.0</v>
      </c>
      <c r="AP107" s="35">
        <v>0.0</v>
      </c>
      <c r="AQ107" s="35">
        <v>0.0</v>
      </c>
      <c r="AR107" s="35">
        <v>4.0</v>
      </c>
      <c r="AS107" s="35">
        <v>0.0</v>
      </c>
      <c r="AT107" s="138"/>
      <c r="AU107" s="35">
        <f t="shared" si="34"/>
        <v>18</v>
      </c>
      <c r="AV107" s="138"/>
      <c r="AW107" s="33"/>
      <c r="AX107" s="138"/>
    </row>
    <row r="108" ht="18.0" customHeight="1">
      <c r="A108" s="205">
        <v>0.0</v>
      </c>
      <c r="B108" s="63" t="str">
        <f t="shared" si="35"/>
        <v>Sliding window 1400 x 1316</v>
      </c>
      <c r="C108" s="28">
        <f t="shared" si="36"/>
        <v>294.784</v>
      </c>
      <c r="D108" s="28">
        <f t="shared" si="37"/>
        <v>0</v>
      </c>
      <c r="E108" s="28">
        <f t="shared" si="38"/>
        <v>29.4784</v>
      </c>
      <c r="F108" s="28">
        <f t="shared" si="39"/>
        <v>0</v>
      </c>
      <c r="G108" s="29">
        <f t="shared" si="40"/>
        <v>324.2624</v>
      </c>
      <c r="H108" s="129">
        <f t="shared" si="41"/>
        <v>0</v>
      </c>
      <c r="I108" s="30">
        <f t="shared" si="42"/>
        <v>1090700.8</v>
      </c>
      <c r="J108" s="30">
        <f t="shared" si="43"/>
        <v>0</v>
      </c>
      <c r="K108" s="30">
        <f t="shared" si="44"/>
        <v>109070.08</v>
      </c>
      <c r="L108" s="30">
        <f t="shared" si="45"/>
        <v>0</v>
      </c>
      <c r="M108" s="30">
        <f t="shared" si="46"/>
        <v>1199770.88</v>
      </c>
      <c r="N108" s="130">
        <f t="shared" si="47"/>
        <v>0</v>
      </c>
      <c r="O108" s="31"/>
      <c r="P108" s="31"/>
      <c r="Q108" s="31"/>
      <c r="R108" s="31"/>
      <c r="S108" s="31"/>
      <c r="T108" s="31"/>
      <c r="U108" s="33">
        <f t="shared" si="48"/>
        <v>1.8424</v>
      </c>
      <c r="V108" s="65">
        <f t="shared" si="49"/>
        <v>0</v>
      </c>
      <c r="W108" s="35">
        <v>1400.0</v>
      </c>
      <c r="X108" s="35">
        <v>1316.0</v>
      </c>
      <c r="Y108" s="35" t="s">
        <v>308</v>
      </c>
      <c r="Z108" s="33"/>
      <c r="AA108" s="65"/>
      <c r="AB108" s="33"/>
      <c r="AC108" s="65"/>
      <c r="AD108" s="33"/>
      <c r="AE108" s="65"/>
      <c r="AF108" s="33"/>
      <c r="AG108" s="205">
        <v>0.0</v>
      </c>
      <c r="AH108" s="205">
        <v>0.0</v>
      </c>
      <c r="AI108" s="35">
        <v>0.0</v>
      </c>
      <c r="AJ108" s="35">
        <v>0.0</v>
      </c>
      <c r="AK108" s="35">
        <v>0.0</v>
      </c>
      <c r="AL108" s="35">
        <v>0.0</v>
      </c>
      <c r="AM108" s="35">
        <v>0.0</v>
      </c>
      <c r="AN108" s="35">
        <v>4.0</v>
      </c>
      <c r="AO108" s="35">
        <v>5.0</v>
      </c>
      <c r="AP108" s="35">
        <v>6.0</v>
      </c>
      <c r="AQ108" s="35">
        <v>4.0</v>
      </c>
      <c r="AR108" s="35">
        <v>6.0</v>
      </c>
      <c r="AS108" s="35">
        <v>5.0</v>
      </c>
      <c r="AT108" s="138"/>
      <c r="AU108" s="35">
        <f t="shared" si="34"/>
        <v>30</v>
      </c>
      <c r="AV108" s="138"/>
      <c r="AW108" s="33"/>
      <c r="AX108" s="138"/>
    </row>
    <row r="109" ht="18.0" customHeight="1">
      <c r="A109" s="205">
        <v>0.0</v>
      </c>
      <c r="B109" s="63" t="str">
        <f t="shared" si="35"/>
        <v>High window (fixed) 1100 x 1766</v>
      </c>
      <c r="C109" s="28">
        <f t="shared" si="36"/>
        <v>310.816</v>
      </c>
      <c r="D109" s="28">
        <f t="shared" si="37"/>
        <v>0</v>
      </c>
      <c r="E109" s="28">
        <f t="shared" si="38"/>
        <v>31.0816</v>
      </c>
      <c r="F109" s="28">
        <f t="shared" si="39"/>
        <v>0</v>
      </c>
      <c r="G109" s="29">
        <f t="shared" si="40"/>
        <v>341.8976</v>
      </c>
      <c r="H109" s="129">
        <f t="shared" si="41"/>
        <v>0</v>
      </c>
      <c r="I109" s="30">
        <f t="shared" si="42"/>
        <v>1150019.2</v>
      </c>
      <c r="J109" s="30">
        <f t="shared" si="43"/>
        <v>0</v>
      </c>
      <c r="K109" s="30">
        <f t="shared" si="44"/>
        <v>115001.92</v>
      </c>
      <c r="L109" s="30">
        <f t="shared" si="45"/>
        <v>0</v>
      </c>
      <c r="M109" s="30">
        <f t="shared" si="46"/>
        <v>1265021.12</v>
      </c>
      <c r="N109" s="130">
        <f t="shared" si="47"/>
        <v>0</v>
      </c>
      <c r="O109" s="31"/>
      <c r="P109" s="31"/>
      <c r="Q109" s="31"/>
      <c r="R109" s="31"/>
      <c r="S109" s="31"/>
      <c r="T109" s="31"/>
      <c r="U109" s="33">
        <f t="shared" si="48"/>
        <v>1.9426</v>
      </c>
      <c r="V109" s="65">
        <f t="shared" si="49"/>
        <v>0</v>
      </c>
      <c r="W109" s="35">
        <v>1100.0</v>
      </c>
      <c r="X109" s="35">
        <v>1766.0</v>
      </c>
      <c r="Y109" s="35" t="s">
        <v>309</v>
      </c>
      <c r="Z109" s="33"/>
      <c r="AA109" s="65"/>
      <c r="AB109" s="33"/>
      <c r="AC109" s="65"/>
      <c r="AD109" s="33"/>
      <c r="AE109" s="65"/>
      <c r="AF109" s="33"/>
      <c r="AG109" s="205">
        <v>0.0</v>
      </c>
      <c r="AH109" s="205">
        <v>0.0</v>
      </c>
      <c r="AI109" s="35">
        <v>0.0</v>
      </c>
      <c r="AJ109" s="35">
        <v>0.0</v>
      </c>
      <c r="AK109" s="35">
        <v>0.0</v>
      </c>
      <c r="AL109" s="35">
        <v>0.0</v>
      </c>
      <c r="AM109" s="35">
        <v>0.0</v>
      </c>
      <c r="AN109" s="35">
        <v>0.0</v>
      </c>
      <c r="AO109" s="35">
        <v>0.0</v>
      </c>
      <c r="AP109" s="35">
        <v>0.0</v>
      </c>
      <c r="AQ109" s="35">
        <v>0.0</v>
      </c>
      <c r="AR109" s="35">
        <v>0.0</v>
      </c>
      <c r="AS109" s="35">
        <v>0.0</v>
      </c>
      <c r="AT109" s="138"/>
      <c r="AU109" s="35">
        <f t="shared" si="34"/>
        <v>0</v>
      </c>
      <c r="AV109" s="138"/>
      <c r="AW109" s="33"/>
      <c r="AX109" s="138"/>
    </row>
    <row r="110" ht="18.0" customHeight="1">
      <c r="A110" s="205">
        <v>0.0</v>
      </c>
      <c r="B110" s="63" t="str">
        <f t="shared" si="35"/>
        <v>High window (fixed) 1700 x 1766</v>
      </c>
      <c r="C110" s="28">
        <f t="shared" si="36"/>
        <v>480.352</v>
      </c>
      <c r="D110" s="28">
        <f t="shared" si="37"/>
        <v>0</v>
      </c>
      <c r="E110" s="28">
        <f t="shared" si="38"/>
        <v>48.0352</v>
      </c>
      <c r="F110" s="28">
        <f t="shared" si="39"/>
        <v>0</v>
      </c>
      <c r="G110" s="29">
        <f t="shared" si="40"/>
        <v>528.3872</v>
      </c>
      <c r="H110" s="129">
        <f t="shared" si="41"/>
        <v>0</v>
      </c>
      <c r="I110" s="30">
        <f t="shared" si="42"/>
        <v>1777302.4</v>
      </c>
      <c r="J110" s="30">
        <f t="shared" si="43"/>
        <v>0</v>
      </c>
      <c r="K110" s="30">
        <f t="shared" si="44"/>
        <v>177730.24</v>
      </c>
      <c r="L110" s="30">
        <f t="shared" si="45"/>
        <v>0</v>
      </c>
      <c r="M110" s="30">
        <f t="shared" si="46"/>
        <v>1955032.64</v>
      </c>
      <c r="N110" s="130">
        <f t="shared" si="47"/>
        <v>0</v>
      </c>
      <c r="O110" s="31"/>
      <c r="P110" s="31"/>
      <c r="Q110" s="31"/>
      <c r="R110" s="31"/>
      <c r="S110" s="31"/>
      <c r="T110" s="31"/>
      <c r="U110" s="33">
        <f t="shared" si="48"/>
        <v>3.0022</v>
      </c>
      <c r="V110" s="65">
        <f t="shared" si="49"/>
        <v>0</v>
      </c>
      <c r="W110" s="35">
        <v>1700.0</v>
      </c>
      <c r="X110" s="35">
        <v>1766.0</v>
      </c>
      <c r="Y110" s="35" t="s">
        <v>309</v>
      </c>
      <c r="Z110" s="33"/>
      <c r="AA110" s="65"/>
      <c r="AB110" s="33"/>
      <c r="AC110" s="65"/>
      <c r="AD110" s="33"/>
      <c r="AE110" s="65"/>
      <c r="AF110" s="33"/>
      <c r="AG110" s="205">
        <v>0.0</v>
      </c>
      <c r="AH110" s="205">
        <v>0.0</v>
      </c>
      <c r="AI110" s="35">
        <v>0.0</v>
      </c>
      <c r="AJ110" s="35">
        <v>0.0</v>
      </c>
      <c r="AK110" s="35">
        <v>0.0</v>
      </c>
      <c r="AL110" s="35">
        <v>0.0</v>
      </c>
      <c r="AM110" s="35">
        <v>0.0</v>
      </c>
      <c r="AN110" s="35">
        <v>0.0</v>
      </c>
      <c r="AO110" s="35">
        <v>0.0</v>
      </c>
      <c r="AP110" s="35">
        <v>0.0</v>
      </c>
      <c r="AQ110" s="35">
        <v>0.0</v>
      </c>
      <c r="AR110" s="35">
        <v>0.0</v>
      </c>
      <c r="AS110" s="35">
        <v>0.0</v>
      </c>
      <c r="AT110" s="138"/>
      <c r="AU110" s="35">
        <f t="shared" si="34"/>
        <v>0</v>
      </c>
      <c r="AV110" s="138"/>
      <c r="AW110" s="33"/>
      <c r="AX110" s="138"/>
    </row>
    <row r="111" ht="18.0" customHeight="1">
      <c r="A111" s="205">
        <v>0.0</v>
      </c>
      <c r="B111" s="63" t="str">
        <f t="shared" si="35"/>
        <v>Full height window (fixed) 500 x 2366</v>
      </c>
      <c r="C111" s="28">
        <f t="shared" si="36"/>
        <v>189.28</v>
      </c>
      <c r="D111" s="28">
        <f t="shared" si="37"/>
        <v>0</v>
      </c>
      <c r="E111" s="28">
        <f t="shared" si="38"/>
        <v>18.928</v>
      </c>
      <c r="F111" s="28">
        <f t="shared" si="39"/>
        <v>0</v>
      </c>
      <c r="G111" s="29">
        <f t="shared" si="40"/>
        <v>208.208</v>
      </c>
      <c r="H111" s="129">
        <f t="shared" si="41"/>
        <v>0</v>
      </c>
      <c r="I111" s="30">
        <f t="shared" si="42"/>
        <v>700336</v>
      </c>
      <c r="J111" s="30">
        <f t="shared" si="43"/>
        <v>0</v>
      </c>
      <c r="K111" s="30">
        <f t="shared" si="44"/>
        <v>70033.6</v>
      </c>
      <c r="L111" s="30">
        <f t="shared" si="45"/>
        <v>0</v>
      </c>
      <c r="M111" s="30">
        <f t="shared" si="46"/>
        <v>770369.6</v>
      </c>
      <c r="N111" s="130">
        <f t="shared" si="47"/>
        <v>0</v>
      </c>
      <c r="O111" s="31"/>
      <c r="P111" s="31"/>
      <c r="Q111" s="31"/>
      <c r="R111" s="31"/>
      <c r="S111" s="31"/>
      <c r="T111" s="31"/>
      <c r="U111" s="33">
        <f t="shared" si="48"/>
        <v>1.183</v>
      </c>
      <c r="V111" s="65">
        <f t="shared" si="49"/>
        <v>0</v>
      </c>
      <c r="W111" s="35">
        <v>500.0</v>
      </c>
      <c r="X111" s="35">
        <v>2366.0</v>
      </c>
      <c r="Y111" s="35" t="s">
        <v>310</v>
      </c>
      <c r="Z111" s="33"/>
      <c r="AA111" s="65"/>
      <c r="AB111" s="33"/>
      <c r="AC111" s="65"/>
      <c r="AD111" s="33"/>
      <c r="AE111" s="65"/>
      <c r="AF111" s="33"/>
      <c r="AG111" s="205">
        <v>0.0</v>
      </c>
      <c r="AH111" s="205">
        <v>0.0</v>
      </c>
      <c r="AI111" s="35">
        <v>0.0</v>
      </c>
      <c r="AJ111" s="35">
        <v>0.0</v>
      </c>
      <c r="AK111" s="35">
        <v>0.0</v>
      </c>
      <c r="AL111" s="35">
        <v>0.0</v>
      </c>
      <c r="AM111" s="35">
        <v>0.0</v>
      </c>
      <c r="AN111" s="35">
        <v>1.0</v>
      </c>
      <c r="AO111" s="35">
        <v>2.0</v>
      </c>
      <c r="AP111" s="35">
        <v>2.0</v>
      </c>
      <c r="AQ111" s="35">
        <v>0.0</v>
      </c>
      <c r="AR111" s="35">
        <v>0.0</v>
      </c>
      <c r="AS111" s="35">
        <v>0.0</v>
      </c>
      <c r="AT111" s="138"/>
      <c r="AU111" s="35">
        <f t="shared" si="34"/>
        <v>5</v>
      </c>
      <c r="AV111" s="138"/>
      <c r="AW111" s="33"/>
      <c r="AX111" s="138"/>
    </row>
    <row r="112" ht="18.0" customHeight="1">
      <c r="A112" s="205">
        <v>0.0</v>
      </c>
      <c r="B112" s="63" t="str">
        <f t="shared" si="35"/>
        <v>Full height window (fixed) 1100 x 2366</v>
      </c>
      <c r="C112" s="28">
        <f t="shared" si="36"/>
        <v>416.416</v>
      </c>
      <c r="D112" s="28">
        <f t="shared" si="37"/>
        <v>0</v>
      </c>
      <c r="E112" s="28">
        <f t="shared" si="38"/>
        <v>41.6416</v>
      </c>
      <c r="F112" s="28">
        <f t="shared" si="39"/>
        <v>0</v>
      </c>
      <c r="G112" s="29">
        <f t="shared" si="40"/>
        <v>458.0576</v>
      </c>
      <c r="H112" s="129">
        <f t="shared" si="41"/>
        <v>0</v>
      </c>
      <c r="I112" s="30">
        <f t="shared" si="42"/>
        <v>1540739.2</v>
      </c>
      <c r="J112" s="30">
        <f t="shared" si="43"/>
        <v>0</v>
      </c>
      <c r="K112" s="30">
        <f t="shared" si="44"/>
        <v>154073.92</v>
      </c>
      <c r="L112" s="30">
        <f t="shared" si="45"/>
        <v>0</v>
      </c>
      <c r="M112" s="30">
        <f t="shared" si="46"/>
        <v>1694813.12</v>
      </c>
      <c r="N112" s="130">
        <f t="shared" si="47"/>
        <v>0</v>
      </c>
      <c r="O112" s="31"/>
      <c r="P112" s="31"/>
      <c r="Q112" s="31"/>
      <c r="R112" s="31"/>
      <c r="S112" s="31"/>
      <c r="T112" s="31"/>
      <c r="U112" s="33">
        <f t="shared" si="48"/>
        <v>2.6026</v>
      </c>
      <c r="V112" s="65">
        <f t="shared" si="49"/>
        <v>0</v>
      </c>
      <c r="W112" s="35">
        <v>1100.0</v>
      </c>
      <c r="X112" s="35">
        <v>2366.0</v>
      </c>
      <c r="Y112" s="35" t="s">
        <v>310</v>
      </c>
      <c r="Z112" s="33"/>
      <c r="AA112" s="65"/>
      <c r="AB112" s="33"/>
      <c r="AC112" s="65"/>
      <c r="AD112" s="33"/>
      <c r="AE112" s="65"/>
      <c r="AF112" s="33"/>
      <c r="AG112" s="205">
        <v>0.0</v>
      </c>
      <c r="AH112" s="205">
        <v>0.0</v>
      </c>
      <c r="AI112" s="35">
        <v>0.0</v>
      </c>
      <c r="AJ112" s="35">
        <v>0.0</v>
      </c>
      <c r="AK112" s="35">
        <v>0.0</v>
      </c>
      <c r="AL112" s="35">
        <v>0.0</v>
      </c>
      <c r="AM112" s="35">
        <v>0.0</v>
      </c>
      <c r="AN112" s="35">
        <v>0.0</v>
      </c>
      <c r="AO112" s="35">
        <v>0.0</v>
      </c>
      <c r="AP112" s="35">
        <v>0.0</v>
      </c>
      <c r="AQ112" s="35">
        <v>2.0</v>
      </c>
      <c r="AR112" s="35">
        <v>2.0</v>
      </c>
      <c r="AS112" s="35">
        <v>0.0</v>
      </c>
      <c r="AT112" s="138"/>
      <c r="AU112" s="35">
        <f t="shared" si="34"/>
        <v>4</v>
      </c>
      <c r="AV112" s="138"/>
      <c r="AW112" s="33"/>
      <c r="AX112" s="138"/>
    </row>
    <row r="113" ht="18.0" customHeight="1">
      <c r="A113" s="205">
        <v>0.0</v>
      </c>
      <c r="B113" s="63" t="str">
        <f t="shared" si="35"/>
        <v>Panorama window (fixed) 1700 x 846</v>
      </c>
      <c r="C113" s="28">
        <f t="shared" si="36"/>
        <v>230.112</v>
      </c>
      <c r="D113" s="28">
        <f t="shared" si="37"/>
        <v>0</v>
      </c>
      <c r="E113" s="28">
        <f t="shared" si="38"/>
        <v>23.0112</v>
      </c>
      <c r="F113" s="28">
        <f t="shared" si="39"/>
        <v>0</v>
      </c>
      <c r="G113" s="29">
        <f t="shared" si="40"/>
        <v>253.1232</v>
      </c>
      <c r="H113" s="129">
        <f t="shared" si="41"/>
        <v>0</v>
      </c>
      <c r="I113" s="30">
        <f t="shared" si="42"/>
        <v>851414.4</v>
      </c>
      <c r="J113" s="30">
        <f t="shared" si="43"/>
        <v>0</v>
      </c>
      <c r="K113" s="30">
        <f t="shared" si="44"/>
        <v>85141.44</v>
      </c>
      <c r="L113" s="30">
        <f t="shared" si="45"/>
        <v>0</v>
      </c>
      <c r="M113" s="30">
        <f t="shared" si="46"/>
        <v>936555.84</v>
      </c>
      <c r="N113" s="130">
        <f t="shared" si="47"/>
        <v>0</v>
      </c>
      <c r="O113" s="31"/>
      <c r="P113" s="31"/>
      <c r="Q113" s="31"/>
      <c r="R113" s="31"/>
      <c r="S113" s="31"/>
      <c r="T113" s="31"/>
      <c r="U113" s="33">
        <f t="shared" si="48"/>
        <v>1.4382</v>
      </c>
      <c r="V113" s="65">
        <f t="shared" si="49"/>
        <v>0</v>
      </c>
      <c r="W113" s="35">
        <v>1700.0</v>
      </c>
      <c r="X113" s="35">
        <v>846.0</v>
      </c>
      <c r="Y113" s="35" t="s">
        <v>311</v>
      </c>
      <c r="Z113" s="33"/>
      <c r="AA113" s="65"/>
      <c r="AB113" s="33"/>
      <c r="AC113" s="65"/>
      <c r="AD113" s="33"/>
      <c r="AE113" s="65"/>
      <c r="AF113" s="33"/>
      <c r="AG113" s="205">
        <v>0.0</v>
      </c>
      <c r="AH113" s="205">
        <v>0.0</v>
      </c>
      <c r="AI113" s="35">
        <v>0.0</v>
      </c>
      <c r="AJ113" s="35">
        <v>0.0</v>
      </c>
      <c r="AK113" s="35">
        <v>0.0</v>
      </c>
      <c r="AL113" s="35">
        <v>0.0</v>
      </c>
      <c r="AM113" s="35">
        <v>0.0</v>
      </c>
      <c r="AN113" s="35">
        <v>2.0</v>
      </c>
      <c r="AO113" s="35">
        <v>1.0</v>
      </c>
      <c r="AP113" s="35">
        <v>0.0</v>
      </c>
      <c r="AQ113" s="35">
        <v>1.0</v>
      </c>
      <c r="AR113" s="35">
        <v>0.0</v>
      </c>
      <c r="AS113" s="35">
        <v>4.0</v>
      </c>
      <c r="AT113" s="138"/>
      <c r="AU113" s="35">
        <f t="shared" si="34"/>
        <v>8</v>
      </c>
      <c r="AV113" s="138"/>
      <c r="AW113" s="33"/>
      <c r="AX113" s="138"/>
    </row>
    <row r="114" ht="18.0" customHeight="1">
      <c r="A114" s="205">
        <v>0.0</v>
      </c>
      <c r="B114" s="63" t="str">
        <f t="shared" si="35"/>
        <v>Panorama window (fixed) 2300 x 846</v>
      </c>
      <c r="C114" s="28">
        <f t="shared" si="36"/>
        <v>311.328</v>
      </c>
      <c r="D114" s="28">
        <f t="shared" si="37"/>
        <v>0</v>
      </c>
      <c r="E114" s="28">
        <f t="shared" si="38"/>
        <v>31.1328</v>
      </c>
      <c r="F114" s="28">
        <f t="shared" si="39"/>
        <v>0</v>
      </c>
      <c r="G114" s="29">
        <f t="shared" si="40"/>
        <v>342.4608</v>
      </c>
      <c r="H114" s="129">
        <f t="shared" si="41"/>
        <v>0</v>
      </c>
      <c r="I114" s="30">
        <f t="shared" si="42"/>
        <v>1151913.6</v>
      </c>
      <c r="J114" s="30">
        <f t="shared" si="43"/>
        <v>0</v>
      </c>
      <c r="K114" s="30">
        <f t="shared" si="44"/>
        <v>115191.36</v>
      </c>
      <c r="L114" s="30">
        <f t="shared" si="45"/>
        <v>0</v>
      </c>
      <c r="M114" s="30">
        <f t="shared" si="46"/>
        <v>1267104.96</v>
      </c>
      <c r="N114" s="130">
        <f t="shared" si="47"/>
        <v>0</v>
      </c>
      <c r="O114" s="31"/>
      <c r="P114" s="31"/>
      <c r="Q114" s="31"/>
      <c r="R114" s="31"/>
      <c r="S114" s="31"/>
      <c r="T114" s="31"/>
      <c r="U114" s="33">
        <f t="shared" si="48"/>
        <v>1.9458</v>
      </c>
      <c r="V114" s="65">
        <f t="shared" si="49"/>
        <v>0</v>
      </c>
      <c r="W114" s="35">
        <v>2300.0</v>
      </c>
      <c r="X114" s="35">
        <v>846.0</v>
      </c>
      <c r="Y114" s="35" t="s">
        <v>311</v>
      </c>
      <c r="Z114" s="33"/>
      <c r="AA114" s="65"/>
      <c r="AB114" s="33"/>
      <c r="AC114" s="65"/>
      <c r="AD114" s="33"/>
      <c r="AE114" s="65"/>
      <c r="AF114" s="33"/>
      <c r="AG114" s="205">
        <v>0.0</v>
      </c>
      <c r="AH114" s="205">
        <v>0.0</v>
      </c>
      <c r="AI114" s="35">
        <v>0.0</v>
      </c>
      <c r="AJ114" s="35">
        <v>0.0</v>
      </c>
      <c r="AK114" s="35">
        <v>0.0</v>
      </c>
      <c r="AL114" s="35">
        <v>0.0</v>
      </c>
      <c r="AM114" s="35">
        <v>0.0</v>
      </c>
      <c r="AN114" s="35">
        <v>0.0</v>
      </c>
      <c r="AO114" s="35">
        <v>0.0</v>
      </c>
      <c r="AP114" s="35">
        <v>0.0</v>
      </c>
      <c r="AQ114" s="35">
        <v>0.0</v>
      </c>
      <c r="AR114" s="35">
        <v>0.0</v>
      </c>
      <c r="AS114" s="35">
        <v>0.0</v>
      </c>
      <c r="AT114" s="138"/>
      <c r="AU114" s="35">
        <f t="shared" si="34"/>
        <v>0</v>
      </c>
      <c r="AV114" s="138"/>
      <c r="AW114" s="33"/>
      <c r="AX114" s="138"/>
    </row>
    <row r="115" ht="18.0" customHeight="1">
      <c r="A115" s="206">
        <f>E29</f>
        <v>10.5</v>
      </c>
      <c r="B115" s="63" t="s">
        <v>312</v>
      </c>
      <c r="C115" s="28">
        <f>A97</f>
        <v>160</v>
      </c>
      <c r="D115" s="28">
        <f t="shared" si="37"/>
        <v>1680</v>
      </c>
      <c r="E115" s="28">
        <f t="shared" si="38"/>
        <v>16</v>
      </c>
      <c r="F115" s="28">
        <f t="shared" si="39"/>
        <v>168</v>
      </c>
      <c r="G115" s="29">
        <f t="shared" si="40"/>
        <v>176</v>
      </c>
      <c r="H115" s="129">
        <f t="shared" si="41"/>
        <v>1848</v>
      </c>
      <c r="I115" s="30">
        <f t="shared" si="42"/>
        <v>592000</v>
      </c>
      <c r="J115" s="30">
        <f t="shared" si="43"/>
        <v>6216000</v>
      </c>
      <c r="K115" s="30">
        <f t="shared" si="44"/>
        <v>59200</v>
      </c>
      <c r="L115" s="30">
        <f t="shared" si="45"/>
        <v>621600</v>
      </c>
      <c r="M115" s="30">
        <f t="shared" si="46"/>
        <v>651200</v>
      </c>
      <c r="N115" s="130">
        <f t="shared" si="47"/>
        <v>6837600</v>
      </c>
      <c r="O115" s="31"/>
      <c r="P115" s="31"/>
      <c r="Q115" s="31"/>
      <c r="R115" s="31"/>
      <c r="S115" s="31"/>
      <c r="T115" s="31"/>
      <c r="U115" s="33"/>
      <c r="V115" s="65">
        <f>SUM(V99:V114)</f>
        <v>0</v>
      </c>
      <c r="W115" s="35"/>
      <c r="X115" s="35"/>
      <c r="Y115" s="33"/>
      <c r="Z115" s="33"/>
      <c r="AA115" s="65"/>
      <c r="AB115" s="33"/>
      <c r="AC115" s="65"/>
      <c r="AD115" s="33"/>
      <c r="AE115" s="65"/>
      <c r="AF115" s="33"/>
      <c r="AG115" s="205"/>
      <c r="AH115" s="205"/>
      <c r="AI115" s="35"/>
      <c r="AJ115" s="35"/>
      <c r="AK115" s="35"/>
      <c r="AL115" s="35"/>
      <c r="AM115" s="35"/>
      <c r="AN115" s="35"/>
      <c r="AO115" s="35"/>
      <c r="AP115" s="35"/>
      <c r="AQ115" s="35"/>
      <c r="AR115" s="35"/>
      <c r="AS115" s="35"/>
      <c r="AT115" s="138"/>
      <c r="AU115" s="35"/>
      <c r="AV115" s="138"/>
      <c r="AW115" s="33"/>
      <c r="AX115" s="138"/>
    </row>
    <row r="116" ht="18.0" customHeight="1">
      <c r="A116" s="207">
        <f>sum(A99:A114)</f>
        <v>0</v>
      </c>
      <c r="B116" s="61" t="s">
        <v>313</v>
      </c>
      <c r="C116" s="28"/>
      <c r="D116" s="27"/>
      <c r="E116" s="27"/>
      <c r="F116" s="27"/>
      <c r="G116" s="29"/>
      <c r="H116" s="129"/>
      <c r="I116" s="30"/>
      <c r="J116" s="30"/>
      <c r="K116" s="30"/>
      <c r="L116" s="30"/>
      <c r="M116" s="30"/>
      <c r="N116" s="130"/>
      <c r="O116" s="31"/>
      <c r="P116" s="31"/>
      <c r="Q116" s="31"/>
      <c r="R116" s="31"/>
      <c r="S116" s="31"/>
      <c r="T116" s="31"/>
      <c r="U116" s="35"/>
      <c r="V116" s="35"/>
      <c r="W116" s="33"/>
      <c r="X116" s="65"/>
      <c r="Y116" s="27"/>
      <c r="Z116" s="33"/>
      <c r="AA116" s="65"/>
      <c r="AB116" s="33"/>
      <c r="AC116" s="65"/>
      <c r="AD116" s="33"/>
      <c r="AE116" s="65"/>
      <c r="AF116" s="33"/>
      <c r="AG116" s="207">
        <f t="shared" ref="AG116:AH116" si="50">sum(AG99:AG114)</f>
        <v>6</v>
      </c>
      <c r="AH116" s="207">
        <f t="shared" si="50"/>
        <v>11</v>
      </c>
      <c r="AI116" s="35">
        <v>8.0</v>
      </c>
      <c r="AJ116" s="35">
        <v>5.0</v>
      </c>
      <c r="AK116" s="35">
        <v>5.0</v>
      </c>
      <c r="AL116" s="35">
        <v>7.0</v>
      </c>
      <c r="AM116" s="35">
        <v>7.0</v>
      </c>
      <c r="AN116" s="35">
        <v>12.0</v>
      </c>
      <c r="AO116" s="35">
        <v>13.0</v>
      </c>
      <c r="AP116" s="35">
        <v>13.0</v>
      </c>
      <c r="AQ116" s="35">
        <v>10.0</v>
      </c>
      <c r="AR116" s="35">
        <v>16.0</v>
      </c>
      <c r="AS116" s="35">
        <v>13.0</v>
      </c>
      <c r="AT116" s="138"/>
      <c r="AU116" s="35">
        <f t="shared" ref="AU116:AU117" si="51">AJ116+AK116+AL116+AM116+AN116+AO116+AP116+AQ116+AR116+AS116</f>
        <v>101</v>
      </c>
      <c r="AV116" s="138"/>
      <c r="AW116" s="33"/>
      <c r="AX116" s="138"/>
    </row>
    <row r="117" ht="18.0" customHeight="1">
      <c r="A117" s="27">
        <f>V115</f>
        <v>0</v>
      </c>
      <c r="B117" s="63" t="s">
        <v>50</v>
      </c>
      <c r="C117" s="28"/>
      <c r="D117" s="27"/>
      <c r="E117" s="27"/>
      <c r="F117" s="27"/>
      <c r="G117" s="29"/>
      <c r="H117" s="129"/>
      <c r="I117" s="30"/>
      <c r="J117" s="30"/>
      <c r="K117" s="30"/>
      <c r="L117" s="30"/>
      <c r="M117" s="30"/>
      <c r="N117" s="130"/>
      <c r="O117" s="31"/>
      <c r="P117" s="31"/>
      <c r="Q117" s="31"/>
      <c r="R117" s="31"/>
      <c r="S117" s="31"/>
      <c r="T117" s="31"/>
      <c r="U117" s="32"/>
      <c r="V117" s="33"/>
      <c r="W117" s="33"/>
      <c r="X117" s="65"/>
      <c r="Y117" s="27"/>
      <c r="Z117" s="33"/>
      <c r="AA117" s="65"/>
      <c r="AB117" s="33"/>
      <c r="AC117" s="65"/>
      <c r="AD117" s="33"/>
      <c r="AE117" s="65"/>
      <c r="AF117" s="33"/>
      <c r="AG117" s="27"/>
      <c r="AH117" s="27"/>
      <c r="AI117" s="33"/>
      <c r="AJ117" s="33"/>
      <c r="AK117" s="33"/>
      <c r="AL117" s="33"/>
      <c r="AM117" s="33"/>
      <c r="AN117" s="33"/>
      <c r="AO117" s="33"/>
      <c r="AP117" s="33"/>
      <c r="AQ117" s="33"/>
      <c r="AR117" s="33"/>
      <c r="AS117" s="33"/>
      <c r="AT117" s="138"/>
      <c r="AU117" s="35">
        <f t="shared" si="51"/>
        <v>0</v>
      </c>
      <c r="AV117" s="138"/>
      <c r="AW117" s="33"/>
      <c r="AX117" s="138"/>
    </row>
    <row r="118" ht="18.0" customHeight="1">
      <c r="A118" s="139" t="s">
        <v>314</v>
      </c>
      <c r="B118" s="140"/>
      <c r="C118" s="142"/>
      <c r="D118" s="142"/>
      <c r="E118" s="142"/>
      <c r="F118" s="142"/>
      <c r="G118" s="143"/>
      <c r="H118" s="144"/>
      <c r="I118" s="145"/>
      <c r="J118" s="145"/>
      <c r="K118" s="145"/>
      <c r="L118" s="145"/>
      <c r="M118" s="145"/>
      <c r="N118" s="146"/>
      <c r="O118" s="147"/>
      <c r="P118" s="147"/>
      <c r="Q118" s="147"/>
      <c r="R118" s="147"/>
      <c r="S118" s="147"/>
      <c r="T118" s="147"/>
      <c r="U118" s="148"/>
      <c r="V118" s="148"/>
      <c r="W118" s="148"/>
      <c r="X118" s="198"/>
      <c r="Y118" s="140"/>
      <c r="Z118" s="148"/>
      <c r="AA118" s="198"/>
      <c r="AB118" s="198"/>
      <c r="AC118" s="198"/>
      <c r="AD118" s="198"/>
      <c r="AE118" s="198"/>
      <c r="AF118" s="198"/>
      <c r="AG118" s="139" t="s">
        <v>314</v>
      </c>
      <c r="AH118" s="139" t="s">
        <v>314</v>
      </c>
      <c r="AI118" s="152" t="s">
        <v>314</v>
      </c>
      <c r="AJ118" s="152" t="s">
        <v>314</v>
      </c>
      <c r="AK118" s="152" t="s">
        <v>314</v>
      </c>
      <c r="AL118" s="152" t="s">
        <v>314</v>
      </c>
      <c r="AM118" s="152" t="s">
        <v>314</v>
      </c>
      <c r="AN118" s="152" t="s">
        <v>314</v>
      </c>
      <c r="AO118" s="152" t="s">
        <v>314</v>
      </c>
      <c r="AP118" s="152" t="s">
        <v>314</v>
      </c>
      <c r="AQ118" s="152" t="s">
        <v>314</v>
      </c>
      <c r="AR118" s="152" t="s">
        <v>314</v>
      </c>
      <c r="AS118" s="152" t="s">
        <v>314</v>
      </c>
      <c r="AT118" s="153"/>
      <c r="AU118" s="35"/>
      <c r="AV118" s="153"/>
      <c r="AW118" s="152"/>
      <c r="AX118" s="153"/>
    </row>
    <row r="119" ht="18.0" customHeight="1">
      <c r="A119" s="37" t="s">
        <v>295</v>
      </c>
      <c r="B119" s="37" t="s">
        <v>157</v>
      </c>
      <c r="C119" s="154" t="s">
        <v>278</v>
      </c>
      <c r="D119" s="37" t="s">
        <v>279</v>
      </c>
      <c r="E119" s="37" t="s">
        <v>280</v>
      </c>
      <c r="F119" s="37" t="s">
        <v>281</v>
      </c>
      <c r="G119" s="155" t="s">
        <v>282</v>
      </c>
      <c r="H119" s="156" t="s">
        <v>283</v>
      </c>
      <c r="I119" s="157" t="s">
        <v>284</v>
      </c>
      <c r="J119" s="157" t="s">
        <v>279</v>
      </c>
      <c r="K119" s="157" t="s">
        <v>280</v>
      </c>
      <c r="L119" s="157" t="s">
        <v>281</v>
      </c>
      <c r="M119" s="157" t="s">
        <v>282</v>
      </c>
      <c r="N119" s="158" t="s">
        <v>283</v>
      </c>
      <c r="O119" s="159" t="s">
        <v>315</v>
      </c>
      <c r="P119" s="159" t="s">
        <v>286</v>
      </c>
      <c r="Q119" s="159" t="s">
        <v>316</v>
      </c>
      <c r="R119" s="159" t="s">
        <v>288</v>
      </c>
      <c r="S119" s="159" t="s">
        <v>289</v>
      </c>
      <c r="T119" s="159" t="s">
        <v>290</v>
      </c>
      <c r="U119" s="162"/>
      <c r="V119" s="162"/>
      <c r="W119" s="162"/>
      <c r="X119" s="208"/>
      <c r="Y119" s="161"/>
      <c r="Z119" s="162"/>
      <c r="AA119" s="208"/>
      <c r="AB119" s="208"/>
      <c r="AC119" s="208"/>
      <c r="AD119" s="208"/>
      <c r="AE119" s="208"/>
      <c r="AF119" s="208"/>
      <c r="AG119" s="37" t="s">
        <v>295</v>
      </c>
      <c r="AH119" s="37" t="s">
        <v>295</v>
      </c>
      <c r="AI119" s="57" t="s">
        <v>295</v>
      </c>
      <c r="AJ119" s="57" t="s">
        <v>295</v>
      </c>
      <c r="AK119" s="57" t="s">
        <v>295</v>
      </c>
      <c r="AL119" s="57" t="s">
        <v>295</v>
      </c>
      <c r="AM119" s="57" t="s">
        <v>295</v>
      </c>
      <c r="AN119" s="57" t="s">
        <v>295</v>
      </c>
      <c r="AO119" s="57" t="s">
        <v>295</v>
      </c>
      <c r="AP119" s="57" t="s">
        <v>295</v>
      </c>
      <c r="AQ119" s="57" t="s">
        <v>295</v>
      </c>
      <c r="AR119" s="57" t="s">
        <v>295</v>
      </c>
      <c r="AS119" s="57" t="s">
        <v>295</v>
      </c>
      <c r="AT119" s="164"/>
      <c r="AU119" s="35"/>
      <c r="AV119" s="164"/>
      <c r="AW119" s="57"/>
      <c r="AX119" s="164"/>
    </row>
    <row r="120" ht="18.0" customHeight="1">
      <c r="A120" s="165" t="s">
        <v>295</v>
      </c>
      <c r="B120" s="165" t="s">
        <v>156</v>
      </c>
      <c r="C120" s="166" t="s">
        <v>257</v>
      </c>
      <c r="D120" s="165" t="s">
        <v>257</v>
      </c>
      <c r="E120" s="165" t="s">
        <v>257</v>
      </c>
      <c r="F120" s="165" t="s">
        <v>257</v>
      </c>
      <c r="G120" s="167" t="s">
        <v>257</v>
      </c>
      <c r="H120" s="168" t="s">
        <v>257</v>
      </c>
      <c r="I120" s="169" t="str">
        <f t="shared" ref="I120:N120" si="52">$B$37</f>
        <v>UGX</v>
      </c>
      <c r="J120" s="169" t="str">
        <f t="shared" si="52"/>
        <v>UGX</v>
      </c>
      <c r="K120" s="169" t="str">
        <f t="shared" si="52"/>
        <v>UGX</v>
      </c>
      <c r="L120" s="169" t="str">
        <f t="shared" si="52"/>
        <v>UGX</v>
      </c>
      <c r="M120" s="169" t="str">
        <f t="shared" si="52"/>
        <v>UGX</v>
      </c>
      <c r="N120" s="170" t="str">
        <f t="shared" si="52"/>
        <v>UGX</v>
      </c>
      <c r="O120" s="171" t="s">
        <v>296</v>
      </c>
      <c r="P120" s="171" t="s">
        <v>296</v>
      </c>
      <c r="Q120" s="171" t="s">
        <v>297</v>
      </c>
      <c r="R120" s="171" t="s">
        <v>297</v>
      </c>
      <c r="S120" s="171" t="s">
        <v>197</v>
      </c>
      <c r="T120" s="171" t="s">
        <v>197</v>
      </c>
      <c r="U120" s="209"/>
      <c r="V120" s="174"/>
      <c r="W120" s="174"/>
      <c r="X120" s="175"/>
      <c r="Y120" s="176"/>
      <c r="Z120" s="174"/>
      <c r="AA120" s="175"/>
      <c r="AB120" s="174"/>
      <c r="AC120" s="175"/>
      <c r="AD120" s="174"/>
      <c r="AE120" s="175"/>
      <c r="AF120" s="174"/>
      <c r="AG120" s="165" t="s">
        <v>295</v>
      </c>
      <c r="AH120" s="165" t="s">
        <v>295</v>
      </c>
      <c r="AI120" s="173" t="s">
        <v>295</v>
      </c>
      <c r="AJ120" s="173" t="s">
        <v>295</v>
      </c>
      <c r="AK120" s="173" t="s">
        <v>295</v>
      </c>
      <c r="AL120" s="173" t="s">
        <v>295</v>
      </c>
      <c r="AM120" s="173" t="s">
        <v>295</v>
      </c>
      <c r="AN120" s="173" t="s">
        <v>295</v>
      </c>
      <c r="AO120" s="173" t="s">
        <v>295</v>
      </c>
      <c r="AP120" s="173" t="s">
        <v>295</v>
      </c>
      <c r="AQ120" s="173" t="s">
        <v>295</v>
      </c>
      <c r="AR120" s="173" t="s">
        <v>295</v>
      </c>
      <c r="AS120" s="173" t="s">
        <v>295</v>
      </c>
      <c r="AT120" s="177"/>
      <c r="AU120" s="35"/>
      <c r="AV120" s="177"/>
      <c r="AW120" s="173"/>
      <c r="AX120" s="177"/>
    </row>
    <row r="121" ht="18.0" customHeight="1">
      <c r="A121" s="178">
        <f>P18+2*SUM(E31:E33)</f>
        <v>21</v>
      </c>
      <c r="B121" s="63" t="str">
        <f>'Structures Database'!A6</f>
        <v>Foundation point</v>
      </c>
      <c r="C121" s="28">
        <f>sumif('Structures Database'!$V:$V,$B121,'Structures Database'!U:U)</f>
        <v>43.30013188</v>
      </c>
      <c r="D121" s="179">
        <f t="shared" ref="D121:D122" si="53">$A121*C121</f>
        <v>909.3027695</v>
      </c>
      <c r="E121" s="28">
        <f t="shared" ref="E121:E129" si="54">C121*$B$39</f>
        <v>4.330013188</v>
      </c>
      <c r="F121" s="28">
        <f t="shared" ref="F121:F129" si="55">A121*E121</f>
        <v>90.93027695</v>
      </c>
      <c r="G121" s="29">
        <f t="shared" ref="G121:G129" si="56">C121+E121</f>
        <v>47.63014507</v>
      </c>
      <c r="H121" s="129">
        <f t="shared" ref="H121:H129" si="57">A121*G121</f>
        <v>1000.233046</v>
      </c>
      <c r="I121" s="30">
        <f t="shared" ref="I121:I129" si="58">C121*$B$38</f>
        <v>160210.488</v>
      </c>
      <c r="J121" s="30">
        <f t="shared" ref="J121:J129" si="59">I121*A121</f>
        <v>3364420.247</v>
      </c>
      <c r="K121" s="30">
        <f t="shared" ref="K121:K129" si="60">E121*$B$38</f>
        <v>16021.0488</v>
      </c>
      <c r="L121" s="30">
        <f t="shared" ref="L121:L129" si="61">K121*A121</f>
        <v>336442.0247</v>
      </c>
      <c r="M121" s="30">
        <f t="shared" ref="M121:M129" si="62">G121*$B$38</f>
        <v>176231.5368</v>
      </c>
      <c r="N121" s="130">
        <f t="shared" ref="N121:N129" si="63">M121*A121</f>
        <v>3700862.272</v>
      </c>
      <c r="O121" s="31">
        <f>sumif('Structures Database'!$V:$V,$B121,'Structures Database'!P:P)</f>
        <v>86.53062742</v>
      </c>
      <c r="P121" s="55">
        <f t="shared" ref="P121:P123" si="64">$A121*O121</f>
        <v>1817.143176</v>
      </c>
      <c r="Q121" s="55">
        <v>0.0</v>
      </c>
      <c r="R121" s="55">
        <v>0.0</v>
      </c>
      <c r="S121" s="31">
        <f>sumif('Structures Database'!$V:$V,$B121,'Structures Database'!R:R)/60</f>
        <v>3.6</v>
      </c>
      <c r="T121" s="31">
        <f t="shared" ref="T121:T125" si="65">A121*S121</f>
        <v>75.6</v>
      </c>
      <c r="U121" s="32"/>
      <c r="V121" s="33"/>
      <c r="W121" s="33"/>
      <c r="X121" s="65"/>
      <c r="Y121" s="27"/>
      <c r="Z121" s="33"/>
      <c r="AA121" s="65"/>
      <c r="AB121" s="33"/>
      <c r="AC121" s="65"/>
      <c r="AD121" s="33"/>
      <c r="AE121" s="65"/>
      <c r="AF121" s="33"/>
      <c r="AG121" s="67">
        <v>12.0</v>
      </c>
      <c r="AH121" s="67">
        <v>20.0</v>
      </c>
      <c r="AI121" s="35">
        <v>15.0</v>
      </c>
      <c r="AJ121" s="35">
        <v>9.0</v>
      </c>
      <c r="AK121" s="35">
        <v>9.0</v>
      </c>
      <c r="AL121" s="35">
        <v>12.0</v>
      </c>
      <c r="AM121" s="35">
        <v>12.0</v>
      </c>
      <c r="AN121" s="35">
        <v>20.0</v>
      </c>
      <c r="AO121" s="35">
        <v>24.0</v>
      </c>
      <c r="AP121" s="35">
        <v>24.0</v>
      </c>
      <c r="AQ121" s="35">
        <v>20.0</v>
      </c>
      <c r="AR121" s="35">
        <v>25.0</v>
      </c>
      <c r="AS121" s="35">
        <v>25.0</v>
      </c>
      <c r="AT121" s="138"/>
      <c r="AU121" s="35">
        <f t="shared" ref="AU121:AU125" si="66">AJ121+AK121+AL121+AM121+AN121+AO121+AP121+AQ121+AR121+AS121</f>
        <v>180</v>
      </c>
      <c r="AV121" s="138"/>
      <c r="AW121" s="35"/>
      <c r="AX121" s="138"/>
    </row>
    <row r="122" ht="18.0" customHeight="1">
      <c r="A122" s="67">
        <f>E28</f>
        <v>6</v>
      </c>
      <c r="B122" s="63" t="s">
        <v>317</v>
      </c>
      <c r="C122" s="179">
        <v>200.0</v>
      </c>
      <c r="D122" s="179">
        <f t="shared" si="53"/>
        <v>1200</v>
      </c>
      <c r="E122" s="28">
        <f t="shared" si="54"/>
        <v>20</v>
      </c>
      <c r="F122" s="28">
        <f t="shared" si="55"/>
        <v>120</v>
      </c>
      <c r="G122" s="29">
        <f t="shared" si="56"/>
        <v>220</v>
      </c>
      <c r="H122" s="129">
        <f t="shared" si="57"/>
        <v>1320</v>
      </c>
      <c r="I122" s="30">
        <f t="shared" si="58"/>
        <v>740000</v>
      </c>
      <c r="J122" s="30">
        <f t="shared" si="59"/>
        <v>4440000</v>
      </c>
      <c r="K122" s="30">
        <f t="shared" si="60"/>
        <v>74000</v>
      </c>
      <c r="L122" s="30">
        <f t="shared" si="61"/>
        <v>444000</v>
      </c>
      <c r="M122" s="30">
        <f t="shared" si="62"/>
        <v>814000</v>
      </c>
      <c r="N122" s="130">
        <f t="shared" si="63"/>
        <v>4884000</v>
      </c>
      <c r="O122" s="31">
        <f>0.14*480</f>
        <v>67.2</v>
      </c>
      <c r="P122" s="55">
        <f t="shared" si="64"/>
        <v>403.2</v>
      </c>
      <c r="Q122" s="55">
        <f>O122*1.83</f>
        <v>122.976</v>
      </c>
      <c r="R122" s="55">
        <f>A122*Q122</f>
        <v>737.856</v>
      </c>
      <c r="S122" s="31">
        <f>sumif('Structures Database'!$V:$V,$B122,'Structures Database'!R:R)/60</f>
        <v>0.1333333333</v>
      </c>
      <c r="T122" s="31">
        <f t="shared" si="65"/>
        <v>0.8</v>
      </c>
      <c r="U122" s="32"/>
      <c r="V122" s="33"/>
      <c r="W122" s="33"/>
      <c r="X122" s="65"/>
      <c r="Y122" s="27"/>
      <c r="Z122" s="33"/>
      <c r="AA122" s="65"/>
      <c r="AB122" s="33"/>
      <c r="AC122" s="65"/>
      <c r="AD122" s="33"/>
      <c r="AE122" s="65"/>
      <c r="AF122" s="33"/>
      <c r="AG122" s="67">
        <v>2.0</v>
      </c>
      <c r="AH122" s="67">
        <v>3.0</v>
      </c>
      <c r="AI122" s="35">
        <v>4.0</v>
      </c>
      <c r="AJ122" s="35">
        <v>1.0</v>
      </c>
      <c r="AK122" s="35">
        <v>2.0</v>
      </c>
      <c r="AL122" s="35">
        <v>3.0</v>
      </c>
      <c r="AM122" s="35">
        <v>4.0</v>
      </c>
      <c r="AN122" s="35">
        <v>4.0</v>
      </c>
      <c r="AO122" s="35">
        <v>6.0</v>
      </c>
      <c r="AP122" s="35">
        <v>7.0</v>
      </c>
      <c r="AQ122" s="35">
        <v>3.0</v>
      </c>
      <c r="AR122" s="35">
        <v>6.0</v>
      </c>
      <c r="AS122" s="35">
        <v>5.0</v>
      </c>
      <c r="AT122" s="138"/>
      <c r="AU122" s="35">
        <f t="shared" si="66"/>
        <v>41</v>
      </c>
      <c r="AV122" s="138"/>
      <c r="AW122" s="35"/>
      <c r="AX122" s="138"/>
    </row>
    <row r="123" ht="18.0" customHeight="1">
      <c r="A123" s="210">
        <f>B30</f>
        <v>74.522832</v>
      </c>
      <c r="B123" s="63" t="str">
        <f>'Structures Database'!A396</f>
        <v>Roof sheets per sqm</v>
      </c>
      <c r="C123" s="28">
        <f>sumif('Structures Database'!$V:$V,$B123,'Structures Database'!U:U)</f>
        <v>12.23277027</v>
      </c>
      <c r="D123" s="179">
        <f>$A123*C123+150</f>
        <v>1061.620684</v>
      </c>
      <c r="E123" s="28">
        <f t="shared" si="54"/>
        <v>1.223277027</v>
      </c>
      <c r="F123" s="28">
        <f t="shared" si="55"/>
        <v>91.16206837</v>
      </c>
      <c r="G123" s="29">
        <f t="shared" si="56"/>
        <v>13.4560473</v>
      </c>
      <c r="H123" s="129">
        <f t="shared" si="57"/>
        <v>1002.782752</v>
      </c>
      <c r="I123" s="30">
        <f t="shared" si="58"/>
        <v>45261.25</v>
      </c>
      <c r="J123" s="30">
        <f t="shared" si="59"/>
        <v>3372996.53</v>
      </c>
      <c r="K123" s="30">
        <f t="shared" si="60"/>
        <v>4526.125</v>
      </c>
      <c r="L123" s="30">
        <f t="shared" si="61"/>
        <v>337299.653</v>
      </c>
      <c r="M123" s="30">
        <f t="shared" si="62"/>
        <v>49787.375</v>
      </c>
      <c r="N123" s="130">
        <f t="shared" si="63"/>
        <v>3710296.183</v>
      </c>
      <c r="O123" s="31">
        <f>sumif('Structures Database'!$V:$V,$B123,'Structures Database'!P:P)</f>
        <v>0.0583469154</v>
      </c>
      <c r="P123" s="55">
        <f t="shared" si="64"/>
        <v>4.348177374</v>
      </c>
      <c r="Q123" s="55">
        <v>0.0</v>
      </c>
      <c r="R123" s="55">
        <v>0.0</v>
      </c>
      <c r="S123" s="31">
        <f>sumif('Structures Database'!$V:$V,$B123,'Structures Database'!R:R)/60</f>
        <v>0.5666666667</v>
      </c>
      <c r="T123" s="31">
        <f t="shared" si="65"/>
        <v>42.2296048</v>
      </c>
      <c r="U123" s="32"/>
      <c r="V123" s="33"/>
      <c r="W123" s="33"/>
      <c r="X123" s="65"/>
      <c r="Y123" s="27"/>
      <c r="Z123" s="33"/>
      <c r="AA123" s="65"/>
      <c r="AB123" s="65"/>
      <c r="AC123" s="65"/>
      <c r="AD123" s="65"/>
      <c r="AE123" s="65"/>
      <c r="AF123" s="65"/>
      <c r="AG123" s="67" t="str">
        <f t="shared" ref="AG123:AH123" si="67">AH29</f>
        <v/>
      </c>
      <c r="AH123" s="67" t="str">
        <f t="shared" si="67"/>
        <v/>
      </c>
      <c r="AI123" s="196">
        <v>60.532613999999995</v>
      </c>
      <c r="AJ123" s="196">
        <v>32.552178</v>
      </c>
      <c r="AK123" s="196">
        <v>39.547287</v>
      </c>
      <c r="AL123" s="196">
        <v>53.537504999999996</v>
      </c>
      <c r="AM123" s="196">
        <v>57.035059499999996</v>
      </c>
      <c r="AN123" s="196">
        <v>106.070344</v>
      </c>
      <c r="AO123" s="196">
        <v>121.513552</v>
      </c>
      <c r="AP123" s="196">
        <v>126.661288</v>
      </c>
      <c r="AQ123" s="196">
        <v>83.39224000000002</v>
      </c>
      <c r="AR123" s="196">
        <v>114.03934000000001</v>
      </c>
      <c r="AS123" s="196">
        <v>130.629666</v>
      </c>
      <c r="AT123" s="138"/>
      <c r="AU123" s="196">
        <f t="shared" si="66"/>
        <v>864.9784595</v>
      </c>
      <c r="AV123" s="138"/>
      <c r="AW123" s="196"/>
      <c r="AX123" s="138"/>
    </row>
    <row r="124" ht="18.0" customHeight="1">
      <c r="A124" s="211">
        <f>B23+B24+2*B26+B29+B30</f>
        <v>506.05614</v>
      </c>
      <c r="B124" s="63" t="s">
        <v>318</v>
      </c>
      <c r="C124" s="179">
        <f>16000/3700</f>
        <v>4.324324324</v>
      </c>
      <c r="D124" s="179">
        <f t="shared" ref="D124:D125" si="69">$A124*C124</f>
        <v>2188.350876</v>
      </c>
      <c r="E124" s="28">
        <f t="shared" si="54"/>
        <v>0.4324324324</v>
      </c>
      <c r="F124" s="28">
        <f t="shared" si="55"/>
        <v>218.8350876</v>
      </c>
      <c r="G124" s="29">
        <f t="shared" si="56"/>
        <v>4.756756757</v>
      </c>
      <c r="H124" s="129">
        <f t="shared" si="57"/>
        <v>2407.185963</v>
      </c>
      <c r="I124" s="30">
        <f t="shared" si="58"/>
        <v>16000</v>
      </c>
      <c r="J124" s="30">
        <f t="shared" si="59"/>
        <v>8096898.24</v>
      </c>
      <c r="K124" s="30">
        <f t="shared" si="60"/>
        <v>1600</v>
      </c>
      <c r="L124" s="30">
        <f t="shared" si="61"/>
        <v>809689.824</v>
      </c>
      <c r="M124" s="30">
        <f t="shared" si="62"/>
        <v>17600</v>
      </c>
      <c r="N124" s="130">
        <f t="shared" si="63"/>
        <v>8906588.064</v>
      </c>
      <c r="O124" s="55">
        <v>0.0</v>
      </c>
      <c r="P124" s="55">
        <v>0.0</v>
      </c>
      <c r="Q124" s="55">
        <v>0.0</v>
      </c>
      <c r="R124" s="55">
        <v>0.0</v>
      </c>
      <c r="S124" s="55">
        <v>0.5</v>
      </c>
      <c r="T124" s="31">
        <f t="shared" si="65"/>
        <v>253.02807</v>
      </c>
      <c r="U124" s="32"/>
      <c r="V124" s="33"/>
      <c r="W124" s="33"/>
      <c r="X124" s="65"/>
      <c r="Y124" s="27"/>
      <c r="Z124" s="33"/>
      <c r="AA124" s="65"/>
      <c r="AB124" s="65"/>
      <c r="AC124" s="65"/>
      <c r="AD124" s="65"/>
      <c r="AE124" s="65"/>
      <c r="AF124" s="65"/>
      <c r="AG124" s="197" t="str">
        <f t="shared" ref="AG124:AH124" si="68">AH23</f>
        <v/>
      </c>
      <c r="AH124" s="197" t="str">
        <f t="shared" si="68"/>
        <v/>
      </c>
      <c r="AI124" s="212">
        <v>49.103736</v>
      </c>
      <c r="AJ124" s="212">
        <v>24.71304</v>
      </c>
      <c r="AK124" s="212">
        <v>30.788823999999998</v>
      </c>
      <c r="AL124" s="212">
        <v>42.93044799999999</v>
      </c>
      <c r="AM124" s="212">
        <v>45.96834</v>
      </c>
      <c r="AN124" s="212">
        <v>86.654502</v>
      </c>
      <c r="AO124" s="212">
        <v>100.33698399999999</v>
      </c>
      <c r="AP124" s="212">
        <v>104.75949</v>
      </c>
      <c r="AQ124" s="212">
        <v>64.02078099999999</v>
      </c>
      <c r="AR124" s="212">
        <v>90.490884</v>
      </c>
      <c r="AS124" s="212">
        <v>109.17702399999999</v>
      </c>
      <c r="AT124" s="213"/>
      <c r="AU124" s="212">
        <f t="shared" si="66"/>
        <v>699.840317</v>
      </c>
      <c r="AV124" s="213"/>
      <c r="AW124" s="35"/>
      <c r="AX124" s="213"/>
    </row>
    <row r="125" ht="18.0" customHeight="1">
      <c r="A125" s="67">
        <v>17.0</v>
      </c>
      <c r="B125" s="63" t="s">
        <v>319</v>
      </c>
      <c r="C125" s="28">
        <f>2+0.1*'Bill of Quantities'!$D$14</f>
        <v>27.2</v>
      </c>
      <c r="D125" s="179">
        <f t="shared" si="69"/>
        <v>462.4</v>
      </c>
      <c r="E125" s="28">
        <f t="shared" si="54"/>
        <v>2.72</v>
      </c>
      <c r="F125" s="28">
        <f t="shared" si="55"/>
        <v>46.24</v>
      </c>
      <c r="G125" s="29">
        <f t="shared" si="56"/>
        <v>29.92</v>
      </c>
      <c r="H125" s="129">
        <f t="shared" si="57"/>
        <v>508.64</v>
      </c>
      <c r="I125" s="30">
        <f t="shared" si="58"/>
        <v>100640</v>
      </c>
      <c r="J125" s="30">
        <f t="shared" si="59"/>
        <v>1710880</v>
      </c>
      <c r="K125" s="30">
        <f t="shared" si="60"/>
        <v>10064</v>
      </c>
      <c r="L125" s="30">
        <f t="shared" si="61"/>
        <v>171088</v>
      </c>
      <c r="M125" s="30">
        <f t="shared" si="62"/>
        <v>110704</v>
      </c>
      <c r="N125" s="130">
        <f t="shared" si="63"/>
        <v>1881968</v>
      </c>
      <c r="O125" s="31">
        <f>0.05*480</f>
        <v>24</v>
      </c>
      <c r="P125" s="55">
        <f>A125*O125</f>
        <v>408</v>
      </c>
      <c r="Q125" s="55">
        <v>0.0</v>
      </c>
      <c r="R125" s="55">
        <v>0.0</v>
      </c>
      <c r="S125" s="31">
        <f>sumif('Structures Database'!$V:$V,$B125,'Structures Database'!R:R)/60</f>
        <v>0</v>
      </c>
      <c r="T125" s="31">
        <f t="shared" si="65"/>
        <v>0</v>
      </c>
      <c r="U125" s="32"/>
      <c r="V125" s="33"/>
      <c r="W125" s="33"/>
      <c r="X125" s="33"/>
      <c r="Y125" s="27"/>
      <c r="Z125" s="33"/>
      <c r="AA125" s="33"/>
      <c r="AB125" s="33"/>
      <c r="AC125" s="33"/>
      <c r="AD125" s="33"/>
      <c r="AE125" s="33"/>
      <c r="AF125" s="33"/>
      <c r="AG125" s="67">
        <v>0.0</v>
      </c>
      <c r="AH125" s="67">
        <v>0.0</v>
      </c>
      <c r="AI125" s="35">
        <v>0.0</v>
      </c>
      <c r="AJ125" s="35">
        <v>0.0</v>
      </c>
      <c r="AK125" s="35">
        <v>0.0</v>
      </c>
      <c r="AL125" s="35">
        <v>0.0</v>
      </c>
      <c r="AM125" s="35">
        <v>0.0</v>
      </c>
      <c r="AN125" s="35">
        <v>0.0</v>
      </c>
      <c r="AO125" s="35">
        <v>0.0</v>
      </c>
      <c r="AP125" s="35">
        <v>0.0</v>
      </c>
      <c r="AQ125" s="35">
        <v>0.0</v>
      </c>
      <c r="AR125" s="35">
        <v>0.0</v>
      </c>
      <c r="AS125" s="35">
        <v>0.0</v>
      </c>
      <c r="AT125" s="213"/>
      <c r="AU125" s="35">
        <f t="shared" si="66"/>
        <v>0</v>
      </c>
      <c r="AV125" s="213"/>
      <c r="AW125" s="35"/>
      <c r="AX125" s="213"/>
    </row>
    <row r="126" ht="18.0" customHeight="1">
      <c r="A126" s="67">
        <f>E34</f>
        <v>2</v>
      </c>
      <c r="B126" s="63" t="s">
        <v>320</v>
      </c>
      <c r="C126" s="28">
        <f>E34*(6*100000/1.18/3700+2*'Bill of Quantities'!D19*1.1+5+3)</f>
        <v>356.8511223</v>
      </c>
      <c r="D126" s="28">
        <f>A126*C126</f>
        <v>713.7022446</v>
      </c>
      <c r="E126" s="28">
        <f t="shared" si="54"/>
        <v>35.68511223</v>
      </c>
      <c r="F126" s="28">
        <f t="shared" si="55"/>
        <v>71.37022446</v>
      </c>
      <c r="G126" s="29">
        <f t="shared" si="56"/>
        <v>392.5362345</v>
      </c>
      <c r="H126" s="129">
        <f t="shared" si="57"/>
        <v>785.0724691</v>
      </c>
      <c r="I126" s="30">
        <f t="shared" si="58"/>
        <v>1320349.153</v>
      </c>
      <c r="J126" s="30">
        <f t="shared" si="59"/>
        <v>2640698.305</v>
      </c>
      <c r="K126" s="30">
        <f t="shared" si="60"/>
        <v>132034.9153</v>
      </c>
      <c r="L126" s="30">
        <f t="shared" si="61"/>
        <v>264069.8305</v>
      </c>
      <c r="M126" s="30">
        <f t="shared" si="62"/>
        <v>1452384.068</v>
      </c>
      <c r="N126" s="130">
        <f t="shared" si="63"/>
        <v>2904768.136</v>
      </c>
      <c r="O126" s="31"/>
      <c r="P126" s="31"/>
      <c r="Q126" s="31"/>
      <c r="R126" s="31"/>
      <c r="S126" s="31"/>
      <c r="T126" s="31"/>
      <c r="U126" s="32"/>
      <c r="V126" s="33"/>
      <c r="W126" s="33"/>
      <c r="X126" s="65"/>
      <c r="Y126" s="27"/>
      <c r="Z126" s="33"/>
      <c r="AA126" s="65"/>
      <c r="AB126" s="65"/>
      <c r="AC126" s="65"/>
      <c r="AD126" s="65"/>
      <c r="AE126" s="65"/>
      <c r="AF126" s="65"/>
      <c r="AG126" s="67">
        <v>0.0</v>
      </c>
      <c r="AH126" s="67">
        <v>0.0</v>
      </c>
      <c r="AI126" s="35">
        <v>0.0</v>
      </c>
      <c r="AJ126" s="35">
        <v>0.0</v>
      </c>
      <c r="AK126" s="35">
        <v>1.0</v>
      </c>
      <c r="AL126" s="35">
        <v>1.0</v>
      </c>
      <c r="AM126" s="35">
        <v>0.0</v>
      </c>
      <c r="AN126" s="35">
        <v>2.0</v>
      </c>
      <c r="AO126" s="35">
        <v>1.0</v>
      </c>
      <c r="AP126" s="35">
        <v>3.0</v>
      </c>
      <c r="AQ126" s="35">
        <v>1.0</v>
      </c>
      <c r="AR126" s="35">
        <v>2.0</v>
      </c>
      <c r="AS126" s="35">
        <v>2.0</v>
      </c>
      <c r="AT126" s="213"/>
      <c r="AU126" s="35"/>
      <c r="AV126" s="213"/>
      <c r="AW126" s="35"/>
      <c r="AX126" s="213"/>
    </row>
    <row r="127" ht="18.0" customHeight="1">
      <c r="A127" s="197">
        <v>1.0</v>
      </c>
      <c r="B127" s="63" t="s">
        <v>321</v>
      </c>
      <c r="C127" s="28">
        <f>0.5*'Bill of Quantities'!$D$14</f>
        <v>126</v>
      </c>
      <c r="D127" s="179">
        <f t="shared" ref="D127:D129" si="70">$A127*C127</f>
        <v>126</v>
      </c>
      <c r="E127" s="28">
        <f t="shared" si="54"/>
        <v>12.6</v>
      </c>
      <c r="F127" s="28">
        <f t="shared" si="55"/>
        <v>12.6</v>
      </c>
      <c r="G127" s="29">
        <f t="shared" si="56"/>
        <v>138.6</v>
      </c>
      <c r="H127" s="129">
        <f t="shared" si="57"/>
        <v>138.6</v>
      </c>
      <c r="I127" s="30">
        <f t="shared" si="58"/>
        <v>466200</v>
      </c>
      <c r="J127" s="30">
        <f t="shared" si="59"/>
        <v>466200</v>
      </c>
      <c r="K127" s="30">
        <f t="shared" si="60"/>
        <v>46620</v>
      </c>
      <c r="L127" s="30">
        <f t="shared" si="61"/>
        <v>46620</v>
      </c>
      <c r="M127" s="30">
        <f t="shared" si="62"/>
        <v>512820</v>
      </c>
      <c r="N127" s="130">
        <f t="shared" si="63"/>
        <v>512820</v>
      </c>
      <c r="O127" s="31">
        <f>0.2*480</f>
        <v>96</v>
      </c>
      <c r="P127" s="55">
        <f>$A127*O127</f>
        <v>96</v>
      </c>
      <c r="Q127" s="55">
        <f>O127*1.83</f>
        <v>175.68</v>
      </c>
      <c r="R127" s="55">
        <f>A127*Q127</f>
        <v>175.68</v>
      </c>
      <c r="S127" s="31">
        <f>sumif('Structures Database'!$V:$V,$B127,'Structures Database'!R:R)/60</f>
        <v>0</v>
      </c>
      <c r="T127" s="31">
        <f t="shared" ref="T127:T129" si="71">A127*S127</f>
        <v>0</v>
      </c>
      <c r="U127" s="32"/>
      <c r="V127" s="33"/>
      <c r="W127" s="33"/>
      <c r="X127" s="33"/>
      <c r="Y127" s="27"/>
      <c r="Z127" s="33"/>
      <c r="AA127" s="33"/>
      <c r="AB127" s="33"/>
      <c r="AC127" s="33"/>
      <c r="AD127" s="33"/>
      <c r="AE127" s="33"/>
      <c r="AF127" s="33"/>
      <c r="AG127" s="67">
        <v>1.0</v>
      </c>
      <c r="AH127" s="67">
        <v>1.0</v>
      </c>
      <c r="AI127" s="35">
        <v>1.0</v>
      </c>
      <c r="AJ127" s="35">
        <v>1.0</v>
      </c>
      <c r="AK127" s="35">
        <v>1.0</v>
      </c>
      <c r="AL127" s="35">
        <v>1.0</v>
      </c>
      <c r="AM127" s="35">
        <v>1.0</v>
      </c>
      <c r="AN127" s="35">
        <v>1.0</v>
      </c>
      <c r="AO127" s="35">
        <v>1.0</v>
      </c>
      <c r="AP127" s="35">
        <v>1.0</v>
      </c>
      <c r="AQ127" s="35">
        <v>1.0</v>
      </c>
      <c r="AR127" s="35">
        <v>1.0</v>
      </c>
      <c r="AS127" s="35">
        <v>1.0</v>
      </c>
      <c r="AT127" s="213"/>
      <c r="AU127" s="35">
        <f t="shared" ref="AU127:AU129" si="72">AJ127+AK127+AL127+AM127+AN127+AO127+AP127+AQ127+AR127+AS127</f>
        <v>10</v>
      </c>
      <c r="AV127" s="213"/>
      <c r="AW127" s="35"/>
      <c r="AX127" s="213"/>
    </row>
    <row r="128" ht="18.0" customHeight="1">
      <c r="A128" s="214">
        <v>1.0</v>
      </c>
      <c r="B128" s="215" t="s">
        <v>322</v>
      </c>
      <c r="C128" s="216">
        <v>35.0</v>
      </c>
      <c r="D128" s="179">
        <f t="shared" si="70"/>
        <v>35</v>
      </c>
      <c r="E128" s="28">
        <f t="shared" si="54"/>
        <v>3.5</v>
      </c>
      <c r="F128" s="28">
        <f t="shared" si="55"/>
        <v>3.5</v>
      </c>
      <c r="G128" s="29">
        <f t="shared" si="56"/>
        <v>38.5</v>
      </c>
      <c r="H128" s="129">
        <f t="shared" si="57"/>
        <v>38.5</v>
      </c>
      <c r="I128" s="30">
        <f t="shared" si="58"/>
        <v>129500</v>
      </c>
      <c r="J128" s="30">
        <f t="shared" si="59"/>
        <v>129500</v>
      </c>
      <c r="K128" s="30">
        <f t="shared" si="60"/>
        <v>12950</v>
      </c>
      <c r="L128" s="30">
        <f t="shared" si="61"/>
        <v>12950</v>
      </c>
      <c r="M128" s="30">
        <f t="shared" si="62"/>
        <v>142450</v>
      </c>
      <c r="N128" s="130">
        <f t="shared" si="63"/>
        <v>142450</v>
      </c>
      <c r="O128" s="217">
        <v>0.0</v>
      </c>
      <c r="P128" s="217">
        <v>0.0</v>
      </c>
      <c r="Q128" s="55">
        <v>0.0</v>
      </c>
      <c r="R128" s="55">
        <v>0.0</v>
      </c>
      <c r="S128" s="31">
        <f>sumif('Structures Database'!$V:$V,$B128,'Structures Database'!R:R)/60</f>
        <v>0</v>
      </c>
      <c r="T128" s="31">
        <f t="shared" si="71"/>
        <v>0</v>
      </c>
      <c r="U128" s="218"/>
      <c r="V128" s="218"/>
      <c r="W128" s="218"/>
      <c r="X128" s="218"/>
      <c r="Y128" s="218"/>
      <c r="Z128" s="218"/>
      <c r="AA128" s="218"/>
      <c r="AB128" s="218"/>
      <c r="AC128" s="218"/>
      <c r="AD128" s="218"/>
      <c r="AE128" s="218"/>
      <c r="AF128" s="218"/>
      <c r="AG128" s="205">
        <v>1.0</v>
      </c>
      <c r="AH128" s="205">
        <v>1.0</v>
      </c>
      <c r="AI128" s="215">
        <v>1.0</v>
      </c>
      <c r="AJ128" s="215">
        <v>1.0</v>
      </c>
      <c r="AK128" s="215">
        <v>1.0</v>
      </c>
      <c r="AL128" s="215">
        <v>1.0</v>
      </c>
      <c r="AM128" s="215">
        <v>1.0</v>
      </c>
      <c r="AN128" s="215">
        <v>1.0</v>
      </c>
      <c r="AO128" s="215">
        <v>1.0</v>
      </c>
      <c r="AP128" s="215">
        <v>1.0</v>
      </c>
      <c r="AQ128" s="215">
        <v>1.0</v>
      </c>
      <c r="AR128" s="215">
        <v>1.0</v>
      </c>
      <c r="AS128" s="215">
        <v>1.0</v>
      </c>
      <c r="AT128" s="219"/>
      <c r="AU128" s="35">
        <f t="shared" si="72"/>
        <v>10</v>
      </c>
      <c r="AV128" s="219"/>
      <c r="AW128" s="215"/>
      <c r="AX128" s="219"/>
    </row>
    <row r="129" ht="18.0" customHeight="1">
      <c r="A129" s="214">
        <v>1.0</v>
      </c>
      <c r="B129" s="215" t="s">
        <v>323</v>
      </c>
      <c r="C129" s="216">
        <v>15.0</v>
      </c>
      <c r="D129" s="179">
        <f t="shared" si="70"/>
        <v>15</v>
      </c>
      <c r="E129" s="28">
        <f t="shared" si="54"/>
        <v>1.5</v>
      </c>
      <c r="F129" s="28">
        <f t="shared" si="55"/>
        <v>1.5</v>
      </c>
      <c r="G129" s="29">
        <f t="shared" si="56"/>
        <v>16.5</v>
      </c>
      <c r="H129" s="129">
        <f t="shared" si="57"/>
        <v>16.5</v>
      </c>
      <c r="I129" s="30">
        <f t="shared" si="58"/>
        <v>55500</v>
      </c>
      <c r="J129" s="30">
        <f t="shared" si="59"/>
        <v>55500</v>
      </c>
      <c r="K129" s="30">
        <f t="shared" si="60"/>
        <v>5550</v>
      </c>
      <c r="L129" s="30">
        <f t="shared" si="61"/>
        <v>5550</v>
      </c>
      <c r="M129" s="30">
        <f t="shared" si="62"/>
        <v>61050</v>
      </c>
      <c r="N129" s="130">
        <f t="shared" si="63"/>
        <v>61050</v>
      </c>
      <c r="O129" s="217">
        <v>6.0</v>
      </c>
      <c r="P129" s="55">
        <f>$A129*O129</f>
        <v>6</v>
      </c>
      <c r="Q129" s="55">
        <v>0.0</v>
      </c>
      <c r="R129" s="55">
        <v>0.0</v>
      </c>
      <c r="S129" s="31">
        <f>sumif('Structures Database'!$V:$V,$B129,'Structures Database'!R:R)/60</f>
        <v>0</v>
      </c>
      <c r="T129" s="31">
        <f t="shared" si="71"/>
        <v>0</v>
      </c>
      <c r="U129" s="218"/>
      <c r="V129" s="218"/>
      <c r="W129" s="218"/>
      <c r="X129" s="218"/>
      <c r="Y129" s="218"/>
      <c r="Z129" s="218"/>
      <c r="AA129" s="218"/>
      <c r="AB129" s="218"/>
      <c r="AC129" s="218"/>
      <c r="AD129" s="218"/>
      <c r="AE129" s="218"/>
      <c r="AF129" s="218"/>
      <c r="AG129" s="205">
        <v>1.0</v>
      </c>
      <c r="AH129" s="205">
        <v>1.0</v>
      </c>
      <c r="AI129" s="215">
        <v>1.0</v>
      </c>
      <c r="AJ129" s="215">
        <v>1.0</v>
      </c>
      <c r="AK129" s="215">
        <v>1.0</v>
      </c>
      <c r="AL129" s="215">
        <v>1.0</v>
      </c>
      <c r="AM129" s="215">
        <v>1.0</v>
      </c>
      <c r="AN129" s="215">
        <v>1.0</v>
      </c>
      <c r="AO129" s="215">
        <v>1.0</v>
      </c>
      <c r="AP129" s="215">
        <v>1.0</v>
      </c>
      <c r="AQ129" s="215">
        <v>1.0</v>
      </c>
      <c r="AR129" s="215">
        <v>1.0</v>
      </c>
      <c r="AS129" s="215">
        <v>1.0</v>
      </c>
      <c r="AT129" s="219"/>
      <c r="AU129" s="35">
        <f t="shared" si="72"/>
        <v>10</v>
      </c>
      <c r="AV129" s="219"/>
      <c r="AW129" s="215"/>
      <c r="AX129" s="219"/>
    </row>
    <row r="130" ht="18.0" customHeight="1">
      <c r="A130" s="27"/>
      <c r="B130" s="27"/>
      <c r="C130" s="28"/>
      <c r="D130" s="27"/>
      <c r="E130" s="27"/>
      <c r="F130" s="27"/>
      <c r="G130" s="29"/>
      <c r="H130" s="129"/>
      <c r="I130" s="30"/>
      <c r="J130" s="30"/>
      <c r="K130" s="30"/>
      <c r="L130" s="30"/>
      <c r="M130" s="30"/>
      <c r="N130" s="130"/>
      <c r="O130" s="31"/>
      <c r="P130" s="31"/>
      <c r="Q130" s="31"/>
      <c r="R130" s="31"/>
      <c r="S130" s="31"/>
      <c r="T130" s="31"/>
      <c r="U130" s="32"/>
      <c r="V130" s="33"/>
      <c r="W130" s="33"/>
      <c r="X130" s="65"/>
      <c r="Y130" s="27"/>
      <c r="Z130" s="33"/>
      <c r="AA130" s="65"/>
      <c r="AB130" s="33"/>
      <c r="AC130" s="65"/>
      <c r="AD130" s="33"/>
      <c r="AE130" s="65"/>
      <c r="AF130" s="33"/>
      <c r="AG130" s="27"/>
      <c r="AH130" s="27"/>
      <c r="AI130" s="33"/>
      <c r="AJ130" s="33"/>
      <c r="AK130" s="33"/>
      <c r="AL130" s="33"/>
      <c r="AM130" s="33"/>
      <c r="AN130" s="33"/>
      <c r="AO130" s="33"/>
      <c r="AP130" s="33"/>
      <c r="AQ130" s="33"/>
      <c r="AR130" s="33"/>
      <c r="AS130" s="33"/>
      <c r="AT130" s="138"/>
      <c r="AU130" s="33"/>
      <c r="AV130" s="138"/>
      <c r="AW130" s="33"/>
      <c r="AX130" s="138"/>
    </row>
    <row r="131" ht="18.0" customHeight="1">
      <c r="A131" s="139" t="s">
        <v>324</v>
      </c>
      <c r="B131" s="140"/>
      <c r="C131" s="142"/>
      <c r="D131" s="142"/>
      <c r="E131" s="142"/>
      <c r="F131" s="142"/>
      <c r="G131" s="143"/>
      <c r="H131" s="144"/>
      <c r="I131" s="145"/>
      <c r="J131" s="145"/>
      <c r="K131" s="145"/>
      <c r="L131" s="145"/>
      <c r="M131" s="145"/>
      <c r="N131" s="146"/>
      <c r="O131" s="147"/>
      <c r="P131" s="147"/>
      <c r="Q131" s="147"/>
      <c r="R131" s="147"/>
      <c r="S131" s="147"/>
      <c r="T131" s="147"/>
      <c r="U131" s="148"/>
      <c r="V131" s="148"/>
      <c r="W131" s="148"/>
      <c r="X131" s="198"/>
      <c r="Y131" s="140"/>
      <c r="Z131" s="148"/>
      <c r="AA131" s="198"/>
      <c r="AB131" s="198"/>
      <c r="AC131" s="198"/>
      <c r="AD131" s="198"/>
      <c r="AE131" s="198"/>
      <c r="AF131" s="198"/>
      <c r="AG131" s="139" t="s">
        <v>324</v>
      </c>
      <c r="AH131" s="139" t="s">
        <v>324</v>
      </c>
      <c r="AI131" s="152" t="s">
        <v>324</v>
      </c>
      <c r="AJ131" s="152" t="s">
        <v>324</v>
      </c>
      <c r="AK131" s="152" t="s">
        <v>324</v>
      </c>
      <c r="AL131" s="152" t="s">
        <v>324</v>
      </c>
      <c r="AM131" s="152" t="s">
        <v>324</v>
      </c>
      <c r="AN131" s="152" t="s">
        <v>324</v>
      </c>
      <c r="AO131" s="152" t="s">
        <v>324</v>
      </c>
      <c r="AP131" s="152" t="s">
        <v>324</v>
      </c>
      <c r="AQ131" s="152" t="s">
        <v>324</v>
      </c>
      <c r="AR131" s="152" t="s">
        <v>324</v>
      </c>
      <c r="AS131" s="152" t="s">
        <v>324</v>
      </c>
      <c r="AT131" s="153"/>
      <c r="AU131" s="152"/>
      <c r="AV131" s="153"/>
      <c r="AW131" s="152"/>
      <c r="AX131" s="153"/>
    </row>
    <row r="132" ht="18.0" customHeight="1">
      <c r="A132" s="37" t="s">
        <v>295</v>
      </c>
      <c r="B132" s="37" t="s">
        <v>157</v>
      </c>
      <c r="C132" s="154" t="s">
        <v>278</v>
      </c>
      <c r="D132" s="37" t="s">
        <v>279</v>
      </c>
      <c r="E132" s="37" t="s">
        <v>280</v>
      </c>
      <c r="F132" s="37" t="s">
        <v>281</v>
      </c>
      <c r="G132" s="155" t="s">
        <v>282</v>
      </c>
      <c r="H132" s="156" t="s">
        <v>283</v>
      </c>
      <c r="I132" s="157" t="s">
        <v>284</v>
      </c>
      <c r="J132" s="157" t="s">
        <v>279</v>
      </c>
      <c r="K132" s="157" t="s">
        <v>280</v>
      </c>
      <c r="L132" s="157" t="s">
        <v>281</v>
      </c>
      <c r="M132" s="157" t="s">
        <v>282</v>
      </c>
      <c r="N132" s="158" t="s">
        <v>283</v>
      </c>
      <c r="O132" s="159"/>
      <c r="P132" s="159"/>
      <c r="Q132" s="159"/>
      <c r="R132" s="159"/>
      <c r="S132" s="159"/>
      <c r="T132" s="159"/>
      <c r="U132" s="162"/>
      <c r="V132" s="162"/>
      <c r="W132" s="162"/>
      <c r="X132" s="208"/>
      <c r="Y132" s="161"/>
      <c r="Z132" s="162"/>
      <c r="AA132" s="208"/>
      <c r="AB132" s="208"/>
      <c r="AC132" s="208"/>
      <c r="AD132" s="208"/>
      <c r="AE132" s="208"/>
      <c r="AF132" s="208"/>
      <c r="AG132" s="37" t="s">
        <v>295</v>
      </c>
      <c r="AH132" s="37" t="s">
        <v>295</v>
      </c>
      <c r="AI132" s="57" t="s">
        <v>295</v>
      </c>
      <c r="AJ132" s="57" t="s">
        <v>295</v>
      </c>
      <c r="AK132" s="57" t="s">
        <v>295</v>
      </c>
      <c r="AL132" s="57" t="s">
        <v>295</v>
      </c>
      <c r="AM132" s="57" t="s">
        <v>295</v>
      </c>
      <c r="AN132" s="57" t="s">
        <v>295</v>
      </c>
      <c r="AO132" s="57" t="s">
        <v>295</v>
      </c>
      <c r="AP132" s="57" t="s">
        <v>295</v>
      </c>
      <c r="AQ132" s="57" t="s">
        <v>295</v>
      </c>
      <c r="AR132" s="57" t="s">
        <v>295</v>
      </c>
      <c r="AS132" s="57" t="s">
        <v>295</v>
      </c>
      <c r="AT132" s="164"/>
      <c r="AU132" s="57"/>
      <c r="AV132" s="164"/>
      <c r="AW132" s="57"/>
      <c r="AX132" s="164"/>
    </row>
    <row r="133" ht="18.0" customHeight="1">
      <c r="A133" s="165" t="s">
        <v>295</v>
      </c>
      <c r="B133" s="165" t="s">
        <v>156</v>
      </c>
      <c r="C133" s="166" t="s">
        <v>257</v>
      </c>
      <c r="D133" s="165" t="s">
        <v>257</v>
      </c>
      <c r="E133" s="165" t="s">
        <v>257</v>
      </c>
      <c r="F133" s="165" t="s">
        <v>257</v>
      </c>
      <c r="G133" s="167" t="s">
        <v>257</v>
      </c>
      <c r="H133" s="168" t="s">
        <v>257</v>
      </c>
      <c r="I133" s="169" t="str">
        <f t="shared" ref="I133:N133" si="73">$B$37</f>
        <v>UGX</v>
      </c>
      <c r="J133" s="169" t="str">
        <f t="shared" si="73"/>
        <v>UGX</v>
      </c>
      <c r="K133" s="169" t="str">
        <f t="shared" si="73"/>
        <v>UGX</v>
      </c>
      <c r="L133" s="169" t="str">
        <f t="shared" si="73"/>
        <v>UGX</v>
      </c>
      <c r="M133" s="169" t="str">
        <f t="shared" si="73"/>
        <v>UGX</v>
      </c>
      <c r="N133" s="170" t="str">
        <f t="shared" si="73"/>
        <v>UGX</v>
      </c>
      <c r="O133" s="171"/>
      <c r="P133" s="171"/>
      <c r="Q133" s="171"/>
      <c r="R133" s="171"/>
      <c r="S133" s="171"/>
      <c r="T133" s="171"/>
      <c r="U133" s="209"/>
      <c r="V133" s="174"/>
      <c r="W133" s="174"/>
      <c r="X133" s="175"/>
      <c r="Y133" s="176"/>
      <c r="Z133" s="174"/>
      <c r="AA133" s="175"/>
      <c r="AB133" s="174"/>
      <c r="AC133" s="175"/>
      <c r="AD133" s="174"/>
      <c r="AE133" s="175"/>
      <c r="AF133" s="174"/>
      <c r="AG133" s="165" t="s">
        <v>295</v>
      </c>
      <c r="AH133" s="165" t="s">
        <v>295</v>
      </c>
      <c r="AI133" s="173" t="s">
        <v>295</v>
      </c>
      <c r="AJ133" s="173" t="s">
        <v>295</v>
      </c>
      <c r="AK133" s="173" t="s">
        <v>295</v>
      </c>
      <c r="AL133" s="173" t="s">
        <v>295</v>
      </c>
      <c r="AM133" s="173" t="s">
        <v>295</v>
      </c>
      <c r="AN133" s="173" t="s">
        <v>295</v>
      </c>
      <c r="AO133" s="173" t="s">
        <v>295</v>
      </c>
      <c r="AP133" s="173" t="s">
        <v>295</v>
      </c>
      <c r="AQ133" s="173" t="s">
        <v>295</v>
      </c>
      <c r="AR133" s="173" t="s">
        <v>295</v>
      </c>
      <c r="AS133" s="173" t="s">
        <v>295</v>
      </c>
      <c r="AT133" s="177"/>
      <c r="AU133" s="173"/>
      <c r="AV133" s="177"/>
      <c r="AW133" s="173"/>
      <c r="AX133" s="177"/>
    </row>
    <row r="134" ht="18.0" customHeight="1">
      <c r="A134" s="197">
        <v>1.0</v>
      </c>
      <c r="B134" s="63" t="s">
        <v>325</v>
      </c>
      <c r="C134" s="28">
        <f>25*$B$23</f>
        <v>1528.4478</v>
      </c>
      <c r="D134" s="28">
        <f t="shared" ref="D134:D140" si="74">A134*C134</f>
        <v>1528.4478</v>
      </c>
      <c r="E134" s="28">
        <f t="shared" ref="E134:E140" si="75">C134*$B$39</f>
        <v>152.84478</v>
      </c>
      <c r="F134" s="28">
        <f t="shared" ref="F134:F140" si="76">A134*E134</f>
        <v>152.84478</v>
      </c>
      <c r="G134" s="29">
        <f t="shared" ref="G134:G140" si="77">C134+E134</f>
        <v>1681.29258</v>
      </c>
      <c r="H134" s="129">
        <f t="shared" ref="H134:H140" si="78">A134*G134</f>
        <v>1681.29258</v>
      </c>
      <c r="I134" s="30">
        <f t="shared" ref="I134:I140" si="79">C134*$B$38</f>
        <v>5655256.86</v>
      </c>
      <c r="J134" s="30">
        <f t="shared" ref="J134:J140" si="80">I134*A134</f>
        <v>5655256.86</v>
      </c>
      <c r="K134" s="30">
        <f t="shared" ref="K134:K140" si="81">E134*$B$38</f>
        <v>565525.686</v>
      </c>
      <c r="L134" s="30">
        <f t="shared" ref="L134:L140" si="82">K134*A134</f>
        <v>565525.686</v>
      </c>
      <c r="M134" s="30">
        <f t="shared" ref="M134:M140" si="83">G134*$B$38</f>
        <v>6220782.546</v>
      </c>
      <c r="N134" s="130">
        <f t="shared" ref="N134:N140" si="84">M134*A134</f>
        <v>6220782.546</v>
      </c>
      <c r="O134" s="31"/>
      <c r="P134" s="31"/>
      <c r="Q134" s="31"/>
      <c r="R134" s="31"/>
      <c r="S134" s="31"/>
      <c r="T134" s="31"/>
      <c r="U134" s="32"/>
      <c r="V134" s="33"/>
      <c r="W134" s="33"/>
      <c r="X134" s="65"/>
      <c r="Y134" s="27"/>
      <c r="Z134" s="33"/>
      <c r="AA134" s="65"/>
      <c r="AB134" s="65"/>
      <c r="AC134" s="65"/>
      <c r="AD134" s="65"/>
      <c r="AE134" s="65"/>
      <c r="AF134" s="65"/>
      <c r="AG134" s="67">
        <v>1.0</v>
      </c>
      <c r="AH134" s="67">
        <v>1.0</v>
      </c>
      <c r="AI134" s="35">
        <v>1.0</v>
      </c>
      <c r="AJ134" s="35">
        <v>1.0</v>
      </c>
      <c r="AK134" s="35">
        <v>1.0</v>
      </c>
      <c r="AL134" s="35">
        <v>1.0</v>
      </c>
      <c r="AM134" s="35">
        <v>1.0</v>
      </c>
      <c r="AN134" s="35">
        <v>1.0</v>
      </c>
      <c r="AO134" s="35">
        <v>1.0</v>
      </c>
      <c r="AP134" s="35">
        <v>1.0</v>
      </c>
      <c r="AQ134" s="35">
        <v>1.0</v>
      </c>
      <c r="AR134" s="35">
        <v>1.0</v>
      </c>
      <c r="AS134" s="35">
        <v>1.0</v>
      </c>
      <c r="AT134" s="213"/>
      <c r="AU134" s="35"/>
      <c r="AV134" s="213"/>
      <c r="AW134" s="35"/>
      <c r="AX134" s="213"/>
    </row>
    <row r="135" ht="18.0" customHeight="1">
      <c r="A135" s="197">
        <v>1.0</v>
      </c>
      <c r="B135" s="63" t="s">
        <v>326</v>
      </c>
      <c r="C135" s="179">
        <v>50.0</v>
      </c>
      <c r="D135" s="28">
        <f t="shared" si="74"/>
        <v>50</v>
      </c>
      <c r="E135" s="28">
        <f t="shared" si="75"/>
        <v>5</v>
      </c>
      <c r="F135" s="28">
        <f t="shared" si="76"/>
        <v>5</v>
      </c>
      <c r="G135" s="29">
        <f t="shared" si="77"/>
        <v>55</v>
      </c>
      <c r="H135" s="129">
        <f t="shared" si="78"/>
        <v>55</v>
      </c>
      <c r="I135" s="30">
        <f t="shared" si="79"/>
        <v>185000</v>
      </c>
      <c r="J135" s="30">
        <f t="shared" si="80"/>
        <v>185000</v>
      </c>
      <c r="K135" s="30">
        <f t="shared" si="81"/>
        <v>18500</v>
      </c>
      <c r="L135" s="30">
        <f t="shared" si="82"/>
        <v>18500</v>
      </c>
      <c r="M135" s="30">
        <f t="shared" si="83"/>
        <v>203500</v>
      </c>
      <c r="N135" s="130">
        <f t="shared" si="84"/>
        <v>203500</v>
      </c>
      <c r="O135" s="31"/>
      <c r="P135" s="31"/>
      <c r="Q135" s="31"/>
      <c r="R135" s="31"/>
      <c r="S135" s="31"/>
      <c r="T135" s="31"/>
      <c r="U135" s="32"/>
      <c r="V135" s="33"/>
      <c r="W135" s="33"/>
      <c r="X135" s="65"/>
      <c r="Y135" s="27"/>
      <c r="Z135" s="33"/>
      <c r="AA135" s="65"/>
      <c r="AB135" s="65"/>
      <c r="AC135" s="65"/>
      <c r="AD135" s="65"/>
      <c r="AE135" s="65"/>
      <c r="AF135" s="65"/>
      <c r="AG135" s="67">
        <v>1.0</v>
      </c>
      <c r="AH135" s="67">
        <v>1.0</v>
      </c>
      <c r="AI135" s="35">
        <v>1.0</v>
      </c>
      <c r="AJ135" s="35">
        <v>1.0</v>
      </c>
      <c r="AK135" s="35">
        <v>1.0</v>
      </c>
      <c r="AL135" s="35">
        <v>1.0</v>
      </c>
      <c r="AM135" s="35">
        <v>1.0</v>
      </c>
      <c r="AN135" s="35">
        <v>1.0</v>
      </c>
      <c r="AO135" s="35">
        <v>1.0</v>
      </c>
      <c r="AP135" s="35">
        <v>1.0</v>
      </c>
      <c r="AQ135" s="35">
        <v>1.0</v>
      </c>
      <c r="AR135" s="35">
        <v>1.0</v>
      </c>
      <c r="AS135" s="35">
        <v>1.0</v>
      </c>
      <c r="AT135" s="213"/>
      <c r="AU135" s="35"/>
      <c r="AV135" s="213"/>
      <c r="AW135" s="35"/>
      <c r="AX135" s="213"/>
    </row>
    <row r="136" ht="18.0" customHeight="1">
      <c r="A136" s="197">
        <v>1.0</v>
      </c>
      <c r="B136" s="63" t="s">
        <v>327</v>
      </c>
      <c r="C136" s="28">
        <f>3*$B$23</f>
        <v>183.413736</v>
      </c>
      <c r="D136" s="28">
        <f t="shared" si="74"/>
        <v>183.413736</v>
      </c>
      <c r="E136" s="28">
        <f t="shared" si="75"/>
        <v>18.3413736</v>
      </c>
      <c r="F136" s="28">
        <f t="shared" si="76"/>
        <v>18.3413736</v>
      </c>
      <c r="G136" s="29">
        <f t="shared" si="77"/>
        <v>201.7551096</v>
      </c>
      <c r="H136" s="129">
        <f t="shared" si="78"/>
        <v>201.7551096</v>
      </c>
      <c r="I136" s="30">
        <f t="shared" si="79"/>
        <v>678630.8232</v>
      </c>
      <c r="J136" s="30">
        <f t="shared" si="80"/>
        <v>678630.8232</v>
      </c>
      <c r="K136" s="30">
        <f t="shared" si="81"/>
        <v>67863.08232</v>
      </c>
      <c r="L136" s="30">
        <f t="shared" si="82"/>
        <v>67863.08232</v>
      </c>
      <c r="M136" s="30">
        <f t="shared" si="83"/>
        <v>746493.9055</v>
      </c>
      <c r="N136" s="130">
        <f t="shared" si="84"/>
        <v>746493.9055</v>
      </c>
      <c r="O136" s="31"/>
      <c r="P136" s="31"/>
      <c r="Q136" s="31"/>
      <c r="R136" s="31"/>
      <c r="S136" s="31"/>
      <c r="T136" s="31"/>
      <c r="U136" s="32"/>
      <c r="V136" s="33"/>
      <c r="W136" s="33"/>
      <c r="X136" s="65"/>
      <c r="Y136" s="27"/>
      <c r="Z136" s="33"/>
      <c r="AA136" s="65"/>
      <c r="AB136" s="65"/>
      <c r="AC136" s="65"/>
      <c r="AD136" s="65"/>
      <c r="AE136" s="65"/>
      <c r="AF136" s="65"/>
      <c r="AG136" s="67">
        <v>1.0</v>
      </c>
      <c r="AH136" s="67">
        <v>1.0</v>
      </c>
      <c r="AI136" s="35">
        <v>1.0</v>
      </c>
      <c r="AJ136" s="35">
        <v>1.0</v>
      </c>
      <c r="AK136" s="35">
        <v>1.0</v>
      </c>
      <c r="AL136" s="35">
        <v>1.0</v>
      </c>
      <c r="AM136" s="35">
        <v>1.0</v>
      </c>
      <c r="AN136" s="35">
        <v>1.0</v>
      </c>
      <c r="AO136" s="35">
        <v>1.0</v>
      </c>
      <c r="AP136" s="35">
        <v>1.0</v>
      </c>
      <c r="AQ136" s="35">
        <v>1.0</v>
      </c>
      <c r="AR136" s="35">
        <v>1.0</v>
      </c>
      <c r="AS136" s="35">
        <v>1.0</v>
      </c>
      <c r="AT136" s="213"/>
      <c r="AU136" s="35"/>
      <c r="AV136" s="213"/>
      <c r="AW136" s="35"/>
      <c r="AX136" s="213"/>
    </row>
    <row r="137" ht="18.0" customHeight="1">
      <c r="A137" s="197">
        <v>1.0</v>
      </c>
      <c r="B137" s="63" t="s">
        <v>328</v>
      </c>
      <c r="C137" s="28">
        <f>B23/50*250</f>
        <v>305.68956</v>
      </c>
      <c r="D137" s="28">
        <f t="shared" si="74"/>
        <v>305.68956</v>
      </c>
      <c r="E137" s="28">
        <f t="shared" si="75"/>
        <v>30.568956</v>
      </c>
      <c r="F137" s="28">
        <f t="shared" si="76"/>
        <v>30.568956</v>
      </c>
      <c r="G137" s="29">
        <f t="shared" si="77"/>
        <v>336.258516</v>
      </c>
      <c r="H137" s="129">
        <f t="shared" si="78"/>
        <v>336.258516</v>
      </c>
      <c r="I137" s="30">
        <f t="shared" si="79"/>
        <v>1131051.372</v>
      </c>
      <c r="J137" s="30">
        <f t="shared" si="80"/>
        <v>1131051.372</v>
      </c>
      <c r="K137" s="30">
        <f t="shared" si="81"/>
        <v>113105.1372</v>
      </c>
      <c r="L137" s="30">
        <f t="shared" si="82"/>
        <v>113105.1372</v>
      </c>
      <c r="M137" s="30">
        <f t="shared" si="83"/>
        <v>1244156.509</v>
      </c>
      <c r="N137" s="130">
        <f t="shared" si="84"/>
        <v>1244156.509</v>
      </c>
      <c r="O137" s="31"/>
      <c r="P137" s="31"/>
      <c r="Q137" s="31"/>
      <c r="R137" s="31"/>
      <c r="S137" s="31"/>
      <c r="T137" s="31"/>
      <c r="U137" s="32"/>
      <c r="V137" s="33"/>
      <c r="W137" s="33"/>
      <c r="X137" s="65"/>
      <c r="Y137" s="27"/>
      <c r="Z137" s="33"/>
      <c r="AA137" s="65"/>
      <c r="AB137" s="65"/>
      <c r="AC137" s="65"/>
      <c r="AD137" s="65"/>
      <c r="AE137" s="65"/>
      <c r="AF137" s="65"/>
      <c r="AG137" s="67">
        <v>1.0</v>
      </c>
      <c r="AH137" s="67">
        <v>1.0</v>
      </c>
      <c r="AI137" s="35">
        <v>1.0</v>
      </c>
      <c r="AJ137" s="35">
        <v>1.0</v>
      </c>
      <c r="AK137" s="35">
        <v>1.0</v>
      </c>
      <c r="AL137" s="35">
        <v>1.0</v>
      </c>
      <c r="AM137" s="35">
        <v>1.0</v>
      </c>
      <c r="AN137" s="35">
        <v>1.0</v>
      </c>
      <c r="AO137" s="35">
        <v>1.0</v>
      </c>
      <c r="AP137" s="35">
        <v>1.0</v>
      </c>
      <c r="AQ137" s="35">
        <v>1.0</v>
      </c>
      <c r="AR137" s="35">
        <v>1.0</v>
      </c>
      <c r="AS137" s="35">
        <v>1.0</v>
      </c>
      <c r="AT137" s="213"/>
      <c r="AU137" s="35"/>
      <c r="AV137" s="213"/>
      <c r="AW137" s="35"/>
      <c r="AX137" s="213"/>
    </row>
    <row r="138" ht="18.0" customHeight="1">
      <c r="A138" s="197">
        <v>1.0</v>
      </c>
      <c r="B138" s="63" t="s">
        <v>329</v>
      </c>
      <c r="C138" s="28">
        <f>150</f>
        <v>150</v>
      </c>
      <c r="D138" s="28">
        <f t="shared" si="74"/>
        <v>150</v>
      </c>
      <c r="E138" s="28">
        <f t="shared" si="75"/>
        <v>15</v>
      </c>
      <c r="F138" s="28">
        <f t="shared" si="76"/>
        <v>15</v>
      </c>
      <c r="G138" s="29">
        <f t="shared" si="77"/>
        <v>165</v>
      </c>
      <c r="H138" s="129">
        <f t="shared" si="78"/>
        <v>165</v>
      </c>
      <c r="I138" s="30">
        <f t="shared" si="79"/>
        <v>555000</v>
      </c>
      <c r="J138" s="30">
        <f t="shared" si="80"/>
        <v>555000</v>
      </c>
      <c r="K138" s="30">
        <f t="shared" si="81"/>
        <v>55500</v>
      </c>
      <c r="L138" s="30">
        <f t="shared" si="82"/>
        <v>55500</v>
      </c>
      <c r="M138" s="30">
        <f t="shared" si="83"/>
        <v>610500</v>
      </c>
      <c r="N138" s="130">
        <f t="shared" si="84"/>
        <v>610500</v>
      </c>
      <c r="O138" s="31"/>
      <c r="P138" s="31"/>
      <c r="Q138" s="31"/>
      <c r="R138" s="31"/>
      <c r="S138" s="31"/>
      <c r="T138" s="31"/>
      <c r="U138" s="32"/>
      <c r="V138" s="33"/>
      <c r="W138" s="33"/>
      <c r="X138" s="65"/>
      <c r="Y138" s="27"/>
      <c r="Z138" s="33"/>
      <c r="AA138" s="65"/>
      <c r="AB138" s="65"/>
      <c r="AC138" s="65"/>
      <c r="AD138" s="65"/>
      <c r="AE138" s="65"/>
      <c r="AF138" s="65"/>
      <c r="AG138" s="67">
        <v>1.0</v>
      </c>
      <c r="AH138" s="67">
        <v>1.0</v>
      </c>
      <c r="AI138" s="35">
        <v>1.0</v>
      </c>
      <c r="AJ138" s="35">
        <v>1.0</v>
      </c>
      <c r="AK138" s="35">
        <v>1.0</v>
      </c>
      <c r="AL138" s="35">
        <v>1.0</v>
      </c>
      <c r="AM138" s="35">
        <v>1.0</v>
      </c>
      <c r="AN138" s="35">
        <v>1.0</v>
      </c>
      <c r="AO138" s="35">
        <v>1.0</v>
      </c>
      <c r="AP138" s="35">
        <v>1.0</v>
      </c>
      <c r="AQ138" s="35">
        <v>1.0</v>
      </c>
      <c r="AR138" s="35">
        <v>1.0</v>
      </c>
      <c r="AS138" s="35">
        <v>1.0</v>
      </c>
      <c r="AT138" s="213"/>
      <c r="AU138" s="35"/>
      <c r="AV138" s="213"/>
      <c r="AW138" s="35"/>
      <c r="AX138" s="213"/>
    </row>
    <row r="139" ht="18.0" customHeight="1">
      <c r="A139" s="197">
        <v>1.0</v>
      </c>
      <c r="B139" s="63" t="s">
        <v>330</v>
      </c>
      <c r="C139" s="28">
        <f t="shared" ref="C139:C140" si="85">2*$B$23</f>
        <v>122.275824</v>
      </c>
      <c r="D139" s="28">
        <f t="shared" si="74"/>
        <v>122.275824</v>
      </c>
      <c r="E139" s="28">
        <f t="shared" si="75"/>
        <v>12.2275824</v>
      </c>
      <c r="F139" s="28">
        <f t="shared" si="76"/>
        <v>12.2275824</v>
      </c>
      <c r="G139" s="29">
        <f t="shared" si="77"/>
        <v>134.5034064</v>
      </c>
      <c r="H139" s="129">
        <f t="shared" si="78"/>
        <v>134.5034064</v>
      </c>
      <c r="I139" s="30">
        <f t="shared" si="79"/>
        <v>452420.5488</v>
      </c>
      <c r="J139" s="30">
        <f t="shared" si="80"/>
        <v>452420.5488</v>
      </c>
      <c r="K139" s="30">
        <f t="shared" si="81"/>
        <v>45242.05488</v>
      </c>
      <c r="L139" s="30">
        <f t="shared" si="82"/>
        <v>45242.05488</v>
      </c>
      <c r="M139" s="30">
        <f t="shared" si="83"/>
        <v>497662.6037</v>
      </c>
      <c r="N139" s="130">
        <f t="shared" si="84"/>
        <v>497662.6037</v>
      </c>
      <c r="O139" s="31"/>
      <c r="P139" s="31"/>
      <c r="Q139" s="31"/>
      <c r="R139" s="31"/>
      <c r="S139" s="31"/>
      <c r="T139" s="31"/>
      <c r="U139" s="32"/>
      <c r="V139" s="33"/>
      <c r="W139" s="33"/>
      <c r="X139" s="65"/>
      <c r="Y139" s="27"/>
      <c r="Z139" s="33"/>
      <c r="AA139" s="65"/>
      <c r="AB139" s="65"/>
      <c r="AC139" s="65"/>
      <c r="AD139" s="65"/>
      <c r="AE139" s="65"/>
      <c r="AF139" s="65"/>
      <c r="AG139" s="67">
        <v>1.0</v>
      </c>
      <c r="AH139" s="67">
        <v>1.0</v>
      </c>
      <c r="AI139" s="35">
        <v>1.0</v>
      </c>
      <c r="AJ139" s="35">
        <v>1.0</v>
      </c>
      <c r="AK139" s="35">
        <v>1.0</v>
      </c>
      <c r="AL139" s="35">
        <v>1.0</v>
      </c>
      <c r="AM139" s="35">
        <v>1.0</v>
      </c>
      <c r="AN139" s="35">
        <v>1.0</v>
      </c>
      <c r="AO139" s="35">
        <v>1.0</v>
      </c>
      <c r="AP139" s="35">
        <v>1.0</v>
      </c>
      <c r="AQ139" s="35">
        <v>1.0</v>
      </c>
      <c r="AR139" s="35">
        <v>1.0</v>
      </c>
      <c r="AS139" s="35">
        <v>1.0</v>
      </c>
      <c r="AT139" s="213"/>
      <c r="AU139" s="35"/>
      <c r="AV139" s="213"/>
      <c r="AW139" s="35"/>
      <c r="AX139" s="213"/>
    </row>
    <row r="140" ht="18.0" customHeight="1">
      <c r="A140" s="197">
        <v>1.0</v>
      </c>
      <c r="B140" s="63" t="s">
        <v>331</v>
      </c>
      <c r="C140" s="28">
        <f t="shared" si="85"/>
        <v>122.275824</v>
      </c>
      <c r="D140" s="28">
        <f t="shared" si="74"/>
        <v>122.275824</v>
      </c>
      <c r="E140" s="28">
        <f t="shared" si="75"/>
        <v>12.2275824</v>
      </c>
      <c r="F140" s="28">
        <f t="shared" si="76"/>
        <v>12.2275824</v>
      </c>
      <c r="G140" s="29">
        <f t="shared" si="77"/>
        <v>134.5034064</v>
      </c>
      <c r="H140" s="129">
        <f t="shared" si="78"/>
        <v>134.5034064</v>
      </c>
      <c r="I140" s="30">
        <f t="shared" si="79"/>
        <v>452420.5488</v>
      </c>
      <c r="J140" s="30">
        <f t="shared" si="80"/>
        <v>452420.5488</v>
      </c>
      <c r="K140" s="30">
        <f t="shared" si="81"/>
        <v>45242.05488</v>
      </c>
      <c r="L140" s="30">
        <f t="shared" si="82"/>
        <v>45242.05488</v>
      </c>
      <c r="M140" s="30">
        <f t="shared" si="83"/>
        <v>497662.6037</v>
      </c>
      <c r="N140" s="130">
        <f t="shared" si="84"/>
        <v>497662.6037</v>
      </c>
      <c r="O140" s="31"/>
      <c r="P140" s="31"/>
      <c r="Q140" s="31"/>
      <c r="R140" s="31"/>
      <c r="S140" s="31"/>
      <c r="T140" s="31"/>
      <c r="U140" s="32"/>
      <c r="V140" s="33"/>
      <c r="W140" s="33"/>
      <c r="X140" s="65"/>
      <c r="Y140" s="27"/>
      <c r="Z140" s="33"/>
      <c r="AA140" s="65"/>
      <c r="AB140" s="65"/>
      <c r="AC140" s="65"/>
      <c r="AD140" s="65"/>
      <c r="AE140" s="65"/>
      <c r="AF140" s="65"/>
      <c r="AG140" s="67">
        <v>1.0</v>
      </c>
      <c r="AH140" s="67">
        <v>1.0</v>
      </c>
      <c r="AI140" s="35">
        <v>1.0</v>
      </c>
      <c r="AJ140" s="35">
        <v>1.0</v>
      </c>
      <c r="AK140" s="35">
        <v>1.0</v>
      </c>
      <c r="AL140" s="35">
        <v>1.0</v>
      </c>
      <c r="AM140" s="35">
        <v>1.0</v>
      </c>
      <c r="AN140" s="35">
        <v>1.0</v>
      </c>
      <c r="AO140" s="35">
        <v>1.0</v>
      </c>
      <c r="AP140" s="35">
        <v>1.0</v>
      </c>
      <c r="AQ140" s="35">
        <v>1.0</v>
      </c>
      <c r="AR140" s="35">
        <v>1.0</v>
      </c>
      <c r="AS140" s="35">
        <v>1.0</v>
      </c>
      <c r="AT140" s="213"/>
      <c r="AU140" s="35"/>
      <c r="AV140" s="213"/>
      <c r="AW140" s="35"/>
      <c r="AX140" s="213"/>
    </row>
    <row r="141" ht="18.0" customHeight="1">
      <c r="A141" s="197">
        <v>1.0</v>
      </c>
      <c r="B141" s="63" t="s">
        <v>332</v>
      </c>
      <c r="C141" s="28"/>
      <c r="D141" s="27"/>
      <c r="E141" s="27"/>
      <c r="F141" s="27"/>
      <c r="G141" s="29"/>
      <c r="H141" s="129"/>
      <c r="I141" s="30"/>
      <c r="J141" s="30"/>
      <c r="K141" s="30"/>
      <c r="L141" s="30"/>
      <c r="M141" s="30"/>
      <c r="N141" s="130"/>
      <c r="O141" s="31"/>
      <c r="P141" s="31"/>
      <c r="Q141" s="31"/>
      <c r="R141" s="31"/>
      <c r="S141" s="31"/>
      <c r="T141" s="31"/>
      <c r="U141" s="32"/>
      <c r="V141" s="33"/>
      <c r="W141" s="33"/>
      <c r="X141" s="65"/>
      <c r="Y141" s="27"/>
      <c r="Z141" s="33"/>
      <c r="AA141" s="65"/>
      <c r="AB141" s="65"/>
      <c r="AC141" s="65"/>
      <c r="AD141" s="65"/>
      <c r="AE141" s="65"/>
      <c r="AF141" s="65"/>
      <c r="AG141" s="67"/>
      <c r="AH141" s="67"/>
      <c r="AI141" s="35"/>
      <c r="AJ141" s="35"/>
      <c r="AK141" s="35"/>
      <c r="AL141" s="35"/>
      <c r="AM141" s="35"/>
      <c r="AN141" s="35"/>
      <c r="AO141" s="35"/>
      <c r="AP141" s="35"/>
      <c r="AQ141" s="35"/>
      <c r="AR141" s="35"/>
      <c r="AS141" s="35"/>
      <c r="AT141" s="213"/>
      <c r="AU141" s="35"/>
      <c r="AV141" s="213"/>
      <c r="AW141" s="35"/>
      <c r="AX141" s="213"/>
    </row>
    <row r="142" ht="18.0" customHeight="1">
      <c r="A142" s="197">
        <v>1.0</v>
      </c>
      <c r="B142" s="63" t="s">
        <v>333</v>
      </c>
      <c r="C142" s="28">
        <f>7.5*$B$23</f>
        <v>458.53434</v>
      </c>
      <c r="D142" s="28">
        <f t="shared" ref="D142:D150" si="86">A142*C142</f>
        <v>458.53434</v>
      </c>
      <c r="E142" s="28">
        <f t="shared" ref="E142:E150" si="87">C142*$B$39</f>
        <v>45.853434</v>
      </c>
      <c r="F142" s="28">
        <f t="shared" ref="F142:F150" si="88">A142*E142</f>
        <v>45.853434</v>
      </c>
      <c r="G142" s="29">
        <f t="shared" ref="G142:G150" si="89">C142+E142</f>
        <v>504.387774</v>
      </c>
      <c r="H142" s="129">
        <f t="shared" ref="H142:H150" si="90">A142*G142</f>
        <v>504.387774</v>
      </c>
      <c r="I142" s="30">
        <f t="shared" ref="I142:I150" si="91">C142*$B$38</f>
        <v>1696577.058</v>
      </c>
      <c r="J142" s="30">
        <f t="shared" ref="J142:J150" si="92">I142*A142</f>
        <v>1696577.058</v>
      </c>
      <c r="K142" s="30">
        <f t="shared" ref="K142:K150" si="93">E142*$B$38</f>
        <v>169657.7058</v>
      </c>
      <c r="L142" s="30">
        <f t="shared" ref="L142:L150" si="94">K142*A142</f>
        <v>169657.7058</v>
      </c>
      <c r="M142" s="30">
        <f t="shared" ref="M142:M150" si="95">G142*$B$38</f>
        <v>1866234.764</v>
      </c>
      <c r="N142" s="130">
        <f t="shared" ref="N142:N150" si="96">M142*A142</f>
        <v>1866234.764</v>
      </c>
      <c r="O142" s="31"/>
      <c r="P142" s="31"/>
      <c r="Q142" s="31"/>
      <c r="R142" s="31"/>
      <c r="S142" s="31"/>
      <c r="T142" s="31"/>
      <c r="U142" s="32"/>
      <c r="V142" s="33"/>
      <c r="W142" s="33"/>
      <c r="X142" s="65"/>
      <c r="Y142" s="27"/>
      <c r="Z142" s="33"/>
      <c r="AA142" s="65"/>
      <c r="AB142" s="65"/>
      <c r="AC142" s="65"/>
      <c r="AD142" s="65"/>
      <c r="AE142" s="65"/>
      <c r="AF142" s="65"/>
      <c r="AG142" s="67">
        <v>1.0</v>
      </c>
      <c r="AH142" s="67">
        <v>1.0</v>
      </c>
      <c r="AI142" s="35">
        <v>1.0</v>
      </c>
      <c r="AJ142" s="35">
        <v>1.0</v>
      </c>
      <c r="AK142" s="35">
        <v>1.0</v>
      </c>
      <c r="AL142" s="35">
        <v>1.0</v>
      </c>
      <c r="AM142" s="35">
        <v>1.0</v>
      </c>
      <c r="AN142" s="35">
        <v>1.0</v>
      </c>
      <c r="AO142" s="35">
        <v>1.0</v>
      </c>
      <c r="AP142" s="35">
        <v>1.0</v>
      </c>
      <c r="AQ142" s="35">
        <v>1.0</v>
      </c>
      <c r="AR142" s="35">
        <v>1.0</v>
      </c>
      <c r="AS142" s="35">
        <v>1.0</v>
      </c>
      <c r="AT142" s="213"/>
      <c r="AU142" s="35"/>
      <c r="AV142" s="213"/>
      <c r="AW142" s="35"/>
      <c r="AX142" s="213"/>
    </row>
    <row r="143" ht="18.0" customHeight="1">
      <c r="A143" s="197">
        <v>1.0</v>
      </c>
      <c r="B143" s="63" t="s">
        <v>334</v>
      </c>
      <c r="C143" s="28">
        <f>6*(B$23)</f>
        <v>366.827472</v>
      </c>
      <c r="D143" s="28">
        <f t="shared" si="86"/>
        <v>366.827472</v>
      </c>
      <c r="E143" s="28">
        <f t="shared" si="87"/>
        <v>36.6827472</v>
      </c>
      <c r="F143" s="28">
        <f t="shared" si="88"/>
        <v>36.6827472</v>
      </c>
      <c r="G143" s="29">
        <f t="shared" si="89"/>
        <v>403.5102192</v>
      </c>
      <c r="H143" s="129">
        <f t="shared" si="90"/>
        <v>403.5102192</v>
      </c>
      <c r="I143" s="30">
        <f t="shared" si="91"/>
        <v>1357261.646</v>
      </c>
      <c r="J143" s="30">
        <f t="shared" si="92"/>
        <v>1357261.646</v>
      </c>
      <c r="K143" s="30">
        <f t="shared" si="93"/>
        <v>135726.1646</v>
      </c>
      <c r="L143" s="30">
        <f t="shared" si="94"/>
        <v>135726.1646</v>
      </c>
      <c r="M143" s="30">
        <f t="shared" si="95"/>
        <v>1492987.811</v>
      </c>
      <c r="N143" s="130">
        <f t="shared" si="96"/>
        <v>1492987.811</v>
      </c>
      <c r="O143" s="31"/>
      <c r="P143" s="31"/>
      <c r="Q143" s="31"/>
      <c r="R143" s="31"/>
      <c r="S143" s="31"/>
      <c r="T143" s="31"/>
      <c r="U143" s="32"/>
      <c r="V143" s="33"/>
      <c r="W143" s="33"/>
      <c r="X143" s="65"/>
      <c r="Y143" s="27"/>
      <c r="Z143" s="33"/>
      <c r="AA143" s="65"/>
      <c r="AB143" s="65"/>
      <c r="AC143" s="65"/>
      <c r="AD143" s="65"/>
      <c r="AE143" s="65"/>
      <c r="AF143" s="65"/>
      <c r="AG143" s="67">
        <v>1.0</v>
      </c>
      <c r="AH143" s="67">
        <v>1.0</v>
      </c>
      <c r="AI143" s="35">
        <v>1.0</v>
      </c>
      <c r="AJ143" s="35">
        <v>1.0</v>
      </c>
      <c r="AK143" s="35">
        <v>1.0</v>
      </c>
      <c r="AL143" s="35">
        <v>1.0</v>
      </c>
      <c r="AM143" s="35">
        <v>1.0</v>
      </c>
      <c r="AN143" s="35">
        <v>1.0</v>
      </c>
      <c r="AO143" s="35">
        <v>1.0</v>
      </c>
      <c r="AP143" s="35">
        <v>1.0</v>
      </c>
      <c r="AQ143" s="35">
        <v>1.0</v>
      </c>
      <c r="AR143" s="35">
        <v>1.0</v>
      </c>
      <c r="AS143" s="35">
        <v>1.0</v>
      </c>
      <c r="AT143" s="213"/>
      <c r="AU143" s="35"/>
      <c r="AV143" s="213"/>
      <c r="AW143" s="35"/>
      <c r="AX143" s="213"/>
    </row>
    <row r="144" ht="18.0" customHeight="1">
      <c r="A144" s="197">
        <v>1.0</v>
      </c>
      <c r="B144" s="63" t="s">
        <v>335</v>
      </c>
      <c r="C144" s="28">
        <f>3*$B$23</f>
        <v>183.413736</v>
      </c>
      <c r="D144" s="28">
        <f t="shared" si="86"/>
        <v>183.413736</v>
      </c>
      <c r="E144" s="28">
        <f t="shared" si="87"/>
        <v>18.3413736</v>
      </c>
      <c r="F144" s="28">
        <f t="shared" si="88"/>
        <v>18.3413736</v>
      </c>
      <c r="G144" s="29">
        <f t="shared" si="89"/>
        <v>201.7551096</v>
      </c>
      <c r="H144" s="129">
        <f t="shared" si="90"/>
        <v>201.7551096</v>
      </c>
      <c r="I144" s="30">
        <f t="shared" si="91"/>
        <v>678630.8232</v>
      </c>
      <c r="J144" s="30">
        <f t="shared" si="92"/>
        <v>678630.8232</v>
      </c>
      <c r="K144" s="30">
        <f t="shared" si="93"/>
        <v>67863.08232</v>
      </c>
      <c r="L144" s="30">
        <f t="shared" si="94"/>
        <v>67863.08232</v>
      </c>
      <c r="M144" s="30">
        <f t="shared" si="95"/>
        <v>746493.9055</v>
      </c>
      <c r="N144" s="130">
        <f t="shared" si="96"/>
        <v>746493.9055</v>
      </c>
      <c r="O144" s="31"/>
      <c r="P144" s="31"/>
      <c r="Q144" s="31"/>
      <c r="R144" s="31"/>
      <c r="S144" s="31"/>
      <c r="T144" s="31"/>
      <c r="U144" s="32"/>
      <c r="V144" s="33"/>
      <c r="W144" s="33"/>
      <c r="X144" s="65"/>
      <c r="Y144" s="27"/>
      <c r="Z144" s="33"/>
      <c r="AA144" s="65"/>
      <c r="AB144" s="65"/>
      <c r="AC144" s="65"/>
      <c r="AD144" s="65"/>
      <c r="AE144" s="65"/>
      <c r="AF144" s="65"/>
      <c r="AG144" s="67">
        <v>1.0</v>
      </c>
      <c r="AH144" s="67">
        <v>1.0</v>
      </c>
      <c r="AI144" s="35">
        <v>1.0</v>
      </c>
      <c r="AJ144" s="35">
        <v>1.0</v>
      </c>
      <c r="AK144" s="35">
        <v>1.0</v>
      </c>
      <c r="AL144" s="35">
        <v>1.0</v>
      </c>
      <c r="AM144" s="35">
        <v>1.0</v>
      </c>
      <c r="AN144" s="35">
        <v>1.0</v>
      </c>
      <c r="AO144" s="35">
        <v>1.0</v>
      </c>
      <c r="AP144" s="35">
        <v>1.0</v>
      </c>
      <c r="AQ144" s="35">
        <v>1.0</v>
      </c>
      <c r="AR144" s="35">
        <v>1.0</v>
      </c>
      <c r="AS144" s="35">
        <v>1.0</v>
      </c>
      <c r="AT144" s="213"/>
      <c r="AU144" s="35"/>
      <c r="AV144" s="213"/>
      <c r="AW144" s="35"/>
      <c r="AX144" s="213"/>
    </row>
    <row r="145" ht="18.0" customHeight="1">
      <c r="A145" s="197">
        <v>1.0</v>
      </c>
      <c r="B145" s="63" t="s">
        <v>336</v>
      </c>
      <c r="C145" s="28">
        <f>6*$B$23</f>
        <v>366.827472</v>
      </c>
      <c r="D145" s="28">
        <f t="shared" si="86"/>
        <v>366.827472</v>
      </c>
      <c r="E145" s="28">
        <f t="shared" si="87"/>
        <v>36.6827472</v>
      </c>
      <c r="F145" s="28">
        <f t="shared" si="88"/>
        <v>36.6827472</v>
      </c>
      <c r="G145" s="29">
        <f t="shared" si="89"/>
        <v>403.5102192</v>
      </c>
      <c r="H145" s="129">
        <f t="shared" si="90"/>
        <v>403.5102192</v>
      </c>
      <c r="I145" s="30">
        <f t="shared" si="91"/>
        <v>1357261.646</v>
      </c>
      <c r="J145" s="30">
        <f t="shared" si="92"/>
        <v>1357261.646</v>
      </c>
      <c r="K145" s="30">
        <f t="shared" si="93"/>
        <v>135726.1646</v>
      </c>
      <c r="L145" s="30">
        <f t="shared" si="94"/>
        <v>135726.1646</v>
      </c>
      <c r="M145" s="30">
        <f t="shared" si="95"/>
        <v>1492987.811</v>
      </c>
      <c r="N145" s="130">
        <f t="shared" si="96"/>
        <v>1492987.811</v>
      </c>
      <c r="O145" s="31"/>
      <c r="P145" s="31"/>
      <c r="Q145" s="31"/>
      <c r="R145" s="31"/>
      <c r="S145" s="31"/>
      <c r="T145" s="31"/>
      <c r="U145" s="32"/>
      <c r="V145" s="33"/>
      <c r="W145" s="33"/>
      <c r="X145" s="65"/>
      <c r="Y145" s="27"/>
      <c r="Z145" s="33"/>
      <c r="AA145" s="65"/>
      <c r="AB145" s="65"/>
      <c r="AC145" s="65"/>
      <c r="AD145" s="65"/>
      <c r="AE145" s="65"/>
      <c r="AF145" s="65"/>
      <c r="AG145" s="67">
        <v>1.0</v>
      </c>
      <c r="AH145" s="67">
        <v>1.0</v>
      </c>
      <c r="AI145" s="35">
        <v>1.0</v>
      </c>
      <c r="AJ145" s="35">
        <v>1.0</v>
      </c>
      <c r="AK145" s="35">
        <v>1.0</v>
      </c>
      <c r="AL145" s="35">
        <v>1.0</v>
      </c>
      <c r="AM145" s="35">
        <v>1.0</v>
      </c>
      <c r="AN145" s="35">
        <v>1.0</v>
      </c>
      <c r="AO145" s="35">
        <v>1.0</v>
      </c>
      <c r="AP145" s="35">
        <v>1.0</v>
      </c>
      <c r="AQ145" s="35">
        <v>1.0</v>
      </c>
      <c r="AR145" s="35">
        <v>1.0</v>
      </c>
      <c r="AS145" s="35">
        <v>1.0</v>
      </c>
      <c r="AT145" s="213"/>
      <c r="AU145" s="35"/>
      <c r="AV145" s="213"/>
      <c r="AW145" s="35"/>
      <c r="AX145" s="213"/>
    </row>
    <row r="146" ht="18.0" customHeight="1">
      <c r="A146" s="197">
        <v>1.0</v>
      </c>
      <c r="B146" s="63" t="s">
        <v>337</v>
      </c>
      <c r="C146" s="28">
        <f>4*$B$23</f>
        <v>244.551648</v>
      </c>
      <c r="D146" s="28">
        <f t="shared" si="86"/>
        <v>244.551648</v>
      </c>
      <c r="E146" s="28">
        <f t="shared" si="87"/>
        <v>24.4551648</v>
      </c>
      <c r="F146" s="28">
        <f t="shared" si="88"/>
        <v>24.4551648</v>
      </c>
      <c r="G146" s="29">
        <f t="shared" si="89"/>
        <v>269.0068128</v>
      </c>
      <c r="H146" s="129">
        <f t="shared" si="90"/>
        <v>269.0068128</v>
      </c>
      <c r="I146" s="30">
        <f t="shared" si="91"/>
        <v>904841.0976</v>
      </c>
      <c r="J146" s="30">
        <f t="shared" si="92"/>
        <v>904841.0976</v>
      </c>
      <c r="K146" s="30">
        <f t="shared" si="93"/>
        <v>90484.10976</v>
      </c>
      <c r="L146" s="30">
        <f t="shared" si="94"/>
        <v>90484.10976</v>
      </c>
      <c r="M146" s="30">
        <f t="shared" si="95"/>
        <v>995325.2074</v>
      </c>
      <c r="N146" s="130">
        <f t="shared" si="96"/>
        <v>995325.2074</v>
      </c>
      <c r="O146" s="31"/>
      <c r="P146" s="31"/>
      <c r="Q146" s="31"/>
      <c r="R146" s="31"/>
      <c r="S146" s="31"/>
      <c r="T146" s="31"/>
      <c r="U146" s="32"/>
      <c r="V146" s="33"/>
      <c r="W146" s="33"/>
      <c r="X146" s="65"/>
      <c r="Y146" s="27"/>
      <c r="Z146" s="33"/>
      <c r="AA146" s="65"/>
      <c r="AB146" s="65"/>
      <c r="AC146" s="65"/>
      <c r="AD146" s="65"/>
      <c r="AE146" s="65"/>
      <c r="AF146" s="65"/>
      <c r="AG146" s="67">
        <v>1.0</v>
      </c>
      <c r="AH146" s="67">
        <v>1.0</v>
      </c>
      <c r="AI146" s="35">
        <v>1.0</v>
      </c>
      <c r="AJ146" s="35">
        <v>1.0</v>
      </c>
      <c r="AK146" s="35">
        <v>1.0</v>
      </c>
      <c r="AL146" s="35">
        <v>1.0</v>
      </c>
      <c r="AM146" s="35">
        <v>1.0</v>
      </c>
      <c r="AN146" s="35">
        <v>1.0</v>
      </c>
      <c r="AO146" s="35">
        <v>1.0</v>
      </c>
      <c r="AP146" s="35">
        <v>1.0</v>
      </c>
      <c r="AQ146" s="35">
        <v>1.0</v>
      </c>
      <c r="AR146" s="35">
        <v>1.0</v>
      </c>
      <c r="AS146" s="35">
        <v>1.0</v>
      </c>
      <c r="AT146" s="213"/>
      <c r="AU146" s="35"/>
      <c r="AV146" s="213"/>
      <c r="AW146" s="35"/>
      <c r="AX146" s="213"/>
    </row>
    <row r="147" ht="18.0" customHeight="1">
      <c r="A147" s="197">
        <v>1.0</v>
      </c>
      <c r="B147" s="63" t="s">
        <v>338</v>
      </c>
      <c r="C147" s="28">
        <f t="shared" ref="C147:C148" si="97">5*$B$23</f>
        <v>305.68956</v>
      </c>
      <c r="D147" s="28">
        <f t="shared" si="86"/>
        <v>305.68956</v>
      </c>
      <c r="E147" s="28">
        <f t="shared" si="87"/>
        <v>30.568956</v>
      </c>
      <c r="F147" s="28">
        <f t="shared" si="88"/>
        <v>30.568956</v>
      </c>
      <c r="G147" s="29">
        <f t="shared" si="89"/>
        <v>336.258516</v>
      </c>
      <c r="H147" s="129">
        <f t="shared" si="90"/>
        <v>336.258516</v>
      </c>
      <c r="I147" s="30">
        <f t="shared" si="91"/>
        <v>1131051.372</v>
      </c>
      <c r="J147" s="30">
        <f t="shared" si="92"/>
        <v>1131051.372</v>
      </c>
      <c r="K147" s="30">
        <f t="shared" si="93"/>
        <v>113105.1372</v>
      </c>
      <c r="L147" s="30">
        <f t="shared" si="94"/>
        <v>113105.1372</v>
      </c>
      <c r="M147" s="30">
        <f t="shared" si="95"/>
        <v>1244156.509</v>
      </c>
      <c r="N147" s="130">
        <f t="shared" si="96"/>
        <v>1244156.509</v>
      </c>
      <c r="O147" s="31"/>
      <c r="P147" s="31"/>
      <c r="Q147" s="31"/>
      <c r="R147" s="31"/>
      <c r="S147" s="31"/>
      <c r="T147" s="31"/>
      <c r="U147" s="32"/>
      <c r="V147" s="33"/>
      <c r="W147" s="33"/>
      <c r="X147" s="65"/>
      <c r="Y147" s="27"/>
      <c r="Z147" s="33"/>
      <c r="AA147" s="65"/>
      <c r="AB147" s="65"/>
      <c r="AC147" s="65"/>
      <c r="AD147" s="65"/>
      <c r="AE147" s="65"/>
      <c r="AF147" s="65"/>
      <c r="AG147" s="67">
        <v>1.0</v>
      </c>
      <c r="AH147" s="67">
        <v>1.0</v>
      </c>
      <c r="AI147" s="35">
        <v>1.0</v>
      </c>
      <c r="AJ147" s="35">
        <v>1.0</v>
      </c>
      <c r="AK147" s="35">
        <v>1.0</v>
      </c>
      <c r="AL147" s="35">
        <v>1.0</v>
      </c>
      <c r="AM147" s="35">
        <v>1.0</v>
      </c>
      <c r="AN147" s="35">
        <v>1.0</v>
      </c>
      <c r="AO147" s="35">
        <v>1.0</v>
      </c>
      <c r="AP147" s="35">
        <v>1.0</v>
      </c>
      <c r="AQ147" s="35">
        <v>1.0</v>
      </c>
      <c r="AR147" s="35">
        <v>1.0</v>
      </c>
      <c r="AS147" s="35">
        <v>1.0</v>
      </c>
      <c r="AT147" s="213"/>
      <c r="AU147" s="35"/>
      <c r="AV147" s="213"/>
      <c r="AW147" s="35"/>
      <c r="AX147" s="213"/>
    </row>
    <row r="148" ht="18.0" customHeight="1">
      <c r="A148" s="197">
        <v>1.0</v>
      </c>
      <c r="B148" s="63" t="s">
        <v>339</v>
      </c>
      <c r="C148" s="28">
        <f t="shared" si="97"/>
        <v>305.68956</v>
      </c>
      <c r="D148" s="28">
        <f t="shared" si="86"/>
        <v>305.68956</v>
      </c>
      <c r="E148" s="28">
        <f t="shared" si="87"/>
        <v>30.568956</v>
      </c>
      <c r="F148" s="28">
        <f t="shared" si="88"/>
        <v>30.568956</v>
      </c>
      <c r="G148" s="29">
        <f t="shared" si="89"/>
        <v>336.258516</v>
      </c>
      <c r="H148" s="129">
        <f t="shared" si="90"/>
        <v>336.258516</v>
      </c>
      <c r="I148" s="30">
        <f t="shared" si="91"/>
        <v>1131051.372</v>
      </c>
      <c r="J148" s="30">
        <f t="shared" si="92"/>
        <v>1131051.372</v>
      </c>
      <c r="K148" s="30">
        <f t="shared" si="93"/>
        <v>113105.1372</v>
      </c>
      <c r="L148" s="30">
        <f t="shared" si="94"/>
        <v>113105.1372</v>
      </c>
      <c r="M148" s="30">
        <f t="shared" si="95"/>
        <v>1244156.509</v>
      </c>
      <c r="N148" s="130">
        <f t="shared" si="96"/>
        <v>1244156.509</v>
      </c>
      <c r="O148" s="31"/>
      <c r="P148" s="31"/>
      <c r="Q148" s="31"/>
      <c r="R148" s="31"/>
      <c r="S148" s="31"/>
      <c r="T148" s="31"/>
      <c r="U148" s="32"/>
      <c r="V148" s="33"/>
      <c r="W148" s="33"/>
      <c r="X148" s="65"/>
      <c r="Y148" s="27"/>
      <c r="Z148" s="33"/>
      <c r="AA148" s="65"/>
      <c r="AB148" s="65"/>
      <c r="AC148" s="65"/>
      <c r="AD148" s="65"/>
      <c r="AE148" s="65"/>
      <c r="AF148" s="65"/>
      <c r="AG148" s="67">
        <v>1.0</v>
      </c>
      <c r="AH148" s="67">
        <v>1.0</v>
      </c>
      <c r="AI148" s="35">
        <v>1.0</v>
      </c>
      <c r="AJ148" s="35">
        <v>1.0</v>
      </c>
      <c r="AK148" s="35">
        <v>1.0</v>
      </c>
      <c r="AL148" s="35">
        <v>1.0</v>
      </c>
      <c r="AM148" s="35">
        <v>1.0</v>
      </c>
      <c r="AN148" s="35">
        <v>1.0</v>
      </c>
      <c r="AO148" s="35">
        <v>1.0</v>
      </c>
      <c r="AP148" s="35">
        <v>1.0</v>
      </c>
      <c r="AQ148" s="35">
        <v>1.0</v>
      </c>
      <c r="AR148" s="35">
        <v>1.0</v>
      </c>
      <c r="AS148" s="35">
        <v>1.0</v>
      </c>
      <c r="AT148" s="213"/>
      <c r="AU148" s="35"/>
      <c r="AV148" s="213"/>
      <c r="AW148" s="35"/>
      <c r="AX148" s="213"/>
    </row>
    <row r="149" ht="18.0" customHeight="1">
      <c r="A149" s="197">
        <v>1.0</v>
      </c>
      <c r="B149" s="63" t="s">
        <v>340</v>
      </c>
      <c r="C149" s="28">
        <f>0.5*$B$23*'Bill of Quantities'!D19</f>
        <v>458.53434</v>
      </c>
      <c r="D149" s="28">
        <f t="shared" si="86"/>
        <v>458.53434</v>
      </c>
      <c r="E149" s="28">
        <f t="shared" si="87"/>
        <v>45.853434</v>
      </c>
      <c r="F149" s="28">
        <f t="shared" si="88"/>
        <v>45.853434</v>
      </c>
      <c r="G149" s="29">
        <f t="shared" si="89"/>
        <v>504.387774</v>
      </c>
      <c r="H149" s="129">
        <f t="shared" si="90"/>
        <v>504.387774</v>
      </c>
      <c r="I149" s="30">
        <f t="shared" si="91"/>
        <v>1696577.058</v>
      </c>
      <c r="J149" s="30">
        <f t="shared" si="92"/>
        <v>1696577.058</v>
      </c>
      <c r="K149" s="30">
        <f t="shared" si="93"/>
        <v>169657.7058</v>
      </c>
      <c r="L149" s="30">
        <f t="shared" si="94"/>
        <v>169657.7058</v>
      </c>
      <c r="M149" s="30">
        <f t="shared" si="95"/>
        <v>1866234.764</v>
      </c>
      <c r="N149" s="130">
        <f t="shared" si="96"/>
        <v>1866234.764</v>
      </c>
      <c r="O149" s="31"/>
      <c r="P149" s="31"/>
      <c r="Q149" s="31"/>
      <c r="R149" s="31"/>
      <c r="S149" s="31"/>
      <c r="T149" s="31"/>
      <c r="U149" s="32"/>
      <c r="V149" s="33"/>
      <c r="W149" s="33"/>
      <c r="X149" s="33"/>
      <c r="Y149" s="27"/>
      <c r="Z149" s="33"/>
      <c r="AA149" s="33"/>
      <c r="AB149" s="33"/>
      <c r="AC149" s="33"/>
      <c r="AD149" s="33"/>
      <c r="AE149" s="33"/>
      <c r="AF149" s="33"/>
      <c r="AG149" s="67">
        <v>1.0</v>
      </c>
      <c r="AH149" s="67">
        <v>1.0</v>
      </c>
      <c r="AI149" s="35">
        <v>1.0</v>
      </c>
      <c r="AJ149" s="35">
        <v>1.0</v>
      </c>
      <c r="AK149" s="35">
        <v>1.0</v>
      </c>
      <c r="AL149" s="35">
        <v>1.0</v>
      </c>
      <c r="AM149" s="35">
        <v>1.0</v>
      </c>
      <c r="AN149" s="35">
        <v>1.0</v>
      </c>
      <c r="AO149" s="35">
        <v>1.0</v>
      </c>
      <c r="AP149" s="35">
        <v>1.0</v>
      </c>
      <c r="AQ149" s="35">
        <v>1.0</v>
      </c>
      <c r="AR149" s="35">
        <v>1.0</v>
      </c>
      <c r="AS149" s="35">
        <v>1.0</v>
      </c>
      <c r="AT149" s="213"/>
      <c r="AU149" s="35"/>
      <c r="AV149" s="213"/>
      <c r="AW149" s="35"/>
      <c r="AX149" s="213"/>
    </row>
    <row r="150" ht="18.0" customHeight="1">
      <c r="A150" s="197">
        <v>1.0</v>
      </c>
      <c r="B150" s="63" t="s">
        <v>341</v>
      </c>
      <c r="C150" s="179">
        <v>30.0</v>
      </c>
      <c r="D150" s="28">
        <f t="shared" si="86"/>
        <v>30</v>
      </c>
      <c r="E150" s="28">
        <f t="shared" si="87"/>
        <v>3</v>
      </c>
      <c r="F150" s="28">
        <f t="shared" si="88"/>
        <v>3</v>
      </c>
      <c r="G150" s="29">
        <f t="shared" si="89"/>
        <v>33</v>
      </c>
      <c r="H150" s="129">
        <f t="shared" si="90"/>
        <v>33</v>
      </c>
      <c r="I150" s="30">
        <f t="shared" si="91"/>
        <v>111000</v>
      </c>
      <c r="J150" s="30">
        <f t="shared" si="92"/>
        <v>111000</v>
      </c>
      <c r="K150" s="30">
        <f t="shared" si="93"/>
        <v>11100</v>
      </c>
      <c r="L150" s="30">
        <f t="shared" si="94"/>
        <v>11100</v>
      </c>
      <c r="M150" s="30">
        <f t="shared" si="95"/>
        <v>122100</v>
      </c>
      <c r="N150" s="130">
        <f t="shared" si="96"/>
        <v>122100</v>
      </c>
      <c r="O150" s="31"/>
      <c r="P150" s="31"/>
      <c r="Q150" s="31"/>
      <c r="R150" s="31"/>
      <c r="S150" s="31"/>
      <c r="T150" s="31"/>
      <c r="U150" s="32"/>
      <c r="V150" s="33"/>
      <c r="W150" s="33"/>
      <c r="X150" s="33"/>
      <c r="Y150" s="27"/>
      <c r="Z150" s="33"/>
      <c r="AA150" s="33"/>
      <c r="AB150" s="33"/>
      <c r="AC150" s="33"/>
      <c r="AD150" s="33"/>
      <c r="AE150" s="33"/>
      <c r="AF150" s="33"/>
      <c r="AG150" s="67"/>
      <c r="AH150" s="67"/>
      <c r="AI150" s="35">
        <v>1.0</v>
      </c>
      <c r="AJ150" s="35">
        <v>1.0</v>
      </c>
      <c r="AK150" s="35">
        <v>1.0</v>
      </c>
      <c r="AL150" s="35">
        <v>1.0</v>
      </c>
      <c r="AM150" s="35">
        <v>1.0</v>
      </c>
      <c r="AN150" s="35">
        <v>1.0</v>
      </c>
      <c r="AO150" s="35">
        <v>1.0</v>
      </c>
      <c r="AP150" s="35">
        <v>1.0</v>
      </c>
      <c r="AQ150" s="35">
        <v>1.0</v>
      </c>
      <c r="AR150" s="35">
        <v>1.0</v>
      </c>
      <c r="AS150" s="35">
        <v>1.0</v>
      </c>
      <c r="AT150" s="213"/>
      <c r="AU150" s="35"/>
      <c r="AV150" s="213"/>
      <c r="AW150" s="35"/>
      <c r="AX150" s="213"/>
    </row>
    <row r="151">
      <c r="A151" s="63"/>
      <c r="B151" s="61"/>
      <c r="C151" s="28"/>
      <c r="D151" s="27"/>
      <c r="E151" s="27"/>
      <c r="F151" s="27"/>
      <c r="G151" s="28"/>
      <c r="H151" s="220"/>
      <c r="I151" s="30"/>
      <c r="J151" s="30"/>
      <c r="K151" s="30"/>
      <c r="L151" s="30"/>
      <c r="M151" s="30"/>
      <c r="N151" s="130"/>
      <c r="O151" s="31"/>
      <c r="P151" s="31"/>
      <c r="Q151" s="31"/>
      <c r="R151" s="31"/>
      <c r="S151" s="31"/>
      <c r="T151" s="31"/>
      <c r="U151" s="32"/>
      <c r="V151" s="33"/>
      <c r="W151" s="33"/>
      <c r="X151" s="33"/>
      <c r="Y151" s="27"/>
      <c r="Z151" s="33"/>
      <c r="AA151" s="33"/>
      <c r="AB151" s="33"/>
      <c r="AC151" s="33"/>
      <c r="AD151" s="33"/>
      <c r="AE151" s="33"/>
      <c r="AF151" s="33"/>
      <c r="AG151" s="63"/>
      <c r="AH151" s="63"/>
      <c r="AI151" s="35"/>
      <c r="AJ151" s="35"/>
      <c r="AK151" s="35"/>
      <c r="AL151" s="35"/>
      <c r="AM151" s="35"/>
      <c r="AN151" s="35"/>
      <c r="AO151" s="35"/>
      <c r="AP151" s="35"/>
      <c r="AQ151" s="35"/>
      <c r="AR151" s="35"/>
      <c r="AS151" s="35"/>
      <c r="AT151" s="33"/>
      <c r="AU151" s="33"/>
      <c r="AV151" s="33"/>
      <c r="AW151" s="33"/>
      <c r="AX151" s="33"/>
    </row>
    <row r="152" ht="18.0" customHeight="1">
      <c r="A152" s="139" t="s">
        <v>342</v>
      </c>
      <c r="B152" s="140"/>
      <c r="C152" s="142"/>
      <c r="D152" s="142"/>
      <c r="E152" s="142"/>
      <c r="F152" s="142"/>
      <c r="G152" s="143"/>
      <c r="H152" s="144"/>
      <c r="I152" s="145"/>
      <c r="J152" s="145"/>
      <c r="K152" s="145"/>
      <c r="L152" s="145"/>
      <c r="M152" s="145"/>
      <c r="N152" s="146"/>
      <c r="O152" s="147"/>
      <c r="P152" s="147"/>
      <c r="Q152" s="147"/>
      <c r="R152" s="147"/>
      <c r="S152" s="147"/>
      <c r="T152" s="147"/>
      <c r="U152" s="148"/>
      <c r="V152" s="148"/>
      <c r="W152" s="148"/>
      <c r="X152" s="198"/>
      <c r="Y152" s="140"/>
      <c r="Z152" s="148"/>
      <c r="AA152" s="198"/>
      <c r="AB152" s="198"/>
      <c r="AC152" s="198"/>
      <c r="AD152" s="198"/>
      <c r="AE152" s="198"/>
      <c r="AF152" s="198"/>
      <c r="AG152" s="139" t="s">
        <v>343</v>
      </c>
      <c r="AH152" s="139" t="s">
        <v>343</v>
      </c>
      <c r="AI152" s="152" t="s">
        <v>343</v>
      </c>
      <c r="AJ152" s="152" t="s">
        <v>342</v>
      </c>
      <c r="AK152" s="152" t="s">
        <v>342</v>
      </c>
      <c r="AL152" s="152" t="s">
        <v>342</v>
      </c>
      <c r="AM152" s="152" t="s">
        <v>342</v>
      </c>
      <c r="AN152" s="152" t="s">
        <v>342</v>
      </c>
      <c r="AO152" s="152" t="s">
        <v>342</v>
      </c>
      <c r="AP152" s="152" t="s">
        <v>342</v>
      </c>
      <c r="AQ152" s="152" t="s">
        <v>342</v>
      </c>
      <c r="AR152" s="152" t="s">
        <v>342</v>
      </c>
      <c r="AS152" s="152" t="s">
        <v>342</v>
      </c>
      <c r="AT152" s="153"/>
      <c r="AU152" s="152"/>
      <c r="AV152" s="153"/>
      <c r="AW152" s="152"/>
      <c r="AX152" s="153"/>
    </row>
    <row r="153" ht="18.0" customHeight="1">
      <c r="A153" s="37" t="s">
        <v>295</v>
      </c>
      <c r="B153" s="37" t="s">
        <v>157</v>
      </c>
      <c r="C153" s="154" t="s">
        <v>278</v>
      </c>
      <c r="D153" s="37" t="s">
        <v>279</v>
      </c>
      <c r="E153" s="37" t="s">
        <v>280</v>
      </c>
      <c r="F153" s="37" t="s">
        <v>281</v>
      </c>
      <c r="G153" s="155" t="s">
        <v>282</v>
      </c>
      <c r="H153" s="156" t="s">
        <v>283</v>
      </c>
      <c r="I153" s="157" t="s">
        <v>284</v>
      </c>
      <c r="J153" s="157" t="s">
        <v>279</v>
      </c>
      <c r="K153" s="157" t="s">
        <v>280</v>
      </c>
      <c r="L153" s="157" t="s">
        <v>281</v>
      </c>
      <c r="M153" s="157" t="s">
        <v>282</v>
      </c>
      <c r="N153" s="158" t="s">
        <v>283</v>
      </c>
      <c r="O153" s="159"/>
      <c r="P153" s="159"/>
      <c r="Q153" s="159"/>
      <c r="R153" s="159"/>
      <c r="S153" s="159"/>
      <c r="T153" s="159"/>
      <c r="U153" s="162"/>
      <c r="V153" s="162"/>
      <c r="W153" s="162"/>
      <c r="X153" s="208"/>
      <c r="Y153" s="161"/>
      <c r="Z153" s="162"/>
      <c r="AA153" s="208"/>
      <c r="AB153" s="208"/>
      <c r="AC153" s="208"/>
      <c r="AD153" s="208"/>
      <c r="AE153" s="208"/>
      <c r="AF153" s="208"/>
      <c r="AG153" s="37" t="s">
        <v>295</v>
      </c>
      <c r="AH153" s="37" t="s">
        <v>295</v>
      </c>
      <c r="AI153" s="57" t="s">
        <v>295</v>
      </c>
      <c r="AJ153" s="57" t="s">
        <v>295</v>
      </c>
      <c r="AK153" s="57" t="s">
        <v>295</v>
      </c>
      <c r="AL153" s="57" t="s">
        <v>295</v>
      </c>
      <c r="AM153" s="57" t="s">
        <v>295</v>
      </c>
      <c r="AN153" s="57" t="s">
        <v>295</v>
      </c>
      <c r="AO153" s="57" t="s">
        <v>295</v>
      </c>
      <c r="AP153" s="57" t="s">
        <v>295</v>
      </c>
      <c r="AQ153" s="57" t="s">
        <v>295</v>
      </c>
      <c r="AR153" s="57" t="s">
        <v>295</v>
      </c>
      <c r="AS153" s="57" t="s">
        <v>295</v>
      </c>
      <c r="AT153" s="164"/>
      <c r="AU153" s="57"/>
      <c r="AV153" s="164"/>
      <c r="AW153" s="57"/>
      <c r="AX153" s="164"/>
    </row>
    <row r="154" ht="18.0" customHeight="1">
      <c r="A154" s="165" t="s">
        <v>295</v>
      </c>
      <c r="B154" s="165" t="s">
        <v>156</v>
      </c>
      <c r="C154" s="166" t="s">
        <v>257</v>
      </c>
      <c r="D154" s="165" t="s">
        <v>257</v>
      </c>
      <c r="E154" s="165" t="s">
        <v>257</v>
      </c>
      <c r="F154" s="165" t="s">
        <v>257</v>
      </c>
      <c r="G154" s="167" t="s">
        <v>257</v>
      </c>
      <c r="H154" s="168" t="s">
        <v>257</v>
      </c>
      <c r="I154" s="169" t="str">
        <f t="shared" ref="I154:N154" si="98">$B$37</f>
        <v>UGX</v>
      </c>
      <c r="J154" s="169" t="str">
        <f t="shared" si="98"/>
        <v>UGX</v>
      </c>
      <c r="K154" s="169" t="str">
        <f t="shared" si="98"/>
        <v>UGX</v>
      </c>
      <c r="L154" s="169" t="str">
        <f t="shared" si="98"/>
        <v>UGX</v>
      </c>
      <c r="M154" s="169" t="str">
        <f t="shared" si="98"/>
        <v>UGX</v>
      </c>
      <c r="N154" s="170" t="str">
        <f t="shared" si="98"/>
        <v>UGX</v>
      </c>
      <c r="O154" s="171"/>
      <c r="P154" s="171"/>
      <c r="Q154" s="171"/>
      <c r="R154" s="171"/>
      <c r="S154" s="171"/>
      <c r="T154" s="171"/>
      <c r="U154" s="209"/>
      <c r="V154" s="174"/>
      <c r="W154" s="174"/>
      <c r="X154" s="175"/>
      <c r="Y154" s="176"/>
      <c r="Z154" s="174"/>
      <c r="AA154" s="175"/>
      <c r="AB154" s="174"/>
      <c r="AC154" s="175"/>
      <c r="AD154" s="174"/>
      <c r="AE154" s="175"/>
      <c r="AF154" s="174"/>
      <c r="AG154" s="165" t="s">
        <v>295</v>
      </c>
      <c r="AH154" s="165" t="s">
        <v>295</v>
      </c>
      <c r="AI154" s="173" t="s">
        <v>295</v>
      </c>
      <c r="AJ154" s="173" t="s">
        <v>295</v>
      </c>
      <c r="AK154" s="173" t="s">
        <v>295</v>
      </c>
      <c r="AL154" s="173" t="s">
        <v>295</v>
      </c>
      <c r="AM154" s="173" t="s">
        <v>295</v>
      </c>
      <c r="AN154" s="173" t="s">
        <v>295</v>
      </c>
      <c r="AO154" s="173" t="s">
        <v>295</v>
      </c>
      <c r="AP154" s="173" t="s">
        <v>295</v>
      </c>
      <c r="AQ154" s="173" t="s">
        <v>295</v>
      </c>
      <c r="AR154" s="173" t="s">
        <v>295</v>
      </c>
      <c r="AS154" s="173" t="s">
        <v>295</v>
      </c>
      <c r="AT154" s="177"/>
      <c r="AU154" s="173"/>
      <c r="AV154" s="177"/>
      <c r="AW154" s="173"/>
      <c r="AX154" s="177"/>
    </row>
    <row r="155" ht="18.0" customHeight="1">
      <c r="A155" s="67">
        <v>1.0</v>
      </c>
      <c r="B155" s="63" t="s">
        <v>190</v>
      </c>
      <c r="C155" s="28">
        <f>1000000/3700+75000/3700*$B$23</f>
        <v>1509.55227</v>
      </c>
      <c r="D155" s="28">
        <f t="shared" ref="D155:D159" si="99">A155*C155</f>
        <v>1509.55227</v>
      </c>
      <c r="E155" s="28">
        <f t="shared" ref="E155:E159" si="100">C155*$B$39</f>
        <v>150.955227</v>
      </c>
      <c r="F155" s="28">
        <f t="shared" ref="F155:F159" si="101">A155*E155</f>
        <v>150.955227</v>
      </c>
      <c r="G155" s="29">
        <f t="shared" ref="G155:G159" si="102">C155+E155</f>
        <v>1660.507497</v>
      </c>
      <c r="H155" s="129">
        <f t="shared" ref="H155:H159" si="103">A155*G155</f>
        <v>1660.507497</v>
      </c>
      <c r="I155" s="30">
        <f t="shared" ref="I155:I159" si="104">C155*$B$38</f>
        <v>5585343.4</v>
      </c>
      <c r="J155" s="30">
        <f t="shared" ref="J155:J159" si="105">I155*A155</f>
        <v>5585343.4</v>
      </c>
      <c r="K155" s="30">
        <f t="shared" ref="K155:K159" si="106">E155*$B$38</f>
        <v>558534.34</v>
      </c>
      <c r="L155" s="30">
        <f t="shared" ref="L155:L159" si="107">K155*A155</f>
        <v>558534.34</v>
      </c>
      <c r="M155" s="30">
        <f t="shared" ref="M155:M159" si="108">G155*$B$38</f>
        <v>6143877.74</v>
      </c>
      <c r="N155" s="130">
        <f t="shared" ref="N155:N159" si="109">M155*A155</f>
        <v>6143877.74</v>
      </c>
      <c r="O155" s="31"/>
      <c r="P155" s="31"/>
      <c r="Q155" s="31"/>
      <c r="R155" s="31"/>
      <c r="S155" s="31"/>
      <c r="T155" s="31"/>
      <c r="U155" s="32"/>
      <c r="V155" s="33"/>
      <c r="W155" s="33"/>
      <c r="X155" s="65"/>
      <c r="Y155" s="27"/>
      <c r="Z155" s="33"/>
      <c r="AA155" s="65"/>
      <c r="AB155" s="33"/>
      <c r="AC155" s="65"/>
      <c r="AD155" s="33"/>
      <c r="AE155" s="65"/>
      <c r="AF155" s="33"/>
      <c r="AG155" s="67">
        <v>0.0</v>
      </c>
      <c r="AH155" s="67">
        <v>0.0</v>
      </c>
      <c r="AI155" s="35">
        <v>0.0</v>
      </c>
      <c r="AJ155" s="35">
        <v>0.0</v>
      </c>
      <c r="AK155" s="35">
        <v>1.0</v>
      </c>
      <c r="AL155" s="35">
        <v>1.0</v>
      </c>
      <c r="AM155" s="35">
        <v>0.0</v>
      </c>
      <c r="AN155" s="35">
        <v>1.0</v>
      </c>
      <c r="AO155" s="35">
        <v>1.0</v>
      </c>
      <c r="AP155" s="35">
        <v>1.0</v>
      </c>
      <c r="AQ155" s="35">
        <v>1.0</v>
      </c>
      <c r="AR155" s="35">
        <v>1.0</v>
      </c>
      <c r="AS155" s="35">
        <v>1.0</v>
      </c>
      <c r="AT155" s="213"/>
      <c r="AU155" s="35"/>
      <c r="AV155" s="213"/>
      <c r="AW155" s="35"/>
      <c r="AX155" s="213"/>
    </row>
    <row r="156" ht="18.0" customHeight="1">
      <c r="A156" s="67">
        <v>1.0</v>
      </c>
      <c r="B156" s="63" t="s">
        <v>196</v>
      </c>
      <c r="C156" s="28">
        <f>1000000/3700+25000/3700*$B$23</f>
        <v>683.3642703</v>
      </c>
      <c r="D156" s="28">
        <f t="shared" si="99"/>
        <v>683.3642703</v>
      </c>
      <c r="E156" s="28">
        <f t="shared" si="100"/>
        <v>68.33642703</v>
      </c>
      <c r="F156" s="28">
        <f t="shared" si="101"/>
        <v>68.33642703</v>
      </c>
      <c r="G156" s="29">
        <f t="shared" si="102"/>
        <v>751.7006973</v>
      </c>
      <c r="H156" s="129">
        <f t="shared" si="103"/>
        <v>751.7006973</v>
      </c>
      <c r="I156" s="30">
        <f t="shared" si="104"/>
        <v>2528447.8</v>
      </c>
      <c r="J156" s="30">
        <f t="shared" si="105"/>
        <v>2528447.8</v>
      </c>
      <c r="K156" s="30">
        <f t="shared" si="106"/>
        <v>252844.78</v>
      </c>
      <c r="L156" s="30">
        <f t="shared" si="107"/>
        <v>252844.78</v>
      </c>
      <c r="M156" s="30">
        <f t="shared" si="108"/>
        <v>2781292.58</v>
      </c>
      <c r="N156" s="130">
        <f t="shared" si="109"/>
        <v>2781292.58</v>
      </c>
      <c r="O156" s="31"/>
      <c r="P156" s="31"/>
      <c r="Q156" s="31"/>
      <c r="R156" s="31"/>
      <c r="S156" s="31"/>
      <c r="T156" s="31"/>
      <c r="U156" s="32"/>
      <c r="V156" s="33"/>
      <c r="W156" s="33"/>
      <c r="X156" s="65"/>
      <c r="Y156" s="27"/>
      <c r="Z156" s="33"/>
      <c r="AA156" s="65"/>
      <c r="AB156" s="65"/>
      <c r="AC156" s="65"/>
      <c r="AD156" s="65"/>
      <c r="AE156" s="65"/>
      <c r="AF156" s="65"/>
      <c r="AG156" s="67">
        <v>0.0</v>
      </c>
      <c r="AH156" s="67">
        <v>0.0</v>
      </c>
      <c r="AI156" s="35">
        <v>0.0</v>
      </c>
      <c r="AJ156" s="35">
        <v>0.0</v>
      </c>
      <c r="AK156" s="35">
        <v>1.0</v>
      </c>
      <c r="AL156" s="35">
        <v>1.0</v>
      </c>
      <c r="AM156" s="35">
        <v>0.0</v>
      </c>
      <c r="AN156" s="35">
        <v>1.0</v>
      </c>
      <c r="AO156" s="35">
        <v>1.0</v>
      </c>
      <c r="AP156" s="35">
        <v>1.0</v>
      </c>
      <c r="AQ156" s="35">
        <v>1.0</v>
      </c>
      <c r="AR156" s="35">
        <v>1.0</v>
      </c>
      <c r="AS156" s="35">
        <v>1.0</v>
      </c>
      <c r="AT156" s="213"/>
      <c r="AU156" s="35"/>
      <c r="AV156" s="213"/>
      <c r="AW156" s="35"/>
      <c r="AX156" s="213"/>
    </row>
    <row r="157">
      <c r="A157" s="67">
        <v>0.0</v>
      </c>
      <c r="B157" s="63" t="s">
        <v>344</v>
      </c>
      <c r="C157" s="28">
        <f>E34*12*20</f>
        <v>480</v>
      </c>
      <c r="D157" s="28">
        <f t="shared" si="99"/>
        <v>0</v>
      </c>
      <c r="E157" s="28">
        <f t="shared" si="100"/>
        <v>48</v>
      </c>
      <c r="F157" s="28">
        <f t="shared" si="101"/>
        <v>0</v>
      </c>
      <c r="G157" s="29">
        <f t="shared" si="102"/>
        <v>528</v>
      </c>
      <c r="H157" s="129">
        <f t="shared" si="103"/>
        <v>0</v>
      </c>
      <c r="I157" s="30">
        <f t="shared" si="104"/>
        <v>1776000</v>
      </c>
      <c r="J157" s="30">
        <f t="shared" si="105"/>
        <v>0</v>
      </c>
      <c r="K157" s="30">
        <f t="shared" si="106"/>
        <v>177600</v>
      </c>
      <c r="L157" s="30">
        <f t="shared" si="107"/>
        <v>0</v>
      </c>
      <c r="M157" s="30">
        <f t="shared" si="108"/>
        <v>1953600</v>
      </c>
      <c r="N157" s="130">
        <f t="shared" si="109"/>
        <v>0</v>
      </c>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row>
    <row r="158" ht="18.0" customHeight="1">
      <c r="A158" s="67">
        <v>0.0</v>
      </c>
      <c r="B158" s="63" t="s">
        <v>345</v>
      </c>
      <c r="C158" s="28">
        <f>E34*550</f>
        <v>1100</v>
      </c>
      <c r="D158" s="28">
        <f t="shared" si="99"/>
        <v>0</v>
      </c>
      <c r="E158" s="28">
        <f t="shared" si="100"/>
        <v>110</v>
      </c>
      <c r="F158" s="28">
        <f t="shared" si="101"/>
        <v>0</v>
      </c>
      <c r="G158" s="29">
        <f t="shared" si="102"/>
        <v>1210</v>
      </c>
      <c r="H158" s="129">
        <f t="shared" si="103"/>
        <v>0</v>
      </c>
      <c r="I158" s="30">
        <f t="shared" si="104"/>
        <v>4070000</v>
      </c>
      <c r="J158" s="30">
        <f t="shared" si="105"/>
        <v>0</v>
      </c>
      <c r="K158" s="30">
        <f t="shared" si="106"/>
        <v>407000</v>
      </c>
      <c r="L158" s="30">
        <f t="shared" si="107"/>
        <v>0</v>
      </c>
      <c r="M158" s="30">
        <f t="shared" si="108"/>
        <v>4477000</v>
      </c>
      <c r="N158" s="130">
        <f t="shared" si="109"/>
        <v>0</v>
      </c>
      <c r="O158" s="31"/>
      <c r="P158" s="31"/>
      <c r="Q158" s="31"/>
      <c r="R158" s="31"/>
      <c r="S158" s="31"/>
      <c r="T158" s="31"/>
      <c r="U158" s="32"/>
      <c r="V158" s="33"/>
      <c r="W158" s="33"/>
      <c r="X158" s="65"/>
      <c r="Y158" s="27"/>
      <c r="Z158" s="33"/>
      <c r="AA158" s="65"/>
      <c r="AB158" s="33"/>
      <c r="AC158" s="65"/>
      <c r="AD158" s="33"/>
      <c r="AE158" s="65"/>
      <c r="AF158" s="33"/>
      <c r="AG158" s="33"/>
      <c r="AH158" s="138"/>
      <c r="AI158" s="33"/>
      <c r="AJ158" s="138"/>
      <c r="AK158" s="33"/>
      <c r="AL158" s="138"/>
      <c r="AM158" s="33"/>
      <c r="AN158" s="138"/>
      <c r="AO158" s="33"/>
      <c r="AP158" s="138"/>
      <c r="AQ158" s="33"/>
      <c r="AR158" s="138"/>
      <c r="AS158" s="138"/>
      <c r="AT158" s="138"/>
      <c r="AU158" s="33"/>
      <c r="AV158" s="138"/>
      <c r="AW158" s="33"/>
      <c r="AX158" s="138"/>
    </row>
    <row r="159" ht="18.0" customHeight="1">
      <c r="A159" s="67">
        <v>0.0</v>
      </c>
      <c r="B159" s="63" t="s">
        <v>346</v>
      </c>
      <c r="C159" s="179">
        <v>900.0</v>
      </c>
      <c r="D159" s="28">
        <f t="shared" si="99"/>
        <v>0</v>
      </c>
      <c r="E159" s="28">
        <f t="shared" si="100"/>
        <v>90</v>
      </c>
      <c r="F159" s="28">
        <f t="shared" si="101"/>
        <v>0</v>
      </c>
      <c r="G159" s="29">
        <f t="shared" si="102"/>
        <v>990</v>
      </c>
      <c r="H159" s="129">
        <f t="shared" si="103"/>
        <v>0</v>
      </c>
      <c r="I159" s="30">
        <f t="shared" si="104"/>
        <v>3330000</v>
      </c>
      <c r="J159" s="30">
        <f t="shared" si="105"/>
        <v>0</v>
      </c>
      <c r="K159" s="30">
        <f t="shared" si="106"/>
        <v>333000</v>
      </c>
      <c r="L159" s="30">
        <f t="shared" si="107"/>
        <v>0</v>
      </c>
      <c r="M159" s="30">
        <f t="shared" si="108"/>
        <v>3663000</v>
      </c>
      <c r="N159" s="130">
        <f t="shared" si="109"/>
        <v>0</v>
      </c>
      <c r="O159" s="31"/>
      <c r="P159" s="31"/>
      <c r="Q159" s="31"/>
      <c r="R159" s="31"/>
      <c r="S159" s="31"/>
      <c r="T159" s="31"/>
      <c r="U159" s="32"/>
      <c r="V159" s="33"/>
      <c r="W159" s="33"/>
      <c r="X159" s="65"/>
      <c r="Y159" s="27"/>
      <c r="Z159" s="33"/>
      <c r="AA159" s="65"/>
      <c r="AB159" s="33"/>
      <c r="AC159" s="65"/>
      <c r="AD159" s="33"/>
      <c r="AE159" s="65"/>
      <c r="AF159" s="33"/>
      <c r="AG159" s="33"/>
      <c r="AH159" s="138"/>
      <c r="AI159" s="33"/>
      <c r="AJ159" s="138"/>
      <c r="AK159" s="33"/>
      <c r="AL159" s="138"/>
      <c r="AM159" s="33"/>
      <c r="AN159" s="138"/>
      <c r="AO159" s="33"/>
      <c r="AP159" s="138"/>
      <c r="AQ159" s="33"/>
      <c r="AR159" s="138"/>
      <c r="AS159" s="138"/>
      <c r="AT159" s="138"/>
      <c r="AU159" s="33"/>
      <c r="AV159" s="138"/>
      <c r="AW159" s="33"/>
      <c r="AX159" s="138"/>
    </row>
    <row r="160" ht="18.0" customHeight="1">
      <c r="A160" s="27"/>
      <c r="B160" s="27"/>
      <c r="C160" s="28"/>
      <c r="D160" s="27"/>
      <c r="E160" s="27"/>
      <c r="F160" s="27"/>
      <c r="G160" s="29"/>
      <c r="H160" s="129"/>
      <c r="I160" s="30"/>
      <c r="J160" s="30"/>
      <c r="K160" s="30"/>
      <c r="L160" s="30"/>
      <c r="M160" s="30"/>
      <c r="N160" s="130"/>
      <c r="O160" s="31"/>
      <c r="P160" s="31"/>
      <c r="Q160" s="31"/>
      <c r="R160" s="31"/>
      <c r="S160" s="31"/>
      <c r="T160" s="31"/>
      <c r="U160" s="32"/>
      <c r="V160" s="33"/>
      <c r="W160" s="33"/>
      <c r="X160" s="65"/>
      <c r="Y160" s="27"/>
      <c r="Z160" s="33"/>
      <c r="AA160" s="65"/>
      <c r="AB160" s="33"/>
      <c r="AC160" s="65"/>
      <c r="AD160" s="33"/>
      <c r="AE160" s="65"/>
      <c r="AF160" s="33"/>
      <c r="AG160" s="33"/>
      <c r="AH160" s="138"/>
      <c r="AI160" s="33"/>
      <c r="AJ160" s="138"/>
      <c r="AK160" s="33"/>
      <c r="AL160" s="138"/>
      <c r="AM160" s="33"/>
      <c r="AN160" s="138"/>
      <c r="AO160" s="33"/>
      <c r="AP160" s="138"/>
      <c r="AQ160" s="33"/>
      <c r="AR160" s="138"/>
      <c r="AS160" s="138"/>
      <c r="AT160" s="138"/>
      <c r="AU160" s="33"/>
      <c r="AV160" s="138"/>
      <c r="AW160" s="33"/>
      <c r="AX160" s="138"/>
    </row>
    <row r="161" ht="18.0" customHeight="1">
      <c r="A161" s="27"/>
      <c r="B161" s="27"/>
      <c r="C161" s="28"/>
      <c r="D161" s="27"/>
      <c r="E161" s="27"/>
      <c r="F161" s="27"/>
      <c r="G161" s="29"/>
      <c r="H161" s="129"/>
      <c r="I161" s="30"/>
      <c r="J161" s="30"/>
      <c r="K161" s="30"/>
      <c r="L161" s="30"/>
      <c r="M161" s="30"/>
      <c r="N161" s="130"/>
      <c r="O161" s="31"/>
      <c r="P161" s="31"/>
      <c r="Q161" s="31"/>
      <c r="R161" s="31"/>
      <c r="S161" s="31"/>
      <c r="T161" s="31"/>
      <c r="U161" s="32"/>
      <c r="V161" s="33"/>
      <c r="W161" s="33"/>
      <c r="X161" s="65"/>
      <c r="Y161" s="27"/>
      <c r="Z161" s="33"/>
      <c r="AA161" s="65"/>
      <c r="AB161" s="33"/>
      <c r="AC161" s="65"/>
      <c r="AD161" s="33"/>
      <c r="AE161" s="65"/>
      <c r="AF161" s="33"/>
      <c r="AG161" s="33"/>
      <c r="AH161" s="138"/>
      <c r="AI161" s="33"/>
      <c r="AJ161" s="138"/>
      <c r="AK161" s="33"/>
      <c r="AL161" s="138"/>
      <c r="AM161" s="33"/>
      <c r="AN161" s="138"/>
      <c r="AO161" s="33"/>
      <c r="AP161" s="138"/>
      <c r="AQ161" s="33"/>
      <c r="AR161" s="138"/>
      <c r="AS161" s="138"/>
      <c r="AT161" s="138"/>
      <c r="AU161" s="33"/>
      <c r="AV161" s="138"/>
      <c r="AW161" s="33"/>
      <c r="AX161" s="138"/>
    </row>
    <row r="162" ht="18.0" customHeight="1">
      <c r="A162" s="27"/>
      <c r="B162" s="27"/>
      <c r="C162" s="28"/>
      <c r="D162" s="27"/>
      <c r="E162" s="27"/>
      <c r="F162" s="27"/>
      <c r="G162" s="29"/>
      <c r="H162" s="129"/>
      <c r="I162" s="30"/>
      <c r="J162" s="30"/>
      <c r="K162" s="30"/>
      <c r="L162" s="30"/>
      <c r="M162" s="30"/>
      <c r="N162" s="130"/>
      <c r="O162" s="31"/>
      <c r="P162" s="31"/>
      <c r="Q162" s="31"/>
      <c r="R162" s="31"/>
      <c r="S162" s="31"/>
      <c r="T162" s="31"/>
      <c r="U162" s="32"/>
      <c r="V162" s="33"/>
      <c r="W162" s="33"/>
      <c r="X162" s="65"/>
      <c r="Y162" s="27"/>
      <c r="Z162" s="33"/>
      <c r="AA162" s="65"/>
      <c r="AB162" s="33"/>
      <c r="AC162" s="65"/>
      <c r="AD162" s="33"/>
      <c r="AE162" s="65"/>
      <c r="AF162" s="33"/>
      <c r="AG162" s="33"/>
      <c r="AH162" s="138"/>
      <c r="AI162" s="33"/>
      <c r="AJ162" s="138"/>
      <c r="AK162" s="33"/>
      <c r="AL162" s="138"/>
      <c r="AM162" s="33"/>
      <c r="AN162" s="138"/>
      <c r="AO162" s="33"/>
      <c r="AP162" s="138"/>
      <c r="AQ162" s="33"/>
      <c r="AR162" s="138"/>
      <c r="AS162" s="138"/>
      <c r="AT162" s="138"/>
      <c r="AU162" s="33"/>
      <c r="AV162" s="138"/>
      <c r="AW162" s="33"/>
      <c r="AX162" s="138"/>
    </row>
    <row r="163" ht="18.0" customHeight="1">
      <c r="A163" s="27"/>
      <c r="B163" s="27"/>
      <c r="C163" s="28"/>
      <c r="D163" s="27"/>
      <c r="E163" s="27"/>
      <c r="F163" s="27"/>
      <c r="G163" s="29"/>
      <c r="H163" s="129"/>
      <c r="I163" s="30"/>
      <c r="J163" s="30"/>
      <c r="K163" s="30"/>
      <c r="L163" s="30"/>
      <c r="M163" s="30"/>
      <c r="N163" s="130"/>
      <c r="O163" s="31"/>
      <c r="P163" s="31"/>
      <c r="Q163" s="31"/>
      <c r="R163" s="31"/>
      <c r="S163" s="31"/>
      <c r="T163" s="31"/>
      <c r="U163" s="32"/>
      <c r="V163" s="33"/>
      <c r="W163" s="33"/>
      <c r="X163" s="65"/>
      <c r="Y163" s="27"/>
      <c r="Z163" s="33"/>
      <c r="AA163" s="65"/>
      <c r="AB163" s="33"/>
      <c r="AC163" s="65"/>
      <c r="AD163" s="33"/>
      <c r="AE163" s="65"/>
      <c r="AF163" s="33"/>
      <c r="AG163" s="33"/>
      <c r="AH163" s="138"/>
      <c r="AI163" s="33"/>
      <c r="AJ163" s="138"/>
      <c r="AK163" s="33"/>
      <c r="AL163" s="138"/>
      <c r="AM163" s="33"/>
      <c r="AN163" s="138"/>
      <c r="AO163" s="33"/>
      <c r="AP163" s="138"/>
      <c r="AQ163" s="33"/>
      <c r="AR163" s="138"/>
      <c r="AS163" s="138"/>
      <c r="AT163" s="138"/>
      <c r="AU163" s="33"/>
      <c r="AV163" s="138"/>
      <c r="AW163" s="33"/>
      <c r="AX163" s="138"/>
    </row>
    <row r="164" ht="18.0" customHeight="1">
      <c r="A164" s="27"/>
      <c r="B164" s="27"/>
      <c r="C164" s="28"/>
      <c r="D164" s="27"/>
      <c r="E164" s="27"/>
      <c r="F164" s="27"/>
      <c r="G164" s="29"/>
      <c r="H164" s="129"/>
      <c r="I164" s="30"/>
      <c r="J164" s="30"/>
      <c r="K164" s="30"/>
      <c r="L164" s="30"/>
      <c r="M164" s="30"/>
      <c r="N164" s="130"/>
      <c r="O164" s="31"/>
      <c r="P164" s="31"/>
      <c r="Q164" s="31"/>
      <c r="R164" s="31"/>
      <c r="S164" s="31"/>
      <c r="T164" s="31"/>
      <c r="U164" s="32"/>
      <c r="V164" s="33"/>
      <c r="W164" s="33"/>
      <c r="X164" s="65"/>
      <c r="Y164" s="27"/>
      <c r="Z164" s="33"/>
      <c r="AA164" s="65"/>
      <c r="AB164" s="33"/>
      <c r="AC164" s="65"/>
      <c r="AD164" s="33"/>
      <c r="AE164" s="65"/>
      <c r="AF164" s="33"/>
      <c r="AG164" s="33"/>
      <c r="AH164" s="138"/>
      <c r="AI164" s="33"/>
      <c r="AJ164" s="138"/>
      <c r="AK164" s="33"/>
      <c r="AL164" s="138"/>
      <c r="AM164" s="33"/>
      <c r="AN164" s="138"/>
      <c r="AO164" s="33"/>
      <c r="AP164" s="138"/>
      <c r="AQ164" s="33"/>
      <c r="AR164" s="138"/>
      <c r="AS164" s="138"/>
      <c r="AT164" s="138"/>
      <c r="AU164" s="33"/>
      <c r="AV164" s="138"/>
      <c r="AW164" s="33"/>
      <c r="AX164" s="138"/>
    </row>
    <row r="165" ht="18.0" customHeight="1">
      <c r="A165" s="27"/>
      <c r="B165" s="27"/>
      <c r="C165" s="28"/>
      <c r="D165" s="27"/>
      <c r="E165" s="27"/>
      <c r="F165" s="27"/>
      <c r="G165" s="29"/>
      <c r="H165" s="129"/>
      <c r="I165" s="30"/>
      <c r="J165" s="30"/>
      <c r="K165" s="30"/>
      <c r="L165" s="30"/>
      <c r="M165" s="30"/>
      <c r="N165" s="130"/>
      <c r="O165" s="31"/>
      <c r="P165" s="31"/>
      <c r="Q165" s="31"/>
      <c r="R165" s="31"/>
      <c r="S165" s="31"/>
      <c r="T165" s="31"/>
      <c r="U165" s="32"/>
      <c r="V165" s="33"/>
      <c r="W165" s="33"/>
      <c r="X165" s="65"/>
      <c r="Y165" s="27"/>
      <c r="Z165" s="33"/>
      <c r="AA165" s="65"/>
      <c r="AB165" s="33"/>
      <c r="AC165" s="65"/>
      <c r="AD165" s="33"/>
      <c r="AE165" s="65"/>
      <c r="AF165" s="33"/>
      <c r="AG165" s="33"/>
      <c r="AH165" s="138"/>
      <c r="AI165" s="33"/>
      <c r="AJ165" s="138"/>
      <c r="AK165" s="33"/>
      <c r="AL165" s="138"/>
      <c r="AM165" s="33"/>
      <c r="AN165" s="138"/>
      <c r="AO165" s="33"/>
      <c r="AP165" s="138"/>
      <c r="AQ165" s="33"/>
      <c r="AR165" s="138"/>
      <c r="AS165" s="138"/>
      <c r="AT165" s="138"/>
      <c r="AU165" s="33"/>
      <c r="AV165" s="138"/>
      <c r="AW165" s="33"/>
      <c r="AX165" s="138"/>
    </row>
    <row r="166" ht="18.0" customHeight="1">
      <c r="A166" s="27"/>
      <c r="B166" s="27"/>
      <c r="C166" s="28"/>
      <c r="D166" s="27"/>
      <c r="E166" s="27"/>
      <c r="F166" s="27"/>
      <c r="G166" s="29"/>
      <c r="H166" s="129"/>
      <c r="I166" s="30"/>
      <c r="J166" s="30"/>
      <c r="K166" s="30"/>
      <c r="L166" s="30"/>
      <c r="M166" s="30"/>
      <c r="N166" s="130"/>
      <c r="O166" s="31"/>
      <c r="P166" s="31"/>
      <c r="Q166" s="31"/>
      <c r="R166" s="31"/>
      <c r="S166" s="31"/>
      <c r="T166" s="31"/>
      <c r="U166" s="32"/>
      <c r="V166" s="33"/>
      <c r="W166" s="33"/>
      <c r="X166" s="65"/>
      <c r="Y166" s="27"/>
      <c r="Z166" s="33"/>
      <c r="AA166" s="65"/>
      <c r="AB166" s="33"/>
      <c r="AC166" s="65"/>
      <c r="AD166" s="33"/>
      <c r="AE166" s="65"/>
      <c r="AF166" s="33"/>
      <c r="AG166" s="33"/>
      <c r="AH166" s="138"/>
      <c r="AI166" s="33"/>
      <c r="AJ166" s="138"/>
      <c r="AK166" s="33"/>
      <c r="AL166" s="138"/>
      <c r="AM166" s="33"/>
      <c r="AN166" s="138"/>
      <c r="AO166" s="33"/>
      <c r="AP166" s="138"/>
      <c r="AQ166" s="33"/>
      <c r="AR166" s="138"/>
      <c r="AS166" s="138"/>
      <c r="AT166" s="138"/>
      <c r="AU166" s="33"/>
      <c r="AV166" s="138"/>
      <c r="AW166" s="33"/>
      <c r="AX166" s="138"/>
    </row>
    <row r="167" ht="18.0" customHeight="1">
      <c r="A167" s="27"/>
      <c r="B167" s="27"/>
      <c r="C167" s="28"/>
      <c r="D167" s="27"/>
      <c r="E167" s="27"/>
      <c r="F167" s="27"/>
      <c r="G167" s="29"/>
      <c r="H167" s="129"/>
      <c r="I167" s="30"/>
      <c r="J167" s="30"/>
      <c r="K167" s="30"/>
      <c r="L167" s="30"/>
      <c r="M167" s="30"/>
      <c r="N167" s="130"/>
      <c r="O167" s="31"/>
      <c r="P167" s="31"/>
      <c r="Q167" s="31"/>
      <c r="R167" s="31"/>
      <c r="S167" s="31"/>
      <c r="T167" s="31"/>
      <c r="U167" s="32"/>
      <c r="V167" s="33"/>
      <c r="W167" s="33"/>
      <c r="X167" s="65"/>
      <c r="Y167" s="27"/>
      <c r="Z167" s="33"/>
      <c r="AA167" s="65"/>
      <c r="AB167" s="33"/>
      <c r="AC167" s="65"/>
      <c r="AD167" s="33"/>
      <c r="AE167" s="65"/>
      <c r="AF167" s="33"/>
      <c r="AG167" s="33"/>
      <c r="AH167" s="138"/>
      <c r="AI167" s="33"/>
      <c r="AJ167" s="138"/>
      <c r="AK167" s="33"/>
      <c r="AL167" s="138"/>
      <c r="AM167" s="33"/>
      <c r="AN167" s="138"/>
      <c r="AO167" s="33"/>
      <c r="AP167" s="138"/>
      <c r="AQ167" s="33"/>
      <c r="AR167" s="138"/>
      <c r="AS167" s="138"/>
      <c r="AT167" s="138"/>
      <c r="AU167" s="33"/>
      <c r="AV167" s="138"/>
      <c r="AW167" s="33"/>
      <c r="AX167" s="138"/>
    </row>
    <row r="168" ht="18.0" customHeight="1">
      <c r="A168" s="27"/>
      <c r="B168" s="27"/>
      <c r="C168" s="28"/>
      <c r="D168" s="27"/>
      <c r="E168" s="27"/>
      <c r="F168" s="27"/>
      <c r="G168" s="29"/>
      <c r="H168" s="129"/>
      <c r="I168" s="30"/>
      <c r="J168" s="30"/>
      <c r="K168" s="30"/>
      <c r="L168" s="30"/>
      <c r="M168" s="30"/>
      <c r="N168" s="130"/>
      <c r="O168" s="31"/>
      <c r="P168" s="31"/>
      <c r="Q168" s="31"/>
      <c r="R168" s="31"/>
      <c r="S168" s="31"/>
      <c r="T168" s="31"/>
      <c r="U168" s="32"/>
      <c r="V168" s="33"/>
      <c r="W168" s="33"/>
      <c r="X168" s="65"/>
      <c r="Y168" s="27"/>
      <c r="Z168" s="33"/>
      <c r="AA168" s="65"/>
      <c r="AB168" s="33"/>
      <c r="AC168" s="65"/>
      <c r="AD168" s="33"/>
      <c r="AE168" s="65"/>
      <c r="AF168" s="33"/>
      <c r="AG168" s="33"/>
      <c r="AH168" s="138"/>
      <c r="AI168" s="33"/>
      <c r="AJ168" s="138"/>
      <c r="AK168" s="33"/>
      <c r="AL168" s="138"/>
      <c r="AM168" s="33"/>
      <c r="AN168" s="138"/>
      <c r="AO168" s="33"/>
      <c r="AP168" s="138"/>
      <c r="AQ168" s="33"/>
      <c r="AR168" s="138"/>
      <c r="AS168" s="138"/>
      <c r="AT168" s="138"/>
      <c r="AU168" s="33"/>
      <c r="AV168" s="138"/>
      <c r="AW168" s="33"/>
      <c r="AX168" s="138"/>
    </row>
    <row r="169" ht="18.0" customHeight="1">
      <c r="A169" s="27"/>
      <c r="B169" s="27"/>
      <c r="C169" s="28"/>
      <c r="D169" s="27"/>
      <c r="E169" s="27"/>
      <c r="F169" s="27"/>
      <c r="G169" s="29"/>
      <c r="H169" s="129"/>
      <c r="I169" s="30"/>
      <c r="J169" s="30"/>
      <c r="K169" s="30"/>
      <c r="L169" s="30"/>
      <c r="M169" s="30"/>
      <c r="N169" s="130"/>
      <c r="O169" s="31"/>
      <c r="P169" s="31"/>
      <c r="Q169" s="31"/>
      <c r="R169" s="31"/>
      <c r="S169" s="31"/>
      <c r="T169" s="31"/>
      <c r="U169" s="32"/>
      <c r="V169" s="33"/>
      <c r="W169" s="33"/>
      <c r="X169" s="65"/>
      <c r="Y169" s="27"/>
      <c r="Z169" s="33"/>
      <c r="AA169" s="65"/>
      <c r="AB169" s="33"/>
      <c r="AC169" s="65"/>
      <c r="AD169" s="33"/>
      <c r="AE169" s="65"/>
      <c r="AF169" s="33"/>
      <c r="AG169" s="33"/>
      <c r="AH169" s="138"/>
      <c r="AI169" s="33"/>
      <c r="AJ169" s="138"/>
      <c r="AK169" s="33"/>
      <c r="AL169" s="138"/>
      <c r="AM169" s="33"/>
      <c r="AN169" s="138"/>
      <c r="AO169" s="33"/>
      <c r="AP169" s="138"/>
      <c r="AQ169" s="33"/>
      <c r="AR169" s="138"/>
      <c r="AS169" s="138"/>
      <c r="AT169" s="138"/>
      <c r="AU169" s="33"/>
      <c r="AV169" s="138"/>
      <c r="AW169" s="33"/>
      <c r="AX169" s="138"/>
    </row>
    <row r="170" ht="18.0" customHeight="1">
      <c r="A170" s="27"/>
      <c r="B170" s="27"/>
      <c r="C170" s="28"/>
      <c r="D170" s="27"/>
      <c r="E170" s="27"/>
      <c r="F170" s="27"/>
      <c r="G170" s="29"/>
      <c r="H170" s="129"/>
      <c r="I170" s="30"/>
      <c r="J170" s="30"/>
      <c r="K170" s="30"/>
      <c r="L170" s="30"/>
      <c r="M170" s="30"/>
      <c r="N170" s="130"/>
      <c r="O170" s="31"/>
      <c r="P170" s="31"/>
      <c r="Q170" s="31"/>
      <c r="R170" s="31"/>
      <c r="S170" s="31"/>
      <c r="T170" s="31"/>
      <c r="U170" s="32"/>
      <c r="V170" s="33"/>
      <c r="W170" s="33"/>
      <c r="X170" s="65"/>
      <c r="Y170" s="27"/>
      <c r="Z170" s="33"/>
      <c r="AA170" s="65"/>
      <c r="AB170" s="33"/>
      <c r="AC170" s="65"/>
      <c r="AD170" s="33"/>
      <c r="AE170" s="65"/>
      <c r="AF170" s="33"/>
      <c r="AG170" s="33"/>
      <c r="AH170" s="138"/>
      <c r="AI170" s="33"/>
      <c r="AJ170" s="138"/>
      <c r="AK170" s="33"/>
      <c r="AL170" s="138"/>
      <c r="AM170" s="33"/>
      <c r="AN170" s="138"/>
      <c r="AO170" s="33"/>
      <c r="AP170" s="138"/>
      <c r="AQ170" s="33"/>
      <c r="AR170" s="138"/>
      <c r="AS170" s="138"/>
      <c r="AT170" s="138"/>
      <c r="AU170" s="33"/>
      <c r="AV170" s="138"/>
      <c r="AW170" s="33"/>
      <c r="AX170" s="138"/>
    </row>
    <row r="171" ht="18.0" customHeight="1">
      <c r="A171" s="27"/>
      <c r="B171" s="27"/>
      <c r="C171" s="28"/>
      <c r="D171" s="27"/>
      <c r="E171" s="27"/>
      <c r="F171" s="27"/>
      <c r="G171" s="29"/>
      <c r="H171" s="129"/>
      <c r="I171" s="30"/>
      <c r="J171" s="30"/>
      <c r="K171" s="30"/>
      <c r="L171" s="30"/>
      <c r="M171" s="30"/>
      <c r="N171" s="130"/>
      <c r="O171" s="31"/>
      <c r="P171" s="31"/>
      <c r="Q171" s="31"/>
      <c r="R171" s="31"/>
      <c r="S171" s="31"/>
      <c r="T171" s="31"/>
      <c r="U171" s="32"/>
      <c r="V171" s="33"/>
      <c r="W171" s="33"/>
      <c r="X171" s="65"/>
      <c r="Y171" s="27"/>
      <c r="Z171" s="33"/>
      <c r="AA171" s="65"/>
      <c r="AB171" s="33"/>
      <c r="AC171" s="65"/>
      <c r="AD171" s="33"/>
      <c r="AE171" s="65"/>
      <c r="AF171" s="33"/>
      <c r="AG171" s="33"/>
      <c r="AH171" s="138"/>
      <c r="AI171" s="33"/>
      <c r="AJ171" s="138"/>
      <c r="AK171" s="33"/>
      <c r="AL171" s="138"/>
      <c r="AM171" s="33"/>
      <c r="AN171" s="138"/>
      <c r="AO171" s="33"/>
      <c r="AP171" s="138"/>
      <c r="AQ171" s="33"/>
      <c r="AR171" s="138"/>
      <c r="AS171" s="138"/>
      <c r="AT171" s="138"/>
      <c r="AU171" s="33"/>
      <c r="AV171" s="138"/>
      <c r="AW171" s="33"/>
      <c r="AX171" s="138"/>
    </row>
    <row r="172" ht="18.0" customHeight="1">
      <c r="A172" s="27"/>
      <c r="B172" s="27"/>
      <c r="C172" s="28"/>
      <c r="D172" s="27"/>
      <c r="E172" s="27"/>
      <c r="F172" s="27"/>
      <c r="G172" s="29"/>
      <c r="H172" s="129"/>
      <c r="I172" s="30"/>
      <c r="J172" s="30"/>
      <c r="K172" s="30"/>
      <c r="L172" s="30"/>
      <c r="M172" s="30"/>
      <c r="N172" s="130"/>
      <c r="O172" s="31"/>
      <c r="P172" s="31"/>
      <c r="Q172" s="31"/>
      <c r="R172" s="31"/>
      <c r="S172" s="31"/>
      <c r="T172" s="31"/>
      <c r="U172" s="32"/>
      <c r="V172" s="33"/>
      <c r="W172" s="33"/>
      <c r="X172" s="65"/>
      <c r="Y172" s="27"/>
      <c r="Z172" s="33"/>
      <c r="AA172" s="65"/>
      <c r="AB172" s="33"/>
      <c r="AC172" s="65"/>
      <c r="AD172" s="33"/>
      <c r="AE172" s="65"/>
      <c r="AF172" s="33"/>
      <c r="AG172" s="33"/>
      <c r="AH172" s="138"/>
      <c r="AI172" s="33"/>
      <c r="AJ172" s="138"/>
      <c r="AK172" s="33"/>
      <c r="AL172" s="138"/>
      <c r="AM172" s="33"/>
      <c r="AN172" s="138"/>
      <c r="AO172" s="33"/>
      <c r="AP172" s="138"/>
      <c r="AQ172" s="33"/>
      <c r="AR172" s="138"/>
      <c r="AS172" s="138"/>
      <c r="AT172" s="138"/>
      <c r="AU172" s="33"/>
      <c r="AV172" s="138"/>
      <c r="AW172" s="33"/>
      <c r="AX172" s="138"/>
    </row>
    <row r="173" ht="18.0" customHeight="1">
      <c r="A173" s="27"/>
      <c r="B173" s="27"/>
      <c r="C173" s="28"/>
      <c r="D173" s="27"/>
      <c r="E173" s="27"/>
      <c r="F173" s="27"/>
      <c r="G173" s="29"/>
      <c r="H173" s="129"/>
      <c r="I173" s="30"/>
      <c r="J173" s="30"/>
      <c r="K173" s="30"/>
      <c r="L173" s="30"/>
      <c r="M173" s="30"/>
      <c r="N173" s="130"/>
      <c r="O173" s="31"/>
      <c r="P173" s="31"/>
      <c r="Q173" s="31"/>
      <c r="R173" s="31"/>
      <c r="S173" s="31"/>
      <c r="T173" s="31"/>
      <c r="U173" s="32"/>
      <c r="V173" s="33"/>
      <c r="W173" s="33"/>
      <c r="X173" s="65"/>
      <c r="Y173" s="27"/>
      <c r="Z173" s="33"/>
      <c r="AA173" s="65"/>
      <c r="AB173" s="33"/>
      <c r="AC173" s="65"/>
      <c r="AD173" s="33"/>
      <c r="AE173" s="65"/>
      <c r="AF173" s="33"/>
      <c r="AG173" s="33"/>
      <c r="AH173" s="138"/>
      <c r="AI173" s="33"/>
      <c r="AJ173" s="138"/>
      <c r="AK173" s="33"/>
      <c r="AL173" s="138"/>
      <c r="AM173" s="33"/>
      <c r="AN173" s="138"/>
      <c r="AO173" s="33"/>
      <c r="AP173" s="138"/>
      <c r="AQ173" s="33"/>
      <c r="AR173" s="138"/>
      <c r="AS173" s="138"/>
      <c r="AT173" s="138"/>
      <c r="AU173" s="33"/>
      <c r="AV173" s="138"/>
      <c r="AW173" s="33"/>
      <c r="AX173" s="138"/>
    </row>
    <row r="174" ht="18.0" customHeight="1">
      <c r="A174" s="27"/>
      <c r="B174" s="27"/>
      <c r="C174" s="28"/>
      <c r="D174" s="27"/>
      <c r="E174" s="27"/>
      <c r="F174" s="27"/>
      <c r="G174" s="29"/>
      <c r="H174" s="129"/>
      <c r="I174" s="30"/>
      <c r="J174" s="30"/>
      <c r="K174" s="30"/>
      <c r="L174" s="30"/>
      <c r="M174" s="30"/>
      <c r="N174" s="130"/>
      <c r="O174" s="31"/>
      <c r="P174" s="31"/>
      <c r="Q174" s="31"/>
      <c r="R174" s="31"/>
      <c r="S174" s="31"/>
      <c r="T174" s="31"/>
      <c r="U174" s="32"/>
      <c r="V174" s="33"/>
      <c r="W174" s="33"/>
      <c r="X174" s="65"/>
      <c r="Y174" s="27"/>
      <c r="Z174" s="33"/>
      <c r="AA174" s="65"/>
      <c r="AB174" s="33"/>
      <c r="AC174" s="65"/>
      <c r="AD174" s="33"/>
      <c r="AE174" s="65"/>
      <c r="AF174" s="33"/>
      <c r="AG174" s="33"/>
      <c r="AH174" s="138"/>
      <c r="AI174" s="33"/>
      <c r="AJ174" s="138"/>
      <c r="AK174" s="33"/>
      <c r="AL174" s="138"/>
      <c r="AM174" s="33"/>
      <c r="AN174" s="138"/>
      <c r="AO174" s="33"/>
      <c r="AP174" s="138"/>
      <c r="AQ174" s="33"/>
      <c r="AR174" s="138"/>
      <c r="AS174" s="138"/>
      <c r="AT174" s="138"/>
      <c r="AU174" s="33"/>
      <c r="AV174" s="138"/>
      <c r="AW174" s="33"/>
      <c r="AX174" s="138"/>
    </row>
    <row r="175" ht="18.0" customHeight="1">
      <c r="A175" s="27"/>
      <c r="B175" s="27"/>
      <c r="C175" s="28"/>
      <c r="D175" s="27"/>
      <c r="E175" s="27"/>
      <c r="F175" s="27"/>
      <c r="G175" s="29"/>
      <c r="H175" s="129"/>
      <c r="I175" s="30"/>
      <c r="J175" s="30"/>
      <c r="K175" s="30"/>
      <c r="L175" s="30"/>
      <c r="M175" s="30"/>
      <c r="N175" s="130"/>
      <c r="O175" s="31"/>
      <c r="P175" s="31"/>
      <c r="Q175" s="31"/>
      <c r="R175" s="31"/>
      <c r="S175" s="31"/>
      <c r="T175" s="31"/>
      <c r="U175" s="32"/>
      <c r="V175" s="33"/>
      <c r="W175" s="33"/>
      <c r="X175" s="65"/>
      <c r="Y175" s="27"/>
      <c r="Z175" s="33"/>
      <c r="AA175" s="65"/>
      <c r="AB175" s="33"/>
      <c r="AC175" s="65"/>
      <c r="AD175" s="33"/>
      <c r="AE175" s="65"/>
      <c r="AF175" s="33"/>
      <c r="AG175" s="33"/>
      <c r="AH175" s="138"/>
      <c r="AI175" s="33"/>
      <c r="AJ175" s="138"/>
      <c r="AK175" s="33"/>
      <c r="AL175" s="138"/>
      <c r="AM175" s="33"/>
      <c r="AN175" s="138"/>
      <c r="AO175" s="33"/>
      <c r="AP175" s="138"/>
      <c r="AQ175" s="33"/>
      <c r="AR175" s="138"/>
      <c r="AS175" s="138"/>
      <c r="AT175" s="138"/>
      <c r="AU175" s="33"/>
      <c r="AV175" s="138"/>
      <c r="AW175" s="33"/>
      <c r="AX175" s="138"/>
    </row>
    <row r="176" ht="18.0" customHeight="1">
      <c r="A176" s="27"/>
      <c r="B176" s="27"/>
      <c r="C176" s="28"/>
      <c r="D176" s="27"/>
      <c r="E176" s="27"/>
      <c r="F176" s="27"/>
      <c r="G176" s="29"/>
      <c r="H176" s="129"/>
      <c r="I176" s="30"/>
      <c r="J176" s="30"/>
      <c r="K176" s="30"/>
      <c r="L176" s="30"/>
      <c r="M176" s="30"/>
      <c r="N176" s="130"/>
      <c r="O176" s="31"/>
      <c r="P176" s="31"/>
      <c r="Q176" s="31"/>
      <c r="R176" s="31"/>
      <c r="S176" s="31"/>
      <c r="T176" s="31"/>
      <c r="U176" s="32"/>
      <c r="V176" s="33"/>
      <c r="W176" s="33"/>
      <c r="X176" s="65"/>
      <c r="Y176" s="27"/>
      <c r="Z176" s="33"/>
      <c r="AA176" s="65"/>
      <c r="AB176" s="33"/>
      <c r="AC176" s="65"/>
      <c r="AD176" s="33"/>
      <c r="AE176" s="65"/>
      <c r="AF176" s="33"/>
      <c r="AG176" s="33"/>
      <c r="AH176" s="138"/>
      <c r="AI176" s="33"/>
      <c r="AJ176" s="138"/>
      <c r="AK176" s="33"/>
      <c r="AL176" s="138"/>
      <c r="AM176" s="33"/>
      <c r="AN176" s="138"/>
      <c r="AO176" s="33"/>
      <c r="AP176" s="138"/>
      <c r="AQ176" s="33"/>
      <c r="AR176" s="138"/>
      <c r="AS176" s="138"/>
      <c r="AT176" s="138"/>
      <c r="AU176" s="33"/>
      <c r="AV176" s="138"/>
      <c r="AW176" s="33"/>
      <c r="AX176" s="138"/>
    </row>
    <row r="177" ht="18.0" customHeight="1">
      <c r="A177" s="27"/>
      <c r="B177" s="27"/>
      <c r="C177" s="28"/>
      <c r="D177" s="27"/>
      <c r="E177" s="27"/>
      <c r="F177" s="27"/>
      <c r="G177" s="29"/>
      <c r="H177" s="129"/>
      <c r="I177" s="30"/>
      <c r="J177" s="30"/>
      <c r="K177" s="30"/>
      <c r="L177" s="30"/>
      <c r="M177" s="30"/>
      <c r="N177" s="130"/>
      <c r="O177" s="31"/>
      <c r="P177" s="31"/>
      <c r="Q177" s="31"/>
      <c r="R177" s="31"/>
      <c r="S177" s="31"/>
      <c r="T177" s="31"/>
      <c r="U177" s="32"/>
      <c r="V177" s="33"/>
      <c r="W177" s="33"/>
      <c r="X177" s="65"/>
      <c r="Y177" s="27"/>
      <c r="Z177" s="33"/>
      <c r="AA177" s="65"/>
      <c r="AB177" s="33"/>
      <c r="AC177" s="65"/>
      <c r="AD177" s="33"/>
      <c r="AE177" s="65"/>
      <c r="AF177" s="33"/>
      <c r="AG177" s="33"/>
      <c r="AH177" s="138"/>
      <c r="AI177" s="33"/>
      <c r="AJ177" s="138"/>
      <c r="AK177" s="33"/>
      <c r="AL177" s="138"/>
      <c r="AM177" s="33"/>
      <c r="AN177" s="138"/>
      <c r="AO177" s="33"/>
      <c r="AP177" s="138"/>
      <c r="AQ177" s="33"/>
      <c r="AR177" s="138"/>
      <c r="AS177" s="138"/>
      <c r="AT177" s="138"/>
      <c r="AU177" s="33"/>
      <c r="AV177" s="138"/>
      <c r="AW177" s="33"/>
      <c r="AX177" s="138"/>
    </row>
    <row r="178" ht="18.0" customHeight="1">
      <c r="A178" s="27"/>
      <c r="B178" s="27"/>
      <c r="C178" s="28"/>
      <c r="D178" s="27"/>
      <c r="E178" s="27"/>
      <c r="F178" s="27"/>
      <c r="G178" s="29"/>
      <c r="H178" s="129"/>
      <c r="I178" s="30"/>
      <c r="J178" s="30"/>
      <c r="K178" s="30"/>
      <c r="L178" s="30"/>
      <c r="M178" s="30"/>
      <c r="N178" s="130"/>
      <c r="O178" s="31"/>
      <c r="P178" s="31"/>
      <c r="Q178" s="31"/>
      <c r="R178" s="31"/>
      <c r="S178" s="31"/>
      <c r="T178" s="31"/>
      <c r="U178" s="32"/>
      <c r="V178" s="33"/>
      <c r="W178" s="33"/>
      <c r="X178" s="65"/>
      <c r="Y178" s="27"/>
      <c r="Z178" s="33"/>
      <c r="AA178" s="65"/>
      <c r="AB178" s="33"/>
      <c r="AC178" s="65"/>
      <c r="AD178" s="33"/>
      <c r="AE178" s="65"/>
      <c r="AF178" s="33"/>
      <c r="AG178" s="33"/>
      <c r="AH178" s="138"/>
      <c r="AI178" s="33"/>
      <c r="AJ178" s="138"/>
      <c r="AK178" s="33"/>
      <c r="AL178" s="138"/>
      <c r="AM178" s="33"/>
      <c r="AN178" s="138"/>
      <c r="AO178" s="33"/>
      <c r="AP178" s="138"/>
      <c r="AQ178" s="33"/>
      <c r="AR178" s="138"/>
      <c r="AS178" s="138"/>
      <c r="AT178" s="138"/>
      <c r="AU178" s="33"/>
      <c r="AV178" s="138"/>
      <c r="AW178" s="33"/>
      <c r="AX178" s="138"/>
    </row>
    <row r="179" ht="18.0" customHeight="1">
      <c r="A179" s="27"/>
      <c r="B179" s="27"/>
      <c r="C179" s="28"/>
      <c r="D179" s="27"/>
      <c r="E179" s="27"/>
      <c r="F179" s="27"/>
      <c r="G179" s="29"/>
      <c r="H179" s="129"/>
      <c r="I179" s="30"/>
      <c r="J179" s="30"/>
      <c r="K179" s="30"/>
      <c r="L179" s="30"/>
      <c r="M179" s="30"/>
      <c r="N179" s="130"/>
      <c r="O179" s="31"/>
      <c r="P179" s="31"/>
      <c r="Q179" s="31"/>
      <c r="R179" s="31"/>
      <c r="S179" s="31"/>
      <c r="T179" s="31"/>
      <c r="U179" s="32"/>
      <c r="V179" s="33"/>
      <c r="W179" s="33"/>
      <c r="X179" s="65"/>
      <c r="Y179" s="27"/>
      <c r="Z179" s="33"/>
      <c r="AA179" s="65"/>
      <c r="AB179" s="33"/>
      <c r="AC179" s="65"/>
      <c r="AD179" s="33"/>
      <c r="AE179" s="65"/>
      <c r="AF179" s="33"/>
      <c r="AG179" s="33"/>
      <c r="AH179" s="138"/>
      <c r="AI179" s="33"/>
      <c r="AJ179" s="138"/>
      <c r="AK179" s="33"/>
      <c r="AL179" s="138"/>
      <c r="AM179" s="33"/>
      <c r="AN179" s="138"/>
      <c r="AO179" s="33"/>
      <c r="AP179" s="138"/>
      <c r="AQ179" s="33"/>
      <c r="AR179" s="138"/>
      <c r="AS179" s="138"/>
      <c r="AT179" s="138"/>
      <c r="AU179" s="33"/>
      <c r="AV179" s="138"/>
      <c r="AW179" s="33"/>
      <c r="AX179" s="138"/>
    </row>
    <row r="180" ht="18.0" customHeight="1">
      <c r="A180" s="27"/>
      <c r="B180" s="27"/>
      <c r="C180" s="28"/>
      <c r="D180" s="27"/>
      <c r="E180" s="27"/>
      <c r="F180" s="27"/>
      <c r="G180" s="29"/>
      <c r="H180" s="129"/>
      <c r="I180" s="30"/>
      <c r="J180" s="30"/>
      <c r="K180" s="30"/>
      <c r="L180" s="30"/>
      <c r="M180" s="30"/>
      <c r="N180" s="130"/>
      <c r="O180" s="31"/>
      <c r="P180" s="31"/>
      <c r="Q180" s="31"/>
      <c r="R180" s="31"/>
      <c r="S180" s="31"/>
      <c r="T180" s="31"/>
      <c r="U180" s="32"/>
      <c r="V180" s="33"/>
      <c r="W180" s="33"/>
      <c r="X180" s="65"/>
      <c r="Y180" s="27"/>
      <c r="Z180" s="33"/>
      <c r="AA180" s="65"/>
      <c r="AB180" s="33"/>
      <c r="AC180" s="65"/>
      <c r="AD180" s="33"/>
      <c r="AE180" s="65"/>
      <c r="AF180" s="33"/>
      <c r="AG180" s="33"/>
      <c r="AH180" s="138"/>
      <c r="AI180" s="33"/>
      <c r="AJ180" s="138"/>
      <c r="AK180" s="33"/>
      <c r="AL180" s="138"/>
      <c r="AM180" s="33"/>
      <c r="AN180" s="138"/>
      <c r="AO180" s="33"/>
      <c r="AP180" s="138"/>
      <c r="AQ180" s="33"/>
      <c r="AR180" s="138"/>
      <c r="AS180" s="138"/>
      <c r="AT180" s="138"/>
      <c r="AU180" s="33"/>
      <c r="AV180" s="138"/>
      <c r="AW180" s="33"/>
      <c r="AX180" s="138"/>
    </row>
    <row r="181" ht="18.0" customHeight="1">
      <c r="A181" s="27"/>
      <c r="B181" s="27"/>
      <c r="C181" s="28"/>
      <c r="D181" s="27"/>
      <c r="E181" s="27"/>
      <c r="F181" s="27"/>
      <c r="G181" s="29"/>
      <c r="H181" s="129"/>
      <c r="I181" s="30"/>
      <c r="J181" s="30"/>
      <c r="K181" s="30"/>
      <c r="L181" s="30"/>
      <c r="M181" s="30"/>
      <c r="N181" s="130"/>
      <c r="O181" s="31"/>
      <c r="P181" s="31"/>
      <c r="Q181" s="31"/>
      <c r="R181" s="31"/>
      <c r="S181" s="31"/>
      <c r="T181" s="31"/>
      <c r="U181" s="32"/>
      <c r="V181" s="33"/>
      <c r="W181" s="33"/>
      <c r="X181" s="65"/>
      <c r="Y181" s="27"/>
      <c r="Z181" s="33"/>
      <c r="AA181" s="65"/>
      <c r="AB181" s="33"/>
      <c r="AC181" s="65"/>
      <c r="AD181" s="33"/>
      <c r="AE181" s="65"/>
      <c r="AF181" s="33"/>
      <c r="AG181" s="33"/>
      <c r="AH181" s="138"/>
      <c r="AI181" s="33"/>
      <c r="AJ181" s="138"/>
      <c r="AK181" s="33"/>
      <c r="AL181" s="138"/>
      <c r="AM181" s="33"/>
      <c r="AN181" s="138"/>
      <c r="AO181" s="33"/>
      <c r="AP181" s="138"/>
      <c r="AQ181" s="33"/>
      <c r="AR181" s="138"/>
      <c r="AS181" s="138"/>
      <c r="AT181" s="138"/>
      <c r="AU181" s="33"/>
      <c r="AV181" s="138"/>
      <c r="AW181" s="33"/>
      <c r="AX181" s="138"/>
    </row>
    <row r="182" ht="18.0" customHeight="1">
      <c r="A182" s="27"/>
      <c r="B182" s="27"/>
      <c r="C182" s="28"/>
      <c r="D182" s="27"/>
      <c r="E182" s="27"/>
      <c r="F182" s="27"/>
      <c r="G182" s="29"/>
      <c r="H182" s="129"/>
      <c r="I182" s="30"/>
      <c r="J182" s="30"/>
      <c r="K182" s="30"/>
      <c r="L182" s="30"/>
      <c r="M182" s="30"/>
      <c r="N182" s="130"/>
      <c r="O182" s="31"/>
      <c r="P182" s="31"/>
      <c r="Q182" s="31"/>
      <c r="R182" s="31"/>
      <c r="S182" s="31"/>
      <c r="T182" s="31"/>
      <c r="U182" s="32"/>
      <c r="V182" s="33"/>
      <c r="W182" s="33"/>
      <c r="X182" s="65"/>
      <c r="Y182" s="27"/>
      <c r="Z182" s="33"/>
      <c r="AA182" s="65"/>
      <c r="AB182" s="33"/>
      <c r="AC182" s="65"/>
      <c r="AD182" s="33"/>
      <c r="AE182" s="65"/>
      <c r="AF182" s="33"/>
      <c r="AG182" s="33"/>
      <c r="AH182" s="138"/>
      <c r="AI182" s="33"/>
      <c r="AJ182" s="138"/>
      <c r="AK182" s="33"/>
      <c r="AL182" s="138"/>
      <c r="AM182" s="33"/>
      <c r="AN182" s="138"/>
      <c r="AO182" s="33"/>
      <c r="AP182" s="138"/>
      <c r="AQ182" s="33"/>
      <c r="AR182" s="138"/>
      <c r="AS182" s="138"/>
      <c r="AT182" s="138"/>
      <c r="AU182" s="33"/>
      <c r="AV182" s="138"/>
      <c r="AW182" s="33"/>
      <c r="AX182" s="138"/>
    </row>
    <row r="183">
      <c r="A183" s="27"/>
      <c r="B183" s="27"/>
      <c r="C183" s="28"/>
      <c r="D183" s="27"/>
      <c r="E183" s="27"/>
      <c r="F183" s="27"/>
      <c r="G183" s="29"/>
      <c r="H183" s="129"/>
      <c r="I183" s="30"/>
      <c r="J183" s="30"/>
      <c r="K183" s="30"/>
      <c r="L183" s="30"/>
      <c r="M183" s="30"/>
      <c r="N183" s="130"/>
      <c r="O183" s="31"/>
      <c r="P183" s="31"/>
      <c r="Q183" s="31"/>
      <c r="R183" s="31"/>
      <c r="S183" s="31"/>
      <c r="T183" s="31"/>
      <c r="U183" s="32"/>
      <c r="V183" s="33"/>
      <c r="W183" s="33"/>
      <c r="X183" s="33"/>
      <c r="Y183" s="27"/>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row>
    <row r="184">
      <c r="A184" s="27"/>
      <c r="B184" s="27"/>
      <c r="C184" s="28"/>
      <c r="D184" s="27"/>
      <c r="E184" s="27"/>
      <c r="F184" s="27"/>
      <c r="G184" s="29"/>
      <c r="H184" s="129"/>
      <c r="I184" s="30"/>
      <c r="J184" s="30"/>
      <c r="K184" s="30"/>
      <c r="L184" s="30"/>
      <c r="M184" s="30"/>
      <c r="N184" s="130"/>
      <c r="O184" s="31"/>
      <c r="P184" s="31"/>
      <c r="Q184" s="31"/>
      <c r="R184" s="31"/>
      <c r="S184" s="31"/>
      <c r="T184" s="31"/>
      <c r="U184" s="32"/>
      <c r="V184" s="33"/>
      <c r="W184" s="33"/>
      <c r="X184" s="33"/>
      <c r="Y184" s="27"/>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row>
    <row r="185">
      <c r="A185" s="27"/>
      <c r="B185" s="27"/>
      <c r="C185" s="28"/>
      <c r="D185" s="27"/>
      <c r="E185" s="27"/>
      <c r="F185" s="27"/>
      <c r="G185" s="29"/>
      <c r="H185" s="129"/>
      <c r="I185" s="30"/>
      <c r="J185" s="30"/>
      <c r="K185" s="30"/>
      <c r="L185" s="30"/>
      <c r="M185" s="30"/>
      <c r="N185" s="130"/>
      <c r="O185" s="31"/>
      <c r="P185" s="31"/>
      <c r="Q185" s="31"/>
      <c r="R185" s="31"/>
      <c r="S185" s="31"/>
      <c r="T185" s="31"/>
      <c r="U185" s="32"/>
      <c r="V185" s="33"/>
      <c r="W185" s="33"/>
      <c r="X185" s="33"/>
      <c r="Y185" s="27"/>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row>
    <row r="186">
      <c r="A186" s="27"/>
      <c r="B186" s="33"/>
      <c r="C186" s="28"/>
      <c r="D186" s="27"/>
      <c r="E186" s="27"/>
      <c r="F186" s="27"/>
      <c r="G186" s="29"/>
      <c r="H186" s="129"/>
      <c r="I186" s="30"/>
      <c r="J186" s="30"/>
      <c r="K186" s="30"/>
      <c r="L186" s="30"/>
      <c r="M186" s="30"/>
      <c r="N186" s="130"/>
      <c r="O186" s="31"/>
      <c r="P186" s="31"/>
      <c r="Q186" s="31"/>
      <c r="R186" s="31"/>
      <c r="S186" s="31"/>
      <c r="T186" s="31"/>
      <c r="U186" s="32"/>
      <c r="V186" s="33"/>
      <c r="W186" s="33"/>
      <c r="X186" s="33"/>
      <c r="Y186" s="27"/>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row>
    <row r="187">
      <c r="A187" s="27"/>
      <c r="B187" s="33"/>
      <c r="C187" s="28"/>
      <c r="D187" s="27"/>
      <c r="E187" s="27"/>
      <c r="F187" s="27"/>
      <c r="G187" s="29"/>
      <c r="H187" s="129"/>
      <c r="I187" s="30"/>
      <c r="J187" s="30"/>
      <c r="K187" s="30"/>
      <c r="L187" s="30"/>
      <c r="M187" s="30"/>
      <c r="N187" s="130"/>
      <c r="O187" s="31"/>
      <c r="P187" s="31"/>
      <c r="Q187" s="31"/>
      <c r="R187" s="31"/>
      <c r="S187" s="31"/>
      <c r="T187" s="31"/>
      <c r="U187" s="32"/>
      <c r="V187" s="33"/>
      <c r="W187" s="33"/>
      <c r="X187" s="33"/>
      <c r="Y187" s="27"/>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row>
    <row r="188">
      <c r="A188" s="27"/>
      <c r="B188" s="33"/>
      <c r="C188" s="28"/>
      <c r="D188" s="27"/>
      <c r="E188" s="27"/>
      <c r="F188" s="27"/>
      <c r="G188" s="29"/>
      <c r="H188" s="129"/>
      <c r="I188" s="30"/>
      <c r="J188" s="30"/>
      <c r="K188" s="30"/>
      <c r="L188" s="30"/>
      <c r="M188" s="30"/>
      <c r="N188" s="130"/>
      <c r="O188" s="31"/>
      <c r="P188" s="31"/>
      <c r="Q188" s="31"/>
      <c r="R188" s="31"/>
      <c r="S188" s="31"/>
      <c r="T188" s="31"/>
      <c r="U188" s="32"/>
      <c r="V188" s="33"/>
      <c r="W188" s="33"/>
      <c r="X188" s="33"/>
      <c r="Y188" s="27"/>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row>
    <row r="189">
      <c r="A189" s="27"/>
      <c r="B189" s="33"/>
      <c r="C189" s="28"/>
      <c r="D189" s="27"/>
      <c r="E189" s="27"/>
      <c r="F189" s="27"/>
      <c r="G189" s="29"/>
      <c r="H189" s="129"/>
      <c r="I189" s="30"/>
      <c r="J189" s="30"/>
      <c r="K189" s="30"/>
      <c r="L189" s="30"/>
      <c r="M189" s="30"/>
      <c r="N189" s="130"/>
      <c r="O189" s="31"/>
      <c r="P189" s="31"/>
      <c r="Q189" s="31"/>
      <c r="R189" s="31"/>
      <c r="S189" s="31"/>
      <c r="T189" s="31"/>
      <c r="U189" s="32"/>
      <c r="V189" s="33"/>
      <c r="W189" s="33"/>
      <c r="X189" s="33"/>
      <c r="Y189" s="27"/>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row>
    <row r="190">
      <c r="A190" s="27"/>
      <c r="B190" s="33"/>
      <c r="C190" s="28"/>
      <c r="D190" s="27"/>
      <c r="E190" s="27"/>
      <c r="F190" s="27"/>
      <c r="G190" s="29"/>
      <c r="H190" s="129"/>
      <c r="I190" s="30"/>
      <c r="J190" s="30"/>
      <c r="K190" s="30"/>
      <c r="L190" s="30"/>
      <c r="M190" s="30"/>
      <c r="N190" s="130"/>
      <c r="O190" s="31"/>
      <c r="P190" s="31"/>
      <c r="Q190" s="31"/>
      <c r="R190" s="31"/>
      <c r="S190" s="31"/>
      <c r="T190" s="31"/>
      <c r="U190" s="32"/>
      <c r="V190" s="33"/>
      <c r="W190" s="33"/>
      <c r="X190" s="33"/>
      <c r="Y190" s="27"/>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row>
    <row r="191">
      <c r="A191" s="27"/>
      <c r="B191" s="33"/>
      <c r="C191" s="28"/>
      <c r="D191" s="27"/>
      <c r="E191" s="27"/>
      <c r="F191" s="27"/>
      <c r="G191" s="29"/>
      <c r="H191" s="129"/>
      <c r="I191" s="30"/>
      <c r="J191" s="30"/>
      <c r="K191" s="30"/>
      <c r="L191" s="30"/>
      <c r="M191" s="30"/>
      <c r="N191" s="130"/>
      <c r="O191" s="31"/>
      <c r="P191" s="31"/>
      <c r="Q191" s="31"/>
      <c r="R191" s="31"/>
      <c r="S191" s="31"/>
      <c r="T191" s="31"/>
      <c r="U191" s="32"/>
      <c r="V191" s="33"/>
      <c r="W191" s="33"/>
      <c r="X191" s="33"/>
      <c r="Y191" s="27"/>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row>
    <row r="192">
      <c r="A192" s="27"/>
      <c r="B192" s="33"/>
      <c r="C192" s="28"/>
      <c r="D192" s="27"/>
      <c r="E192" s="27"/>
      <c r="F192" s="27"/>
      <c r="G192" s="29"/>
      <c r="H192" s="129"/>
      <c r="I192" s="30"/>
      <c r="J192" s="30"/>
      <c r="K192" s="30"/>
      <c r="L192" s="30"/>
      <c r="M192" s="30"/>
      <c r="N192" s="130"/>
      <c r="O192" s="31"/>
      <c r="P192" s="31"/>
      <c r="Q192" s="31"/>
      <c r="R192" s="31"/>
      <c r="S192" s="31"/>
      <c r="T192" s="31"/>
      <c r="U192" s="32"/>
      <c r="V192" s="33"/>
      <c r="W192" s="33"/>
      <c r="X192" s="33"/>
      <c r="Y192" s="27"/>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row>
    <row r="193">
      <c r="A193" s="27"/>
      <c r="B193" s="33"/>
      <c r="C193" s="28"/>
      <c r="D193" s="27"/>
      <c r="E193" s="27"/>
      <c r="F193" s="27"/>
      <c r="G193" s="29"/>
      <c r="H193" s="129"/>
      <c r="I193" s="30"/>
      <c r="J193" s="30"/>
      <c r="K193" s="30"/>
      <c r="L193" s="30"/>
      <c r="M193" s="30"/>
      <c r="N193" s="130"/>
      <c r="O193" s="31"/>
      <c r="P193" s="31"/>
      <c r="Q193" s="31"/>
      <c r="R193" s="31"/>
      <c r="S193" s="31"/>
      <c r="T193" s="31"/>
      <c r="U193" s="32"/>
      <c r="V193" s="33"/>
      <c r="W193" s="33"/>
      <c r="X193" s="33"/>
      <c r="Y193" s="27"/>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row>
    <row r="194">
      <c r="A194" s="27"/>
      <c r="B194" s="27"/>
      <c r="C194" s="28"/>
      <c r="D194" s="27"/>
      <c r="E194" s="27"/>
      <c r="F194" s="27"/>
      <c r="G194" s="29"/>
      <c r="H194" s="129"/>
      <c r="I194" s="30"/>
      <c r="J194" s="30"/>
      <c r="K194" s="30"/>
      <c r="L194" s="30"/>
      <c r="M194" s="30"/>
      <c r="N194" s="130"/>
      <c r="O194" s="31"/>
      <c r="P194" s="31"/>
      <c r="Q194" s="31"/>
      <c r="R194" s="31"/>
      <c r="S194" s="31"/>
      <c r="T194" s="31"/>
      <c r="U194" s="32"/>
      <c r="V194" s="33"/>
      <c r="W194" s="33"/>
      <c r="X194" s="33"/>
      <c r="Y194" s="27"/>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row>
    <row r="195">
      <c r="A195" s="27"/>
      <c r="B195" s="27"/>
      <c r="C195" s="28"/>
      <c r="D195" s="27"/>
      <c r="E195" s="27"/>
      <c r="F195" s="27"/>
      <c r="G195" s="29"/>
      <c r="H195" s="129"/>
      <c r="I195" s="30"/>
      <c r="J195" s="30"/>
      <c r="K195" s="30"/>
      <c r="L195" s="30"/>
      <c r="M195" s="30"/>
      <c r="N195" s="130"/>
      <c r="O195" s="31"/>
      <c r="P195" s="31"/>
      <c r="Q195" s="31"/>
      <c r="R195" s="31"/>
      <c r="S195" s="31"/>
      <c r="T195" s="31"/>
      <c r="U195" s="32"/>
      <c r="V195" s="33"/>
      <c r="W195" s="33"/>
      <c r="X195" s="33"/>
      <c r="Y195" s="27"/>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row>
    <row r="196">
      <c r="A196" s="27"/>
      <c r="B196" s="27"/>
      <c r="C196" s="28"/>
      <c r="D196" s="27"/>
      <c r="E196" s="27"/>
      <c r="F196" s="27"/>
      <c r="G196" s="29"/>
      <c r="H196" s="129"/>
      <c r="I196" s="30"/>
      <c r="J196" s="30"/>
      <c r="K196" s="30"/>
      <c r="L196" s="30"/>
      <c r="M196" s="30"/>
      <c r="N196" s="130"/>
      <c r="O196" s="31"/>
      <c r="P196" s="31"/>
      <c r="Q196" s="31"/>
      <c r="R196" s="31"/>
      <c r="S196" s="31"/>
      <c r="T196" s="31"/>
      <c r="U196" s="32"/>
      <c r="V196" s="33"/>
      <c r="W196" s="33"/>
      <c r="X196" s="33"/>
      <c r="Y196" s="27"/>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row>
    <row r="197">
      <c r="A197" s="27"/>
      <c r="B197" s="27"/>
      <c r="C197" s="28"/>
      <c r="D197" s="27"/>
      <c r="E197" s="27"/>
      <c r="F197" s="27"/>
      <c r="G197" s="29"/>
      <c r="H197" s="129"/>
      <c r="I197" s="30"/>
      <c r="J197" s="30"/>
      <c r="K197" s="30"/>
      <c r="L197" s="30"/>
      <c r="M197" s="30"/>
      <c r="N197" s="130"/>
      <c r="O197" s="31"/>
      <c r="P197" s="31"/>
      <c r="Q197" s="31"/>
      <c r="R197" s="31"/>
      <c r="S197" s="31"/>
      <c r="T197" s="31"/>
      <c r="U197" s="32"/>
      <c r="V197" s="33"/>
      <c r="W197" s="33"/>
      <c r="X197" s="33"/>
      <c r="Y197" s="27"/>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row>
    <row r="198">
      <c r="A198" s="27"/>
      <c r="B198" s="27"/>
      <c r="C198" s="28"/>
      <c r="D198" s="27"/>
      <c r="E198" s="27"/>
      <c r="F198" s="27"/>
      <c r="G198" s="29"/>
      <c r="H198" s="129"/>
      <c r="I198" s="30"/>
      <c r="J198" s="30"/>
      <c r="K198" s="30"/>
      <c r="L198" s="30"/>
      <c r="M198" s="30"/>
      <c r="N198" s="130"/>
      <c r="O198" s="31"/>
      <c r="P198" s="31"/>
      <c r="Q198" s="31"/>
      <c r="R198" s="31"/>
      <c r="S198" s="31"/>
      <c r="T198" s="31"/>
      <c r="U198" s="32"/>
      <c r="V198" s="33"/>
      <c r="W198" s="33"/>
      <c r="X198" s="33"/>
      <c r="Y198" s="27"/>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row>
    <row r="199">
      <c r="A199" s="27"/>
      <c r="B199" s="27"/>
      <c r="C199" s="28"/>
      <c r="D199" s="27"/>
      <c r="E199" s="27"/>
      <c r="F199" s="27"/>
      <c r="G199" s="29"/>
      <c r="H199" s="129"/>
      <c r="I199" s="30"/>
      <c r="J199" s="30"/>
      <c r="K199" s="30"/>
      <c r="L199" s="30"/>
      <c r="M199" s="30"/>
      <c r="N199" s="130"/>
      <c r="O199" s="31"/>
      <c r="P199" s="31"/>
      <c r="Q199" s="31"/>
      <c r="R199" s="31"/>
      <c r="S199" s="31"/>
      <c r="T199" s="31"/>
      <c r="U199" s="32"/>
      <c r="V199" s="33"/>
      <c r="W199" s="33"/>
      <c r="X199" s="33"/>
      <c r="Y199" s="27"/>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row>
    <row r="200">
      <c r="A200" s="27"/>
      <c r="B200" s="27"/>
      <c r="C200" s="28"/>
      <c r="D200" s="27"/>
      <c r="E200" s="27"/>
      <c r="F200" s="27"/>
      <c r="G200" s="29"/>
      <c r="H200" s="129"/>
      <c r="I200" s="30"/>
      <c r="J200" s="30"/>
      <c r="K200" s="30"/>
      <c r="L200" s="30"/>
      <c r="M200" s="30"/>
      <c r="N200" s="130"/>
      <c r="O200" s="31"/>
      <c r="P200" s="31"/>
      <c r="Q200" s="31"/>
      <c r="R200" s="31"/>
      <c r="S200" s="31"/>
      <c r="T200" s="31"/>
      <c r="U200" s="32"/>
      <c r="V200" s="33"/>
      <c r="W200" s="33"/>
      <c r="X200" s="33"/>
      <c r="Y200" s="27"/>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row>
    <row r="201">
      <c r="A201" s="27"/>
      <c r="B201" s="27"/>
      <c r="C201" s="28"/>
      <c r="D201" s="27"/>
      <c r="E201" s="27"/>
      <c r="F201" s="27"/>
      <c r="G201" s="29"/>
      <c r="H201" s="129"/>
      <c r="I201" s="30"/>
      <c r="J201" s="30"/>
      <c r="K201" s="30"/>
      <c r="L201" s="30"/>
      <c r="M201" s="30"/>
      <c r="N201" s="130"/>
      <c r="O201" s="31"/>
      <c r="P201" s="31"/>
      <c r="Q201" s="31"/>
      <c r="R201" s="31"/>
      <c r="S201" s="31"/>
      <c r="T201" s="31"/>
      <c r="U201" s="32"/>
      <c r="V201" s="33"/>
      <c r="W201" s="33"/>
      <c r="X201" s="33"/>
      <c r="Y201" s="27"/>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row>
    <row r="202">
      <c r="A202" s="27"/>
      <c r="B202" s="27"/>
      <c r="C202" s="28"/>
      <c r="D202" s="27"/>
      <c r="E202" s="27"/>
      <c r="F202" s="27"/>
      <c r="G202" s="29"/>
      <c r="H202" s="129"/>
      <c r="I202" s="30"/>
      <c r="J202" s="30"/>
      <c r="K202" s="30"/>
      <c r="L202" s="30"/>
      <c r="M202" s="30"/>
      <c r="N202" s="130"/>
      <c r="O202" s="31"/>
      <c r="P202" s="31"/>
      <c r="Q202" s="31"/>
      <c r="R202" s="31"/>
      <c r="S202" s="31"/>
      <c r="T202" s="31"/>
      <c r="U202" s="32"/>
      <c r="V202" s="33"/>
      <c r="W202" s="33"/>
      <c r="X202" s="33"/>
      <c r="Y202" s="27"/>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row>
    <row r="203">
      <c r="A203" s="27"/>
      <c r="B203" s="27"/>
      <c r="C203" s="28"/>
      <c r="D203" s="27"/>
      <c r="E203" s="27"/>
      <c r="F203" s="27"/>
      <c r="G203" s="29"/>
      <c r="H203" s="129"/>
      <c r="I203" s="30"/>
      <c r="J203" s="30"/>
      <c r="K203" s="30"/>
      <c r="L203" s="30"/>
      <c r="M203" s="30"/>
      <c r="N203" s="130"/>
      <c r="O203" s="31"/>
      <c r="P203" s="31"/>
      <c r="Q203" s="31"/>
      <c r="R203" s="31"/>
      <c r="S203" s="31"/>
      <c r="T203" s="31"/>
      <c r="U203" s="32"/>
      <c r="V203" s="33"/>
      <c r="W203" s="33"/>
      <c r="X203" s="33"/>
      <c r="Y203" s="27"/>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row>
    <row r="204">
      <c r="A204" s="27"/>
      <c r="B204" s="27"/>
      <c r="C204" s="28"/>
      <c r="D204" s="27"/>
      <c r="E204" s="27"/>
      <c r="F204" s="27"/>
      <c r="G204" s="29"/>
      <c r="H204" s="129"/>
      <c r="I204" s="30"/>
      <c r="J204" s="30"/>
      <c r="K204" s="30"/>
      <c r="L204" s="30"/>
      <c r="M204" s="30"/>
      <c r="N204" s="130"/>
      <c r="O204" s="31"/>
      <c r="P204" s="31"/>
      <c r="Q204" s="31"/>
      <c r="R204" s="31"/>
      <c r="S204" s="31"/>
      <c r="T204" s="31"/>
      <c r="U204" s="32"/>
      <c r="V204" s="33"/>
      <c r="W204" s="33"/>
      <c r="X204" s="33"/>
      <c r="Y204" s="27"/>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row>
    <row r="205">
      <c r="A205" s="27"/>
      <c r="B205" s="27"/>
      <c r="C205" s="28"/>
      <c r="D205" s="27"/>
      <c r="E205" s="27"/>
      <c r="F205" s="27"/>
      <c r="G205" s="29"/>
      <c r="H205" s="129"/>
      <c r="I205" s="30"/>
      <c r="J205" s="30"/>
      <c r="K205" s="30"/>
      <c r="L205" s="30"/>
      <c r="M205" s="30"/>
      <c r="N205" s="130"/>
      <c r="O205" s="31"/>
      <c r="P205" s="31"/>
      <c r="Q205" s="31"/>
      <c r="R205" s="31"/>
      <c r="S205" s="31"/>
      <c r="T205" s="31"/>
      <c r="U205" s="32"/>
      <c r="V205" s="33"/>
      <c r="W205" s="33"/>
      <c r="X205" s="33"/>
      <c r="Y205" s="27"/>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row>
    <row r="206">
      <c r="A206" s="27"/>
      <c r="B206" s="27"/>
      <c r="C206" s="28"/>
      <c r="D206" s="27"/>
      <c r="E206" s="27"/>
      <c r="F206" s="27"/>
      <c r="G206" s="29"/>
      <c r="H206" s="129"/>
      <c r="I206" s="30"/>
      <c r="J206" s="30"/>
      <c r="K206" s="30"/>
      <c r="L206" s="30"/>
      <c r="M206" s="30"/>
      <c r="N206" s="130"/>
      <c r="O206" s="31"/>
      <c r="P206" s="31"/>
      <c r="Q206" s="31"/>
      <c r="R206" s="31"/>
      <c r="S206" s="31"/>
      <c r="T206" s="31"/>
      <c r="U206" s="32"/>
      <c r="V206" s="33"/>
      <c r="W206" s="33"/>
      <c r="X206" s="33"/>
      <c r="Y206" s="27"/>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row>
    <row r="207">
      <c r="A207" s="27"/>
      <c r="B207" s="27"/>
      <c r="C207" s="28"/>
      <c r="D207" s="27"/>
      <c r="E207" s="27"/>
      <c r="F207" s="27"/>
      <c r="G207" s="29"/>
      <c r="H207" s="129"/>
      <c r="I207" s="30"/>
      <c r="J207" s="30"/>
      <c r="K207" s="30"/>
      <c r="L207" s="30"/>
      <c r="M207" s="30"/>
      <c r="N207" s="130"/>
      <c r="O207" s="31"/>
      <c r="P207" s="31"/>
      <c r="Q207" s="31"/>
      <c r="R207" s="31"/>
      <c r="S207" s="31"/>
      <c r="T207" s="31"/>
      <c r="U207" s="32"/>
      <c r="V207" s="33"/>
      <c r="W207" s="33"/>
      <c r="X207" s="33"/>
      <c r="Y207" s="27"/>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row>
    <row r="208">
      <c r="A208" s="27"/>
      <c r="B208" s="27"/>
      <c r="C208" s="28"/>
      <c r="D208" s="27"/>
      <c r="E208" s="27"/>
      <c r="F208" s="27"/>
      <c r="G208" s="29"/>
      <c r="H208" s="129"/>
      <c r="I208" s="30"/>
      <c r="J208" s="30"/>
      <c r="K208" s="30"/>
      <c r="L208" s="30"/>
      <c r="M208" s="30"/>
      <c r="N208" s="130"/>
      <c r="O208" s="31"/>
      <c r="P208" s="31"/>
      <c r="Q208" s="31"/>
      <c r="R208" s="31"/>
      <c r="S208" s="31"/>
      <c r="T208" s="31"/>
      <c r="U208" s="32"/>
      <c r="V208" s="33"/>
      <c r="W208" s="33"/>
      <c r="X208" s="33"/>
      <c r="Y208" s="27"/>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row>
    <row r="209">
      <c r="A209" s="27"/>
      <c r="B209" s="27"/>
      <c r="C209" s="28"/>
      <c r="D209" s="27"/>
      <c r="E209" s="27"/>
      <c r="F209" s="27"/>
      <c r="G209" s="29"/>
      <c r="H209" s="129"/>
      <c r="I209" s="30"/>
      <c r="J209" s="30"/>
      <c r="K209" s="30"/>
      <c r="L209" s="30"/>
      <c r="M209" s="30"/>
      <c r="N209" s="130"/>
      <c r="O209" s="31"/>
      <c r="P209" s="31"/>
      <c r="Q209" s="31"/>
      <c r="R209" s="31"/>
      <c r="S209" s="31"/>
      <c r="T209" s="31"/>
      <c r="U209" s="32"/>
      <c r="V209" s="33"/>
      <c r="W209" s="33"/>
      <c r="X209" s="33"/>
      <c r="Y209" s="27"/>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row>
    <row r="210">
      <c r="A210" s="27"/>
      <c r="B210" s="27"/>
      <c r="C210" s="28"/>
      <c r="D210" s="27"/>
      <c r="E210" s="27"/>
      <c r="F210" s="27"/>
      <c r="G210" s="29"/>
      <c r="H210" s="129"/>
      <c r="I210" s="30"/>
      <c r="J210" s="30"/>
      <c r="K210" s="30"/>
      <c r="L210" s="30"/>
      <c r="M210" s="30"/>
      <c r="N210" s="130"/>
      <c r="O210" s="31"/>
      <c r="P210" s="31"/>
      <c r="Q210" s="31"/>
      <c r="R210" s="31"/>
      <c r="S210" s="31"/>
      <c r="T210" s="31"/>
      <c r="U210" s="32"/>
      <c r="V210" s="33"/>
      <c r="W210" s="33"/>
      <c r="X210" s="33"/>
      <c r="Y210" s="27"/>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row>
    <row r="211">
      <c r="A211" s="27"/>
      <c r="B211" s="27"/>
      <c r="C211" s="28"/>
      <c r="D211" s="27"/>
      <c r="E211" s="27"/>
      <c r="F211" s="27"/>
      <c r="G211" s="29"/>
      <c r="H211" s="129"/>
      <c r="I211" s="30"/>
      <c r="J211" s="30"/>
      <c r="K211" s="30"/>
      <c r="L211" s="30"/>
      <c r="M211" s="30"/>
      <c r="N211" s="130"/>
      <c r="O211" s="31"/>
      <c r="P211" s="31"/>
      <c r="Q211" s="31"/>
      <c r="R211" s="31"/>
      <c r="S211" s="31"/>
      <c r="T211" s="31"/>
      <c r="U211" s="32"/>
      <c r="V211" s="33"/>
      <c r="W211" s="33"/>
      <c r="X211" s="33"/>
      <c r="Y211" s="27"/>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row>
    <row r="212">
      <c r="A212" s="27"/>
      <c r="B212" s="27"/>
      <c r="C212" s="28"/>
      <c r="D212" s="27"/>
      <c r="E212" s="27"/>
      <c r="F212" s="27"/>
      <c r="G212" s="29"/>
      <c r="H212" s="129"/>
      <c r="I212" s="30"/>
      <c r="J212" s="30"/>
      <c r="K212" s="30"/>
      <c r="L212" s="30"/>
      <c r="M212" s="30"/>
      <c r="N212" s="130"/>
      <c r="O212" s="31"/>
      <c r="P212" s="31"/>
      <c r="Q212" s="31"/>
      <c r="R212" s="31"/>
      <c r="S212" s="31"/>
      <c r="T212" s="31"/>
      <c r="U212" s="32"/>
      <c r="V212" s="33"/>
      <c r="W212" s="33"/>
      <c r="X212" s="33"/>
      <c r="Y212" s="27"/>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row>
    <row r="213">
      <c r="A213" s="27"/>
      <c r="B213" s="27"/>
      <c r="C213" s="28"/>
      <c r="D213" s="27"/>
      <c r="E213" s="27"/>
      <c r="F213" s="27"/>
      <c r="G213" s="29"/>
      <c r="H213" s="129"/>
      <c r="I213" s="30"/>
      <c r="J213" s="30"/>
      <c r="K213" s="30"/>
      <c r="L213" s="30"/>
      <c r="M213" s="30"/>
      <c r="N213" s="130"/>
      <c r="O213" s="31"/>
      <c r="P213" s="31"/>
      <c r="Q213" s="31"/>
      <c r="R213" s="31"/>
      <c r="S213" s="31"/>
      <c r="T213" s="31"/>
      <c r="U213" s="32"/>
      <c r="V213" s="33"/>
      <c r="W213" s="33"/>
      <c r="X213" s="33"/>
      <c r="Y213" s="27"/>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row>
    <row r="214">
      <c r="A214" s="27"/>
      <c r="B214" s="27"/>
      <c r="C214" s="28"/>
      <c r="D214" s="27"/>
      <c r="E214" s="27"/>
      <c r="F214" s="27"/>
      <c r="G214" s="29"/>
      <c r="H214" s="129"/>
      <c r="I214" s="30"/>
      <c r="J214" s="30"/>
      <c r="K214" s="30"/>
      <c r="L214" s="30"/>
      <c r="M214" s="30"/>
      <c r="N214" s="130"/>
      <c r="O214" s="31"/>
      <c r="P214" s="31"/>
      <c r="Q214" s="31"/>
      <c r="R214" s="31"/>
      <c r="S214" s="31"/>
      <c r="T214" s="31"/>
      <c r="U214" s="32"/>
      <c r="V214" s="33"/>
      <c r="W214" s="33"/>
      <c r="X214" s="33"/>
      <c r="Y214" s="27"/>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row>
    <row r="215">
      <c r="A215" s="27"/>
      <c r="B215" s="27"/>
      <c r="C215" s="28"/>
      <c r="D215" s="27"/>
      <c r="E215" s="27"/>
      <c r="F215" s="27"/>
      <c r="G215" s="29"/>
      <c r="H215" s="129"/>
      <c r="I215" s="30"/>
      <c r="J215" s="30"/>
      <c r="K215" s="30"/>
      <c r="L215" s="30"/>
      <c r="M215" s="30"/>
      <c r="N215" s="130"/>
      <c r="O215" s="31"/>
      <c r="P215" s="31"/>
      <c r="Q215" s="31"/>
      <c r="R215" s="31"/>
      <c r="S215" s="31"/>
      <c r="T215" s="31"/>
      <c r="U215" s="32"/>
      <c r="V215" s="33"/>
      <c r="W215" s="33"/>
      <c r="X215" s="33"/>
      <c r="Y215" s="27"/>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row>
    <row r="216">
      <c r="A216" s="27"/>
      <c r="B216" s="27"/>
      <c r="C216" s="28"/>
      <c r="D216" s="27"/>
      <c r="E216" s="27"/>
      <c r="F216" s="27"/>
      <c r="G216" s="29"/>
      <c r="H216" s="129"/>
      <c r="I216" s="30"/>
      <c r="J216" s="30"/>
      <c r="K216" s="30"/>
      <c r="L216" s="30"/>
      <c r="M216" s="30"/>
      <c r="N216" s="130"/>
      <c r="O216" s="31"/>
      <c r="P216" s="31"/>
      <c r="Q216" s="31"/>
      <c r="R216" s="31"/>
      <c r="S216" s="31"/>
      <c r="T216" s="31"/>
      <c r="U216" s="32"/>
      <c r="V216" s="33"/>
      <c r="W216" s="33"/>
      <c r="X216" s="33"/>
      <c r="Y216" s="27"/>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row>
    <row r="217">
      <c r="A217" s="27"/>
      <c r="B217" s="27"/>
      <c r="C217" s="28"/>
      <c r="D217" s="27"/>
      <c r="E217" s="27"/>
      <c r="F217" s="27"/>
      <c r="G217" s="29"/>
      <c r="H217" s="129"/>
      <c r="I217" s="30"/>
      <c r="J217" s="30"/>
      <c r="K217" s="30"/>
      <c r="L217" s="30"/>
      <c r="M217" s="30"/>
      <c r="N217" s="130"/>
      <c r="O217" s="31"/>
      <c r="P217" s="31"/>
      <c r="Q217" s="31"/>
      <c r="R217" s="31"/>
      <c r="S217" s="31"/>
      <c r="T217" s="31"/>
      <c r="U217" s="32"/>
      <c r="V217" s="33"/>
      <c r="W217" s="33"/>
      <c r="X217" s="33"/>
      <c r="Y217" s="27"/>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row>
    <row r="218">
      <c r="A218" s="27"/>
      <c r="B218" s="27"/>
      <c r="C218" s="28"/>
      <c r="D218" s="27"/>
      <c r="E218" s="27"/>
      <c r="F218" s="27"/>
      <c r="G218" s="29"/>
      <c r="H218" s="129"/>
      <c r="I218" s="30"/>
      <c r="J218" s="30"/>
      <c r="K218" s="30"/>
      <c r="L218" s="30"/>
      <c r="M218" s="30"/>
      <c r="N218" s="130"/>
      <c r="O218" s="31"/>
      <c r="P218" s="31"/>
      <c r="Q218" s="31"/>
      <c r="R218" s="31"/>
      <c r="S218" s="31"/>
      <c r="T218" s="31"/>
      <c r="U218" s="32"/>
      <c r="V218" s="33"/>
      <c r="W218" s="33"/>
      <c r="X218" s="33"/>
      <c r="Y218" s="27"/>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row>
    <row r="219">
      <c r="A219" s="27"/>
      <c r="B219" s="27"/>
      <c r="C219" s="28"/>
      <c r="D219" s="27"/>
      <c r="E219" s="27"/>
      <c r="F219" s="27"/>
      <c r="G219" s="29"/>
      <c r="H219" s="129"/>
      <c r="I219" s="30"/>
      <c r="J219" s="30"/>
      <c r="K219" s="30"/>
      <c r="L219" s="30"/>
      <c r="M219" s="30"/>
      <c r="N219" s="130"/>
      <c r="O219" s="31"/>
      <c r="P219" s="31"/>
      <c r="Q219" s="31"/>
      <c r="R219" s="31"/>
      <c r="S219" s="31"/>
      <c r="T219" s="31"/>
      <c r="U219" s="32"/>
      <c r="V219" s="33"/>
      <c r="W219" s="33"/>
      <c r="X219" s="33"/>
      <c r="Y219" s="27"/>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row>
    <row r="220">
      <c r="A220" s="27"/>
      <c r="B220" s="27"/>
      <c r="C220" s="28"/>
      <c r="D220" s="27"/>
      <c r="E220" s="27"/>
      <c r="F220" s="27"/>
      <c r="G220" s="29"/>
      <c r="H220" s="129"/>
      <c r="I220" s="30"/>
      <c r="J220" s="30"/>
      <c r="K220" s="30"/>
      <c r="L220" s="30"/>
      <c r="M220" s="30"/>
      <c r="N220" s="130"/>
      <c r="O220" s="31"/>
      <c r="P220" s="31"/>
      <c r="Q220" s="31"/>
      <c r="R220" s="31"/>
      <c r="S220" s="31"/>
      <c r="T220" s="31"/>
      <c r="U220" s="32"/>
      <c r="V220" s="33"/>
      <c r="W220" s="33"/>
      <c r="X220" s="33"/>
      <c r="Y220" s="27"/>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row>
    <row r="221">
      <c r="A221" s="27"/>
      <c r="B221" s="27"/>
      <c r="C221" s="28"/>
      <c r="D221" s="27"/>
      <c r="E221" s="27"/>
      <c r="F221" s="27"/>
      <c r="G221" s="29"/>
      <c r="H221" s="129"/>
      <c r="I221" s="30"/>
      <c r="J221" s="30"/>
      <c r="K221" s="30"/>
      <c r="L221" s="30"/>
      <c r="M221" s="30"/>
      <c r="N221" s="130"/>
      <c r="O221" s="31"/>
      <c r="P221" s="31"/>
      <c r="Q221" s="31"/>
      <c r="R221" s="31"/>
      <c r="S221" s="31"/>
      <c r="T221" s="31"/>
      <c r="U221" s="32"/>
      <c r="V221" s="33"/>
      <c r="W221" s="33"/>
      <c r="X221" s="33"/>
      <c r="Y221" s="27"/>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row>
    <row r="222">
      <c r="A222" s="27"/>
      <c r="B222" s="27"/>
      <c r="C222" s="28"/>
      <c r="D222" s="27"/>
      <c r="E222" s="27"/>
      <c r="F222" s="27"/>
      <c r="G222" s="29"/>
      <c r="H222" s="129"/>
      <c r="I222" s="30"/>
      <c r="J222" s="30"/>
      <c r="K222" s="30"/>
      <c r="L222" s="30"/>
      <c r="M222" s="30"/>
      <c r="N222" s="130"/>
      <c r="O222" s="31"/>
      <c r="P222" s="31"/>
      <c r="Q222" s="31"/>
      <c r="R222" s="31"/>
      <c r="S222" s="31"/>
      <c r="T222" s="31"/>
      <c r="U222" s="32"/>
      <c r="V222" s="33"/>
      <c r="W222" s="33"/>
      <c r="X222" s="33"/>
      <c r="Y222" s="27"/>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row>
    <row r="223">
      <c r="A223" s="27"/>
      <c r="B223" s="27"/>
      <c r="C223" s="28"/>
      <c r="D223" s="27"/>
      <c r="E223" s="27"/>
      <c r="F223" s="27"/>
      <c r="G223" s="29"/>
      <c r="H223" s="129"/>
      <c r="I223" s="30"/>
      <c r="J223" s="30"/>
      <c r="K223" s="30"/>
      <c r="L223" s="30"/>
      <c r="M223" s="30"/>
      <c r="N223" s="130"/>
      <c r="O223" s="31"/>
      <c r="P223" s="31"/>
      <c r="Q223" s="31"/>
      <c r="R223" s="31"/>
      <c r="S223" s="31"/>
      <c r="T223" s="31"/>
      <c r="U223" s="32"/>
      <c r="V223" s="33"/>
      <c r="W223" s="33"/>
      <c r="X223" s="33"/>
      <c r="Y223" s="27"/>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row>
    <row r="224">
      <c r="A224" s="27"/>
      <c r="B224" s="27"/>
      <c r="C224" s="28"/>
      <c r="D224" s="27"/>
      <c r="E224" s="27"/>
      <c r="F224" s="27"/>
      <c r="G224" s="29"/>
      <c r="H224" s="129"/>
      <c r="I224" s="30"/>
      <c r="J224" s="30"/>
      <c r="K224" s="30"/>
      <c r="L224" s="30"/>
      <c r="M224" s="30"/>
      <c r="N224" s="130"/>
      <c r="O224" s="31"/>
      <c r="P224" s="31"/>
      <c r="Q224" s="31"/>
      <c r="R224" s="31"/>
      <c r="S224" s="31"/>
      <c r="T224" s="31"/>
      <c r="U224" s="32"/>
      <c r="V224" s="33"/>
      <c r="W224" s="33"/>
      <c r="X224" s="33"/>
      <c r="Y224" s="27"/>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row>
    <row r="225">
      <c r="A225" s="27"/>
      <c r="B225" s="27"/>
      <c r="C225" s="28"/>
      <c r="D225" s="27"/>
      <c r="E225" s="27"/>
      <c r="F225" s="27"/>
      <c r="G225" s="29"/>
      <c r="H225" s="129"/>
      <c r="I225" s="30"/>
      <c r="J225" s="30"/>
      <c r="K225" s="30"/>
      <c r="L225" s="30"/>
      <c r="M225" s="30"/>
      <c r="N225" s="130"/>
      <c r="O225" s="31"/>
      <c r="P225" s="31"/>
      <c r="Q225" s="31"/>
      <c r="R225" s="31"/>
      <c r="S225" s="31"/>
      <c r="T225" s="31"/>
      <c r="U225" s="32"/>
      <c r="V225" s="33"/>
      <c r="W225" s="33"/>
      <c r="X225" s="33"/>
      <c r="Y225" s="27"/>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row>
    <row r="226">
      <c r="A226" s="27"/>
      <c r="B226" s="27"/>
      <c r="C226" s="28"/>
      <c r="D226" s="27"/>
      <c r="E226" s="27"/>
      <c r="F226" s="27"/>
      <c r="G226" s="29"/>
      <c r="H226" s="129"/>
      <c r="I226" s="30"/>
      <c r="J226" s="30"/>
      <c r="K226" s="30"/>
      <c r="L226" s="30"/>
      <c r="M226" s="30"/>
      <c r="N226" s="130"/>
      <c r="O226" s="31"/>
      <c r="P226" s="31"/>
      <c r="Q226" s="31"/>
      <c r="R226" s="31"/>
      <c r="S226" s="31"/>
      <c r="T226" s="31"/>
      <c r="U226" s="32"/>
      <c r="V226" s="33"/>
      <c r="W226" s="33"/>
      <c r="X226" s="33"/>
      <c r="Y226" s="27"/>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row>
    <row r="227">
      <c r="A227" s="27"/>
      <c r="B227" s="27"/>
      <c r="C227" s="28"/>
      <c r="D227" s="27"/>
      <c r="E227" s="27"/>
      <c r="F227" s="27"/>
      <c r="G227" s="29"/>
      <c r="H227" s="129"/>
      <c r="I227" s="30"/>
      <c r="J227" s="30"/>
      <c r="K227" s="30"/>
      <c r="L227" s="30"/>
      <c r="M227" s="30"/>
      <c r="N227" s="130"/>
      <c r="O227" s="31"/>
      <c r="P227" s="31"/>
      <c r="Q227" s="31"/>
      <c r="R227" s="31"/>
      <c r="S227" s="31"/>
      <c r="T227" s="31"/>
      <c r="U227" s="32"/>
      <c r="V227" s="33"/>
      <c r="W227" s="33"/>
      <c r="X227" s="33"/>
      <c r="Y227" s="27"/>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row>
    <row r="228">
      <c r="A228" s="27"/>
      <c r="B228" s="27"/>
      <c r="C228" s="28"/>
      <c r="D228" s="27"/>
      <c r="E228" s="27"/>
      <c r="F228" s="27"/>
      <c r="G228" s="29"/>
      <c r="H228" s="129"/>
      <c r="I228" s="30"/>
      <c r="J228" s="30"/>
      <c r="K228" s="30"/>
      <c r="L228" s="30"/>
      <c r="M228" s="30"/>
      <c r="N228" s="130"/>
      <c r="O228" s="31"/>
      <c r="P228" s="31"/>
      <c r="Q228" s="31"/>
      <c r="R228" s="31"/>
      <c r="S228" s="31"/>
      <c r="T228" s="31"/>
      <c r="U228" s="32"/>
      <c r="V228" s="33"/>
      <c r="W228" s="33"/>
      <c r="X228" s="33"/>
      <c r="Y228" s="27"/>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row>
    <row r="229">
      <c r="A229" s="27"/>
      <c r="B229" s="27"/>
      <c r="C229" s="28"/>
      <c r="D229" s="27"/>
      <c r="E229" s="27"/>
      <c r="F229" s="27"/>
      <c r="G229" s="29"/>
      <c r="H229" s="129"/>
      <c r="I229" s="30"/>
      <c r="J229" s="30"/>
      <c r="K229" s="30"/>
      <c r="L229" s="30"/>
      <c r="M229" s="30"/>
      <c r="N229" s="130"/>
      <c r="O229" s="31"/>
      <c r="P229" s="31"/>
      <c r="Q229" s="31"/>
      <c r="R229" s="31"/>
      <c r="S229" s="31"/>
      <c r="T229" s="31"/>
      <c r="U229" s="32"/>
      <c r="V229" s="33"/>
      <c r="W229" s="33"/>
      <c r="X229" s="33"/>
      <c r="Y229" s="27"/>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row>
    <row r="230">
      <c r="A230" s="27"/>
      <c r="B230" s="27"/>
      <c r="C230" s="28"/>
      <c r="D230" s="27"/>
      <c r="E230" s="27"/>
      <c r="F230" s="27"/>
      <c r="G230" s="29"/>
      <c r="H230" s="129"/>
      <c r="I230" s="30"/>
      <c r="J230" s="30"/>
      <c r="K230" s="30"/>
      <c r="L230" s="30"/>
      <c r="M230" s="30"/>
      <c r="N230" s="130"/>
      <c r="O230" s="31"/>
      <c r="P230" s="31"/>
      <c r="Q230" s="31"/>
      <c r="R230" s="31"/>
      <c r="S230" s="31"/>
      <c r="T230" s="31"/>
      <c r="U230" s="32"/>
      <c r="V230" s="33"/>
      <c r="W230" s="33"/>
      <c r="X230" s="33"/>
      <c r="Y230" s="27"/>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row>
    <row r="231">
      <c r="A231" s="27"/>
      <c r="B231" s="27"/>
      <c r="C231" s="28"/>
      <c r="D231" s="27"/>
      <c r="E231" s="27"/>
      <c r="F231" s="27"/>
      <c r="G231" s="29"/>
      <c r="H231" s="129"/>
      <c r="I231" s="30"/>
      <c r="J231" s="30"/>
      <c r="K231" s="30"/>
      <c r="L231" s="30"/>
      <c r="M231" s="30"/>
      <c r="N231" s="130"/>
      <c r="O231" s="31"/>
      <c r="P231" s="31"/>
      <c r="Q231" s="31"/>
      <c r="R231" s="31"/>
      <c r="S231" s="31"/>
      <c r="T231" s="31"/>
      <c r="U231" s="32"/>
      <c r="V231" s="33"/>
      <c r="W231" s="33"/>
      <c r="X231" s="33"/>
      <c r="Y231" s="27"/>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row>
    <row r="232">
      <c r="A232" s="27"/>
      <c r="B232" s="27"/>
      <c r="C232" s="28"/>
      <c r="D232" s="27"/>
      <c r="E232" s="27"/>
      <c r="F232" s="27"/>
      <c r="G232" s="29"/>
      <c r="H232" s="129"/>
      <c r="I232" s="30"/>
      <c r="J232" s="30"/>
      <c r="K232" s="30"/>
      <c r="L232" s="30"/>
      <c r="M232" s="30"/>
      <c r="N232" s="130"/>
      <c r="O232" s="31"/>
      <c r="P232" s="31"/>
      <c r="Q232" s="31"/>
      <c r="R232" s="31"/>
      <c r="S232" s="31"/>
      <c r="T232" s="31"/>
      <c r="U232" s="32"/>
      <c r="V232" s="33"/>
      <c r="W232" s="33"/>
      <c r="X232" s="33"/>
      <c r="Y232" s="27"/>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row>
    <row r="233">
      <c r="A233" s="27"/>
      <c r="B233" s="27"/>
      <c r="C233" s="28"/>
      <c r="D233" s="27"/>
      <c r="E233" s="27"/>
      <c r="F233" s="27"/>
      <c r="G233" s="29"/>
      <c r="H233" s="129"/>
      <c r="I233" s="30"/>
      <c r="J233" s="30"/>
      <c r="K233" s="30"/>
      <c r="L233" s="30"/>
      <c r="M233" s="30"/>
      <c r="N233" s="130"/>
      <c r="O233" s="31"/>
      <c r="P233" s="31"/>
      <c r="Q233" s="31"/>
      <c r="R233" s="31"/>
      <c r="S233" s="31"/>
      <c r="T233" s="31"/>
      <c r="U233" s="32"/>
      <c r="V233" s="33"/>
      <c r="W233" s="33"/>
      <c r="X233" s="33"/>
      <c r="Y233" s="27"/>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row>
    <row r="234">
      <c r="A234" s="27"/>
      <c r="B234" s="27"/>
      <c r="C234" s="28"/>
      <c r="D234" s="27"/>
      <c r="E234" s="27"/>
      <c r="F234" s="27"/>
      <c r="G234" s="29"/>
      <c r="H234" s="129"/>
      <c r="I234" s="30"/>
      <c r="J234" s="30"/>
      <c r="K234" s="30"/>
      <c r="L234" s="30"/>
      <c r="M234" s="30"/>
      <c r="N234" s="130"/>
      <c r="O234" s="31"/>
      <c r="P234" s="31"/>
      <c r="Q234" s="31"/>
      <c r="R234" s="31"/>
      <c r="S234" s="31"/>
      <c r="T234" s="31"/>
      <c r="U234" s="32"/>
      <c r="V234" s="33"/>
      <c r="W234" s="33"/>
      <c r="X234" s="33"/>
      <c r="Y234" s="27"/>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row>
    <row r="235">
      <c r="A235" s="27"/>
      <c r="B235" s="27"/>
      <c r="C235" s="28"/>
      <c r="D235" s="27"/>
      <c r="E235" s="27"/>
      <c r="F235" s="27"/>
      <c r="G235" s="29"/>
      <c r="H235" s="129"/>
      <c r="I235" s="30"/>
      <c r="J235" s="30"/>
      <c r="K235" s="30"/>
      <c r="L235" s="30"/>
      <c r="M235" s="30"/>
      <c r="N235" s="130"/>
      <c r="O235" s="31"/>
      <c r="P235" s="31"/>
      <c r="Q235" s="31"/>
      <c r="R235" s="31"/>
      <c r="S235" s="31"/>
      <c r="T235" s="31"/>
      <c r="U235" s="32"/>
      <c r="V235" s="33"/>
      <c r="W235" s="33"/>
      <c r="X235" s="33"/>
      <c r="Y235" s="27"/>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row>
    <row r="236">
      <c r="A236" s="27"/>
      <c r="B236" s="27"/>
      <c r="C236" s="28"/>
      <c r="D236" s="27"/>
      <c r="E236" s="27"/>
      <c r="F236" s="27"/>
      <c r="G236" s="29"/>
      <c r="H236" s="129"/>
      <c r="I236" s="30"/>
      <c r="J236" s="30"/>
      <c r="K236" s="30"/>
      <c r="L236" s="30"/>
      <c r="M236" s="30"/>
      <c r="N236" s="130"/>
      <c r="O236" s="31"/>
      <c r="P236" s="31"/>
      <c r="Q236" s="31"/>
      <c r="R236" s="31"/>
      <c r="S236" s="31"/>
      <c r="T236" s="31"/>
      <c r="U236" s="32"/>
      <c r="V236" s="33"/>
      <c r="W236" s="33"/>
      <c r="X236" s="33"/>
      <c r="Y236" s="27"/>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row>
    <row r="237">
      <c r="A237" s="27"/>
      <c r="B237" s="27"/>
      <c r="C237" s="28"/>
      <c r="D237" s="27"/>
      <c r="E237" s="27"/>
      <c r="F237" s="27"/>
      <c r="G237" s="29"/>
      <c r="H237" s="129"/>
      <c r="I237" s="30"/>
      <c r="J237" s="30"/>
      <c r="K237" s="30"/>
      <c r="L237" s="30"/>
      <c r="M237" s="30"/>
      <c r="N237" s="130"/>
      <c r="O237" s="31"/>
      <c r="P237" s="31"/>
      <c r="Q237" s="31"/>
      <c r="R237" s="31"/>
      <c r="S237" s="31"/>
      <c r="T237" s="31"/>
      <c r="U237" s="32"/>
      <c r="V237" s="33"/>
      <c r="W237" s="33"/>
      <c r="X237" s="33"/>
      <c r="Y237" s="27"/>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row>
    <row r="238">
      <c r="A238" s="27"/>
      <c r="B238" s="27"/>
      <c r="C238" s="28"/>
      <c r="D238" s="27"/>
      <c r="E238" s="27"/>
      <c r="F238" s="27"/>
      <c r="G238" s="29"/>
      <c r="H238" s="129"/>
      <c r="I238" s="30"/>
      <c r="J238" s="30"/>
      <c r="K238" s="30"/>
      <c r="L238" s="30"/>
      <c r="M238" s="30"/>
      <c r="N238" s="130"/>
      <c r="O238" s="31"/>
      <c r="P238" s="31"/>
      <c r="Q238" s="31"/>
      <c r="R238" s="31"/>
      <c r="S238" s="31"/>
      <c r="T238" s="31"/>
      <c r="U238" s="32"/>
      <c r="V238" s="33"/>
      <c r="W238" s="33"/>
      <c r="X238" s="33"/>
      <c r="Y238" s="27"/>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row>
    <row r="239">
      <c r="A239" s="27"/>
      <c r="B239" s="27"/>
      <c r="C239" s="28"/>
      <c r="D239" s="27"/>
      <c r="E239" s="27"/>
      <c r="F239" s="27"/>
      <c r="G239" s="29"/>
      <c r="H239" s="129"/>
      <c r="I239" s="30"/>
      <c r="J239" s="30"/>
      <c r="K239" s="30"/>
      <c r="L239" s="30"/>
      <c r="M239" s="30"/>
      <c r="N239" s="130"/>
      <c r="O239" s="31"/>
      <c r="P239" s="31"/>
      <c r="Q239" s="31"/>
      <c r="R239" s="31"/>
      <c r="S239" s="31"/>
      <c r="T239" s="31"/>
      <c r="U239" s="32"/>
      <c r="V239" s="33"/>
      <c r="W239" s="33"/>
      <c r="X239" s="33"/>
      <c r="Y239" s="27"/>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row>
    <row r="240">
      <c r="A240" s="27"/>
      <c r="B240" s="27"/>
      <c r="C240" s="28"/>
      <c r="D240" s="27"/>
      <c r="E240" s="27"/>
      <c r="F240" s="27"/>
      <c r="G240" s="29"/>
      <c r="H240" s="129"/>
      <c r="I240" s="30"/>
      <c r="J240" s="30"/>
      <c r="K240" s="30"/>
      <c r="L240" s="30"/>
      <c r="M240" s="30"/>
      <c r="N240" s="130"/>
      <c r="O240" s="31"/>
      <c r="P240" s="31"/>
      <c r="Q240" s="31"/>
      <c r="R240" s="31"/>
      <c r="S240" s="31"/>
      <c r="T240" s="31"/>
      <c r="U240" s="32"/>
      <c r="V240" s="33"/>
      <c r="W240" s="33"/>
      <c r="X240" s="33"/>
      <c r="Y240" s="27"/>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row>
    <row r="241">
      <c r="A241" s="27"/>
      <c r="B241" s="27"/>
      <c r="C241" s="28"/>
      <c r="D241" s="27"/>
      <c r="E241" s="27"/>
      <c r="F241" s="27"/>
      <c r="G241" s="29"/>
      <c r="H241" s="129"/>
      <c r="I241" s="30"/>
      <c r="J241" s="30"/>
      <c r="K241" s="30"/>
      <c r="L241" s="30"/>
      <c r="M241" s="30"/>
      <c r="N241" s="130"/>
      <c r="O241" s="31"/>
      <c r="P241" s="31"/>
      <c r="Q241" s="31"/>
      <c r="R241" s="31"/>
      <c r="S241" s="31"/>
      <c r="T241" s="31"/>
      <c r="U241" s="32"/>
      <c r="V241" s="33"/>
      <c r="W241" s="33"/>
      <c r="X241" s="33"/>
      <c r="Y241" s="27"/>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row>
    <row r="242">
      <c r="A242" s="27"/>
      <c r="B242" s="27"/>
      <c r="C242" s="28"/>
      <c r="D242" s="27"/>
      <c r="E242" s="27"/>
      <c r="F242" s="27"/>
      <c r="G242" s="29"/>
      <c r="H242" s="129"/>
      <c r="I242" s="30"/>
      <c r="J242" s="30"/>
      <c r="K242" s="30"/>
      <c r="L242" s="30"/>
      <c r="M242" s="30"/>
      <c r="N242" s="130"/>
      <c r="O242" s="31"/>
      <c r="P242" s="31"/>
      <c r="Q242" s="31"/>
      <c r="R242" s="31"/>
      <c r="S242" s="31"/>
      <c r="T242" s="31"/>
      <c r="U242" s="32"/>
      <c r="V242" s="33"/>
      <c r="W242" s="33"/>
      <c r="X242" s="33"/>
      <c r="Y242" s="27"/>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row>
    <row r="243">
      <c r="A243" s="27"/>
      <c r="B243" s="27"/>
      <c r="C243" s="28"/>
      <c r="D243" s="27"/>
      <c r="E243" s="27"/>
      <c r="F243" s="27"/>
      <c r="G243" s="29"/>
      <c r="H243" s="129"/>
      <c r="I243" s="30"/>
      <c r="J243" s="30"/>
      <c r="K243" s="30"/>
      <c r="L243" s="30"/>
      <c r="M243" s="30"/>
      <c r="N243" s="130"/>
      <c r="O243" s="31"/>
      <c r="P243" s="31"/>
      <c r="Q243" s="31"/>
      <c r="R243" s="31"/>
      <c r="S243" s="31"/>
      <c r="T243" s="31"/>
      <c r="U243" s="32"/>
      <c r="V243" s="33"/>
      <c r="W243" s="33"/>
      <c r="X243" s="33"/>
      <c r="Y243" s="27"/>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row>
    <row r="244">
      <c r="A244" s="27"/>
      <c r="B244" s="27"/>
      <c r="C244" s="28"/>
      <c r="D244" s="27"/>
      <c r="E244" s="27"/>
      <c r="F244" s="27"/>
      <c r="G244" s="29"/>
      <c r="H244" s="129"/>
      <c r="I244" s="30"/>
      <c r="J244" s="30"/>
      <c r="K244" s="30"/>
      <c r="L244" s="30"/>
      <c r="M244" s="30"/>
      <c r="N244" s="130"/>
      <c r="O244" s="31"/>
      <c r="P244" s="31"/>
      <c r="Q244" s="31"/>
      <c r="R244" s="31"/>
      <c r="S244" s="31"/>
      <c r="T244" s="31"/>
      <c r="U244" s="32"/>
      <c r="V244" s="33"/>
      <c r="W244" s="33"/>
      <c r="X244" s="33"/>
      <c r="Y244" s="27"/>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row>
    <row r="245">
      <c r="A245" s="27"/>
      <c r="B245" s="27"/>
      <c r="C245" s="28"/>
      <c r="D245" s="27"/>
      <c r="E245" s="27"/>
      <c r="F245" s="27"/>
      <c r="G245" s="29"/>
      <c r="H245" s="129"/>
      <c r="I245" s="30"/>
      <c r="J245" s="30"/>
      <c r="K245" s="30"/>
      <c r="L245" s="30"/>
      <c r="M245" s="30"/>
      <c r="N245" s="130"/>
      <c r="O245" s="31"/>
      <c r="P245" s="31"/>
      <c r="Q245" s="31"/>
      <c r="R245" s="31"/>
      <c r="S245" s="31"/>
      <c r="T245" s="31"/>
      <c r="U245" s="32"/>
      <c r="V245" s="33"/>
      <c r="W245" s="33"/>
      <c r="X245" s="33"/>
      <c r="Y245" s="27"/>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row>
    <row r="246">
      <c r="A246" s="27"/>
      <c r="B246" s="27"/>
      <c r="C246" s="28"/>
      <c r="D246" s="27"/>
      <c r="E246" s="27"/>
      <c r="F246" s="27"/>
      <c r="G246" s="29"/>
      <c r="H246" s="129"/>
      <c r="I246" s="30"/>
      <c r="J246" s="30"/>
      <c r="K246" s="30"/>
      <c r="L246" s="30"/>
      <c r="M246" s="30"/>
      <c r="N246" s="130"/>
      <c r="O246" s="31"/>
      <c r="P246" s="31"/>
      <c r="Q246" s="31"/>
      <c r="R246" s="31"/>
      <c r="S246" s="31"/>
      <c r="T246" s="31"/>
      <c r="U246" s="32"/>
      <c r="V246" s="33"/>
      <c r="W246" s="33"/>
      <c r="X246" s="33"/>
      <c r="Y246" s="27"/>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row>
    <row r="247">
      <c r="A247" s="27"/>
      <c r="B247" s="27"/>
      <c r="C247" s="28"/>
      <c r="D247" s="27"/>
      <c r="E247" s="27"/>
      <c r="F247" s="27"/>
      <c r="G247" s="29"/>
      <c r="H247" s="129"/>
      <c r="I247" s="30"/>
      <c r="J247" s="30"/>
      <c r="K247" s="30"/>
      <c r="L247" s="30"/>
      <c r="M247" s="30"/>
      <c r="N247" s="130"/>
      <c r="O247" s="31"/>
      <c r="P247" s="31"/>
      <c r="Q247" s="31"/>
      <c r="R247" s="31"/>
      <c r="S247" s="31"/>
      <c r="T247" s="31"/>
      <c r="U247" s="32"/>
      <c r="V247" s="33"/>
      <c r="W247" s="33"/>
      <c r="X247" s="33"/>
      <c r="Y247" s="27"/>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row>
    <row r="248">
      <c r="A248" s="27"/>
      <c r="B248" s="27"/>
      <c r="C248" s="28"/>
      <c r="D248" s="27"/>
      <c r="E248" s="27"/>
      <c r="F248" s="27"/>
      <c r="G248" s="29"/>
      <c r="H248" s="129"/>
      <c r="I248" s="30"/>
      <c r="J248" s="30"/>
      <c r="K248" s="30"/>
      <c r="L248" s="30"/>
      <c r="M248" s="30"/>
      <c r="N248" s="130"/>
      <c r="O248" s="31"/>
      <c r="P248" s="31"/>
      <c r="Q248" s="31"/>
      <c r="R248" s="31"/>
      <c r="S248" s="31"/>
      <c r="T248" s="31"/>
      <c r="U248" s="32"/>
      <c r="V248" s="33"/>
      <c r="W248" s="33"/>
      <c r="X248" s="33"/>
      <c r="Y248" s="27"/>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row>
    <row r="249">
      <c r="A249" s="27"/>
      <c r="B249" s="27"/>
      <c r="C249" s="28"/>
      <c r="D249" s="27"/>
      <c r="E249" s="27"/>
      <c r="F249" s="27"/>
      <c r="G249" s="29"/>
      <c r="H249" s="129"/>
      <c r="I249" s="30"/>
      <c r="J249" s="30"/>
      <c r="K249" s="30"/>
      <c r="L249" s="30"/>
      <c r="M249" s="30"/>
      <c r="N249" s="130"/>
      <c r="O249" s="31"/>
      <c r="P249" s="31"/>
      <c r="Q249" s="31"/>
      <c r="R249" s="31"/>
      <c r="S249" s="31"/>
      <c r="T249" s="31"/>
      <c r="U249" s="32"/>
      <c r="V249" s="33"/>
      <c r="W249" s="33"/>
      <c r="X249" s="33"/>
      <c r="Y249" s="27"/>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row>
    <row r="250">
      <c r="A250" s="27"/>
      <c r="B250" s="27"/>
      <c r="C250" s="28"/>
      <c r="D250" s="27"/>
      <c r="E250" s="27"/>
      <c r="F250" s="27"/>
      <c r="G250" s="29"/>
      <c r="H250" s="129"/>
      <c r="I250" s="30"/>
      <c r="J250" s="30"/>
      <c r="K250" s="30"/>
      <c r="L250" s="30"/>
      <c r="M250" s="30"/>
      <c r="N250" s="130"/>
      <c r="O250" s="31"/>
      <c r="P250" s="31"/>
      <c r="Q250" s="31"/>
      <c r="R250" s="31"/>
      <c r="S250" s="31"/>
      <c r="T250" s="31"/>
      <c r="U250" s="32"/>
      <c r="V250" s="33"/>
      <c r="W250" s="33"/>
      <c r="X250" s="33"/>
      <c r="Y250" s="27"/>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row>
    <row r="251">
      <c r="A251" s="27"/>
      <c r="B251" s="27"/>
      <c r="C251" s="28"/>
      <c r="D251" s="27"/>
      <c r="E251" s="27"/>
      <c r="F251" s="27"/>
      <c r="G251" s="29"/>
      <c r="H251" s="129"/>
      <c r="I251" s="30"/>
      <c r="J251" s="30"/>
      <c r="K251" s="30"/>
      <c r="L251" s="30"/>
      <c r="M251" s="30"/>
      <c r="N251" s="130"/>
      <c r="O251" s="31"/>
      <c r="P251" s="31"/>
      <c r="Q251" s="31"/>
      <c r="R251" s="31"/>
      <c r="S251" s="31"/>
      <c r="T251" s="31"/>
      <c r="U251" s="32"/>
      <c r="V251" s="33"/>
      <c r="W251" s="33"/>
      <c r="X251" s="33"/>
      <c r="Y251" s="27"/>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row>
    <row r="252">
      <c r="A252" s="27"/>
      <c r="B252" s="27"/>
      <c r="C252" s="28"/>
      <c r="D252" s="27"/>
      <c r="E252" s="27"/>
      <c r="F252" s="27"/>
      <c r="G252" s="29"/>
      <c r="H252" s="129"/>
      <c r="I252" s="30"/>
      <c r="J252" s="30"/>
      <c r="K252" s="30"/>
      <c r="L252" s="30"/>
      <c r="M252" s="30"/>
      <c r="N252" s="130"/>
      <c r="O252" s="31"/>
      <c r="P252" s="31"/>
      <c r="Q252" s="31"/>
      <c r="R252" s="31"/>
      <c r="S252" s="31"/>
      <c r="T252" s="31"/>
      <c r="U252" s="32"/>
      <c r="V252" s="33"/>
      <c r="W252" s="33"/>
      <c r="X252" s="33"/>
      <c r="Y252" s="27"/>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row>
    <row r="253">
      <c r="A253" s="27"/>
      <c r="B253" s="27"/>
      <c r="C253" s="28"/>
      <c r="D253" s="27"/>
      <c r="E253" s="27"/>
      <c r="F253" s="27"/>
      <c r="G253" s="29"/>
      <c r="H253" s="129"/>
      <c r="I253" s="30"/>
      <c r="J253" s="30"/>
      <c r="K253" s="30"/>
      <c r="L253" s="30"/>
      <c r="M253" s="30"/>
      <c r="N253" s="130"/>
      <c r="O253" s="31"/>
      <c r="P253" s="31"/>
      <c r="Q253" s="31"/>
      <c r="R253" s="31"/>
      <c r="S253" s="31"/>
      <c r="T253" s="31"/>
      <c r="U253" s="32"/>
      <c r="V253" s="33"/>
      <c r="W253" s="33"/>
      <c r="X253" s="33"/>
      <c r="Y253" s="27"/>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row>
    <row r="254">
      <c r="A254" s="27"/>
      <c r="B254" s="27"/>
      <c r="C254" s="28"/>
      <c r="D254" s="27"/>
      <c r="E254" s="27"/>
      <c r="F254" s="27"/>
      <c r="G254" s="29"/>
      <c r="H254" s="129"/>
      <c r="I254" s="30"/>
      <c r="J254" s="30"/>
      <c r="K254" s="30"/>
      <c r="L254" s="30"/>
      <c r="M254" s="30"/>
      <c r="N254" s="130"/>
      <c r="O254" s="31"/>
      <c r="P254" s="31"/>
      <c r="Q254" s="31"/>
      <c r="R254" s="31"/>
      <c r="S254" s="31"/>
      <c r="T254" s="31"/>
      <c r="U254" s="32"/>
      <c r="V254" s="33"/>
      <c r="W254" s="33"/>
      <c r="X254" s="33"/>
      <c r="Y254" s="27"/>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row>
    <row r="255">
      <c r="A255" s="27"/>
      <c r="B255" s="27"/>
      <c r="C255" s="28"/>
      <c r="D255" s="27"/>
      <c r="E255" s="27"/>
      <c r="F255" s="27"/>
      <c r="G255" s="29"/>
      <c r="H255" s="129"/>
      <c r="I255" s="30"/>
      <c r="J255" s="30"/>
      <c r="K255" s="30"/>
      <c r="L255" s="30"/>
      <c r="M255" s="30"/>
      <c r="N255" s="130"/>
      <c r="O255" s="31"/>
      <c r="P255" s="31"/>
      <c r="Q255" s="31"/>
      <c r="R255" s="31"/>
      <c r="S255" s="31"/>
      <c r="T255" s="31"/>
      <c r="U255" s="32"/>
      <c r="V255" s="33"/>
      <c r="W255" s="33"/>
      <c r="X255" s="33"/>
      <c r="Y255" s="27"/>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row>
    <row r="256">
      <c r="A256" s="27"/>
      <c r="B256" s="27"/>
      <c r="C256" s="28"/>
      <c r="D256" s="27"/>
      <c r="E256" s="27"/>
      <c r="F256" s="27"/>
      <c r="G256" s="29"/>
      <c r="H256" s="129"/>
      <c r="I256" s="30"/>
      <c r="J256" s="30"/>
      <c r="K256" s="30"/>
      <c r="L256" s="30"/>
      <c r="M256" s="30"/>
      <c r="N256" s="130"/>
      <c r="O256" s="31"/>
      <c r="P256" s="31"/>
      <c r="Q256" s="31"/>
      <c r="R256" s="31"/>
      <c r="S256" s="31"/>
      <c r="T256" s="31"/>
      <c r="U256" s="32"/>
      <c r="V256" s="33"/>
      <c r="W256" s="33"/>
      <c r="X256" s="33"/>
      <c r="Y256" s="27"/>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row>
    <row r="257">
      <c r="A257" s="27"/>
      <c r="B257" s="27"/>
      <c r="C257" s="28"/>
      <c r="D257" s="27"/>
      <c r="E257" s="27"/>
      <c r="F257" s="27"/>
      <c r="G257" s="29"/>
      <c r="H257" s="129"/>
      <c r="I257" s="30"/>
      <c r="J257" s="30"/>
      <c r="K257" s="30"/>
      <c r="L257" s="30"/>
      <c r="M257" s="30"/>
      <c r="N257" s="130"/>
      <c r="O257" s="31"/>
      <c r="P257" s="31"/>
      <c r="Q257" s="31"/>
      <c r="R257" s="31"/>
      <c r="S257" s="31"/>
      <c r="T257" s="31"/>
      <c r="U257" s="32"/>
      <c r="V257" s="33"/>
      <c r="W257" s="33"/>
      <c r="X257" s="33"/>
      <c r="Y257" s="27"/>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row>
    <row r="258">
      <c r="A258" s="27"/>
      <c r="B258" s="27"/>
      <c r="C258" s="28"/>
      <c r="D258" s="27"/>
      <c r="E258" s="27"/>
      <c r="F258" s="27"/>
      <c r="G258" s="29"/>
      <c r="H258" s="129"/>
      <c r="I258" s="30"/>
      <c r="J258" s="30"/>
      <c r="K258" s="30"/>
      <c r="L258" s="30"/>
      <c r="M258" s="30"/>
      <c r="N258" s="130"/>
      <c r="O258" s="31"/>
      <c r="P258" s="31"/>
      <c r="Q258" s="31"/>
      <c r="R258" s="31"/>
      <c r="S258" s="31"/>
      <c r="T258" s="31"/>
      <c r="U258" s="32"/>
      <c r="V258" s="33"/>
      <c r="W258" s="33"/>
      <c r="X258" s="33"/>
      <c r="Y258" s="27"/>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row>
    <row r="259">
      <c r="A259" s="27"/>
      <c r="B259" s="27"/>
      <c r="C259" s="28"/>
      <c r="D259" s="27"/>
      <c r="E259" s="27"/>
      <c r="F259" s="27"/>
      <c r="G259" s="29"/>
      <c r="H259" s="129"/>
      <c r="I259" s="30"/>
      <c r="J259" s="30"/>
      <c r="K259" s="30"/>
      <c r="L259" s="30"/>
      <c r="M259" s="30"/>
      <c r="N259" s="130"/>
      <c r="O259" s="31"/>
      <c r="P259" s="31"/>
      <c r="Q259" s="31"/>
      <c r="R259" s="31"/>
      <c r="S259" s="31"/>
      <c r="T259" s="31"/>
      <c r="U259" s="32"/>
      <c r="V259" s="33"/>
      <c r="W259" s="33"/>
      <c r="X259" s="33"/>
      <c r="Y259" s="27"/>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row>
    <row r="260">
      <c r="A260" s="27"/>
      <c r="B260" s="27"/>
      <c r="C260" s="28"/>
      <c r="D260" s="27"/>
      <c r="E260" s="27"/>
      <c r="F260" s="27"/>
      <c r="G260" s="29"/>
      <c r="H260" s="129"/>
      <c r="I260" s="30"/>
      <c r="J260" s="30"/>
      <c r="K260" s="30"/>
      <c r="L260" s="30"/>
      <c r="M260" s="30"/>
      <c r="N260" s="130"/>
      <c r="O260" s="31"/>
      <c r="P260" s="31"/>
      <c r="Q260" s="31"/>
      <c r="R260" s="31"/>
      <c r="S260" s="31"/>
      <c r="T260" s="31"/>
      <c r="U260" s="32"/>
      <c r="V260" s="33"/>
      <c r="W260" s="33"/>
      <c r="X260" s="33"/>
      <c r="Y260" s="27"/>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row>
    <row r="261">
      <c r="A261" s="27"/>
      <c r="B261" s="27"/>
      <c r="C261" s="28"/>
      <c r="D261" s="27"/>
      <c r="E261" s="27"/>
      <c r="F261" s="27"/>
      <c r="G261" s="29"/>
      <c r="H261" s="129"/>
      <c r="I261" s="30"/>
      <c r="J261" s="30"/>
      <c r="K261" s="30"/>
      <c r="L261" s="30"/>
      <c r="M261" s="30"/>
      <c r="N261" s="130"/>
      <c r="O261" s="31"/>
      <c r="P261" s="31"/>
      <c r="Q261" s="31"/>
      <c r="R261" s="31"/>
      <c r="S261" s="31"/>
      <c r="T261" s="31"/>
      <c r="U261" s="32"/>
      <c r="V261" s="33"/>
      <c r="W261" s="33"/>
      <c r="X261" s="33"/>
      <c r="Y261" s="27"/>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row>
    <row r="262">
      <c r="A262" s="27"/>
      <c r="B262" s="27"/>
      <c r="C262" s="28"/>
      <c r="D262" s="27"/>
      <c r="E262" s="27"/>
      <c r="F262" s="27"/>
      <c r="G262" s="29"/>
      <c r="H262" s="129"/>
      <c r="I262" s="30"/>
      <c r="J262" s="30"/>
      <c r="K262" s="30"/>
      <c r="L262" s="30"/>
      <c r="M262" s="30"/>
      <c r="N262" s="130"/>
      <c r="O262" s="31"/>
      <c r="P262" s="31"/>
      <c r="Q262" s="31"/>
      <c r="R262" s="31"/>
      <c r="S262" s="31"/>
      <c r="T262" s="31"/>
      <c r="U262" s="32"/>
      <c r="V262" s="33"/>
      <c r="W262" s="33"/>
      <c r="X262" s="33"/>
      <c r="Y262" s="27"/>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row>
    <row r="263">
      <c r="A263" s="27"/>
      <c r="B263" s="27"/>
      <c r="C263" s="28"/>
      <c r="D263" s="27"/>
      <c r="E263" s="27"/>
      <c r="F263" s="27"/>
      <c r="G263" s="29"/>
      <c r="H263" s="129"/>
      <c r="I263" s="30"/>
      <c r="J263" s="30"/>
      <c r="K263" s="30"/>
      <c r="L263" s="30"/>
      <c r="M263" s="30"/>
      <c r="N263" s="130"/>
      <c r="O263" s="31"/>
      <c r="P263" s="31"/>
      <c r="Q263" s="31"/>
      <c r="R263" s="31"/>
      <c r="S263" s="31"/>
      <c r="T263" s="31"/>
      <c r="U263" s="32"/>
      <c r="V263" s="33"/>
      <c r="W263" s="33"/>
      <c r="X263" s="33"/>
      <c r="Y263" s="27"/>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row>
    <row r="264">
      <c r="A264" s="27"/>
      <c r="B264" s="27"/>
      <c r="C264" s="28"/>
      <c r="D264" s="27"/>
      <c r="E264" s="27"/>
      <c r="F264" s="27"/>
      <c r="G264" s="29"/>
      <c r="H264" s="129"/>
      <c r="I264" s="30"/>
      <c r="J264" s="30"/>
      <c r="K264" s="30"/>
      <c r="L264" s="30"/>
      <c r="M264" s="30"/>
      <c r="N264" s="130"/>
      <c r="O264" s="31"/>
      <c r="P264" s="31"/>
      <c r="Q264" s="31"/>
      <c r="R264" s="31"/>
      <c r="S264" s="31"/>
      <c r="T264" s="31"/>
      <c r="U264" s="32"/>
      <c r="V264" s="33"/>
      <c r="W264" s="33"/>
      <c r="X264" s="33"/>
      <c r="Y264" s="27"/>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row>
    <row r="265">
      <c r="A265" s="27"/>
      <c r="B265" s="27"/>
      <c r="C265" s="28"/>
      <c r="D265" s="27"/>
      <c r="E265" s="27"/>
      <c r="F265" s="27"/>
      <c r="G265" s="29"/>
      <c r="H265" s="129"/>
      <c r="I265" s="30"/>
      <c r="J265" s="30"/>
      <c r="K265" s="30"/>
      <c r="L265" s="30"/>
      <c r="M265" s="30"/>
      <c r="N265" s="130"/>
      <c r="O265" s="31"/>
      <c r="P265" s="31"/>
      <c r="Q265" s="31"/>
      <c r="R265" s="31"/>
      <c r="S265" s="31"/>
      <c r="T265" s="31"/>
      <c r="U265" s="32"/>
      <c r="V265" s="33"/>
      <c r="W265" s="33"/>
      <c r="X265" s="33"/>
      <c r="Y265" s="27"/>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row>
    <row r="266">
      <c r="A266" s="27"/>
      <c r="B266" s="27"/>
      <c r="C266" s="28"/>
      <c r="D266" s="27"/>
      <c r="E266" s="27"/>
      <c r="F266" s="27"/>
      <c r="G266" s="29"/>
      <c r="H266" s="129"/>
      <c r="I266" s="30"/>
      <c r="J266" s="30"/>
      <c r="K266" s="30"/>
      <c r="L266" s="30"/>
      <c r="M266" s="30"/>
      <c r="N266" s="130"/>
      <c r="O266" s="31"/>
      <c r="P266" s="31"/>
      <c r="Q266" s="31"/>
      <c r="R266" s="31"/>
      <c r="S266" s="31"/>
      <c r="T266" s="31"/>
      <c r="U266" s="32"/>
      <c r="V266" s="33"/>
      <c r="W266" s="33"/>
      <c r="X266" s="33"/>
      <c r="Y266" s="27"/>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row>
    <row r="267">
      <c r="A267" s="27"/>
      <c r="B267" s="27"/>
      <c r="C267" s="28"/>
      <c r="D267" s="27"/>
      <c r="E267" s="27"/>
      <c r="F267" s="27"/>
      <c r="G267" s="29"/>
      <c r="H267" s="129"/>
      <c r="I267" s="30"/>
      <c r="J267" s="30"/>
      <c r="K267" s="30"/>
      <c r="L267" s="30"/>
      <c r="M267" s="30"/>
      <c r="N267" s="130"/>
      <c r="O267" s="31"/>
      <c r="P267" s="31"/>
      <c r="Q267" s="31"/>
      <c r="R267" s="31"/>
      <c r="S267" s="31"/>
      <c r="T267" s="31"/>
      <c r="U267" s="32"/>
      <c r="V267" s="33"/>
      <c r="W267" s="33"/>
      <c r="X267" s="33"/>
      <c r="Y267" s="27"/>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row>
    <row r="268">
      <c r="A268" s="27"/>
      <c r="B268" s="27"/>
      <c r="C268" s="28"/>
      <c r="D268" s="27"/>
      <c r="E268" s="27"/>
      <c r="F268" s="27"/>
      <c r="G268" s="29"/>
      <c r="H268" s="129"/>
      <c r="I268" s="30"/>
      <c r="J268" s="30"/>
      <c r="K268" s="30"/>
      <c r="L268" s="30"/>
      <c r="M268" s="30"/>
      <c r="N268" s="130"/>
      <c r="O268" s="31"/>
      <c r="P268" s="31"/>
      <c r="Q268" s="31"/>
      <c r="R268" s="31"/>
      <c r="S268" s="31"/>
      <c r="T268" s="31"/>
      <c r="U268" s="32"/>
      <c r="V268" s="33"/>
      <c r="W268" s="33"/>
      <c r="X268" s="33"/>
      <c r="Y268" s="27"/>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row>
    <row r="269">
      <c r="A269" s="27"/>
      <c r="B269" s="27"/>
      <c r="C269" s="28"/>
      <c r="D269" s="27"/>
      <c r="E269" s="27"/>
      <c r="F269" s="27"/>
      <c r="G269" s="29"/>
      <c r="H269" s="129"/>
      <c r="I269" s="30"/>
      <c r="J269" s="30"/>
      <c r="K269" s="30"/>
      <c r="L269" s="30"/>
      <c r="M269" s="30"/>
      <c r="N269" s="130"/>
      <c r="O269" s="31"/>
      <c r="P269" s="31"/>
      <c r="Q269" s="31"/>
      <c r="R269" s="31"/>
      <c r="S269" s="31"/>
      <c r="T269" s="31"/>
      <c r="U269" s="32"/>
      <c r="V269" s="33"/>
      <c r="W269" s="33"/>
      <c r="X269" s="33"/>
      <c r="Y269" s="27"/>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row>
    <row r="270">
      <c r="A270" s="27"/>
      <c r="B270" s="27"/>
      <c r="C270" s="28"/>
      <c r="D270" s="27"/>
      <c r="E270" s="27"/>
      <c r="F270" s="27"/>
      <c r="G270" s="29"/>
      <c r="H270" s="129"/>
      <c r="I270" s="30"/>
      <c r="J270" s="30"/>
      <c r="K270" s="30"/>
      <c r="L270" s="30"/>
      <c r="M270" s="30"/>
      <c r="N270" s="130"/>
      <c r="O270" s="31"/>
      <c r="P270" s="31"/>
      <c r="Q270" s="31"/>
      <c r="R270" s="31"/>
      <c r="S270" s="31"/>
      <c r="T270" s="31"/>
      <c r="U270" s="32"/>
      <c r="V270" s="33"/>
      <c r="W270" s="33"/>
      <c r="X270" s="33"/>
      <c r="Y270" s="27"/>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row>
    <row r="271">
      <c r="A271" s="27"/>
      <c r="B271" s="27"/>
      <c r="C271" s="28"/>
      <c r="D271" s="27"/>
      <c r="E271" s="27"/>
      <c r="F271" s="27"/>
      <c r="G271" s="29"/>
      <c r="H271" s="129"/>
      <c r="I271" s="30"/>
      <c r="J271" s="30"/>
      <c r="K271" s="30"/>
      <c r="L271" s="30"/>
      <c r="M271" s="30"/>
      <c r="N271" s="130"/>
      <c r="O271" s="31"/>
      <c r="P271" s="31"/>
      <c r="Q271" s="31"/>
      <c r="R271" s="31"/>
      <c r="S271" s="31"/>
      <c r="T271" s="31"/>
      <c r="U271" s="32"/>
      <c r="V271" s="33"/>
      <c r="W271" s="33"/>
      <c r="X271" s="33"/>
      <c r="Y271" s="27"/>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row>
    <row r="272">
      <c r="A272" s="27"/>
      <c r="B272" s="27"/>
      <c r="C272" s="28"/>
      <c r="D272" s="27"/>
      <c r="E272" s="27"/>
      <c r="F272" s="27"/>
      <c r="G272" s="29"/>
      <c r="H272" s="129"/>
      <c r="I272" s="30"/>
      <c r="J272" s="30"/>
      <c r="K272" s="30"/>
      <c r="L272" s="30"/>
      <c r="M272" s="30"/>
      <c r="N272" s="130"/>
      <c r="O272" s="31"/>
      <c r="P272" s="31"/>
      <c r="Q272" s="31"/>
      <c r="R272" s="31"/>
      <c r="S272" s="31"/>
      <c r="T272" s="31"/>
      <c r="U272" s="32"/>
      <c r="V272" s="33"/>
      <c r="W272" s="33"/>
      <c r="X272" s="33"/>
      <c r="Y272" s="27"/>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row>
    <row r="273">
      <c r="A273" s="27"/>
      <c r="B273" s="27"/>
      <c r="C273" s="28"/>
      <c r="D273" s="27"/>
      <c r="E273" s="27"/>
      <c r="F273" s="27"/>
      <c r="G273" s="29"/>
      <c r="H273" s="129"/>
      <c r="I273" s="30"/>
      <c r="J273" s="30"/>
      <c r="K273" s="30"/>
      <c r="L273" s="30"/>
      <c r="M273" s="30"/>
      <c r="N273" s="130"/>
      <c r="O273" s="31"/>
      <c r="P273" s="31"/>
      <c r="Q273" s="31"/>
      <c r="R273" s="31"/>
      <c r="S273" s="31"/>
      <c r="T273" s="31"/>
      <c r="U273" s="32"/>
      <c r="V273" s="33"/>
      <c r="W273" s="33"/>
      <c r="X273" s="33"/>
      <c r="Y273" s="27"/>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row>
    <row r="274">
      <c r="A274" s="27"/>
      <c r="B274" s="27"/>
      <c r="C274" s="28"/>
      <c r="D274" s="27"/>
      <c r="E274" s="27"/>
      <c r="F274" s="27"/>
      <c r="G274" s="29"/>
      <c r="H274" s="129"/>
      <c r="I274" s="30"/>
      <c r="J274" s="30"/>
      <c r="K274" s="30"/>
      <c r="L274" s="30"/>
      <c r="M274" s="30"/>
      <c r="N274" s="130"/>
      <c r="O274" s="31"/>
      <c r="P274" s="31"/>
      <c r="Q274" s="31"/>
      <c r="R274" s="31"/>
      <c r="S274" s="31"/>
      <c r="T274" s="31"/>
      <c r="U274" s="32"/>
      <c r="V274" s="33"/>
      <c r="W274" s="33"/>
      <c r="X274" s="33"/>
      <c r="Y274" s="27"/>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row>
    <row r="275">
      <c r="A275" s="27"/>
      <c r="B275" s="27"/>
      <c r="C275" s="28"/>
      <c r="D275" s="27"/>
      <c r="E275" s="27"/>
      <c r="F275" s="27"/>
      <c r="G275" s="29"/>
      <c r="H275" s="129"/>
      <c r="I275" s="30"/>
      <c r="J275" s="30"/>
      <c r="K275" s="30"/>
      <c r="L275" s="30"/>
      <c r="M275" s="30"/>
      <c r="N275" s="130"/>
      <c r="O275" s="31"/>
      <c r="P275" s="31"/>
      <c r="Q275" s="31"/>
      <c r="R275" s="31"/>
      <c r="S275" s="31"/>
      <c r="T275" s="31"/>
      <c r="U275" s="32"/>
      <c r="V275" s="33"/>
      <c r="W275" s="33"/>
      <c r="X275" s="33"/>
      <c r="Y275" s="27"/>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row>
    <row r="276">
      <c r="A276" s="27"/>
      <c r="B276" s="27"/>
      <c r="C276" s="28"/>
      <c r="D276" s="27"/>
      <c r="E276" s="27"/>
      <c r="F276" s="27"/>
      <c r="G276" s="29"/>
      <c r="H276" s="129"/>
      <c r="I276" s="30"/>
      <c r="J276" s="30"/>
      <c r="K276" s="30"/>
      <c r="L276" s="30"/>
      <c r="M276" s="30"/>
      <c r="N276" s="130"/>
      <c r="O276" s="31"/>
      <c r="P276" s="31"/>
      <c r="Q276" s="31"/>
      <c r="R276" s="31"/>
      <c r="S276" s="31"/>
      <c r="T276" s="31"/>
      <c r="U276" s="32"/>
      <c r="V276" s="33"/>
      <c r="W276" s="33"/>
      <c r="X276" s="33"/>
      <c r="Y276" s="27"/>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row>
    <row r="277">
      <c r="A277" s="27"/>
      <c r="B277" s="27"/>
      <c r="C277" s="28"/>
      <c r="D277" s="27"/>
      <c r="E277" s="27"/>
      <c r="F277" s="27"/>
      <c r="G277" s="29"/>
      <c r="H277" s="129"/>
      <c r="I277" s="30"/>
      <c r="J277" s="30"/>
      <c r="K277" s="30"/>
      <c r="L277" s="30"/>
      <c r="M277" s="30"/>
      <c r="N277" s="130"/>
      <c r="O277" s="31"/>
      <c r="P277" s="31"/>
      <c r="Q277" s="31"/>
      <c r="R277" s="31"/>
      <c r="S277" s="31"/>
      <c r="T277" s="31"/>
      <c r="U277" s="32"/>
      <c r="V277" s="33"/>
      <c r="W277" s="33"/>
      <c r="X277" s="33"/>
      <c r="Y277" s="27"/>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row>
    <row r="278">
      <c r="A278" s="27"/>
      <c r="B278" s="27"/>
      <c r="C278" s="28"/>
      <c r="D278" s="27"/>
      <c r="E278" s="27"/>
      <c r="F278" s="27"/>
      <c r="G278" s="29"/>
      <c r="H278" s="129"/>
      <c r="I278" s="30"/>
      <c r="J278" s="30"/>
      <c r="K278" s="30"/>
      <c r="L278" s="30"/>
      <c r="M278" s="30"/>
      <c r="N278" s="130"/>
      <c r="O278" s="31"/>
      <c r="P278" s="31"/>
      <c r="Q278" s="31"/>
      <c r="R278" s="31"/>
      <c r="S278" s="31"/>
      <c r="T278" s="31"/>
      <c r="U278" s="32"/>
      <c r="V278" s="33"/>
      <c r="W278" s="33"/>
      <c r="X278" s="33"/>
      <c r="Y278" s="27"/>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row>
    <row r="279">
      <c r="A279" s="27"/>
      <c r="B279" s="27"/>
      <c r="C279" s="28"/>
      <c r="D279" s="27"/>
      <c r="E279" s="27"/>
      <c r="F279" s="27"/>
      <c r="G279" s="29"/>
      <c r="H279" s="129"/>
      <c r="I279" s="30"/>
      <c r="J279" s="30"/>
      <c r="K279" s="30"/>
      <c r="L279" s="30"/>
      <c r="M279" s="30"/>
      <c r="N279" s="130"/>
      <c r="O279" s="31"/>
      <c r="P279" s="31"/>
      <c r="Q279" s="31"/>
      <c r="R279" s="31"/>
      <c r="S279" s="31"/>
      <c r="T279" s="31"/>
      <c r="U279" s="32"/>
      <c r="V279" s="33"/>
      <c r="W279" s="33"/>
      <c r="X279" s="33"/>
      <c r="Y279" s="27"/>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row>
    <row r="280">
      <c r="A280" s="27"/>
      <c r="B280" s="27"/>
      <c r="C280" s="28"/>
      <c r="D280" s="27"/>
      <c r="E280" s="27"/>
      <c r="F280" s="27"/>
      <c r="G280" s="29"/>
      <c r="H280" s="129"/>
      <c r="I280" s="30"/>
      <c r="J280" s="30"/>
      <c r="K280" s="30"/>
      <c r="L280" s="30"/>
      <c r="M280" s="30"/>
      <c r="N280" s="130"/>
      <c r="O280" s="31"/>
      <c r="P280" s="31"/>
      <c r="Q280" s="31"/>
      <c r="R280" s="31"/>
      <c r="S280" s="31"/>
      <c r="T280" s="31"/>
      <c r="U280" s="32"/>
      <c r="V280" s="33"/>
      <c r="W280" s="33"/>
      <c r="X280" s="33"/>
      <c r="Y280" s="27"/>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row>
    <row r="281">
      <c r="A281" s="27"/>
      <c r="B281" s="27"/>
      <c r="C281" s="28"/>
      <c r="D281" s="27"/>
      <c r="E281" s="27"/>
      <c r="F281" s="27"/>
      <c r="G281" s="29"/>
      <c r="H281" s="129"/>
      <c r="I281" s="30"/>
      <c r="J281" s="30"/>
      <c r="K281" s="30"/>
      <c r="L281" s="30"/>
      <c r="M281" s="30"/>
      <c r="N281" s="130"/>
      <c r="O281" s="31"/>
      <c r="P281" s="31"/>
      <c r="Q281" s="31"/>
      <c r="R281" s="31"/>
      <c r="S281" s="31"/>
      <c r="T281" s="31"/>
      <c r="U281" s="32"/>
      <c r="V281" s="33"/>
      <c r="W281" s="33"/>
      <c r="X281" s="33"/>
      <c r="Y281" s="27"/>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row>
    <row r="282">
      <c r="A282" s="27"/>
      <c r="B282" s="27"/>
      <c r="C282" s="28"/>
      <c r="D282" s="27"/>
      <c r="E282" s="27"/>
      <c r="F282" s="27"/>
      <c r="G282" s="29"/>
      <c r="H282" s="129"/>
      <c r="I282" s="30"/>
      <c r="J282" s="30"/>
      <c r="K282" s="30"/>
      <c r="L282" s="30"/>
      <c r="M282" s="30"/>
      <c r="N282" s="130"/>
      <c r="O282" s="31"/>
      <c r="P282" s="31"/>
      <c r="Q282" s="31"/>
      <c r="R282" s="31"/>
      <c r="S282" s="31"/>
      <c r="T282" s="31"/>
      <c r="U282" s="32"/>
      <c r="V282" s="33"/>
      <c r="W282" s="33"/>
      <c r="X282" s="33"/>
      <c r="Y282" s="27"/>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row>
    <row r="283">
      <c r="A283" s="27"/>
      <c r="B283" s="27"/>
      <c r="C283" s="28"/>
      <c r="D283" s="27"/>
      <c r="E283" s="27"/>
      <c r="F283" s="27"/>
      <c r="G283" s="29"/>
      <c r="H283" s="129"/>
      <c r="I283" s="30"/>
      <c r="J283" s="30"/>
      <c r="K283" s="30"/>
      <c r="L283" s="30"/>
      <c r="M283" s="30"/>
      <c r="N283" s="130"/>
      <c r="O283" s="31"/>
      <c r="P283" s="31"/>
      <c r="Q283" s="31"/>
      <c r="R283" s="31"/>
      <c r="S283" s="31"/>
      <c r="T283" s="31"/>
      <c r="U283" s="32"/>
      <c r="V283" s="33"/>
      <c r="W283" s="33"/>
      <c r="X283" s="33"/>
      <c r="Y283" s="27"/>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row>
    <row r="284">
      <c r="A284" s="27"/>
      <c r="B284" s="27"/>
      <c r="C284" s="28"/>
      <c r="D284" s="27"/>
      <c r="E284" s="27"/>
      <c r="F284" s="27"/>
      <c r="G284" s="29"/>
      <c r="H284" s="129"/>
      <c r="I284" s="30"/>
      <c r="J284" s="30"/>
      <c r="K284" s="30"/>
      <c r="L284" s="30"/>
      <c r="M284" s="30"/>
      <c r="N284" s="130"/>
      <c r="O284" s="31"/>
      <c r="P284" s="31"/>
      <c r="Q284" s="31"/>
      <c r="R284" s="31"/>
      <c r="S284" s="31"/>
      <c r="T284" s="31"/>
      <c r="U284" s="32"/>
      <c r="V284" s="33"/>
      <c r="W284" s="33"/>
      <c r="X284" s="33"/>
      <c r="Y284" s="27"/>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row>
    <row r="285">
      <c r="A285" s="27"/>
      <c r="B285" s="27"/>
      <c r="C285" s="28"/>
      <c r="D285" s="27"/>
      <c r="E285" s="27"/>
      <c r="F285" s="27"/>
      <c r="G285" s="29"/>
      <c r="H285" s="129"/>
      <c r="I285" s="30"/>
      <c r="J285" s="30"/>
      <c r="K285" s="30"/>
      <c r="L285" s="30"/>
      <c r="M285" s="30"/>
      <c r="N285" s="130"/>
      <c r="O285" s="31"/>
      <c r="P285" s="31"/>
      <c r="Q285" s="31"/>
      <c r="R285" s="31"/>
      <c r="S285" s="31"/>
      <c r="T285" s="31"/>
      <c r="U285" s="32"/>
      <c r="V285" s="33"/>
      <c r="W285" s="33"/>
      <c r="X285" s="33"/>
      <c r="Y285" s="27"/>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row>
    <row r="286">
      <c r="A286" s="27"/>
      <c r="B286" s="27"/>
      <c r="C286" s="28"/>
      <c r="D286" s="27"/>
      <c r="E286" s="27"/>
      <c r="F286" s="27"/>
      <c r="G286" s="29"/>
      <c r="H286" s="129"/>
      <c r="I286" s="30"/>
      <c r="J286" s="30"/>
      <c r="K286" s="30"/>
      <c r="L286" s="30"/>
      <c r="M286" s="30"/>
      <c r="N286" s="130"/>
      <c r="O286" s="31"/>
      <c r="P286" s="31"/>
      <c r="Q286" s="31"/>
      <c r="R286" s="31"/>
      <c r="S286" s="31"/>
      <c r="T286" s="31"/>
      <c r="U286" s="32"/>
      <c r="V286" s="33"/>
      <c r="W286" s="33"/>
      <c r="X286" s="33"/>
      <c r="Y286" s="27"/>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row>
    <row r="287">
      <c r="A287" s="27"/>
      <c r="B287" s="27"/>
      <c r="C287" s="28"/>
      <c r="D287" s="27"/>
      <c r="E287" s="27"/>
      <c r="F287" s="27"/>
      <c r="G287" s="29"/>
      <c r="H287" s="129"/>
      <c r="I287" s="30"/>
      <c r="J287" s="30"/>
      <c r="K287" s="30"/>
      <c r="L287" s="30"/>
      <c r="M287" s="30"/>
      <c r="N287" s="130"/>
      <c r="O287" s="31"/>
      <c r="P287" s="31"/>
      <c r="Q287" s="31"/>
      <c r="R287" s="31"/>
      <c r="S287" s="31"/>
      <c r="T287" s="31"/>
      <c r="U287" s="32"/>
      <c r="V287" s="33"/>
      <c r="W287" s="33"/>
      <c r="X287" s="33"/>
      <c r="Y287" s="27"/>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row>
    <row r="288">
      <c r="A288" s="27"/>
      <c r="B288" s="27"/>
      <c r="C288" s="28"/>
      <c r="D288" s="27"/>
      <c r="E288" s="27"/>
      <c r="F288" s="27"/>
      <c r="G288" s="29"/>
      <c r="H288" s="129"/>
      <c r="I288" s="30"/>
      <c r="J288" s="30"/>
      <c r="K288" s="30"/>
      <c r="L288" s="30"/>
      <c r="M288" s="30"/>
      <c r="N288" s="130"/>
      <c r="O288" s="31"/>
      <c r="P288" s="31"/>
      <c r="Q288" s="31"/>
      <c r="R288" s="31"/>
      <c r="S288" s="31"/>
      <c r="T288" s="31"/>
      <c r="U288" s="32"/>
      <c r="V288" s="33"/>
      <c r="W288" s="33"/>
      <c r="X288" s="33"/>
      <c r="Y288" s="27"/>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row>
    <row r="289">
      <c r="A289" s="27"/>
      <c r="B289" s="27"/>
      <c r="C289" s="28"/>
      <c r="D289" s="27"/>
      <c r="E289" s="27"/>
      <c r="F289" s="27"/>
      <c r="G289" s="29"/>
      <c r="H289" s="129"/>
      <c r="I289" s="30"/>
      <c r="J289" s="30"/>
      <c r="K289" s="30"/>
      <c r="L289" s="30"/>
      <c r="M289" s="30"/>
      <c r="N289" s="130"/>
      <c r="O289" s="31"/>
      <c r="P289" s="31"/>
      <c r="Q289" s="31"/>
      <c r="R289" s="31"/>
      <c r="S289" s="31"/>
      <c r="T289" s="31"/>
      <c r="U289" s="32"/>
      <c r="V289" s="33"/>
      <c r="W289" s="33"/>
      <c r="X289" s="33"/>
      <c r="Y289" s="27"/>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row>
    <row r="290">
      <c r="A290" s="27"/>
      <c r="B290" s="27"/>
      <c r="C290" s="28"/>
      <c r="D290" s="27"/>
      <c r="E290" s="27"/>
      <c r="F290" s="27"/>
      <c r="G290" s="29"/>
      <c r="H290" s="129"/>
      <c r="I290" s="30"/>
      <c r="J290" s="30"/>
      <c r="K290" s="30"/>
      <c r="L290" s="30"/>
      <c r="M290" s="30"/>
      <c r="N290" s="130"/>
      <c r="O290" s="31"/>
      <c r="P290" s="31"/>
      <c r="Q290" s="31"/>
      <c r="R290" s="31"/>
      <c r="S290" s="31"/>
      <c r="T290" s="31"/>
      <c r="U290" s="32"/>
      <c r="V290" s="33"/>
      <c r="W290" s="33"/>
      <c r="X290" s="33"/>
      <c r="Y290" s="27"/>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row>
    <row r="291">
      <c r="A291" s="27"/>
      <c r="B291" s="27"/>
      <c r="C291" s="28"/>
      <c r="D291" s="27"/>
      <c r="E291" s="27"/>
      <c r="F291" s="27"/>
      <c r="G291" s="29"/>
      <c r="H291" s="129"/>
      <c r="I291" s="30"/>
      <c r="J291" s="30"/>
      <c r="K291" s="30"/>
      <c r="L291" s="30"/>
      <c r="M291" s="30"/>
      <c r="N291" s="130"/>
      <c r="O291" s="31"/>
      <c r="P291" s="31"/>
      <c r="Q291" s="31"/>
      <c r="R291" s="31"/>
      <c r="S291" s="31"/>
      <c r="T291" s="31"/>
      <c r="U291" s="32"/>
      <c r="V291" s="33"/>
      <c r="W291" s="33"/>
      <c r="X291" s="33"/>
      <c r="Y291" s="27"/>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row>
    <row r="292">
      <c r="A292" s="27"/>
      <c r="B292" s="27"/>
      <c r="C292" s="28"/>
      <c r="D292" s="27"/>
      <c r="E292" s="27"/>
      <c r="F292" s="27"/>
      <c r="G292" s="29"/>
      <c r="H292" s="129"/>
      <c r="I292" s="30"/>
      <c r="J292" s="30"/>
      <c r="K292" s="30"/>
      <c r="L292" s="30"/>
      <c r="M292" s="30"/>
      <c r="N292" s="130"/>
      <c r="O292" s="31"/>
      <c r="P292" s="31"/>
      <c r="Q292" s="31"/>
      <c r="R292" s="31"/>
      <c r="S292" s="31"/>
      <c r="T292" s="31"/>
      <c r="U292" s="32"/>
      <c r="V292" s="33"/>
      <c r="W292" s="33"/>
      <c r="X292" s="33"/>
      <c r="Y292" s="27"/>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row>
    <row r="293">
      <c r="A293" s="27"/>
      <c r="B293" s="27"/>
      <c r="C293" s="28"/>
      <c r="D293" s="27"/>
      <c r="E293" s="27"/>
      <c r="F293" s="27"/>
      <c r="G293" s="29"/>
      <c r="H293" s="129"/>
      <c r="I293" s="30"/>
      <c r="J293" s="30"/>
      <c r="K293" s="30"/>
      <c r="L293" s="30"/>
      <c r="M293" s="30"/>
      <c r="N293" s="130"/>
      <c r="O293" s="31"/>
      <c r="P293" s="31"/>
      <c r="Q293" s="31"/>
      <c r="R293" s="31"/>
      <c r="S293" s="31"/>
      <c r="T293" s="31"/>
      <c r="U293" s="32"/>
      <c r="V293" s="33"/>
      <c r="W293" s="33"/>
      <c r="X293" s="33"/>
      <c r="Y293" s="27"/>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row>
    <row r="294">
      <c r="A294" s="27"/>
      <c r="B294" s="27"/>
      <c r="C294" s="28"/>
      <c r="D294" s="27"/>
      <c r="E294" s="27"/>
      <c r="F294" s="27"/>
      <c r="G294" s="29"/>
      <c r="H294" s="129"/>
      <c r="I294" s="30"/>
      <c r="J294" s="30"/>
      <c r="K294" s="30"/>
      <c r="L294" s="30"/>
      <c r="M294" s="30"/>
      <c r="N294" s="130"/>
      <c r="O294" s="31"/>
      <c r="P294" s="31"/>
      <c r="Q294" s="31"/>
      <c r="R294" s="31"/>
      <c r="S294" s="31"/>
      <c r="T294" s="31"/>
      <c r="U294" s="32"/>
      <c r="V294" s="33"/>
      <c r="W294" s="33"/>
      <c r="X294" s="33"/>
      <c r="Y294" s="27"/>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row>
    <row r="295">
      <c r="A295" s="27"/>
      <c r="B295" s="27"/>
      <c r="C295" s="28"/>
      <c r="D295" s="27"/>
      <c r="E295" s="27"/>
      <c r="F295" s="27"/>
      <c r="G295" s="29"/>
      <c r="H295" s="129"/>
      <c r="I295" s="30"/>
      <c r="J295" s="30"/>
      <c r="K295" s="30"/>
      <c r="L295" s="30"/>
      <c r="M295" s="30"/>
      <c r="N295" s="130"/>
      <c r="O295" s="31"/>
      <c r="P295" s="31"/>
      <c r="Q295" s="31"/>
      <c r="R295" s="31"/>
      <c r="S295" s="31"/>
      <c r="T295" s="31"/>
      <c r="U295" s="32"/>
      <c r="V295" s="33"/>
      <c r="W295" s="33"/>
      <c r="X295" s="33"/>
      <c r="Y295" s="27"/>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row>
    <row r="296">
      <c r="A296" s="27"/>
      <c r="B296" s="27"/>
      <c r="C296" s="28"/>
      <c r="D296" s="27"/>
      <c r="E296" s="27"/>
      <c r="F296" s="27"/>
      <c r="G296" s="29"/>
      <c r="H296" s="129"/>
      <c r="I296" s="30"/>
      <c r="J296" s="30"/>
      <c r="K296" s="30"/>
      <c r="L296" s="30"/>
      <c r="M296" s="30"/>
      <c r="N296" s="130"/>
      <c r="O296" s="31"/>
      <c r="P296" s="31"/>
      <c r="Q296" s="31"/>
      <c r="R296" s="31"/>
      <c r="S296" s="31"/>
      <c r="T296" s="31"/>
      <c r="U296" s="32"/>
      <c r="V296" s="33"/>
      <c r="W296" s="33"/>
      <c r="X296" s="33"/>
      <c r="Y296" s="27"/>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row>
    <row r="297">
      <c r="A297" s="27"/>
      <c r="B297" s="27"/>
      <c r="C297" s="28"/>
      <c r="D297" s="27"/>
      <c r="E297" s="27"/>
      <c r="F297" s="27"/>
      <c r="G297" s="29"/>
      <c r="H297" s="129"/>
      <c r="I297" s="30"/>
      <c r="J297" s="30"/>
      <c r="K297" s="30"/>
      <c r="L297" s="30"/>
      <c r="M297" s="30"/>
      <c r="N297" s="130"/>
      <c r="O297" s="31"/>
      <c r="P297" s="31"/>
      <c r="Q297" s="31"/>
      <c r="R297" s="31"/>
      <c r="S297" s="31"/>
      <c r="T297" s="31"/>
      <c r="U297" s="32"/>
      <c r="V297" s="33"/>
      <c r="W297" s="33"/>
      <c r="X297" s="33"/>
      <c r="Y297" s="27"/>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row>
    <row r="298">
      <c r="A298" s="27"/>
      <c r="B298" s="27"/>
      <c r="C298" s="28"/>
      <c r="D298" s="27"/>
      <c r="E298" s="27"/>
      <c r="F298" s="27"/>
      <c r="G298" s="29"/>
      <c r="H298" s="129"/>
      <c r="I298" s="30"/>
      <c r="J298" s="30"/>
      <c r="K298" s="30"/>
      <c r="L298" s="30"/>
      <c r="M298" s="30"/>
      <c r="N298" s="130"/>
      <c r="O298" s="31"/>
      <c r="P298" s="31"/>
      <c r="Q298" s="31"/>
      <c r="R298" s="31"/>
      <c r="S298" s="31"/>
      <c r="T298" s="31"/>
      <c r="U298" s="32"/>
      <c r="V298" s="33"/>
      <c r="W298" s="33"/>
      <c r="X298" s="33"/>
      <c r="Y298" s="27"/>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row>
    <row r="299">
      <c r="A299" s="27"/>
      <c r="B299" s="27"/>
      <c r="C299" s="28"/>
      <c r="D299" s="27"/>
      <c r="E299" s="27"/>
      <c r="F299" s="27"/>
      <c r="G299" s="29"/>
      <c r="H299" s="129"/>
      <c r="I299" s="30"/>
      <c r="J299" s="30"/>
      <c r="K299" s="30"/>
      <c r="L299" s="30"/>
      <c r="M299" s="30"/>
      <c r="N299" s="130"/>
      <c r="O299" s="31"/>
      <c r="P299" s="31"/>
      <c r="Q299" s="31"/>
      <c r="R299" s="31"/>
      <c r="S299" s="31"/>
      <c r="T299" s="31"/>
      <c r="U299" s="32"/>
      <c r="V299" s="33"/>
      <c r="W299" s="33"/>
      <c r="X299" s="33"/>
      <c r="Y299" s="27"/>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row>
    <row r="300">
      <c r="A300" s="27"/>
      <c r="B300" s="27"/>
      <c r="C300" s="28"/>
      <c r="D300" s="27"/>
      <c r="E300" s="27"/>
      <c r="F300" s="27"/>
      <c r="G300" s="29"/>
      <c r="H300" s="129"/>
      <c r="I300" s="30"/>
      <c r="J300" s="30"/>
      <c r="K300" s="30"/>
      <c r="L300" s="30"/>
      <c r="M300" s="30"/>
      <c r="N300" s="130"/>
      <c r="O300" s="31"/>
      <c r="P300" s="31"/>
      <c r="Q300" s="31"/>
      <c r="R300" s="31"/>
      <c r="S300" s="31"/>
      <c r="T300" s="31"/>
      <c r="U300" s="32"/>
      <c r="V300" s="33"/>
      <c r="W300" s="33"/>
      <c r="X300" s="33"/>
      <c r="Y300" s="27"/>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row>
    <row r="301">
      <c r="A301" s="27"/>
      <c r="B301" s="27"/>
      <c r="C301" s="28"/>
      <c r="D301" s="27"/>
      <c r="E301" s="27"/>
      <c r="F301" s="27"/>
      <c r="G301" s="29"/>
      <c r="H301" s="129"/>
      <c r="I301" s="30"/>
      <c r="J301" s="30"/>
      <c r="K301" s="30"/>
      <c r="L301" s="30"/>
      <c r="M301" s="30"/>
      <c r="N301" s="130"/>
      <c r="O301" s="31"/>
      <c r="P301" s="31"/>
      <c r="Q301" s="31"/>
      <c r="R301" s="31"/>
      <c r="S301" s="31"/>
      <c r="T301" s="31"/>
      <c r="U301" s="32"/>
      <c r="V301" s="33"/>
      <c r="W301" s="33"/>
      <c r="X301" s="33"/>
      <c r="Y301" s="27"/>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row>
    <row r="302">
      <c r="A302" s="27"/>
      <c r="B302" s="27"/>
      <c r="C302" s="28"/>
      <c r="D302" s="27"/>
      <c r="E302" s="27"/>
      <c r="F302" s="27"/>
      <c r="G302" s="29"/>
      <c r="H302" s="129"/>
      <c r="I302" s="30"/>
      <c r="J302" s="30"/>
      <c r="K302" s="30"/>
      <c r="L302" s="30"/>
      <c r="M302" s="30"/>
      <c r="N302" s="130"/>
      <c r="O302" s="31"/>
      <c r="P302" s="31"/>
      <c r="Q302" s="31"/>
      <c r="R302" s="31"/>
      <c r="S302" s="31"/>
      <c r="T302" s="31"/>
      <c r="U302" s="32"/>
      <c r="V302" s="33"/>
      <c r="W302" s="33"/>
      <c r="X302" s="33"/>
      <c r="Y302" s="27"/>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row>
    <row r="303">
      <c r="A303" s="27"/>
      <c r="B303" s="27"/>
      <c r="C303" s="28"/>
      <c r="D303" s="27"/>
      <c r="E303" s="27"/>
      <c r="F303" s="27"/>
      <c r="G303" s="29"/>
      <c r="H303" s="129"/>
      <c r="I303" s="30"/>
      <c r="J303" s="30"/>
      <c r="K303" s="30"/>
      <c r="L303" s="30"/>
      <c r="M303" s="30"/>
      <c r="N303" s="130"/>
      <c r="O303" s="31"/>
      <c r="P303" s="31"/>
      <c r="Q303" s="31"/>
      <c r="R303" s="31"/>
      <c r="S303" s="31"/>
      <c r="T303" s="31"/>
      <c r="U303" s="32"/>
      <c r="V303" s="33"/>
      <c r="W303" s="33"/>
      <c r="X303" s="33"/>
      <c r="Y303" s="27"/>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row>
    <row r="304">
      <c r="A304" s="27"/>
      <c r="B304" s="27"/>
      <c r="C304" s="28"/>
      <c r="D304" s="27"/>
      <c r="E304" s="27"/>
      <c r="F304" s="27"/>
      <c r="G304" s="29"/>
      <c r="H304" s="129"/>
      <c r="I304" s="30"/>
      <c r="J304" s="30"/>
      <c r="K304" s="30"/>
      <c r="L304" s="30"/>
      <c r="M304" s="30"/>
      <c r="N304" s="130"/>
      <c r="O304" s="31"/>
      <c r="P304" s="31"/>
      <c r="Q304" s="31"/>
      <c r="R304" s="31"/>
      <c r="S304" s="31"/>
      <c r="T304" s="31"/>
      <c r="U304" s="32"/>
      <c r="V304" s="33"/>
      <c r="W304" s="33"/>
      <c r="X304" s="33"/>
      <c r="Y304" s="27"/>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row>
    <row r="305">
      <c r="A305" s="27"/>
      <c r="B305" s="27"/>
      <c r="C305" s="28"/>
      <c r="D305" s="27"/>
      <c r="E305" s="27"/>
      <c r="F305" s="27"/>
      <c r="G305" s="29"/>
      <c r="H305" s="129"/>
      <c r="I305" s="30"/>
      <c r="J305" s="30"/>
      <c r="K305" s="30"/>
      <c r="L305" s="30"/>
      <c r="M305" s="30"/>
      <c r="N305" s="130"/>
      <c r="O305" s="31"/>
      <c r="P305" s="31"/>
      <c r="Q305" s="31"/>
      <c r="R305" s="31"/>
      <c r="S305" s="31"/>
      <c r="T305" s="31"/>
      <c r="U305" s="32"/>
      <c r="V305" s="33"/>
      <c r="W305" s="33"/>
      <c r="X305" s="33"/>
      <c r="Y305" s="27"/>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row>
    <row r="306">
      <c r="A306" s="27"/>
      <c r="B306" s="27"/>
      <c r="C306" s="28"/>
      <c r="D306" s="27"/>
      <c r="E306" s="27"/>
      <c r="F306" s="27"/>
      <c r="G306" s="29"/>
      <c r="H306" s="129"/>
      <c r="I306" s="30"/>
      <c r="J306" s="30"/>
      <c r="K306" s="30"/>
      <c r="L306" s="30"/>
      <c r="M306" s="30"/>
      <c r="N306" s="130"/>
      <c r="O306" s="31"/>
      <c r="P306" s="31"/>
      <c r="Q306" s="31"/>
      <c r="R306" s="31"/>
      <c r="S306" s="31"/>
      <c r="T306" s="31"/>
      <c r="U306" s="32"/>
      <c r="V306" s="33"/>
      <c r="W306" s="33"/>
      <c r="X306" s="33"/>
      <c r="Y306" s="27"/>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row>
    <row r="307">
      <c r="A307" s="27"/>
      <c r="B307" s="27"/>
      <c r="C307" s="28"/>
      <c r="D307" s="27"/>
      <c r="E307" s="27"/>
      <c r="F307" s="27"/>
      <c r="G307" s="29"/>
      <c r="H307" s="129"/>
      <c r="I307" s="30"/>
      <c r="J307" s="30"/>
      <c r="K307" s="30"/>
      <c r="L307" s="30"/>
      <c r="M307" s="30"/>
      <c r="N307" s="130"/>
      <c r="O307" s="31"/>
      <c r="P307" s="31"/>
      <c r="Q307" s="31"/>
      <c r="R307" s="31"/>
      <c r="S307" s="31"/>
      <c r="T307" s="31"/>
      <c r="U307" s="32"/>
      <c r="V307" s="33"/>
      <c r="W307" s="33"/>
      <c r="X307" s="33"/>
      <c r="Y307" s="27"/>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row>
    <row r="308">
      <c r="A308" s="27"/>
      <c r="B308" s="27"/>
      <c r="C308" s="28"/>
      <c r="D308" s="27"/>
      <c r="E308" s="27"/>
      <c r="F308" s="27"/>
      <c r="G308" s="29"/>
      <c r="H308" s="129"/>
      <c r="I308" s="30"/>
      <c r="J308" s="30"/>
      <c r="K308" s="30"/>
      <c r="L308" s="30"/>
      <c r="M308" s="30"/>
      <c r="N308" s="130"/>
      <c r="O308" s="31"/>
      <c r="P308" s="31"/>
      <c r="Q308" s="31"/>
      <c r="R308" s="31"/>
      <c r="S308" s="31"/>
      <c r="T308" s="31"/>
      <c r="U308" s="32"/>
      <c r="V308" s="33"/>
      <c r="W308" s="33"/>
      <c r="X308" s="33"/>
      <c r="Y308" s="27"/>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row>
    <row r="309">
      <c r="A309" s="27"/>
      <c r="B309" s="27"/>
      <c r="C309" s="28"/>
      <c r="D309" s="27"/>
      <c r="E309" s="27"/>
      <c r="F309" s="27"/>
      <c r="G309" s="29"/>
      <c r="H309" s="129"/>
      <c r="I309" s="30"/>
      <c r="J309" s="30"/>
      <c r="K309" s="30"/>
      <c r="L309" s="30"/>
      <c r="M309" s="30"/>
      <c r="N309" s="130"/>
      <c r="O309" s="31"/>
      <c r="P309" s="31"/>
      <c r="Q309" s="31"/>
      <c r="R309" s="31"/>
      <c r="S309" s="31"/>
      <c r="T309" s="31"/>
      <c r="U309" s="32"/>
      <c r="V309" s="33"/>
      <c r="W309" s="33"/>
      <c r="X309" s="33"/>
      <c r="Y309" s="27"/>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row>
    <row r="310">
      <c r="A310" s="27"/>
      <c r="B310" s="27"/>
      <c r="C310" s="28"/>
      <c r="D310" s="27"/>
      <c r="E310" s="27"/>
      <c r="F310" s="27"/>
      <c r="G310" s="29"/>
      <c r="H310" s="129"/>
      <c r="I310" s="30"/>
      <c r="J310" s="30"/>
      <c r="K310" s="30"/>
      <c r="L310" s="30"/>
      <c r="M310" s="30"/>
      <c r="N310" s="130"/>
      <c r="O310" s="31"/>
      <c r="P310" s="31"/>
      <c r="Q310" s="31"/>
      <c r="R310" s="31"/>
      <c r="S310" s="31"/>
      <c r="T310" s="31"/>
      <c r="U310" s="32"/>
      <c r="V310" s="33"/>
      <c r="W310" s="33"/>
      <c r="X310" s="33"/>
      <c r="Y310" s="27"/>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row>
    <row r="311">
      <c r="A311" s="27"/>
      <c r="B311" s="27"/>
      <c r="C311" s="28"/>
      <c r="D311" s="27"/>
      <c r="E311" s="27"/>
      <c r="F311" s="27"/>
      <c r="G311" s="29"/>
      <c r="H311" s="129"/>
      <c r="I311" s="30"/>
      <c r="J311" s="30"/>
      <c r="K311" s="30"/>
      <c r="L311" s="30"/>
      <c r="M311" s="30"/>
      <c r="N311" s="130"/>
      <c r="O311" s="31"/>
      <c r="P311" s="31"/>
      <c r="Q311" s="31"/>
      <c r="R311" s="31"/>
      <c r="S311" s="31"/>
      <c r="T311" s="31"/>
      <c r="U311" s="32"/>
      <c r="V311" s="33"/>
      <c r="W311" s="33"/>
      <c r="X311" s="33"/>
      <c r="Y311" s="27"/>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row>
    <row r="312">
      <c r="A312" s="27"/>
      <c r="B312" s="27"/>
      <c r="C312" s="28"/>
      <c r="D312" s="27"/>
      <c r="E312" s="27"/>
      <c r="F312" s="27"/>
      <c r="G312" s="29"/>
      <c r="H312" s="129"/>
      <c r="I312" s="30"/>
      <c r="J312" s="30"/>
      <c r="K312" s="30"/>
      <c r="L312" s="30"/>
      <c r="M312" s="30"/>
      <c r="N312" s="130"/>
      <c r="O312" s="31"/>
      <c r="P312" s="31"/>
      <c r="Q312" s="31"/>
      <c r="R312" s="31"/>
      <c r="S312" s="31"/>
      <c r="T312" s="31"/>
      <c r="U312" s="32"/>
      <c r="V312" s="33"/>
      <c r="W312" s="33"/>
      <c r="X312" s="33"/>
      <c r="Y312" s="27"/>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row>
    <row r="313">
      <c r="A313" s="27"/>
      <c r="B313" s="27"/>
      <c r="C313" s="28"/>
      <c r="D313" s="27"/>
      <c r="E313" s="27"/>
      <c r="F313" s="27"/>
      <c r="G313" s="29"/>
      <c r="H313" s="129"/>
      <c r="I313" s="30"/>
      <c r="J313" s="30"/>
      <c r="K313" s="30"/>
      <c r="L313" s="30"/>
      <c r="M313" s="30"/>
      <c r="N313" s="130"/>
      <c r="O313" s="31"/>
      <c r="P313" s="31"/>
      <c r="Q313" s="31"/>
      <c r="R313" s="31"/>
      <c r="S313" s="31"/>
      <c r="T313" s="31"/>
      <c r="U313" s="32"/>
      <c r="V313" s="33"/>
      <c r="W313" s="33"/>
      <c r="X313" s="33"/>
      <c r="Y313" s="27"/>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row>
    <row r="314">
      <c r="A314" s="27"/>
      <c r="B314" s="27"/>
      <c r="C314" s="28"/>
      <c r="D314" s="27"/>
      <c r="E314" s="27"/>
      <c r="F314" s="27"/>
      <c r="G314" s="29"/>
      <c r="H314" s="129"/>
      <c r="I314" s="30"/>
      <c r="J314" s="30"/>
      <c r="K314" s="30"/>
      <c r="L314" s="30"/>
      <c r="M314" s="30"/>
      <c r="N314" s="130"/>
      <c r="O314" s="31"/>
      <c r="P314" s="31"/>
      <c r="Q314" s="31"/>
      <c r="R314" s="31"/>
      <c r="S314" s="31"/>
      <c r="T314" s="31"/>
      <c r="U314" s="32"/>
      <c r="V314" s="33"/>
      <c r="W314" s="33"/>
      <c r="X314" s="33"/>
      <c r="Y314" s="27"/>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row>
    <row r="315">
      <c r="A315" s="27"/>
      <c r="B315" s="27"/>
      <c r="C315" s="28"/>
      <c r="D315" s="27"/>
      <c r="E315" s="27"/>
      <c r="F315" s="27"/>
      <c r="G315" s="29"/>
      <c r="H315" s="129"/>
      <c r="I315" s="30"/>
      <c r="J315" s="30"/>
      <c r="K315" s="30"/>
      <c r="L315" s="30"/>
      <c r="M315" s="30"/>
      <c r="N315" s="130"/>
      <c r="O315" s="31"/>
      <c r="P315" s="31"/>
      <c r="Q315" s="31"/>
      <c r="R315" s="31"/>
      <c r="S315" s="31"/>
      <c r="T315" s="31"/>
      <c r="U315" s="32"/>
      <c r="V315" s="33"/>
      <c r="W315" s="33"/>
      <c r="X315" s="33"/>
      <c r="Y315" s="27"/>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row>
    <row r="316">
      <c r="A316" s="27"/>
      <c r="B316" s="27"/>
      <c r="C316" s="28"/>
      <c r="D316" s="27"/>
      <c r="E316" s="27"/>
      <c r="F316" s="27"/>
      <c r="G316" s="29"/>
      <c r="H316" s="129"/>
      <c r="I316" s="30"/>
      <c r="J316" s="30"/>
      <c r="K316" s="30"/>
      <c r="L316" s="30"/>
      <c r="M316" s="30"/>
      <c r="N316" s="130"/>
      <c r="O316" s="31"/>
      <c r="P316" s="31"/>
      <c r="Q316" s="31"/>
      <c r="R316" s="31"/>
      <c r="S316" s="31"/>
      <c r="T316" s="31"/>
      <c r="U316" s="32"/>
      <c r="V316" s="33"/>
      <c r="W316" s="33"/>
      <c r="X316" s="33"/>
      <c r="Y316" s="27"/>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row>
    <row r="317">
      <c r="A317" s="27"/>
      <c r="B317" s="27"/>
      <c r="C317" s="28"/>
      <c r="D317" s="27"/>
      <c r="E317" s="27"/>
      <c r="F317" s="27"/>
      <c r="G317" s="29"/>
      <c r="H317" s="129"/>
      <c r="I317" s="30"/>
      <c r="J317" s="30"/>
      <c r="K317" s="30"/>
      <c r="L317" s="30"/>
      <c r="M317" s="30"/>
      <c r="N317" s="130"/>
      <c r="O317" s="31"/>
      <c r="P317" s="31"/>
      <c r="Q317" s="31"/>
      <c r="R317" s="31"/>
      <c r="S317" s="31"/>
      <c r="T317" s="31"/>
      <c r="U317" s="32"/>
      <c r="V317" s="33"/>
      <c r="W317" s="33"/>
      <c r="X317" s="33"/>
      <c r="Y317" s="27"/>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row>
    <row r="318">
      <c r="A318" s="27"/>
      <c r="B318" s="27"/>
      <c r="C318" s="28"/>
      <c r="D318" s="27"/>
      <c r="E318" s="27"/>
      <c r="F318" s="27"/>
      <c r="G318" s="29"/>
      <c r="H318" s="129"/>
      <c r="I318" s="30"/>
      <c r="J318" s="30"/>
      <c r="K318" s="30"/>
      <c r="L318" s="30"/>
      <c r="M318" s="30"/>
      <c r="N318" s="130"/>
      <c r="O318" s="31"/>
      <c r="P318" s="31"/>
      <c r="Q318" s="31"/>
      <c r="R318" s="31"/>
      <c r="S318" s="31"/>
      <c r="T318" s="31"/>
      <c r="U318" s="32"/>
      <c r="V318" s="33"/>
      <c r="W318" s="33"/>
      <c r="X318" s="33"/>
      <c r="Y318" s="27"/>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row>
    <row r="319">
      <c r="A319" s="27"/>
      <c r="B319" s="27"/>
      <c r="C319" s="28"/>
      <c r="D319" s="27"/>
      <c r="E319" s="27"/>
      <c r="F319" s="27"/>
      <c r="G319" s="29"/>
      <c r="H319" s="129"/>
      <c r="I319" s="30"/>
      <c r="J319" s="30"/>
      <c r="K319" s="30"/>
      <c r="L319" s="30"/>
      <c r="M319" s="30"/>
      <c r="N319" s="130"/>
      <c r="O319" s="31"/>
      <c r="P319" s="31"/>
      <c r="Q319" s="31"/>
      <c r="R319" s="31"/>
      <c r="S319" s="31"/>
      <c r="T319" s="31"/>
      <c r="U319" s="32"/>
      <c r="V319" s="33"/>
      <c r="W319" s="33"/>
      <c r="X319" s="33"/>
      <c r="Y319" s="27"/>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row>
    <row r="320">
      <c r="A320" s="27"/>
      <c r="B320" s="27"/>
      <c r="C320" s="28"/>
      <c r="D320" s="27"/>
      <c r="E320" s="27"/>
      <c r="F320" s="27"/>
      <c r="G320" s="29"/>
      <c r="H320" s="129"/>
      <c r="I320" s="30"/>
      <c r="J320" s="30"/>
      <c r="K320" s="30"/>
      <c r="L320" s="30"/>
      <c r="M320" s="30"/>
      <c r="N320" s="130"/>
      <c r="O320" s="31"/>
      <c r="P320" s="31"/>
      <c r="Q320" s="31"/>
      <c r="R320" s="31"/>
      <c r="S320" s="31"/>
      <c r="T320" s="31"/>
      <c r="U320" s="32"/>
      <c r="V320" s="33"/>
      <c r="W320" s="33"/>
      <c r="X320" s="33"/>
      <c r="Y320" s="27"/>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row>
    <row r="321">
      <c r="A321" s="27"/>
      <c r="B321" s="27"/>
      <c r="C321" s="28"/>
      <c r="D321" s="27"/>
      <c r="E321" s="27"/>
      <c r="F321" s="27"/>
      <c r="G321" s="29"/>
      <c r="H321" s="129"/>
      <c r="I321" s="30"/>
      <c r="J321" s="30"/>
      <c r="K321" s="30"/>
      <c r="L321" s="30"/>
      <c r="M321" s="30"/>
      <c r="N321" s="130"/>
      <c r="O321" s="31"/>
      <c r="P321" s="31"/>
      <c r="Q321" s="31"/>
      <c r="R321" s="31"/>
      <c r="S321" s="31"/>
      <c r="T321" s="31"/>
      <c r="U321" s="32"/>
      <c r="V321" s="33"/>
      <c r="W321" s="33"/>
      <c r="X321" s="33"/>
      <c r="Y321" s="27"/>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row>
    <row r="322">
      <c r="A322" s="27"/>
      <c r="B322" s="27"/>
      <c r="C322" s="28"/>
      <c r="D322" s="27"/>
      <c r="E322" s="27"/>
      <c r="F322" s="27"/>
      <c r="G322" s="29"/>
      <c r="H322" s="129"/>
      <c r="I322" s="30"/>
      <c r="J322" s="30"/>
      <c r="K322" s="30"/>
      <c r="L322" s="30"/>
      <c r="M322" s="30"/>
      <c r="N322" s="130"/>
      <c r="O322" s="31"/>
      <c r="P322" s="31"/>
      <c r="Q322" s="31"/>
      <c r="R322" s="31"/>
      <c r="S322" s="31"/>
      <c r="T322" s="31"/>
      <c r="U322" s="32"/>
      <c r="V322" s="33"/>
      <c r="W322" s="33"/>
      <c r="X322" s="33"/>
      <c r="Y322" s="27"/>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row>
    <row r="323">
      <c r="A323" s="27"/>
      <c r="B323" s="27"/>
      <c r="C323" s="28"/>
      <c r="D323" s="27"/>
      <c r="E323" s="27"/>
      <c r="F323" s="27"/>
      <c r="G323" s="29"/>
      <c r="H323" s="129"/>
      <c r="I323" s="30"/>
      <c r="J323" s="30"/>
      <c r="K323" s="30"/>
      <c r="L323" s="30"/>
      <c r="M323" s="30"/>
      <c r="N323" s="130"/>
      <c r="O323" s="31"/>
      <c r="P323" s="31"/>
      <c r="Q323" s="31"/>
      <c r="R323" s="31"/>
      <c r="S323" s="31"/>
      <c r="T323" s="31"/>
      <c r="U323" s="32"/>
      <c r="V323" s="33"/>
      <c r="W323" s="33"/>
      <c r="X323" s="33"/>
      <c r="Y323" s="27"/>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row>
    <row r="324">
      <c r="A324" s="27"/>
      <c r="B324" s="27"/>
      <c r="C324" s="28"/>
      <c r="D324" s="27"/>
      <c r="E324" s="27"/>
      <c r="F324" s="27"/>
      <c r="G324" s="29"/>
      <c r="H324" s="129"/>
      <c r="I324" s="30"/>
      <c r="J324" s="30"/>
      <c r="K324" s="30"/>
      <c r="L324" s="30"/>
      <c r="M324" s="30"/>
      <c r="N324" s="130"/>
      <c r="O324" s="31"/>
      <c r="P324" s="31"/>
      <c r="Q324" s="31"/>
      <c r="R324" s="31"/>
      <c r="S324" s="31"/>
      <c r="T324" s="31"/>
      <c r="U324" s="32"/>
      <c r="V324" s="33"/>
      <c r="W324" s="33"/>
      <c r="X324" s="33"/>
      <c r="Y324" s="27"/>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row>
    <row r="325">
      <c r="A325" s="27"/>
      <c r="B325" s="27"/>
      <c r="C325" s="28"/>
      <c r="D325" s="27"/>
      <c r="E325" s="27"/>
      <c r="F325" s="27"/>
      <c r="G325" s="29"/>
      <c r="H325" s="129"/>
      <c r="I325" s="30"/>
      <c r="J325" s="30"/>
      <c r="K325" s="30"/>
      <c r="L325" s="30"/>
      <c r="M325" s="30"/>
      <c r="N325" s="130"/>
      <c r="O325" s="31"/>
      <c r="P325" s="31"/>
      <c r="Q325" s="31"/>
      <c r="R325" s="31"/>
      <c r="S325" s="31"/>
      <c r="T325" s="31"/>
      <c r="U325" s="32"/>
      <c r="V325" s="33"/>
      <c r="W325" s="33"/>
      <c r="X325" s="33"/>
      <c r="Y325" s="27"/>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row>
    <row r="326">
      <c r="A326" s="27"/>
      <c r="B326" s="27"/>
      <c r="C326" s="28"/>
      <c r="D326" s="27"/>
      <c r="E326" s="27"/>
      <c r="F326" s="27"/>
      <c r="G326" s="29"/>
      <c r="H326" s="129"/>
      <c r="I326" s="30"/>
      <c r="J326" s="30"/>
      <c r="K326" s="30"/>
      <c r="L326" s="30"/>
      <c r="M326" s="30"/>
      <c r="N326" s="130"/>
      <c r="O326" s="31"/>
      <c r="P326" s="31"/>
      <c r="Q326" s="31"/>
      <c r="R326" s="31"/>
      <c r="S326" s="31"/>
      <c r="T326" s="31"/>
      <c r="U326" s="32"/>
      <c r="V326" s="33"/>
      <c r="W326" s="33"/>
      <c r="X326" s="33"/>
      <c r="Y326" s="27"/>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row>
    <row r="327">
      <c r="A327" s="27"/>
      <c r="B327" s="27"/>
      <c r="C327" s="28"/>
      <c r="D327" s="27"/>
      <c r="E327" s="27"/>
      <c r="F327" s="27"/>
      <c r="G327" s="29"/>
      <c r="H327" s="129"/>
      <c r="I327" s="30"/>
      <c r="J327" s="30"/>
      <c r="K327" s="30"/>
      <c r="L327" s="30"/>
      <c r="M327" s="30"/>
      <c r="N327" s="130"/>
      <c r="O327" s="31"/>
      <c r="P327" s="31"/>
      <c r="Q327" s="31"/>
      <c r="R327" s="31"/>
      <c r="S327" s="31"/>
      <c r="T327" s="31"/>
      <c r="U327" s="32"/>
      <c r="V327" s="33"/>
      <c r="W327" s="33"/>
      <c r="X327" s="33"/>
      <c r="Y327" s="27"/>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row>
    <row r="328">
      <c r="A328" s="27"/>
      <c r="B328" s="27"/>
      <c r="C328" s="28"/>
      <c r="D328" s="27"/>
      <c r="E328" s="27"/>
      <c r="F328" s="27"/>
      <c r="G328" s="29"/>
      <c r="H328" s="129"/>
      <c r="I328" s="30"/>
      <c r="J328" s="30"/>
      <c r="K328" s="30"/>
      <c r="L328" s="30"/>
      <c r="M328" s="30"/>
      <c r="N328" s="130"/>
      <c r="O328" s="31"/>
      <c r="P328" s="31"/>
      <c r="Q328" s="31"/>
      <c r="R328" s="31"/>
      <c r="S328" s="31"/>
      <c r="T328" s="31"/>
      <c r="U328" s="32"/>
      <c r="V328" s="33"/>
      <c r="W328" s="33"/>
      <c r="X328" s="33"/>
      <c r="Y328" s="27"/>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row>
    <row r="329">
      <c r="A329" s="27"/>
      <c r="B329" s="27"/>
      <c r="C329" s="28"/>
      <c r="D329" s="27"/>
      <c r="E329" s="27"/>
      <c r="F329" s="27"/>
      <c r="G329" s="29"/>
      <c r="H329" s="129"/>
      <c r="I329" s="30"/>
      <c r="J329" s="30"/>
      <c r="K329" s="30"/>
      <c r="L329" s="30"/>
      <c r="M329" s="30"/>
      <c r="N329" s="130"/>
      <c r="O329" s="31"/>
      <c r="P329" s="31"/>
      <c r="Q329" s="31"/>
      <c r="R329" s="31"/>
      <c r="S329" s="31"/>
      <c r="T329" s="31"/>
      <c r="U329" s="32"/>
      <c r="V329" s="33"/>
      <c r="W329" s="33"/>
      <c r="X329" s="33"/>
      <c r="Y329" s="27"/>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row>
    <row r="330">
      <c r="A330" s="27"/>
      <c r="B330" s="27"/>
      <c r="C330" s="28"/>
      <c r="D330" s="27"/>
      <c r="E330" s="27"/>
      <c r="F330" s="27"/>
      <c r="G330" s="29"/>
      <c r="H330" s="129"/>
      <c r="I330" s="30"/>
      <c r="J330" s="30"/>
      <c r="K330" s="30"/>
      <c r="L330" s="30"/>
      <c r="M330" s="30"/>
      <c r="N330" s="130"/>
      <c r="O330" s="31"/>
      <c r="P330" s="31"/>
      <c r="Q330" s="31"/>
      <c r="R330" s="31"/>
      <c r="S330" s="31"/>
      <c r="T330" s="31"/>
      <c r="U330" s="32"/>
      <c r="V330" s="33"/>
      <c r="W330" s="33"/>
      <c r="X330" s="33"/>
      <c r="Y330" s="27"/>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row>
    <row r="331">
      <c r="A331" s="27"/>
      <c r="B331" s="27"/>
      <c r="C331" s="28"/>
      <c r="D331" s="27"/>
      <c r="E331" s="27"/>
      <c r="F331" s="27"/>
      <c r="G331" s="29"/>
      <c r="H331" s="129"/>
      <c r="I331" s="30"/>
      <c r="J331" s="30"/>
      <c r="K331" s="30"/>
      <c r="L331" s="30"/>
      <c r="M331" s="30"/>
      <c r="N331" s="130"/>
      <c r="O331" s="31"/>
      <c r="P331" s="31"/>
      <c r="Q331" s="31"/>
      <c r="R331" s="31"/>
      <c r="S331" s="31"/>
      <c r="T331" s="31"/>
      <c r="U331" s="32"/>
      <c r="V331" s="33"/>
      <c r="W331" s="33"/>
      <c r="X331" s="33"/>
      <c r="Y331" s="27"/>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row>
    <row r="332">
      <c r="A332" s="27"/>
      <c r="B332" s="27"/>
      <c r="C332" s="28"/>
      <c r="D332" s="27"/>
      <c r="E332" s="27"/>
      <c r="F332" s="27"/>
      <c r="G332" s="29"/>
      <c r="H332" s="129"/>
      <c r="I332" s="30"/>
      <c r="J332" s="30"/>
      <c r="K332" s="30"/>
      <c r="L332" s="30"/>
      <c r="M332" s="30"/>
      <c r="N332" s="130"/>
      <c r="O332" s="31"/>
      <c r="P332" s="31"/>
      <c r="Q332" s="31"/>
      <c r="R332" s="31"/>
      <c r="S332" s="31"/>
      <c r="T332" s="31"/>
      <c r="U332" s="32"/>
      <c r="V332" s="33"/>
      <c r="W332" s="33"/>
      <c r="X332" s="33"/>
      <c r="Y332" s="27"/>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row>
    <row r="333">
      <c r="A333" s="27"/>
      <c r="B333" s="27"/>
      <c r="C333" s="28"/>
      <c r="D333" s="27"/>
      <c r="E333" s="27"/>
      <c r="F333" s="27"/>
      <c r="G333" s="29"/>
      <c r="H333" s="129"/>
      <c r="I333" s="30"/>
      <c r="J333" s="30"/>
      <c r="K333" s="30"/>
      <c r="L333" s="30"/>
      <c r="M333" s="30"/>
      <c r="N333" s="130"/>
      <c r="O333" s="31"/>
      <c r="P333" s="31"/>
      <c r="Q333" s="31"/>
      <c r="R333" s="31"/>
      <c r="S333" s="31"/>
      <c r="T333" s="31"/>
      <c r="U333" s="32"/>
      <c r="V333" s="33"/>
      <c r="W333" s="33"/>
      <c r="X333" s="33"/>
      <c r="Y333" s="27"/>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row>
    <row r="334">
      <c r="A334" s="27"/>
      <c r="B334" s="27"/>
      <c r="C334" s="28"/>
      <c r="D334" s="27"/>
      <c r="E334" s="27"/>
      <c r="F334" s="27"/>
      <c r="G334" s="29"/>
      <c r="H334" s="129"/>
      <c r="I334" s="30"/>
      <c r="J334" s="30"/>
      <c r="K334" s="30"/>
      <c r="L334" s="30"/>
      <c r="M334" s="30"/>
      <c r="N334" s="130"/>
      <c r="O334" s="31"/>
      <c r="P334" s="31"/>
      <c r="Q334" s="31"/>
      <c r="R334" s="31"/>
      <c r="S334" s="31"/>
      <c r="T334" s="31"/>
      <c r="U334" s="32"/>
      <c r="V334" s="33"/>
      <c r="W334" s="33"/>
      <c r="X334" s="33"/>
      <c r="Y334" s="27"/>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row>
    <row r="335">
      <c r="A335" s="27"/>
      <c r="B335" s="27"/>
      <c r="C335" s="28"/>
      <c r="D335" s="27"/>
      <c r="E335" s="27"/>
      <c r="F335" s="27"/>
      <c r="G335" s="29"/>
      <c r="H335" s="129"/>
      <c r="I335" s="30"/>
      <c r="J335" s="30"/>
      <c r="K335" s="30"/>
      <c r="L335" s="30"/>
      <c r="M335" s="30"/>
      <c r="N335" s="130"/>
      <c r="O335" s="31"/>
      <c r="P335" s="31"/>
      <c r="Q335" s="31"/>
      <c r="R335" s="31"/>
      <c r="S335" s="31"/>
      <c r="T335" s="31"/>
      <c r="U335" s="32"/>
      <c r="V335" s="33"/>
      <c r="W335" s="33"/>
      <c r="X335" s="33"/>
      <c r="Y335" s="27"/>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row>
    <row r="336">
      <c r="A336" s="27"/>
      <c r="B336" s="27"/>
      <c r="C336" s="28"/>
      <c r="D336" s="27"/>
      <c r="E336" s="27"/>
      <c r="F336" s="27"/>
      <c r="G336" s="29"/>
      <c r="H336" s="129"/>
      <c r="I336" s="30"/>
      <c r="J336" s="30"/>
      <c r="K336" s="30"/>
      <c r="L336" s="30"/>
      <c r="M336" s="30"/>
      <c r="N336" s="130"/>
      <c r="O336" s="31"/>
      <c r="P336" s="31"/>
      <c r="Q336" s="31"/>
      <c r="R336" s="31"/>
      <c r="S336" s="31"/>
      <c r="T336" s="31"/>
      <c r="U336" s="32"/>
      <c r="V336" s="33"/>
      <c r="W336" s="33"/>
      <c r="X336" s="33"/>
      <c r="Y336" s="27"/>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row>
    <row r="337">
      <c r="A337" s="27"/>
      <c r="B337" s="27"/>
      <c r="C337" s="28"/>
      <c r="D337" s="27"/>
      <c r="E337" s="27"/>
      <c r="F337" s="27"/>
      <c r="G337" s="29"/>
      <c r="H337" s="129"/>
      <c r="I337" s="30"/>
      <c r="J337" s="30"/>
      <c r="K337" s="30"/>
      <c r="L337" s="30"/>
      <c r="M337" s="30"/>
      <c r="N337" s="130"/>
      <c r="O337" s="31"/>
      <c r="P337" s="31"/>
      <c r="Q337" s="31"/>
      <c r="R337" s="31"/>
      <c r="S337" s="31"/>
      <c r="T337" s="31"/>
      <c r="U337" s="32"/>
      <c r="V337" s="33"/>
      <c r="W337" s="33"/>
      <c r="X337" s="33"/>
      <c r="Y337" s="27"/>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row>
    <row r="338">
      <c r="A338" s="27"/>
      <c r="B338" s="27"/>
      <c r="C338" s="28"/>
      <c r="D338" s="27"/>
      <c r="E338" s="27"/>
      <c r="F338" s="27"/>
      <c r="G338" s="29"/>
      <c r="H338" s="129"/>
      <c r="I338" s="30"/>
      <c r="J338" s="30"/>
      <c r="K338" s="30"/>
      <c r="L338" s="30"/>
      <c r="M338" s="30"/>
      <c r="N338" s="130"/>
      <c r="O338" s="31"/>
      <c r="P338" s="31"/>
      <c r="Q338" s="31"/>
      <c r="R338" s="31"/>
      <c r="S338" s="31"/>
      <c r="T338" s="31"/>
      <c r="U338" s="32"/>
      <c r="V338" s="33"/>
      <c r="W338" s="33"/>
      <c r="X338" s="33"/>
      <c r="Y338" s="27"/>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row>
    <row r="339">
      <c r="A339" s="27"/>
      <c r="B339" s="27"/>
      <c r="C339" s="28"/>
      <c r="D339" s="27"/>
      <c r="E339" s="27"/>
      <c r="F339" s="27"/>
      <c r="G339" s="29"/>
      <c r="H339" s="129"/>
      <c r="I339" s="30"/>
      <c r="J339" s="30"/>
      <c r="K339" s="30"/>
      <c r="L339" s="30"/>
      <c r="M339" s="30"/>
      <c r="N339" s="130"/>
      <c r="O339" s="31"/>
      <c r="P339" s="31"/>
      <c r="Q339" s="31"/>
      <c r="R339" s="31"/>
      <c r="S339" s="31"/>
      <c r="T339" s="31"/>
      <c r="U339" s="32"/>
      <c r="V339" s="33"/>
      <c r="W339" s="33"/>
      <c r="X339" s="33"/>
      <c r="Y339" s="27"/>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row>
    <row r="340">
      <c r="A340" s="27"/>
      <c r="B340" s="27"/>
      <c r="C340" s="28"/>
      <c r="D340" s="27"/>
      <c r="E340" s="27"/>
      <c r="F340" s="27"/>
      <c r="G340" s="29"/>
      <c r="H340" s="129"/>
      <c r="I340" s="30"/>
      <c r="J340" s="30"/>
      <c r="K340" s="30"/>
      <c r="L340" s="30"/>
      <c r="M340" s="30"/>
      <c r="N340" s="130"/>
      <c r="O340" s="31"/>
      <c r="P340" s="31"/>
      <c r="Q340" s="31"/>
      <c r="R340" s="31"/>
      <c r="S340" s="31"/>
      <c r="T340" s="31"/>
      <c r="U340" s="32"/>
      <c r="V340" s="33"/>
      <c r="W340" s="33"/>
      <c r="X340" s="33"/>
      <c r="Y340" s="27"/>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row>
    <row r="341">
      <c r="A341" s="27"/>
      <c r="B341" s="27"/>
      <c r="C341" s="28"/>
      <c r="D341" s="27"/>
      <c r="E341" s="27"/>
      <c r="F341" s="27"/>
      <c r="G341" s="29"/>
      <c r="H341" s="129"/>
      <c r="I341" s="30"/>
      <c r="J341" s="30"/>
      <c r="K341" s="30"/>
      <c r="L341" s="30"/>
      <c r="M341" s="30"/>
      <c r="N341" s="130"/>
      <c r="O341" s="31"/>
      <c r="P341" s="31"/>
      <c r="Q341" s="31"/>
      <c r="R341" s="31"/>
      <c r="S341" s="31"/>
      <c r="T341" s="31"/>
      <c r="U341" s="32"/>
      <c r="V341" s="33"/>
      <c r="W341" s="33"/>
      <c r="X341" s="33"/>
      <c r="Y341" s="27"/>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row>
    <row r="342">
      <c r="A342" s="27"/>
      <c r="B342" s="27"/>
      <c r="C342" s="28"/>
      <c r="D342" s="27"/>
      <c r="E342" s="27"/>
      <c r="F342" s="27"/>
      <c r="G342" s="29"/>
      <c r="H342" s="129"/>
      <c r="I342" s="30"/>
      <c r="J342" s="30"/>
      <c r="K342" s="30"/>
      <c r="L342" s="30"/>
      <c r="M342" s="30"/>
      <c r="N342" s="130"/>
      <c r="O342" s="31"/>
      <c r="P342" s="31"/>
      <c r="Q342" s="31"/>
      <c r="R342" s="31"/>
      <c r="S342" s="31"/>
      <c r="T342" s="31"/>
      <c r="U342" s="32"/>
      <c r="V342" s="33"/>
      <c r="W342" s="33"/>
      <c r="X342" s="33"/>
      <c r="Y342" s="27"/>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row>
    <row r="343">
      <c r="A343" s="27"/>
      <c r="B343" s="27"/>
      <c r="C343" s="28"/>
      <c r="D343" s="27"/>
      <c r="E343" s="27"/>
      <c r="F343" s="27"/>
      <c r="G343" s="29"/>
      <c r="H343" s="129"/>
      <c r="I343" s="30"/>
      <c r="J343" s="30"/>
      <c r="K343" s="30"/>
      <c r="L343" s="30"/>
      <c r="M343" s="30"/>
      <c r="N343" s="130"/>
      <c r="O343" s="31"/>
      <c r="P343" s="31"/>
      <c r="Q343" s="31"/>
      <c r="R343" s="31"/>
      <c r="S343" s="31"/>
      <c r="T343" s="31"/>
      <c r="U343" s="32"/>
      <c r="V343" s="33"/>
      <c r="W343" s="33"/>
      <c r="X343" s="33"/>
      <c r="Y343" s="27"/>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row>
    <row r="344">
      <c r="A344" s="27"/>
      <c r="B344" s="27"/>
      <c r="C344" s="28"/>
      <c r="D344" s="27"/>
      <c r="E344" s="27"/>
      <c r="F344" s="27"/>
      <c r="G344" s="29"/>
      <c r="H344" s="129"/>
      <c r="I344" s="30"/>
      <c r="J344" s="30"/>
      <c r="K344" s="30"/>
      <c r="L344" s="30"/>
      <c r="M344" s="30"/>
      <c r="N344" s="130"/>
      <c r="O344" s="31"/>
      <c r="P344" s="31"/>
      <c r="Q344" s="31"/>
      <c r="R344" s="31"/>
      <c r="S344" s="31"/>
      <c r="T344" s="31"/>
      <c r="U344" s="32"/>
      <c r="V344" s="33"/>
      <c r="W344" s="33"/>
      <c r="X344" s="33"/>
      <c r="Y344" s="27"/>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row>
    <row r="345">
      <c r="A345" s="27"/>
      <c r="B345" s="27"/>
      <c r="C345" s="28"/>
      <c r="D345" s="27"/>
      <c r="E345" s="27"/>
      <c r="F345" s="27"/>
      <c r="G345" s="29"/>
      <c r="H345" s="129"/>
      <c r="I345" s="30"/>
      <c r="J345" s="30"/>
      <c r="K345" s="30"/>
      <c r="L345" s="30"/>
      <c r="M345" s="30"/>
      <c r="N345" s="130"/>
      <c r="O345" s="31"/>
      <c r="P345" s="31"/>
      <c r="Q345" s="31"/>
      <c r="R345" s="31"/>
      <c r="S345" s="31"/>
      <c r="T345" s="31"/>
      <c r="U345" s="32"/>
      <c r="V345" s="33"/>
      <c r="W345" s="33"/>
      <c r="X345" s="33"/>
      <c r="Y345" s="27"/>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row>
    <row r="346">
      <c r="A346" s="27"/>
      <c r="B346" s="27"/>
      <c r="C346" s="28"/>
      <c r="D346" s="27"/>
      <c r="E346" s="27"/>
      <c r="F346" s="27"/>
      <c r="G346" s="29"/>
      <c r="H346" s="129"/>
      <c r="I346" s="30"/>
      <c r="J346" s="30"/>
      <c r="K346" s="30"/>
      <c r="L346" s="30"/>
      <c r="M346" s="30"/>
      <c r="N346" s="130"/>
      <c r="O346" s="31"/>
      <c r="P346" s="31"/>
      <c r="Q346" s="31"/>
      <c r="R346" s="31"/>
      <c r="S346" s="31"/>
      <c r="T346" s="31"/>
      <c r="U346" s="32"/>
      <c r="V346" s="33"/>
      <c r="W346" s="33"/>
      <c r="X346" s="33"/>
      <c r="Y346" s="27"/>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row>
    <row r="347">
      <c r="A347" s="27"/>
      <c r="B347" s="27"/>
      <c r="C347" s="28"/>
      <c r="D347" s="27"/>
      <c r="E347" s="27"/>
      <c r="F347" s="27"/>
      <c r="G347" s="29"/>
      <c r="H347" s="129"/>
      <c r="I347" s="30"/>
      <c r="J347" s="30"/>
      <c r="K347" s="30"/>
      <c r="L347" s="30"/>
      <c r="M347" s="30"/>
      <c r="N347" s="130"/>
      <c r="O347" s="31"/>
      <c r="P347" s="31"/>
      <c r="Q347" s="31"/>
      <c r="R347" s="31"/>
      <c r="S347" s="31"/>
      <c r="T347" s="31"/>
      <c r="U347" s="32"/>
      <c r="V347" s="33"/>
      <c r="W347" s="33"/>
      <c r="X347" s="33"/>
      <c r="Y347" s="27"/>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row>
    <row r="348">
      <c r="A348" s="27"/>
      <c r="B348" s="27"/>
      <c r="C348" s="28"/>
      <c r="D348" s="27"/>
      <c r="E348" s="27"/>
      <c r="F348" s="27"/>
      <c r="G348" s="29"/>
      <c r="H348" s="129"/>
      <c r="I348" s="30"/>
      <c r="J348" s="30"/>
      <c r="K348" s="30"/>
      <c r="L348" s="30"/>
      <c r="M348" s="30"/>
      <c r="N348" s="130"/>
      <c r="O348" s="31"/>
      <c r="P348" s="31"/>
      <c r="Q348" s="31"/>
      <c r="R348" s="31"/>
      <c r="S348" s="31"/>
      <c r="T348" s="31"/>
      <c r="U348" s="32"/>
      <c r="V348" s="33"/>
      <c r="W348" s="33"/>
      <c r="X348" s="33"/>
      <c r="Y348" s="27"/>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row>
    <row r="349">
      <c r="A349" s="27"/>
      <c r="B349" s="27"/>
      <c r="C349" s="28"/>
      <c r="D349" s="27"/>
      <c r="E349" s="27"/>
      <c r="F349" s="27"/>
      <c r="G349" s="29"/>
      <c r="H349" s="129"/>
      <c r="I349" s="30"/>
      <c r="J349" s="30"/>
      <c r="K349" s="30"/>
      <c r="L349" s="30"/>
      <c r="M349" s="30"/>
      <c r="N349" s="130"/>
      <c r="O349" s="31"/>
      <c r="P349" s="31"/>
      <c r="Q349" s="31"/>
      <c r="R349" s="31"/>
      <c r="S349" s="31"/>
      <c r="T349" s="31"/>
      <c r="U349" s="32"/>
      <c r="V349" s="33"/>
      <c r="W349" s="33"/>
      <c r="X349" s="33"/>
      <c r="Y349" s="27"/>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row>
    <row r="350">
      <c r="A350" s="27"/>
      <c r="B350" s="27"/>
      <c r="C350" s="28"/>
      <c r="D350" s="27"/>
      <c r="E350" s="27"/>
      <c r="F350" s="27"/>
      <c r="G350" s="29"/>
      <c r="H350" s="129"/>
      <c r="I350" s="30"/>
      <c r="J350" s="30"/>
      <c r="K350" s="30"/>
      <c r="L350" s="30"/>
      <c r="M350" s="30"/>
      <c r="N350" s="130"/>
      <c r="O350" s="31"/>
      <c r="P350" s="31"/>
      <c r="Q350" s="31"/>
      <c r="R350" s="31"/>
      <c r="S350" s="31"/>
      <c r="T350" s="31"/>
      <c r="U350" s="32"/>
      <c r="V350" s="33"/>
      <c r="W350" s="33"/>
      <c r="X350" s="33"/>
      <c r="Y350" s="27"/>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row>
    <row r="351">
      <c r="A351" s="27"/>
      <c r="B351" s="27"/>
      <c r="C351" s="28"/>
      <c r="D351" s="27"/>
      <c r="E351" s="27"/>
      <c r="F351" s="27"/>
      <c r="G351" s="29"/>
      <c r="H351" s="129"/>
      <c r="I351" s="30"/>
      <c r="J351" s="30"/>
      <c r="K351" s="30"/>
      <c r="L351" s="30"/>
      <c r="M351" s="30"/>
      <c r="N351" s="130"/>
      <c r="O351" s="31"/>
      <c r="P351" s="31"/>
      <c r="Q351" s="31"/>
      <c r="R351" s="31"/>
      <c r="S351" s="31"/>
      <c r="T351" s="31"/>
      <c r="U351" s="32"/>
      <c r="V351" s="33"/>
      <c r="W351" s="33"/>
      <c r="X351" s="33"/>
      <c r="Y351" s="27"/>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row>
    <row r="352">
      <c r="A352" s="27"/>
      <c r="B352" s="27"/>
      <c r="C352" s="28"/>
      <c r="D352" s="27"/>
      <c r="E352" s="27"/>
      <c r="F352" s="27"/>
      <c r="G352" s="29"/>
      <c r="H352" s="129"/>
      <c r="I352" s="30"/>
      <c r="J352" s="30"/>
      <c r="K352" s="30"/>
      <c r="L352" s="30"/>
      <c r="M352" s="30"/>
      <c r="N352" s="130"/>
      <c r="O352" s="31"/>
      <c r="P352" s="31"/>
      <c r="Q352" s="31"/>
      <c r="R352" s="31"/>
      <c r="S352" s="31"/>
      <c r="T352" s="31"/>
      <c r="U352" s="32"/>
      <c r="V352" s="33"/>
      <c r="W352" s="33"/>
      <c r="X352" s="33"/>
      <c r="Y352" s="27"/>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row>
    <row r="353">
      <c r="A353" s="27"/>
      <c r="B353" s="27"/>
      <c r="C353" s="28"/>
      <c r="D353" s="27"/>
      <c r="E353" s="27"/>
      <c r="F353" s="27"/>
      <c r="G353" s="29"/>
      <c r="H353" s="129"/>
      <c r="I353" s="30"/>
      <c r="J353" s="30"/>
      <c r="K353" s="30"/>
      <c r="L353" s="30"/>
      <c r="M353" s="30"/>
      <c r="N353" s="130"/>
      <c r="O353" s="31"/>
      <c r="P353" s="31"/>
      <c r="Q353" s="31"/>
      <c r="R353" s="31"/>
      <c r="S353" s="31"/>
      <c r="T353" s="31"/>
      <c r="U353" s="32"/>
      <c r="V353" s="33"/>
      <c r="W353" s="33"/>
      <c r="X353" s="33"/>
      <c r="Y353" s="27"/>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row>
    <row r="354">
      <c r="A354" s="27"/>
      <c r="B354" s="27"/>
      <c r="C354" s="28"/>
      <c r="D354" s="27"/>
      <c r="E354" s="27"/>
      <c r="F354" s="27"/>
      <c r="G354" s="29"/>
      <c r="H354" s="129"/>
      <c r="I354" s="30"/>
      <c r="J354" s="30"/>
      <c r="K354" s="30"/>
      <c r="L354" s="30"/>
      <c r="M354" s="30"/>
      <c r="N354" s="130"/>
      <c r="O354" s="31"/>
      <c r="P354" s="31"/>
      <c r="Q354" s="31"/>
      <c r="R354" s="31"/>
      <c r="S354" s="31"/>
      <c r="T354" s="31"/>
      <c r="U354" s="32"/>
      <c r="V354" s="33"/>
      <c r="W354" s="33"/>
      <c r="X354" s="33"/>
      <c r="Y354" s="27"/>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row>
    <row r="355">
      <c r="A355" s="27"/>
      <c r="B355" s="27"/>
      <c r="C355" s="28"/>
      <c r="D355" s="27"/>
      <c r="E355" s="27"/>
      <c r="F355" s="27"/>
      <c r="G355" s="29"/>
      <c r="H355" s="129"/>
      <c r="I355" s="30"/>
      <c r="J355" s="30"/>
      <c r="K355" s="30"/>
      <c r="L355" s="30"/>
      <c r="M355" s="30"/>
      <c r="N355" s="130"/>
      <c r="O355" s="31"/>
      <c r="P355" s="31"/>
      <c r="Q355" s="31"/>
      <c r="R355" s="31"/>
      <c r="S355" s="31"/>
      <c r="T355" s="31"/>
      <c r="U355" s="32"/>
      <c r="V355" s="33"/>
      <c r="W355" s="33"/>
      <c r="X355" s="33"/>
      <c r="Y355" s="27"/>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row>
    <row r="356">
      <c r="A356" s="27"/>
      <c r="B356" s="27"/>
      <c r="C356" s="28"/>
      <c r="D356" s="27"/>
      <c r="E356" s="27"/>
      <c r="F356" s="27"/>
      <c r="G356" s="29"/>
      <c r="H356" s="129"/>
      <c r="I356" s="30"/>
      <c r="J356" s="30"/>
      <c r="K356" s="30"/>
      <c r="L356" s="30"/>
      <c r="M356" s="30"/>
      <c r="N356" s="130"/>
      <c r="O356" s="31"/>
      <c r="P356" s="31"/>
      <c r="Q356" s="31"/>
      <c r="R356" s="31"/>
      <c r="S356" s="31"/>
      <c r="T356" s="31"/>
      <c r="U356" s="32"/>
      <c r="V356" s="33"/>
      <c r="W356" s="33"/>
      <c r="X356" s="33"/>
      <c r="Y356" s="27"/>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row>
    <row r="357">
      <c r="A357" s="27"/>
      <c r="B357" s="27"/>
      <c r="C357" s="28"/>
      <c r="D357" s="27"/>
      <c r="E357" s="27"/>
      <c r="F357" s="27"/>
      <c r="G357" s="29"/>
      <c r="H357" s="129"/>
      <c r="I357" s="30"/>
      <c r="J357" s="30"/>
      <c r="K357" s="30"/>
      <c r="L357" s="30"/>
      <c r="M357" s="30"/>
      <c r="N357" s="130"/>
      <c r="O357" s="31"/>
      <c r="P357" s="31"/>
      <c r="Q357" s="31"/>
      <c r="R357" s="31"/>
      <c r="S357" s="31"/>
      <c r="T357" s="31"/>
      <c r="U357" s="32"/>
      <c r="V357" s="33"/>
      <c r="W357" s="33"/>
      <c r="X357" s="33"/>
      <c r="Y357" s="27"/>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row>
    <row r="358">
      <c r="A358" s="27"/>
      <c r="B358" s="27"/>
      <c r="C358" s="28"/>
      <c r="D358" s="27"/>
      <c r="E358" s="27"/>
      <c r="F358" s="27"/>
      <c r="G358" s="29"/>
      <c r="H358" s="129"/>
      <c r="I358" s="30"/>
      <c r="J358" s="30"/>
      <c r="K358" s="30"/>
      <c r="L358" s="30"/>
      <c r="M358" s="30"/>
      <c r="N358" s="130"/>
      <c r="O358" s="31"/>
      <c r="P358" s="31"/>
      <c r="Q358" s="31"/>
      <c r="R358" s="31"/>
      <c r="S358" s="31"/>
      <c r="T358" s="31"/>
      <c r="U358" s="32"/>
      <c r="V358" s="33"/>
      <c r="W358" s="33"/>
      <c r="X358" s="33"/>
      <c r="Y358" s="27"/>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row>
    <row r="359">
      <c r="A359" s="27"/>
      <c r="B359" s="27"/>
      <c r="C359" s="28"/>
      <c r="D359" s="27"/>
      <c r="E359" s="27"/>
      <c r="F359" s="27"/>
      <c r="G359" s="29"/>
      <c r="H359" s="129"/>
      <c r="I359" s="30"/>
      <c r="J359" s="30"/>
      <c r="K359" s="30"/>
      <c r="L359" s="30"/>
      <c r="M359" s="30"/>
      <c r="N359" s="130"/>
      <c r="O359" s="31"/>
      <c r="P359" s="31"/>
      <c r="Q359" s="31"/>
      <c r="R359" s="31"/>
      <c r="S359" s="31"/>
      <c r="T359" s="31"/>
      <c r="U359" s="32"/>
      <c r="V359" s="33"/>
      <c r="W359" s="33"/>
      <c r="X359" s="33"/>
      <c r="Y359" s="27"/>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row>
    <row r="360">
      <c r="A360" s="27"/>
      <c r="B360" s="27"/>
      <c r="C360" s="28"/>
      <c r="D360" s="27"/>
      <c r="E360" s="27"/>
      <c r="F360" s="27"/>
      <c r="G360" s="29"/>
      <c r="H360" s="129"/>
      <c r="I360" s="30"/>
      <c r="J360" s="30"/>
      <c r="K360" s="30"/>
      <c r="L360" s="30"/>
      <c r="M360" s="30"/>
      <c r="N360" s="130"/>
      <c r="O360" s="31"/>
      <c r="P360" s="31"/>
      <c r="Q360" s="31"/>
      <c r="R360" s="31"/>
      <c r="S360" s="31"/>
      <c r="T360" s="31"/>
      <c r="U360" s="32"/>
      <c r="V360" s="33"/>
      <c r="W360" s="33"/>
      <c r="X360" s="33"/>
      <c r="Y360" s="27"/>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row>
    <row r="361">
      <c r="A361" s="27"/>
      <c r="B361" s="27"/>
      <c r="C361" s="28"/>
      <c r="D361" s="27"/>
      <c r="E361" s="27"/>
      <c r="F361" s="27"/>
      <c r="G361" s="29"/>
      <c r="H361" s="129"/>
      <c r="I361" s="30"/>
      <c r="J361" s="30"/>
      <c r="K361" s="30"/>
      <c r="L361" s="30"/>
      <c r="M361" s="30"/>
      <c r="N361" s="130"/>
      <c r="O361" s="31"/>
      <c r="P361" s="31"/>
      <c r="Q361" s="31"/>
      <c r="R361" s="31"/>
      <c r="S361" s="31"/>
      <c r="T361" s="31"/>
      <c r="U361" s="32"/>
      <c r="V361" s="33"/>
      <c r="W361" s="33"/>
      <c r="X361" s="33"/>
      <c r="Y361" s="27"/>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row>
    <row r="362">
      <c r="A362" s="27"/>
      <c r="B362" s="27"/>
      <c r="C362" s="28"/>
      <c r="D362" s="27"/>
      <c r="E362" s="27"/>
      <c r="F362" s="27"/>
      <c r="G362" s="29"/>
      <c r="H362" s="129"/>
      <c r="I362" s="30"/>
      <c r="J362" s="30"/>
      <c r="K362" s="30"/>
      <c r="L362" s="30"/>
      <c r="M362" s="30"/>
      <c r="N362" s="130"/>
      <c r="O362" s="31"/>
      <c r="P362" s="31"/>
      <c r="Q362" s="31"/>
      <c r="R362" s="31"/>
      <c r="S362" s="31"/>
      <c r="T362" s="31"/>
      <c r="U362" s="32"/>
      <c r="V362" s="33"/>
      <c r="W362" s="33"/>
      <c r="X362" s="33"/>
      <c r="Y362" s="27"/>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row>
    <row r="363">
      <c r="A363" s="27"/>
      <c r="B363" s="27"/>
      <c r="C363" s="28"/>
      <c r="D363" s="27"/>
      <c r="E363" s="27"/>
      <c r="F363" s="27"/>
      <c r="G363" s="29"/>
      <c r="H363" s="129"/>
      <c r="I363" s="30"/>
      <c r="J363" s="30"/>
      <c r="K363" s="30"/>
      <c r="L363" s="30"/>
      <c r="M363" s="30"/>
      <c r="N363" s="130"/>
      <c r="O363" s="31"/>
      <c r="P363" s="31"/>
      <c r="Q363" s="31"/>
      <c r="R363" s="31"/>
      <c r="S363" s="31"/>
      <c r="T363" s="31"/>
      <c r="U363" s="32"/>
      <c r="V363" s="33"/>
      <c r="W363" s="33"/>
      <c r="X363" s="33"/>
      <c r="Y363" s="27"/>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row>
    <row r="364">
      <c r="A364" s="27"/>
      <c r="B364" s="27"/>
      <c r="C364" s="28"/>
      <c r="D364" s="27"/>
      <c r="E364" s="27"/>
      <c r="F364" s="27"/>
      <c r="G364" s="29"/>
      <c r="H364" s="129"/>
      <c r="I364" s="30"/>
      <c r="J364" s="30"/>
      <c r="K364" s="30"/>
      <c r="L364" s="30"/>
      <c r="M364" s="30"/>
      <c r="N364" s="130"/>
      <c r="O364" s="31"/>
      <c r="P364" s="31"/>
      <c r="Q364" s="31"/>
      <c r="R364" s="31"/>
      <c r="S364" s="31"/>
      <c r="T364" s="31"/>
      <c r="U364" s="32"/>
      <c r="V364" s="33"/>
      <c r="W364" s="33"/>
      <c r="X364" s="33"/>
      <c r="Y364" s="27"/>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row>
    <row r="365">
      <c r="A365" s="27"/>
      <c r="B365" s="27"/>
      <c r="C365" s="28"/>
      <c r="D365" s="27"/>
      <c r="E365" s="27"/>
      <c r="F365" s="27"/>
      <c r="G365" s="29"/>
      <c r="H365" s="129"/>
      <c r="I365" s="30"/>
      <c r="J365" s="30"/>
      <c r="K365" s="30"/>
      <c r="L365" s="30"/>
      <c r="M365" s="30"/>
      <c r="N365" s="130"/>
      <c r="O365" s="31"/>
      <c r="P365" s="31"/>
      <c r="Q365" s="31"/>
      <c r="R365" s="31"/>
      <c r="S365" s="31"/>
      <c r="T365" s="31"/>
      <c r="U365" s="32"/>
      <c r="V365" s="33"/>
      <c r="W365" s="33"/>
      <c r="X365" s="33"/>
      <c r="Y365" s="27"/>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row>
    <row r="366">
      <c r="A366" s="27"/>
      <c r="B366" s="27"/>
      <c r="C366" s="28"/>
      <c r="D366" s="27"/>
      <c r="E366" s="27"/>
      <c r="F366" s="27"/>
      <c r="G366" s="29"/>
      <c r="H366" s="129"/>
      <c r="I366" s="30"/>
      <c r="J366" s="30"/>
      <c r="K366" s="30"/>
      <c r="L366" s="30"/>
      <c r="M366" s="30"/>
      <c r="N366" s="130"/>
      <c r="O366" s="31"/>
      <c r="P366" s="31"/>
      <c r="Q366" s="31"/>
      <c r="R366" s="31"/>
      <c r="S366" s="31"/>
      <c r="T366" s="31"/>
      <c r="U366" s="32"/>
      <c r="V366" s="33"/>
      <c r="W366" s="33"/>
      <c r="X366" s="33"/>
      <c r="Y366" s="27"/>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row>
    <row r="367">
      <c r="A367" s="27"/>
      <c r="B367" s="27"/>
      <c r="C367" s="28"/>
      <c r="D367" s="27"/>
      <c r="E367" s="27"/>
      <c r="F367" s="27"/>
      <c r="G367" s="29"/>
      <c r="H367" s="129"/>
      <c r="I367" s="30"/>
      <c r="J367" s="30"/>
      <c r="K367" s="30"/>
      <c r="L367" s="30"/>
      <c r="M367" s="30"/>
      <c r="N367" s="130"/>
      <c r="O367" s="31"/>
      <c r="P367" s="31"/>
      <c r="Q367" s="31"/>
      <c r="R367" s="31"/>
      <c r="S367" s="31"/>
      <c r="T367" s="31"/>
      <c r="U367" s="32"/>
      <c r="V367" s="33"/>
      <c r="W367" s="33"/>
      <c r="X367" s="33"/>
      <c r="Y367" s="27"/>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row>
    <row r="368">
      <c r="A368" s="27"/>
      <c r="B368" s="27"/>
      <c r="C368" s="28"/>
      <c r="D368" s="27"/>
      <c r="E368" s="27"/>
      <c r="F368" s="27"/>
      <c r="G368" s="29"/>
      <c r="H368" s="129"/>
      <c r="I368" s="30"/>
      <c r="J368" s="30"/>
      <c r="K368" s="30"/>
      <c r="L368" s="30"/>
      <c r="M368" s="30"/>
      <c r="N368" s="130"/>
      <c r="O368" s="31"/>
      <c r="P368" s="31"/>
      <c r="Q368" s="31"/>
      <c r="R368" s="31"/>
      <c r="S368" s="31"/>
      <c r="T368" s="31"/>
      <c r="U368" s="32"/>
      <c r="V368" s="33"/>
      <c r="W368" s="33"/>
      <c r="X368" s="33"/>
      <c r="Y368" s="27"/>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row>
    <row r="369">
      <c r="A369" s="27"/>
      <c r="B369" s="27"/>
      <c r="C369" s="28"/>
      <c r="D369" s="27"/>
      <c r="E369" s="27"/>
      <c r="F369" s="27"/>
      <c r="G369" s="29"/>
      <c r="H369" s="129"/>
      <c r="I369" s="30"/>
      <c r="J369" s="30"/>
      <c r="K369" s="30"/>
      <c r="L369" s="30"/>
      <c r="M369" s="30"/>
      <c r="N369" s="130"/>
      <c r="O369" s="31"/>
      <c r="P369" s="31"/>
      <c r="Q369" s="31"/>
      <c r="R369" s="31"/>
      <c r="S369" s="31"/>
      <c r="T369" s="31"/>
      <c r="U369" s="32"/>
      <c r="V369" s="33"/>
      <c r="W369" s="33"/>
      <c r="X369" s="33"/>
      <c r="Y369" s="27"/>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row>
    <row r="370">
      <c r="A370" s="27"/>
      <c r="B370" s="27"/>
      <c r="C370" s="28"/>
      <c r="D370" s="27"/>
      <c r="E370" s="27"/>
      <c r="F370" s="27"/>
      <c r="G370" s="29"/>
      <c r="H370" s="129"/>
      <c r="I370" s="30"/>
      <c r="J370" s="30"/>
      <c r="K370" s="30"/>
      <c r="L370" s="30"/>
      <c r="M370" s="30"/>
      <c r="N370" s="130"/>
      <c r="O370" s="31"/>
      <c r="P370" s="31"/>
      <c r="Q370" s="31"/>
      <c r="R370" s="31"/>
      <c r="S370" s="31"/>
      <c r="T370" s="31"/>
      <c r="U370" s="32"/>
      <c r="V370" s="33"/>
      <c r="W370" s="33"/>
      <c r="X370" s="33"/>
      <c r="Y370" s="27"/>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row>
    <row r="371">
      <c r="A371" s="27"/>
      <c r="B371" s="27"/>
      <c r="C371" s="28"/>
      <c r="D371" s="27"/>
      <c r="E371" s="27"/>
      <c r="F371" s="27"/>
      <c r="G371" s="29"/>
      <c r="H371" s="129"/>
      <c r="I371" s="30"/>
      <c r="J371" s="30"/>
      <c r="K371" s="30"/>
      <c r="L371" s="30"/>
      <c r="M371" s="30"/>
      <c r="N371" s="130"/>
      <c r="O371" s="31"/>
      <c r="P371" s="31"/>
      <c r="Q371" s="31"/>
      <c r="R371" s="31"/>
      <c r="S371" s="31"/>
      <c r="T371" s="31"/>
      <c r="U371" s="32"/>
      <c r="V371" s="33"/>
      <c r="W371" s="33"/>
      <c r="X371" s="33"/>
      <c r="Y371" s="27"/>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row>
    <row r="372">
      <c r="A372" s="27"/>
      <c r="B372" s="27"/>
      <c r="C372" s="28"/>
      <c r="D372" s="27"/>
      <c r="E372" s="27"/>
      <c r="F372" s="27"/>
      <c r="G372" s="29"/>
      <c r="H372" s="129"/>
      <c r="I372" s="30"/>
      <c r="J372" s="30"/>
      <c r="K372" s="30"/>
      <c r="L372" s="30"/>
      <c r="M372" s="30"/>
      <c r="N372" s="130"/>
      <c r="O372" s="31"/>
      <c r="P372" s="31"/>
      <c r="Q372" s="31"/>
      <c r="R372" s="31"/>
      <c r="S372" s="31"/>
      <c r="T372" s="31"/>
      <c r="U372" s="32"/>
      <c r="V372" s="33"/>
      <c r="W372" s="33"/>
      <c r="X372" s="33"/>
      <c r="Y372" s="27"/>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row>
    <row r="373">
      <c r="A373" s="27"/>
      <c r="B373" s="27"/>
      <c r="C373" s="28"/>
      <c r="D373" s="27"/>
      <c r="E373" s="27"/>
      <c r="F373" s="27"/>
      <c r="G373" s="29"/>
      <c r="H373" s="129"/>
      <c r="I373" s="30"/>
      <c r="J373" s="30"/>
      <c r="K373" s="30"/>
      <c r="L373" s="30"/>
      <c r="M373" s="30"/>
      <c r="N373" s="130"/>
      <c r="O373" s="31"/>
      <c r="P373" s="31"/>
      <c r="Q373" s="31"/>
      <c r="R373" s="31"/>
      <c r="S373" s="31"/>
      <c r="T373" s="31"/>
      <c r="U373" s="32"/>
      <c r="V373" s="33"/>
      <c r="W373" s="33"/>
      <c r="X373" s="33"/>
      <c r="Y373" s="27"/>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row>
    <row r="374">
      <c r="A374" s="27"/>
      <c r="B374" s="27"/>
      <c r="C374" s="28"/>
      <c r="D374" s="27"/>
      <c r="E374" s="27"/>
      <c r="F374" s="27"/>
      <c r="G374" s="29"/>
      <c r="H374" s="129"/>
      <c r="I374" s="30"/>
      <c r="J374" s="30"/>
      <c r="K374" s="30"/>
      <c r="L374" s="30"/>
      <c r="M374" s="30"/>
      <c r="N374" s="130"/>
      <c r="O374" s="31"/>
      <c r="P374" s="31"/>
      <c r="Q374" s="31"/>
      <c r="R374" s="31"/>
      <c r="S374" s="31"/>
      <c r="T374" s="31"/>
      <c r="U374" s="32"/>
      <c r="V374" s="33"/>
      <c r="W374" s="33"/>
      <c r="X374" s="33"/>
      <c r="Y374" s="27"/>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row>
    <row r="375">
      <c r="A375" s="27"/>
      <c r="B375" s="27"/>
      <c r="C375" s="28"/>
      <c r="D375" s="27"/>
      <c r="E375" s="27"/>
      <c r="F375" s="27"/>
      <c r="G375" s="29"/>
      <c r="H375" s="129"/>
      <c r="I375" s="30"/>
      <c r="J375" s="30"/>
      <c r="K375" s="30"/>
      <c r="L375" s="30"/>
      <c r="M375" s="30"/>
      <c r="N375" s="130"/>
      <c r="O375" s="31"/>
      <c r="P375" s="31"/>
      <c r="Q375" s="31"/>
      <c r="R375" s="31"/>
      <c r="S375" s="31"/>
      <c r="T375" s="31"/>
      <c r="U375" s="32"/>
      <c r="V375" s="33"/>
      <c r="W375" s="33"/>
      <c r="X375" s="33"/>
      <c r="Y375" s="27"/>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row>
    <row r="376">
      <c r="A376" s="27"/>
      <c r="B376" s="27"/>
      <c r="C376" s="28"/>
      <c r="D376" s="27"/>
      <c r="E376" s="27"/>
      <c r="F376" s="27"/>
      <c r="G376" s="29"/>
      <c r="H376" s="129"/>
      <c r="I376" s="30"/>
      <c r="J376" s="30"/>
      <c r="K376" s="30"/>
      <c r="L376" s="30"/>
      <c r="M376" s="30"/>
      <c r="N376" s="130"/>
      <c r="O376" s="31"/>
      <c r="P376" s="31"/>
      <c r="Q376" s="31"/>
      <c r="R376" s="31"/>
      <c r="S376" s="31"/>
      <c r="T376" s="31"/>
      <c r="U376" s="32"/>
      <c r="V376" s="33"/>
      <c r="W376" s="33"/>
      <c r="X376" s="33"/>
      <c r="Y376" s="27"/>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row>
    <row r="377">
      <c r="A377" s="27"/>
      <c r="B377" s="27"/>
      <c r="C377" s="28"/>
      <c r="D377" s="27"/>
      <c r="E377" s="27"/>
      <c r="F377" s="27"/>
      <c r="G377" s="29"/>
      <c r="H377" s="129"/>
      <c r="I377" s="30"/>
      <c r="J377" s="30"/>
      <c r="K377" s="30"/>
      <c r="L377" s="30"/>
      <c r="M377" s="30"/>
      <c r="N377" s="130"/>
      <c r="O377" s="31"/>
      <c r="P377" s="31"/>
      <c r="Q377" s="31"/>
      <c r="R377" s="31"/>
      <c r="S377" s="31"/>
      <c r="T377" s="31"/>
      <c r="U377" s="32"/>
      <c r="V377" s="33"/>
      <c r="W377" s="33"/>
      <c r="X377" s="33"/>
      <c r="Y377" s="27"/>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row>
    <row r="378">
      <c r="A378" s="27"/>
      <c r="B378" s="27"/>
      <c r="C378" s="28"/>
      <c r="D378" s="27"/>
      <c r="E378" s="27"/>
      <c r="F378" s="27"/>
      <c r="G378" s="29"/>
      <c r="H378" s="129"/>
      <c r="I378" s="30"/>
      <c r="J378" s="30"/>
      <c r="K378" s="30"/>
      <c r="L378" s="30"/>
      <c r="M378" s="30"/>
      <c r="N378" s="130"/>
      <c r="O378" s="31"/>
      <c r="P378" s="31"/>
      <c r="Q378" s="31"/>
      <c r="R378" s="31"/>
      <c r="S378" s="31"/>
      <c r="T378" s="31"/>
      <c r="U378" s="32"/>
      <c r="V378" s="33"/>
      <c r="W378" s="33"/>
      <c r="X378" s="33"/>
      <c r="Y378" s="27"/>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row>
    <row r="379">
      <c r="A379" s="27"/>
      <c r="B379" s="27"/>
      <c r="C379" s="28"/>
      <c r="D379" s="27"/>
      <c r="E379" s="27"/>
      <c r="F379" s="27"/>
      <c r="G379" s="29"/>
      <c r="H379" s="129"/>
      <c r="I379" s="30"/>
      <c r="J379" s="30"/>
      <c r="K379" s="30"/>
      <c r="L379" s="30"/>
      <c r="M379" s="30"/>
      <c r="N379" s="130"/>
      <c r="O379" s="31"/>
      <c r="P379" s="31"/>
      <c r="Q379" s="31"/>
      <c r="R379" s="31"/>
      <c r="S379" s="31"/>
      <c r="T379" s="31"/>
      <c r="U379" s="32"/>
      <c r="V379" s="33"/>
      <c r="W379" s="33"/>
      <c r="X379" s="33"/>
      <c r="Y379" s="27"/>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row>
    <row r="380">
      <c r="A380" s="27"/>
      <c r="B380" s="27"/>
      <c r="C380" s="28"/>
      <c r="D380" s="27"/>
      <c r="E380" s="27"/>
      <c r="F380" s="27"/>
      <c r="G380" s="29"/>
      <c r="H380" s="129"/>
      <c r="I380" s="30"/>
      <c r="J380" s="30"/>
      <c r="K380" s="30"/>
      <c r="L380" s="30"/>
      <c r="M380" s="30"/>
      <c r="N380" s="130"/>
      <c r="O380" s="31"/>
      <c r="P380" s="31"/>
      <c r="Q380" s="31"/>
      <c r="R380" s="31"/>
      <c r="S380" s="31"/>
      <c r="T380" s="31"/>
      <c r="U380" s="32"/>
      <c r="V380" s="33"/>
      <c r="W380" s="33"/>
      <c r="X380" s="33"/>
      <c r="Y380" s="27"/>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row>
    <row r="381">
      <c r="A381" s="27"/>
      <c r="B381" s="27"/>
      <c r="C381" s="28"/>
      <c r="D381" s="27"/>
      <c r="E381" s="27"/>
      <c r="F381" s="27"/>
      <c r="G381" s="29"/>
      <c r="H381" s="129"/>
      <c r="I381" s="30"/>
      <c r="J381" s="30"/>
      <c r="K381" s="30"/>
      <c r="L381" s="30"/>
      <c r="M381" s="30"/>
      <c r="N381" s="130"/>
      <c r="O381" s="31"/>
      <c r="P381" s="31"/>
      <c r="Q381" s="31"/>
      <c r="R381" s="31"/>
      <c r="S381" s="31"/>
      <c r="T381" s="31"/>
      <c r="U381" s="32"/>
      <c r="V381" s="33"/>
      <c r="W381" s="33"/>
      <c r="X381" s="33"/>
      <c r="Y381" s="27"/>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row>
    <row r="382">
      <c r="A382" s="27"/>
      <c r="B382" s="27"/>
      <c r="C382" s="28"/>
      <c r="D382" s="27"/>
      <c r="E382" s="27"/>
      <c r="F382" s="27"/>
      <c r="G382" s="29"/>
      <c r="H382" s="129"/>
      <c r="I382" s="30"/>
      <c r="J382" s="30"/>
      <c r="K382" s="30"/>
      <c r="L382" s="30"/>
      <c r="M382" s="30"/>
      <c r="N382" s="130"/>
      <c r="O382" s="31"/>
      <c r="P382" s="31"/>
      <c r="Q382" s="31"/>
      <c r="R382" s="31"/>
      <c r="S382" s="31"/>
      <c r="T382" s="31"/>
      <c r="U382" s="32"/>
      <c r="V382" s="33"/>
      <c r="W382" s="33"/>
      <c r="X382" s="33"/>
      <c r="Y382" s="27"/>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row>
    <row r="383">
      <c r="A383" s="27"/>
      <c r="B383" s="27"/>
      <c r="C383" s="28"/>
      <c r="D383" s="27"/>
      <c r="E383" s="27"/>
      <c r="F383" s="27"/>
      <c r="G383" s="29"/>
      <c r="H383" s="129"/>
      <c r="I383" s="30"/>
      <c r="J383" s="30"/>
      <c r="K383" s="30"/>
      <c r="L383" s="30"/>
      <c r="M383" s="30"/>
      <c r="N383" s="130"/>
      <c r="O383" s="31"/>
      <c r="P383" s="31"/>
      <c r="Q383" s="31"/>
      <c r="R383" s="31"/>
      <c r="S383" s="31"/>
      <c r="T383" s="31"/>
      <c r="U383" s="32"/>
      <c r="V383" s="33"/>
      <c r="W383" s="33"/>
      <c r="X383" s="33"/>
      <c r="Y383" s="27"/>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row>
    <row r="384">
      <c r="A384" s="27"/>
      <c r="B384" s="27"/>
      <c r="C384" s="28"/>
      <c r="D384" s="27"/>
      <c r="E384" s="27"/>
      <c r="F384" s="27"/>
      <c r="G384" s="29"/>
      <c r="H384" s="129"/>
      <c r="I384" s="30"/>
      <c r="J384" s="30"/>
      <c r="K384" s="30"/>
      <c r="L384" s="30"/>
      <c r="M384" s="30"/>
      <c r="N384" s="130"/>
      <c r="O384" s="31"/>
      <c r="P384" s="31"/>
      <c r="Q384" s="31"/>
      <c r="R384" s="31"/>
      <c r="S384" s="31"/>
      <c r="T384" s="31"/>
      <c r="U384" s="32"/>
      <c r="V384" s="33"/>
      <c r="W384" s="33"/>
      <c r="X384" s="33"/>
      <c r="Y384" s="27"/>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row>
    <row r="385">
      <c r="A385" s="27"/>
      <c r="B385" s="27"/>
      <c r="C385" s="28"/>
      <c r="D385" s="27"/>
      <c r="E385" s="27"/>
      <c r="F385" s="27"/>
      <c r="G385" s="29"/>
      <c r="H385" s="129"/>
      <c r="I385" s="30"/>
      <c r="J385" s="30"/>
      <c r="K385" s="30"/>
      <c r="L385" s="30"/>
      <c r="M385" s="30"/>
      <c r="N385" s="130"/>
      <c r="O385" s="31"/>
      <c r="P385" s="31"/>
      <c r="Q385" s="31"/>
      <c r="R385" s="31"/>
      <c r="S385" s="31"/>
      <c r="T385" s="31"/>
      <c r="U385" s="32"/>
      <c r="V385" s="33"/>
      <c r="W385" s="33"/>
      <c r="X385" s="33"/>
      <c r="Y385" s="27"/>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row>
    <row r="386">
      <c r="A386" s="27"/>
      <c r="B386" s="27"/>
      <c r="C386" s="28"/>
      <c r="D386" s="27"/>
      <c r="E386" s="27"/>
      <c r="F386" s="27"/>
      <c r="G386" s="29"/>
      <c r="H386" s="129"/>
      <c r="I386" s="30"/>
      <c r="J386" s="30"/>
      <c r="K386" s="30"/>
      <c r="L386" s="30"/>
      <c r="M386" s="30"/>
      <c r="N386" s="130"/>
      <c r="O386" s="31"/>
      <c r="P386" s="31"/>
      <c r="Q386" s="31"/>
      <c r="R386" s="31"/>
      <c r="S386" s="31"/>
      <c r="T386" s="31"/>
      <c r="U386" s="32"/>
      <c r="V386" s="33"/>
      <c r="W386" s="33"/>
      <c r="X386" s="33"/>
      <c r="Y386" s="27"/>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row>
    <row r="387">
      <c r="A387" s="27"/>
      <c r="B387" s="27"/>
      <c r="C387" s="28"/>
      <c r="D387" s="27"/>
      <c r="E387" s="27"/>
      <c r="F387" s="27"/>
      <c r="G387" s="29"/>
      <c r="H387" s="129"/>
      <c r="I387" s="30"/>
      <c r="J387" s="30"/>
      <c r="K387" s="30"/>
      <c r="L387" s="30"/>
      <c r="M387" s="30"/>
      <c r="N387" s="130"/>
      <c r="O387" s="31"/>
      <c r="P387" s="31"/>
      <c r="Q387" s="31"/>
      <c r="R387" s="31"/>
      <c r="S387" s="31"/>
      <c r="T387" s="31"/>
      <c r="U387" s="32"/>
      <c r="V387" s="33"/>
      <c r="W387" s="33"/>
      <c r="X387" s="33"/>
      <c r="Y387" s="27"/>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row>
    <row r="388">
      <c r="A388" s="27"/>
      <c r="B388" s="27"/>
      <c r="C388" s="28"/>
      <c r="D388" s="27"/>
      <c r="E388" s="27"/>
      <c r="F388" s="27"/>
      <c r="G388" s="29"/>
      <c r="H388" s="129"/>
      <c r="I388" s="30"/>
      <c r="J388" s="30"/>
      <c r="K388" s="30"/>
      <c r="L388" s="30"/>
      <c r="M388" s="30"/>
      <c r="N388" s="130"/>
      <c r="O388" s="31"/>
      <c r="P388" s="31"/>
      <c r="Q388" s="31"/>
      <c r="R388" s="31"/>
      <c r="S388" s="31"/>
      <c r="T388" s="31"/>
      <c r="U388" s="32"/>
      <c r="V388" s="33"/>
      <c r="W388" s="33"/>
      <c r="X388" s="33"/>
      <c r="Y388" s="27"/>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row>
    <row r="389">
      <c r="A389" s="27"/>
      <c r="B389" s="27"/>
      <c r="C389" s="28"/>
      <c r="D389" s="27"/>
      <c r="E389" s="27"/>
      <c r="F389" s="27"/>
      <c r="G389" s="29"/>
      <c r="H389" s="129"/>
      <c r="I389" s="30"/>
      <c r="J389" s="30"/>
      <c r="K389" s="30"/>
      <c r="L389" s="30"/>
      <c r="M389" s="30"/>
      <c r="N389" s="130"/>
      <c r="O389" s="31"/>
      <c r="P389" s="31"/>
      <c r="Q389" s="31"/>
      <c r="R389" s="31"/>
      <c r="S389" s="31"/>
      <c r="T389" s="31"/>
      <c r="U389" s="32"/>
      <c r="V389" s="33"/>
      <c r="W389" s="33"/>
      <c r="X389" s="33"/>
      <c r="Y389" s="27"/>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row>
    <row r="390">
      <c r="A390" s="27"/>
      <c r="B390" s="27"/>
      <c r="C390" s="28"/>
      <c r="D390" s="27"/>
      <c r="E390" s="27"/>
      <c r="F390" s="27"/>
      <c r="G390" s="29"/>
      <c r="H390" s="129"/>
      <c r="I390" s="30"/>
      <c r="J390" s="30"/>
      <c r="K390" s="30"/>
      <c r="L390" s="30"/>
      <c r="M390" s="30"/>
      <c r="N390" s="130"/>
      <c r="O390" s="31"/>
      <c r="P390" s="31"/>
      <c r="Q390" s="31"/>
      <c r="R390" s="31"/>
      <c r="S390" s="31"/>
      <c r="T390" s="31"/>
      <c r="U390" s="32"/>
      <c r="V390" s="33"/>
      <c r="W390" s="33"/>
      <c r="X390" s="33"/>
      <c r="Y390" s="27"/>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row>
    <row r="391">
      <c r="A391" s="27"/>
      <c r="B391" s="27"/>
      <c r="C391" s="28"/>
      <c r="D391" s="27"/>
      <c r="E391" s="27"/>
      <c r="F391" s="27"/>
      <c r="G391" s="29"/>
      <c r="H391" s="129"/>
      <c r="I391" s="30"/>
      <c r="J391" s="30"/>
      <c r="K391" s="30"/>
      <c r="L391" s="30"/>
      <c r="M391" s="30"/>
      <c r="N391" s="130"/>
      <c r="O391" s="31"/>
      <c r="P391" s="31"/>
      <c r="Q391" s="31"/>
      <c r="R391" s="31"/>
      <c r="S391" s="31"/>
      <c r="T391" s="31"/>
      <c r="U391" s="32"/>
      <c r="V391" s="33"/>
      <c r="W391" s="33"/>
      <c r="X391" s="33"/>
      <c r="Y391" s="27"/>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row>
    <row r="392">
      <c r="A392" s="27"/>
      <c r="B392" s="27"/>
      <c r="C392" s="28"/>
      <c r="D392" s="27"/>
      <c r="E392" s="27"/>
      <c r="F392" s="27"/>
      <c r="G392" s="29"/>
      <c r="H392" s="129"/>
      <c r="I392" s="30"/>
      <c r="J392" s="30"/>
      <c r="K392" s="30"/>
      <c r="L392" s="30"/>
      <c r="M392" s="30"/>
      <c r="N392" s="130"/>
      <c r="O392" s="31"/>
      <c r="P392" s="31"/>
      <c r="Q392" s="31"/>
      <c r="R392" s="31"/>
      <c r="S392" s="31"/>
      <c r="T392" s="31"/>
      <c r="U392" s="32"/>
      <c r="V392" s="33"/>
      <c r="W392" s="33"/>
      <c r="X392" s="33"/>
      <c r="Y392" s="27"/>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row>
    <row r="393">
      <c r="A393" s="27"/>
      <c r="B393" s="27"/>
      <c r="C393" s="28"/>
      <c r="D393" s="27"/>
      <c r="E393" s="27"/>
      <c r="F393" s="27"/>
      <c r="G393" s="29"/>
      <c r="H393" s="129"/>
      <c r="I393" s="30"/>
      <c r="J393" s="30"/>
      <c r="K393" s="30"/>
      <c r="L393" s="30"/>
      <c r="M393" s="30"/>
      <c r="N393" s="130"/>
      <c r="O393" s="31"/>
      <c r="P393" s="31"/>
      <c r="Q393" s="31"/>
      <c r="R393" s="31"/>
      <c r="S393" s="31"/>
      <c r="T393" s="31"/>
      <c r="U393" s="32"/>
      <c r="V393" s="33"/>
      <c r="W393" s="33"/>
      <c r="X393" s="33"/>
      <c r="Y393" s="27"/>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row>
    <row r="394">
      <c r="A394" s="27"/>
      <c r="B394" s="27"/>
      <c r="C394" s="28"/>
      <c r="D394" s="27"/>
      <c r="E394" s="27"/>
      <c r="F394" s="27"/>
      <c r="G394" s="29"/>
      <c r="H394" s="129"/>
      <c r="I394" s="30"/>
      <c r="J394" s="30"/>
      <c r="K394" s="30"/>
      <c r="L394" s="30"/>
      <c r="M394" s="30"/>
      <c r="N394" s="130"/>
      <c r="O394" s="31"/>
      <c r="P394" s="31"/>
      <c r="Q394" s="31"/>
      <c r="R394" s="31"/>
      <c r="S394" s="31"/>
      <c r="T394" s="31"/>
      <c r="U394" s="32"/>
      <c r="V394" s="33"/>
      <c r="W394" s="33"/>
      <c r="X394" s="33"/>
      <c r="Y394" s="27"/>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row>
    <row r="395">
      <c r="A395" s="27"/>
      <c r="B395" s="27"/>
      <c r="C395" s="28"/>
      <c r="D395" s="27"/>
      <c r="E395" s="27"/>
      <c r="F395" s="27"/>
      <c r="G395" s="29"/>
      <c r="H395" s="129"/>
      <c r="I395" s="30"/>
      <c r="J395" s="30"/>
      <c r="K395" s="30"/>
      <c r="L395" s="30"/>
      <c r="M395" s="30"/>
      <c r="N395" s="130"/>
      <c r="O395" s="31"/>
      <c r="P395" s="31"/>
      <c r="Q395" s="31"/>
      <c r="R395" s="31"/>
      <c r="S395" s="31"/>
      <c r="T395" s="31"/>
      <c r="U395" s="32"/>
      <c r="V395" s="33"/>
      <c r="W395" s="33"/>
      <c r="X395" s="33"/>
      <c r="Y395" s="27"/>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row>
    <row r="396">
      <c r="A396" s="27"/>
      <c r="B396" s="27"/>
      <c r="C396" s="28"/>
      <c r="D396" s="27"/>
      <c r="E396" s="27"/>
      <c r="F396" s="27"/>
      <c r="G396" s="29"/>
      <c r="H396" s="129"/>
      <c r="I396" s="30"/>
      <c r="J396" s="30"/>
      <c r="K396" s="30"/>
      <c r="L396" s="30"/>
      <c r="M396" s="30"/>
      <c r="N396" s="130"/>
      <c r="O396" s="31"/>
      <c r="P396" s="31"/>
      <c r="Q396" s="31"/>
      <c r="R396" s="31"/>
      <c r="S396" s="31"/>
      <c r="T396" s="31"/>
      <c r="U396" s="32"/>
      <c r="V396" s="33"/>
      <c r="W396" s="33"/>
      <c r="X396" s="33"/>
      <c r="Y396" s="27"/>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row>
    <row r="397">
      <c r="A397" s="27"/>
      <c r="B397" s="27"/>
      <c r="C397" s="28"/>
      <c r="D397" s="27"/>
      <c r="E397" s="27"/>
      <c r="F397" s="27"/>
      <c r="G397" s="29"/>
      <c r="H397" s="129"/>
      <c r="I397" s="30"/>
      <c r="J397" s="30"/>
      <c r="K397" s="30"/>
      <c r="L397" s="30"/>
      <c r="M397" s="30"/>
      <c r="N397" s="130"/>
      <c r="O397" s="31"/>
      <c r="P397" s="31"/>
      <c r="Q397" s="31"/>
      <c r="R397" s="31"/>
      <c r="S397" s="31"/>
      <c r="T397" s="31"/>
      <c r="U397" s="32"/>
      <c r="V397" s="33"/>
      <c r="W397" s="33"/>
      <c r="X397" s="33"/>
      <c r="Y397" s="27"/>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row>
    <row r="398">
      <c r="A398" s="27"/>
      <c r="B398" s="27"/>
      <c r="C398" s="28"/>
      <c r="D398" s="27"/>
      <c r="E398" s="27"/>
      <c r="F398" s="27"/>
      <c r="G398" s="29"/>
      <c r="H398" s="129"/>
      <c r="I398" s="30"/>
      <c r="J398" s="30"/>
      <c r="K398" s="30"/>
      <c r="L398" s="30"/>
      <c r="M398" s="30"/>
      <c r="N398" s="130"/>
      <c r="O398" s="31"/>
      <c r="P398" s="31"/>
      <c r="Q398" s="31"/>
      <c r="R398" s="31"/>
      <c r="S398" s="31"/>
      <c r="T398" s="31"/>
      <c r="U398" s="32"/>
      <c r="V398" s="33"/>
      <c r="W398" s="33"/>
      <c r="X398" s="33"/>
      <c r="Y398" s="27"/>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row>
    <row r="399">
      <c r="A399" s="27"/>
      <c r="B399" s="27"/>
      <c r="C399" s="28"/>
      <c r="D399" s="27"/>
      <c r="E399" s="27"/>
      <c r="F399" s="27"/>
      <c r="G399" s="29"/>
      <c r="H399" s="129"/>
      <c r="I399" s="30"/>
      <c r="J399" s="30"/>
      <c r="K399" s="30"/>
      <c r="L399" s="30"/>
      <c r="M399" s="30"/>
      <c r="N399" s="130"/>
      <c r="O399" s="31"/>
      <c r="P399" s="31"/>
      <c r="Q399" s="31"/>
      <c r="R399" s="31"/>
      <c r="S399" s="31"/>
      <c r="T399" s="31"/>
      <c r="U399" s="32"/>
      <c r="V399" s="33"/>
      <c r="W399" s="33"/>
      <c r="X399" s="33"/>
      <c r="Y399" s="27"/>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row>
    <row r="400">
      <c r="A400" s="27"/>
      <c r="B400" s="27"/>
      <c r="C400" s="28"/>
      <c r="D400" s="27"/>
      <c r="E400" s="27"/>
      <c r="F400" s="27"/>
      <c r="G400" s="29"/>
      <c r="H400" s="129"/>
      <c r="I400" s="30"/>
      <c r="J400" s="30"/>
      <c r="K400" s="30"/>
      <c r="L400" s="30"/>
      <c r="M400" s="30"/>
      <c r="N400" s="130"/>
      <c r="O400" s="31"/>
      <c r="P400" s="31"/>
      <c r="Q400" s="31"/>
      <c r="R400" s="31"/>
      <c r="S400" s="31"/>
      <c r="T400" s="31"/>
      <c r="U400" s="32"/>
      <c r="V400" s="33"/>
      <c r="W400" s="33"/>
      <c r="X400" s="33"/>
      <c r="Y400" s="27"/>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row>
    <row r="401">
      <c r="A401" s="27"/>
      <c r="B401" s="27"/>
      <c r="C401" s="28"/>
      <c r="D401" s="27"/>
      <c r="E401" s="27"/>
      <c r="F401" s="27"/>
      <c r="G401" s="29"/>
      <c r="H401" s="129"/>
      <c r="I401" s="30"/>
      <c r="J401" s="30"/>
      <c r="K401" s="30"/>
      <c r="L401" s="30"/>
      <c r="M401" s="30"/>
      <c r="N401" s="130"/>
      <c r="O401" s="31"/>
      <c r="P401" s="31"/>
      <c r="Q401" s="31"/>
      <c r="R401" s="31"/>
      <c r="S401" s="31"/>
      <c r="T401" s="31"/>
      <c r="U401" s="32"/>
      <c r="V401" s="33"/>
      <c r="W401" s="33"/>
      <c r="X401" s="33"/>
      <c r="Y401" s="27"/>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row>
    <row r="402">
      <c r="A402" s="27"/>
      <c r="B402" s="27"/>
      <c r="C402" s="28"/>
      <c r="D402" s="27"/>
      <c r="E402" s="27"/>
      <c r="F402" s="27"/>
      <c r="G402" s="29"/>
      <c r="H402" s="129"/>
      <c r="I402" s="30"/>
      <c r="J402" s="30"/>
      <c r="K402" s="30"/>
      <c r="L402" s="30"/>
      <c r="M402" s="30"/>
      <c r="N402" s="130"/>
      <c r="O402" s="31"/>
      <c r="P402" s="31"/>
      <c r="Q402" s="31"/>
      <c r="R402" s="31"/>
      <c r="S402" s="31"/>
      <c r="T402" s="31"/>
      <c r="U402" s="32"/>
      <c r="V402" s="33"/>
      <c r="W402" s="33"/>
      <c r="X402" s="33"/>
      <c r="Y402" s="27"/>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row>
    <row r="403">
      <c r="A403" s="27"/>
      <c r="B403" s="27"/>
      <c r="C403" s="28"/>
      <c r="D403" s="27"/>
      <c r="E403" s="27"/>
      <c r="F403" s="27"/>
      <c r="G403" s="29"/>
      <c r="H403" s="129"/>
      <c r="I403" s="30"/>
      <c r="J403" s="30"/>
      <c r="K403" s="30"/>
      <c r="L403" s="30"/>
      <c r="M403" s="30"/>
      <c r="N403" s="130"/>
      <c r="O403" s="31"/>
      <c r="P403" s="31"/>
      <c r="Q403" s="31"/>
      <c r="R403" s="31"/>
      <c r="S403" s="31"/>
      <c r="T403" s="31"/>
      <c r="U403" s="32"/>
      <c r="V403" s="33"/>
      <c r="W403" s="33"/>
      <c r="X403" s="33"/>
      <c r="Y403" s="27"/>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row>
    <row r="404">
      <c r="A404" s="27"/>
      <c r="B404" s="27"/>
      <c r="C404" s="28"/>
      <c r="D404" s="27"/>
      <c r="E404" s="27"/>
      <c r="F404" s="27"/>
      <c r="G404" s="29"/>
      <c r="H404" s="129"/>
      <c r="I404" s="30"/>
      <c r="J404" s="30"/>
      <c r="K404" s="30"/>
      <c r="L404" s="30"/>
      <c r="M404" s="30"/>
      <c r="N404" s="130"/>
      <c r="O404" s="31"/>
      <c r="P404" s="31"/>
      <c r="Q404" s="31"/>
      <c r="R404" s="31"/>
      <c r="S404" s="31"/>
      <c r="T404" s="31"/>
      <c r="U404" s="32"/>
      <c r="V404" s="33"/>
      <c r="W404" s="33"/>
      <c r="X404" s="33"/>
      <c r="Y404" s="27"/>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row>
    <row r="405">
      <c r="A405" s="27"/>
      <c r="B405" s="27"/>
      <c r="C405" s="28"/>
      <c r="D405" s="27"/>
      <c r="E405" s="27"/>
      <c r="F405" s="27"/>
      <c r="G405" s="29"/>
      <c r="H405" s="129"/>
      <c r="I405" s="30"/>
      <c r="J405" s="30"/>
      <c r="K405" s="30"/>
      <c r="L405" s="30"/>
      <c r="M405" s="30"/>
      <c r="N405" s="130"/>
      <c r="O405" s="31"/>
      <c r="P405" s="31"/>
      <c r="Q405" s="31"/>
      <c r="R405" s="31"/>
      <c r="S405" s="31"/>
      <c r="T405" s="31"/>
      <c r="U405" s="32"/>
      <c r="V405" s="33"/>
      <c r="W405" s="33"/>
      <c r="X405" s="33"/>
      <c r="Y405" s="27"/>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row>
    <row r="406">
      <c r="A406" s="27"/>
      <c r="B406" s="27"/>
      <c r="C406" s="28"/>
      <c r="D406" s="27"/>
      <c r="E406" s="27"/>
      <c r="F406" s="27"/>
      <c r="G406" s="29"/>
      <c r="H406" s="129"/>
      <c r="I406" s="30"/>
      <c r="J406" s="30"/>
      <c r="K406" s="30"/>
      <c r="L406" s="30"/>
      <c r="M406" s="30"/>
      <c r="N406" s="130"/>
      <c r="O406" s="31"/>
      <c r="P406" s="31"/>
      <c r="Q406" s="31"/>
      <c r="R406" s="31"/>
      <c r="S406" s="31"/>
      <c r="T406" s="31"/>
      <c r="U406" s="32"/>
      <c r="V406" s="33"/>
      <c r="W406" s="33"/>
      <c r="X406" s="33"/>
      <c r="Y406" s="27"/>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row>
    <row r="407">
      <c r="A407" s="27"/>
      <c r="B407" s="27"/>
      <c r="C407" s="28"/>
      <c r="D407" s="27"/>
      <c r="E407" s="27"/>
      <c r="F407" s="27"/>
      <c r="G407" s="29"/>
      <c r="H407" s="129"/>
      <c r="I407" s="30"/>
      <c r="J407" s="30"/>
      <c r="K407" s="30"/>
      <c r="L407" s="30"/>
      <c r="M407" s="30"/>
      <c r="N407" s="130"/>
      <c r="O407" s="31"/>
      <c r="P407" s="31"/>
      <c r="Q407" s="31"/>
      <c r="R407" s="31"/>
      <c r="S407" s="31"/>
      <c r="T407" s="31"/>
      <c r="U407" s="32"/>
      <c r="V407" s="33"/>
      <c r="W407" s="33"/>
      <c r="X407" s="33"/>
      <c r="Y407" s="27"/>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row>
    <row r="408">
      <c r="A408" s="27"/>
      <c r="B408" s="27"/>
      <c r="C408" s="28"/>
      <c r="D408" s="27"/>
      <c r="E408" s="27"/>
      <c r="F408" s="27"/>
      <c r="G408" s="29"/>
      <c r="H408" s="129"/>
      <c r="I408" s="30"/>
      <c r="J408" s="30"/>
      <c r="K408" s="30"/>
      <c r="L408" s="30"/>
      <c r="M408" s="30"/>
      <c r="N408" s="130"/>
      <c r="O408" s="31"/>
      <c r="P408" s="31"/>
      <c r="Q408" s="31"/>
      <c r="R408" s="31"/>
      <c r="S408" s="31"/>
      <c r="T408" s="31"/>
      <c r="U408" s="32"/>
      <c r="V408" s="33"/>
      <c r="W408" s="33"/>
      <c r="X408" s="33"/>
      <c r="Y408" s="27"/>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row>
    <row r="409">
      <c r="A409" s="27"/>
      <c r="B409" s="27"/>
      <c r="C409" s="28"/>
      <c r="D409" s="27"/>
      <c r="E409" s="27"/>
      <c r="F409" s="27"/>
      <c r="G409" s="29"/>
      <c r="H409" s="129"/>
      <c r="I409" s="30"/>
      <c r="J409" s="30"/>
      <c r="K409" s="30"/>
      <c r="L409" s="30"/>
      <c r="M409" s="30"/>
      <c r="N409" s="130"/>
      <c r="O409" s="31"/>
      <c r="P409" s="31"/>
      <c r="Q409" s="31"/>
      <c r="R409" s="31"/>
      <c r="S409" s="31"/>
      <c r="T409" s="31"/>
      <c r="U409" s="32"/>
      <c r="V409" s="33"/>
      <c r="W409" s="33"/>
      <c r="X409" s="33"/>
      <c r="Y409" s="27"/>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row>
    <row r="410">
      <c r="A410" s="27"/>
      <c r="B410" s="27"/>
      <c r="C410" s="28"/>
      <c r="D410" s="27"/>
      <c r="E410" s="27"/>
      <c r="F410" s="27"/>
      <c r="G410" s="29"/>
      <c r="H410" s="129"/>
      <c r="I410" s="30"/>
      <c r="J410" s="30"/>
      <c r="K410" s="30"/>
      <c r="L410" s="30"/>
      <c r="M410" s="30"/>
      <c r="N410" s="130"/>
      <c r="O410" s="31"/>
      <c r="P410" s="31"/>
      <c r="Q410" s="31"/>
      <c r="R410" s="31"/>
      <c r="S410" s="31"/>
      <c r="T410" s="31"/>
      <c r="U410" s="32"/>
      <c r="V410" s="33"/>
      <c r="W410" s="33"/>
      <c r="X410" s="33"/>
      <c r="Y410" s="27"/>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row>
    <row r="411">
      <c r="A411" s="27"/>
      <c r="B411" s="27"/>
      <c r="C411" s="28"/>
      <c r="D411" s="27"/>
      <c r="E411" s="27"/>
      <c r="F411" s="27"/>
      <c r="G411" s="29"/>
      <c r="H411" s="129"/>
      <c r="I411" s="30"/>
      <c r="J411" s="30"/>
      <c r="K411" s="30"/>
      <c r="L411" s="30"/>
      <c r="M411" s="30"/>
      <c r="N411" s="130"/>
      <c r="O411" s="31"/>
      <c r="P411" s="31"/>
      <c r="Q411" s="31"/>
      <c r="R411" s="31"/>
      <c r="S411" s="31"/>
      <c r="T411" s="31"/>
      <c r="U411" s="32"/>
      <c r="V411" s="33"/>
      <c r="W411" s="33"/>
      <c r="X411" s="33"/>
      <c r="Y411" s="27"/>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row>
    <row r="412">
      <c r="A412" s="27"/>
      <c r="B412" s="27"/>
      <c r="C412" s="28"/>
      <c r="D412" s="27"/>
      <c r="E412" s="27"/>
      <c r="F412" s="27"/>
      <c r="G412" s="29"/>
      <c r="H412" s="129"/>
      <c r="I412" s="30"/>
      <c r="J412" s="30"/>
      <c r="K412" s="30"/>
      <c r="L412" s="30"/>
      <c r="M412" s="30"/>
      <c r="N412" s="130"/>
      <c r="O412" s="31"/>
      <c r="P412" s="31"/>
      <c r="Q412" s="31"/>
      <c r="R412" s="31"/>
      <c r="S412" s="31"/>
      <c r="T412" s="31"/>
      <c r="U412" s="32"/>
      <c r="V412" s="33"/>
      <c r="W412" s="33"/>
      <c r="X412" s="33"/>
      <c r="Y412" s="27"/>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row>
    <row r="413">
      <c r="A413" s="27"/>
      <c r="B413" s="27"/>
      <c r="C413" s="28"/>
      <c r="D413" s="27"/>
      <c r="E413" s="27"/>
      <c r="F413" s="27"/>
      <c r="G413" s="29"/>
      <c r="H413" s="129"/>
      <c r="I413" s="30"/>
      <c r="J413" s="30"/>
      <c r="K413" s="30"/>
      <c r="L413" s="30"/>
      <c r="M413" s="30"/>
      <c r="N413" s="130"/>
      <c r="O413" s="31"/>
      <c r="P413" s="31"/>
      <c r="Q413" s="31"/>
      <c r="R413" s="31"/>
      <c r="S413" s="31"/>
      <c r="T413" s="31"/>
      <c r="U413" s="32"/>
      <c r="V413" s="33"/>
      <c r="W413" s="33"/>
      <c r="X413" s="33"/>
      <c r="Y413" s="27"/>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row>
    <row r="414">
      <c r="A414" s="27"/>
      <c r="B414" s="27"/>
      <c r="C414" s="28"/>
      <c r="D414" s="27"/>
      <c r="E414" s="27"/>
      <c r="F414" s="27"/>
      <c r="G414" s="29"/>
      <c r="H414" s="129"/>
      <c r="I414" s="30"/>
      <c r="J414" s="30"/>
      <c r="K414" s="30"/>
      <c r="L414" s="30"/>
      <c r="M414" s="30"/>
      <c r="N414" s="130"/>
      <c r="O414" s="31"/>
      <c r="P414" s="31"/>
      <c r="Q414" s="31"/>
      <c r="R414" s="31"/>
      <c r="S414" s="31"/>
      <c r="T414" s="31"/>
      <c r="U414" s="32"/>
      <c r="V414" s="33"/>
      <c r="W414" s="33"/>
      <c r="X414" s="33"/>
      <c r="Y414" s="27"/>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row>
    <row r="415">
      <c r="A415" s="27"/>
      <c r="B415" s="27"/>
      <c r="C415" s="28"/>
      <c r="D415" s="27"/>
      <c r="E415" s="27"/>
      <c r="F415" s="27"/>
      <c r="G415" s="29"/>
      <c r="H415" s="129"/>
      <c r="I415" s="30"/>
      <c r="J415" s="30"/>
      <c r="K415" s="30"/>
      <c r="L415" s="30"/>
      <c r="M415" s="30"/>
      <c r="N415" s="130"/>
      <c r="O415" s="31"/>
      <c r="P415" s="31"/>
      <c r="Q415" s="31"/>
      <c r="R415" s="31"/>
      <c r="S415" s="31"/>
      <c r="T415" s="31"/>
      <c r="U415" s="32"/>
      <c r="V415" s="33"/>
      <c r="W415" s="33"/>
      <c r="X415" s="33"/>
      <c r="Y415" s="27"/>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row>
    <row r="416">
      <c r="A416" s="27"/>
      <c r="B416" s="27"/>
      <c r="C416" s="28"/>
      <c r="D416" s="27"/>
      <c r="E416" s="27"/>
      <c r="F416" s="27"/>
      <c r="G416" s="29"/>
      <c r="H416" s="129"/>
      <c r="I416" s="30"/>
      <c r="J416" s="30"/>
      <c r="K416" s="30"/>
      <c r="L416" s="30"/>
      <c r="M416" s="30"/>
      <c r="N416" s="130"/>
      <c r="O416" s="31"/>
      <c r="P416" s="31"/>
      <c r="Q416" s="31"/>
      <c r="R416" s="31"/>
      <c r="S416" s="31"/>
      <c r="T416" s="31"/>
      <c r="U416" s="32"/>
      <c r="V416" s="33"/>
      <c r="W416" s="33"/>
      <c r="X416" s="33"/>
      <c r="Y416" s="27"/>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row>
    <row r="417">
      <c r="A417" s="27"/>
      <c r="B417" s="27"/>
      <c r="C417" s="28"/>
      <c r="D417" s="27"/>
      <c r="E417" s="27"/>
      <c r="F417" s="27"/>
      <c r="G417" s="29"/>
      <c r="H417" s="129"/>
      <c r="I417" s="30"/>
      <c r="J417" s="30"/>
      <c r="K417" s="30"/>
      <c r="L417" s="30"/>
      <c r="M417" s="30"/>
      <c r="N417" s="130"/>
      <c r="O417" s="31"/>
      <c r="P417" s="31"/>
      <c r="Q417" s="31"/>
      <c r="R417" s="31"/>
      <c r="S417" s="31"/>
      <c r="T417" s="31"/>
      <c r="U417" s="32"/>
      <c r="V417" s="33"/>
      <c r="W417" s="33"/>
      <c r="X417" s="33"/>
      <c r="Y417" s="27"/>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row>
    <row r="418">
      <c r="A418" s="27"/>
      <c r="B418" s="27"/>
      <c r="C418" s="28"/>
      <c r="D418" s="27"/>
      <c r="E418" s="27"/>
      <c r="F418" s="27"/>
      <c r="G418" s="29"/>
      <c r="H418" s="129"/>
      <c r="I418" s="30"/>
      <c r="J418" s="30"/>
      <c r="K418" s="30"/>
      <c r="L418" s="30"/>
      <c r="M418" s="30"/>
      <c r="N418" s="130"/>
      <c r="O418" s="31"/>
      <c r="P418" s="31"/>
      <c r="Q418" s="31"/>
      <c r="R418" s="31"/>
      <c r="S418" s="31"/>
      <c r="T418" s="31"/>
      <c r="U418" s="32"/>
      <c r="V418" s="33"/>
      <c r="W418" s="33"/>
      <c r="X418" s="33"/>
      <c r="Y418" s="27"/>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row>
    <row r="419">
      <c r="A419" s="27"/>
      <c r="B419" s="27"/>
      <c r="C419" s="28"/>
      <c r="D419" s="27"/>
      <c r="E419" s="27"/>
      <c r="F419" s="27"/>
      <c r="G419" s="29"/>
      <c r="H419" s="129"/>
      <c r="I419" s="30"/>
      <c r="J419" s="30"/>
      <c r="K419" s="30"/>
      <c r="L419" s="30"/>
      <c r="M419" s="30"/>
      <c r="N419" s="130"/>
      <c r="O419" s="31"/>
      <c r="P419" s="31"/>
      <c r="Q419" s="31"/>
      <c r="R419" s="31"/>
      <c r="S419" s="31"/>
      <c r="T419" s="31"/>
      <c r="U419" s="32"/>
      <c r="V419" s="33"/>
      <c r="W419" s="33"/>
      <c r="X419" s="33"/>
      <c r="Y419" s="27"/>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row>
    <row r="420">
      <c r="A420" s="27"/>
      <c r="B420" s="27"/>
      <c r="C420" s="28"/>
      <c r="D420" s="27"/>
      <c r="E420" s="27"/>
      <c r="F420" s="27"/>
      <c r="G420" s="29"/>
      <c r="H420" s="129"/>
      <c r="I420" s="30"/>
      <c r="J420" s="30"/>
      <c r="K420" s="30"/>
      <c r="L420" s="30"/>
      <c r="M420" s="30"/>
      <c r="N420" s="130"/>
      <c r="O420" s="31"/>
      <c r="P420" s="31"/>
      <c r="Q420" s="31"/>
      <c r="R420" s="31"/>
      <c r="S420" s="31"/>
      <c r="T420" s="31"/>
      <c r="U420" s="32"/>
      <c r="V420" s="33"/>
      <c r="W420" s="33"/>
      <c r="X420" s="33"/>
      <c r="Y420" s="27"/>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row>
    <row r="421">
      <c r="A421" s="27"/>
      <c r="B421" s="27"/>
      <c r="C421" s="28"/>
      <c r="D421" s="27"/>
      <c r="E421" s="27"/>
      <c r="F421" s="27"/>
      <c r="G421" s="29"/>
      <c r="H421" s="129"/>
      <c r="I421" s="30"/>
      <c r="J421" s="30"/>
      <c r="K421" s="30"/>
      <c r="L421" s="30"/>
      <c r="M421" s="30"/>
      <c r="N421" s="130"/>
      <c r="O421" s="31"/>
      <c r="P421" s="31"/>
      <c r="Q421" s="31"/>
      <c r="R421" s="31"/>
      <c r="S421" s="31"/>
      <c r="T421" s="31"/>
      <c r="U421" s="32"/>
      <c r="V421" s="33"/>
      <c r="W421" s="33"/>
      <c r="X421" s="33"/>
      <c r="Y421" s="27"/>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row>
    <row r="422">
      <c r="A422" s="27"/>
      <c r="B422" s="27"/>
      <c r="C422" s="28"/>
      <c r="D422" s="27"/>
      <c r="E422" s="27"/>
      <c r="F422" s="27"/>
      <c r="G422" s="29"/>
      <c r="H422" s="129"/>
      <c r="I422" s="30"/>
      <c r="J422" s="30"/>
      <c r="K422" s="30"/>
      <c r="L422" s="30"/>
      <c r="M422" s="30"/>
      <c r="N422" s="130"/>
      <c r="O422" s="31"/>
      <c r="P422" s="31"/>
      <c r="Q422" s="31"/>
      <c r="R422" s="31"/>
      <c r="S422" s="31"/>
      <c r="T422" s="31"/>
      <c r="U422" s="32"/>
      <c r="V422" s="33"/>
      <c r="W422" s="33"/>
      <c r="X422" s="33"/>
      <c r="Y422" s="27"/>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row>
    <row r="423">
      <c r="A423" s="27"/>
      <c r="B423" s="27"/>
      <c r="C423" s="28"/>
      <c r="D423" s="27"/>
      <c r="E423" s="27"/>
      <c r="F423" s="27"/>
      <c r="G423" s="29"/>
      <c r="H423" s="129"/>
      <c r="I423" s="30"/>
      <c r="J423" s="30"/>
      <c r="K423" s="30"/>
      <c r="L423" s="30"/>
      <c r="M423" s="30"/>
      <c r="N423" s="130"/>
      <c r="O423" s="31"/>
      <c r="P423" s="31"/>
      <c r="Q423" s="31"/>
      <c r="R423" s="31"/>
      <c r="S423" s="31"/>
      <c r="T423" s="31"/>
      <c r="U423" s="32"/>
      <c r="V423" s="33"/>
      <c r="W423" s="33"/>
      <c r="X423" s="33"/>
      <c r="Y423" s="27"/>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row>
    <row r="424">
      <c r="A424" s="27"/>
      <c r="B424" s="27"/>
      <c r="C424" s="28"/>
      <c r="D424" s="27"/>
      <c r="E424" s="27"/>
      <c r="F424" s="27"/>
      <c r="G424" s="29"/>
      <c r="H424" s="129"/>
      <c r="I424" s="30"/>
      <c r="J424" s="30"/>
      <c r="K424" s="30"/>
      <c r="L424" s="30"/>
      <c r="M424" s="30"/>
      <c r="N424" s="130"/>
      <c r="O424" s="31"/>
      <c r="P424" s="31"/>
      <c r="Q424" s="31"/>
      <c r="R424" s="31"/>
      <c r="S424" s="31"/>
      <c r="T424" s="31"/>
      <c r="U424" s="32"/>
      <c r="V424" s="33"/>
      <c r="W424" s="33"/>
      <c r="X424" s="33"/>
      <c r="Y424" s="27"/>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row>
    <row r="425">
      <c r="A425" s="27"/>
      <c r="B425" s="27"/>
      <c r="C425" s="28"/>
      <c r="D425" s="27"/>
      <c r="E425" s="27"/>
      <c r="F425" s="27"/>
      <c r="G425" s="29"/>
      <c r="H425" s="129"/>
      <c r="I425" s="30"/>
      <c r="J425" s="30"/>
      <c r="K425" s="30"/>
      <c r="L425" s="30"/>
      <c r="M425" s="30"/>
      <c r="N425" s="130"/>
      <c r="O425" s="31"/>
      <c r="P425" s="31"/>
      <c r="Q425" s="31"/>
      <c r="R425" s="31"/>
      <c r="S425" s="31"/>
      <c r="T425" s="31"/>
      <c r="U425" s="32"/>
      <c r="V425" s="33"/>
      <c r="W425" s="33"/>
      <c r="X425" s="33"/>
      <c r="Y425" s="27"/>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row>
    <row r="426">
      <c r="A426" s="27"/>
      <c r="B426" s="27"/>
      <c r="C426" s="28"/>
      <c r="D426" s="27"/>
      <c r="E426" s="27"/>
      <c r="F426" s="27"/>
      <c r="G426" s="29"/>
      <c r="H426" s="129"/>
      <c r="I426" s="30"/>
      <c r="J426" s="30"/>
      <c r="K426" s="30"/>
      <c r="L426" s="30"/>
      <c r="M426" s="30"/>
      <c r="N426" s="130"/>
      <c r="O426" s="31"/>
      <c r="P426" s="31"/>
      <c r="Q426" s="31"/>
      <c r="R426" s="31"/>
      <c r="S426" s="31"/>
      <c r="T426" s="31"/>
      <c r="U426" s="32"/>
      <c r="V426" s="33"/>
      <c r="W426" s="33"/>
      <c r="X426" s="33"/>
      <c r="Y426" s="27"/>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row>
    <row r="427">
      <c r="A427" s="27"/>
      <c r="B427" s="27"/>
      <c r="C427" s="28"/>
      <c r="D427" s="27"/>
      <c r="E427" s="27"/>
      <c r="F427" s="27"/>
      <c r="G427" s="29"/>
      <c r="H427" s="129"/>
      <c r="I427" s="30"/>
      <c r="J427" s="30"/>
      <c r="K427" s="30"/>
      <c r="L427" s="30"/>
      <c r="M427" s="30"/>
      <c r="N427" s="130"/>
      <c r="O427" s="31"/>
      <c r="P427" s="31"/>
      <c r="Q427" s="31"/>
      <c r="R427" s="31"/>
      <c r="S427" s="31"/>
      <c r="T427" s="31"/>
      <c r="U427" s="32"/>
      <c r="V427" s="33"/>
      <c r="W427" s="33"/>
      <c r="X427" s="33"/>
      <c r="Y427" s="27"/>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row>
    <row r="428">
      <c r="A428" s="27"/>
      <c r="B428" s="27"/>
      <c r="C428" s="28"/>
      <c r="D428" s="27"/>
      <c r="E428" s="27"/>
      <c r="F428" s="27"/>
      <c r="G428" s="29"/>
      <c r="H428" s="129"/>
      <c r="I428" s="30"/>
      <c r="J428" s="30"/>
      <c r="K428" s="30"/>
      <c r="L428" s="30"/>
      <c r="M428" s="30"/>
      <c r="N428" s="130"/>
      <c r="O428" s="31"/>
      <c r="P428" s="31"/>
      <c r="Q428" s="31"/>
      <c r="R428" s="31"/>
      <c r="S428" s="31"/>
      <c r="T428" s="31"/>
      <c r="U428" s="32"/>
      <c r="V428" s="33"/>
      <c r="W428" s="33"/>
      <c r="X428" s="33"/>
      <c r="Y428" s="27"/>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row>
    <row r="429">
      <c r="A429" s="27"/>
      <c r="B429" s="27"/>
      <c r="C429" s="28"/>
      <c r="D429" s="27"/>
      <c r="E429" s="27"/>
      <c r="F429" s="27"/>
      <c r="G429" s="29"/>
      <c r="H429" s="129"/>
      <c r="I429" s="30"/>
      <c r="J429" s="30"/>
      <c r="K429" s="30"/>
      <c r="L429" s="30"/>
      <c r="M429" s="30"/>
      <c r="N429" s="130"/>
      <c r="O429" s="31"/>
      <c r="P429" s="31"/>
      <c r="Q429" s="31"/>
      <c r="R429" s="31"/>
      <c r="S429" s="31"/>
      <c r="T429" s="31"/>
      <c r="U429" s="32"/>
      <c r="V429" s="33"/>
      <c r="W429" s="33"/>
      <c r="X429" s="33"/>
      <c r="Y429" s="27"/>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row>
    <row r="430">
      <c r="A430" s="27"/>
      <c r="B430" s="27"/>
      <c r="C430" s="28"/>
      <c r="D430" s="27"/>
      <c r="E430" s="27"/>
      <c r="F430" s="27"/>
      <c r="G430" s="29"/>
      <c r="H430" s="129"/>
      <c r="I430" s="30"/>
      <c r="J430" s="30"/>
      <c r="K430" s="30"/>
      <c r="L430" s="30"/>
      <c r="M430" s="30"/>
      <c r="N430" s="130"/>
      <c r="O430" s="31"/>
      <c r="P430" s="31"/>
      <c r="Q430" s="31"/>
      <c r="R430" s="31"/>
      <c r="S430" s="31"/>
      <c r="T430" s="31"/>
      <c r="U430" s="32"/>
      <c r="V430" s="33"/>
      <c r="W430" s="33"/>
      <c r="X430" s="33"/>
      <c r="Y430" s="27"/>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row>
    <row r="431">
      <c r="A431" s="27"/>
      <c r="B431" s="27"/>
      <c r="C431" s="28"/>
      <c r="D431" s="27"/>
      <c r="E431" s="27"/>
      <c r="F431" s="27"/>
      <c r="G431" s="29"/>
      <c r="H431" s="129"/>
      <c r="I431" s="30"/>
      <c r="J431" s="30"/>
      <c r="K431" s="30"/>
      <c r="L431" s="30"/>
      <c r="M431" s="30"/>
      <c r="N431" s="130"/>
      <c r="O431" s="31"/>
      <c r="P431" s="31"/>
      <c r="Q431" s="31"/>
      <c r="R431" s="31"/>
      <c r="S431" s="31"/>
      <c r="T431" s="31"/>
      <c r="U431" s="32"/>
      <c r="V431" s="33"/>
      <c r="W431" s="33"/>
      <c r="X431" s="33"/>
      <c r="Y431" s="27"/>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row>
    <row r="432">
      <c r="A432" s="27"/>
      <c r="B432" s="27"/>
      <c r="C432" s="28"/>
      <c r="D432" s="27"/>
      <c r="E432" s="27"/>
      <c r="F432" s="27"/>
      <c r="G432" s="29"/>
      <c r="H432" s="129"/>
      <c r="I432" s="30"/>
      <c r="J432" s="30"/>
      <c r="K432" s="30"/>
      <c r="L432" s="30"/>
      <c r="M432" s="30"/>
      <c r="N432" s="130"/>
      <c r="O432" s="31"/>
      <c r="P432" s="31"/>
      <c r="Q432" s="31"/>
      <c r="R432" s="31"/>
      <c r="S432" s="31"/>
      <c r="T432" s="31"/>
      <c r="U432" s="32"/>
      <c r="V432" s="33"/>
      <c r="W432" s="33"/>
      <c r="X432" s="33"/>
      <c r="Y432" s="27"/>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row>
    <row r="433">
      <c r="A433" s="27"/>
      <c r="B433" s="27"/>
      <c r="C433" s="28"/>
      <c r="D433" s="27"/>
      <c r="E433" s="27"/>
      <c r="F433" s="27"/>
      <c r="G433" s="29"/>
      <c r="H433" s="129"/>
      <c r="I433" s="30"/>
      <c r="J433" s="30"/>
      <c r="K433" s="30"/>
      <c r="L433" s="30"/>
      <c r="M433" s="30"/>
      <c r="N433" s="130"/>
      <c r="O433" s="31"/>
      <c r="P433" s="31"/>
      <c r="Q433" s="31"/>
      <c r="R433" s="31"/>
      <c r="S433" s="31"/>
      <c r="T433" s="31"/>
      <c r="U433" s="32"/>
      <c r="V433" s="33"/>
      <c r="W433" s="33"/>
      <c r="X433" s="33"/>
      <c r="Y433" s="27"/>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row>
    <row r="434">
      <c r="A434" s="27"/>
      <c r="B434" s="27"/>
      <c r="C434" s="28"/>
      <c r="D434" s="27"/>
      <c r="E434" s="27"/>
      <c r="F434" s="27"/>
      <c r="G434" s="29"/>
      <c r="H434" s="129"/>
      <c r="I434" s="30"/>
      <c r="J434" s="30"/>
      <c r="K434" s="30"/>
      <c r="L434" s="30"/>
      <c r="M434" s="30"/>
      <c r="N434" s="130"/>
      <c r="O434" s="31"/>
      <c r="P434" s="31"/>
      <c r="Q434" s="31"/>
      <c r="R434" s="31"/>
      <c r="S434" s="31"/>
      <c r="T434" s="31"/>
      <c r="U434" s="32"/>
      <c r="V434" s="33"/>
      <c r="W434" s="33"/>
      <c r="X434" s="33"/>
      <c r="Y434" s="27"/>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row>
    <row r="435">
      <c r="A435" s="27"/>
      <c r="B435" s="27"/>
      <c r="C435" s="28"/>
      <c r="D435" s="27"/>
      <c r="E435" s="27"/>
      <c r="F435" s="27"/>
      <c r="G435" s="29"/>
      <c r="H435" s="129"/>
      <c r="I435" s="30"/>
      <c r="J435" s="30"/>
      <c r="K435" s="30"/>
      <c r="L435" s="30"/>
      <c r="M435" s="30"/>
      <c r="N435" s="130"/>
      <c r="O435" s="31"/>
      <c r="P435" s="31"/>
      <c r="Q435" s="31"/>
      <c r="R435" s="31"/>
      <c r="S435" s="31"/>
      <c r="T435" s="31"/>
      <c r="U435" s="32"/>
      <c r="V435" s="33"/>
      <c r="W435" s="33"/>
      <c r="X435" s="33"/>
      <c r="Y435" s="27"/>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row>
    <row r="436">
      <c r="A436" s="27"/>
      <c r="B436" s="27"/>
      <c r="C436" s="28"/>
      <c r="D436" s="27"/>
      <c r="E436" s="27"/>
      <c r="F436" s="27"/>
      <c r="G436" s="29"/>
      <c r="H436" s="129"/>
      <c r="I436" s="30"/>
      <c r="J436" s="30"/>
      <c r="K436" s="30"/>
      <c r="L436" s="30"/>
      <c r="M436" s="30"/>
      <c r="N436" s="130"/>
      <c r="O436" s="31"/>
      <c r="P436" s="31"/>
      <c r="Q436" s="31"/>
      <c r="R436" s="31"/>
      <c r="S436" s="31"/>
      <c r="T436" s="31"/>
      <c r="U436" s="32"/>
      <c r="V436" s="33"/>
      <c r="W436" s="33"/>
      <c r="X436" s="33"/>
      <c r="Y436" s="27"/>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row>
    <row r="437">
      <c r="A437" s="27"/>
      <c r="B437" s="27"/>
      <c r="C437" s="28"/>
      <c r="D437" s="27"/>
      <c r="E437" s="27"/>
      <c r="F437" s="27"/>
      <c r="G437" s="29"/>
      <c r="H437" s="129"/>
      <c r="I437" s="30"/>
      <c r="J437" s="30"/>
      <c r="K437" s="30"/>
      <c r="L437" s="30"/>
      <c r="M437" s="30"/>
      <c r="N437" s="130"/>
      <c r="O437" s="31"/>
      <c r="P437" s="31"/>
      <c r="Q437" s="31"/>
      <c r="R437" s="31"/>
      <c r="S437" s="31"/>
      <c r="T437" s="31"/>
      <c r="U437" s="32"/>
      <c r="V437" s="33"/>
      <c r="W437" s="33"/>
      <c r="X437" s="33"/>
      <c r="Y437" s="27"/>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row>
    <row r="438">
      <c r="A438" s="27"/>
      <c r="B438" s="27"/>
      <c r="C438" s="28"/>
      <c r="D438" s="27"/>
      <c r="E438" s="27"/>
      <c r="F438" s="27"/>
      <c r="G438" s="29"/>
      <c r="H438" s="129"/>
      <c r="I438" s="30"/>
      <c r="J438" s="30"/>
      <c r="K438" s="30"/>
      <c r="L438" s="30"/>
      <c r="M438" s="30"/>
      <c r="N438" s="130"/>
      <c r="O438" s="31"/>
      <c r="P438" s="31"/>
      <c r="Q438" s="31"/>
      <c r="R438" s="31"/>
      <c r="S438" s="31"/>
      <c r="T438" s="31"/>
      <c r="U438" s="32"/>
      <c r="V438" s="33"/>
      <c r="W438" s="33"/>
      <c r="X438" s="33"/>
      <c r="Y438" s="27"/>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row>
    <row r="439">
      <c r="A439" s="27"/>
      <c r="B439" s="27"/>
      <c r="C439" s="28"/>
      <c r="D439" s="27"/>
      <c r="E439" s="27"/>
      <c r="F439" s="27"/>
      <c r="G439" s="29"/>
      <c r="H439" s="129"/>
      <c r="I439" s="30"/>
      <c r="J439" s="30"/>
      <c r="K439" s="30"/>
      <c r="L439" s="30"/>
      <c r="M439" s="30"/>
      <c r="N439" s="130"/>
      <c r="O439" s="31"/>
      <c r="P439" s="31"/>
      <c r="Q439" s="31"/>
      <c r="R439" s="31"/>
      <c r="S439" s="31"/>
      <c r="T439" s="31"/>
      <c r="U439" s="32"/>
      <c r="V439" s="33"/>
      <c r="W439" s="33"/>
      <c r="X439" s="33"/>
      <c r="Y439" s="27"/>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row>
    <row r="440">
      <c r="A440" s="27"/>
      <c r="B440" s="27"/>
      <c r="C440" s="28"/>
      <c r="D440" s="27"/>
      <c r="E440" s="27"/>
      <c r="F440" s="27"/>
      <c r="G440" s="29"/>
      <c r="H440" s="129"/>
      <c r="I440" s="30"/>
      <c r="J440" s="30"/>
      <c r="K440" s="30"/>
      <c r="L440" s="30"/>
      <c r="M440" s="30"/>
      <c r="N440" s="130"/>
      <c r="O440" s="31"/>
      <c r="P440" s="31"/>
      <c r="Q440" s="31"/>
      <c r="R440" s="31"/>
      <c r="S440" s="31"/>
      <c r="T440" s="31"/>
      <c r="U440" s="32"/>
      <c r="V440" s="33"/>
      <c r="W440" s="33"/>
      <c r="X440" s="33"/>
      <c r="Y440" s="27"/>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row>
    <row r="441">
      <c r="A441" s="27"/>
      <c r="B441" s="27"/>
      <c r="C441" s="28"/>
      <c r="D441" s="27"/>
      <c r="E441" s="27"/>
      <c r="F441" s="27"/>
      <c r="G441" s="29"/>
      <c r="H441" s="129"/>
      <c r="I441" s="30"/>
      <c r="J441" s="30"/>
      <c r="K441" s="30"/>
      <c r="L441" s="30"/>
      <c r="M441" s="30"/>
      <c r="N441" s="130"/>
      <c r="O441" s="31"/>
      <c r="P441" s="31"/>
      <c r="Q441" s="31"/>
      <c r="R441" s="31"/>
      <c r="S441" s="31"/>
      <c r="T441" s="31"/>
      <c r="U441" s="32"/>
      <c r="V441" s="33"/>
      <c r="W441" s="33"/>
      <c r="X441" s="33"/>
      <c r="Y441" s="27"/>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row>
    <row r="442">
      <c r="A442" s="27"/>
      <c r="B442" s="27"/>
      <c r="C442" s="28"/>
      <c r="D442" s="27"/>
      <c r="E442" s="27"/>
      <c r="F442" s="27"/>
      <c r="G442" s="29"/>
      <c r="H442" s="129"/>
      <c r="I442" s="30"/>
      <c r="J442" s="30"/>
      <c r="K442" s="30"/>
      <c r="L442" s="30"/>
      <c r="M442" s="30"/>
      <c r="N442" s="130"/>
      <c r="O442" s="31"/>
      <c r="P442" s="31"/>
      <c r="Q442" s="31"/>
      <c r="R442" s="31"/>
      <c r="S442" s="31"/>
      <c r="T442" s="31"/>
      <c r="U442" s="32"/>
      <c r="V442" s="33"/>
      <c r="W442" s="33"/>
      <c r="X442" s="33"/>
      <c r="Y442" s="27"/>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row>
    <row r="443">
      <c r="A443" s="27"/>
      <c r="B443" s="27"/>
      <c r="C443" s="28"/>
      <c r="D443" s="27"/>
      <c r="E443" s="27"/>
      <c r="F443" s="27"/>
      <c r="G443" s="29"/>
      <c r="H443" s="129"/>
      <c r="I443" s="30"/>
      <c r="J443" s="30"/>
      <c r="K443" s="30"/>
      <c r="L443" s="30"/>
      <c r="M443" s="30"/>
      <c r="N443" s="130"/>
      <c r="O443" s="31"/>
      <c r="P443" s="31"/>
      <c r="Q443" s="31"/>
      <c r="R443" s="31"/>
      <c r="S443" s="31"/>
      <c r="T443" s="31"/>
      <c r="U443" s="32"/>
      <c r="V443" s="33"/>
      <c r="W443" s="33"/>
      <c r="X443" s="33"/>
      <c r="Y443" s="27"/>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row>
    <row r="444">
      <c r="A444" s="27"/>
      <c r="B444" s="27"/>
      <c r="C444" s="28"/>
      <c r="D444" s="27"/>
      <c r="E444" s="27"/>
      <c r="F444" s="27"/>
      <c r="G444" s="29"/>
      <c r="H444" s="129"/>
      <c r="I444" s="30"/>
      <c r="J444" s="30"/>
      <c r="K444" s="30"/>
      <c r="L444" s="30"/>
      <c r="M444" s="30"/>
      <c r="N444" s="130"/>
      <c r="O444" s="31"/>
      <c r="P444" s="31"/>
      <c r="Q444" s="31"/>
      <c r="R444" s="31"/>
      <c r="S444" s="31"/>
      <c r="T444" s="31"/>
      <c r="U444" s="32"/>
      <c r="V444" s="33"/>
      <c r="W444" s="33"/>
      <c r="X444" s="33"/>
      <c r="Y444" s="27"/>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row>
    <row r="445">
      <c r="A445" s="27"/>
      <c r="B445" s="27"/>
      <c r="C445" s="28"/>
      <c r="D445" s="27"/>
      <c r="E445" s="27"/>
      <c r="F445" s="27"/>
      <c r="G445" s="29"/>
      <c r="H445" s="129"/>
      <c r="I445" s="30"/>
      <c r="J445" s="30"/>
      <c r="K445" s="30"/>
      <c r="L445" s="30"/>
      <c r="M445" s="30"/>
      <c r="N445" s="130"/>
      <c r="O445" s="31"/>
      <c r="P445" s="31"/>
      <c r="Q445" s="31"/>
      <c r="R445" s="31"/>
      <c r="S445" s="31"/>
      <c r="T445" s="31"/>
      <c r="U445" s="32"/>
      <c r="V445" s="33"/>
      <c r="W445" s="33"/>
      <c r="X445" s="33"/>
      <c r="Y445" s="27"/>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row>
    <row r="446">
      <c r="A446" s="27"/>
      <c r="B446" s="27"/>
      <c r="C446" s="28"/>
      <c r="D446" s="27"/>
      <c r="E446" s="27"/>
      <c r="F446" s="27"/>
      <c r="G446" s="29"/>
      <c r="H446" s="129"/>
      <c r="I446" s="30"/>
      <c r="J446" s="30"/>
      <c r="K446" s="30"/>
      <c r="L446" s="30"/>
      <c r="M446" s="30"/>
      <c r="N446" s="130"/>
      <c r="O446" s="31"/>
      <c r="P446" s="31"/>
      <c r="Q446" s="31"/>
      <c r="R446" s="31"/>
      <c r="S446" s="31"/>
      <c r="T446" s="31"/>
      <c r="U446" s="32"/>
      <c r="V446" s="33"/>
      <c r="W446" s="33"/>
      <c r="X446" s="33"/>
      <c r="Y446" s="27"/>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row>
    <row r="447">
      <c r="A447" s="27"/>
      <c r="B447" s="27"/>
      <c r="C447" s="28"/>
      <c r="D447" s="27"/>
      <c r="E447" s="27"/>
      <c r="F447" s="27"/>
      <c r="G447" s="29"/>
      <c r="H447" s="129"/>
      <c r="I447" s="30"/>
      <c r="J447" s="30"/>
      <c r="K447" s="30"/>
      <c r="L447" s="30"/>
      <c r="M447" s="30"/>
      <c r="N447" s="130"/>
      <c r="O447" s="31"/>
      <c r="P447" s="31"/>
      <c r="Q447" s="31"/>
      <c r="R447" s="31"/>
      <c r="S447" s="31"/>
      <c r="T447" s="31"/>
      <c r="U447" s="32"/>
      <c r="V447" s="33"/>
      <c r="W447" s="33"/>
      <c r="X447" s="33"/>
      <c r="Y447" s="27"/>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row>
    <row r="448">
      <c r="A448" s="27"/>
      <c r="B448" s="27"/>
      <c r="C448" s="28"/>
      <c r="D448" s="27"/>
      <c r="E448" s="27"/>
      <c r="F448" s="27"/>
      <c r="G448" s="29"/>
      <c r="H448" s="129"/>
      <c r="I448" s="30"/>
      <c r="J448" s="30"/>
      <c r="K448" s="30"/>
      <c r="L448" s="30"/>
      <c r="M448" s="30"/>
      <c r="N448" s="130"/>
      <c r="O448" s="31"/>
      <c r="P448" s="31"/>
      <c r="Q448" s="31"/>
      <c r="R448" s="31"/>
      <c r="S448" s="31"/>
      <c r="T448" s="31"/>
      <c r="U448" s="32"/>
      <c r="V448" s="33"/>
      <c r="W448" s="33"/>
      <c r="X448" s="33"/>
      <c r="Y448" s="27"/>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row>
    <row r="449">
      <c r="A449" s="27"/>
      <c r="B449" s="27"/>
      <c r="C449" s="28"/>
      <c r="D449" s="27"/>
      <c r="E449" s="27"/>
      <c r="F449" s="27"/>
      <c r="G449" s="29"/>
      <c r="H449" s="129"/>
      <c r="I449" s="30"/>
      <c r="J449" s="30"/>
      <c r="K449" s="30"/>
      <c r="L449" s="30"/>
      <c r="M449" s="30"/>
      <c r="N449" s="130"/>
      <c r="O449" s="31"/>
      <c r="P449" s="31"/>
      <c r="Q449" s="31"/>
      <c r="R449" s="31"/>
      <c r="S449" s="31"/>
      <c r="T449" s="31"/>
      <c r="U449" s="32"/>
      <c r="V449" s="33"/>
      <c r="W449" s="33"/>
      <c r="X449" s="33"/>
      <c r="Y449" s="27"/>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row>
    <row r="450">
      <c r="A450" s="27"/>
      <c r="B450" s="27"/>
      <c r="C450" s="28"/>
      <c r="D450" s="27"/>
      <c r="E450" s="27"/>
      <c r="F450" s="27"/>
      <c r="G450" s="29"/>
      <c r="H450" s="129"/>
      <c r="I450" s="30"/>
      <c r="J450" s="30"/>
      <c r="K450" s="30"/>
      <c r="L450" s="30"/>
      <c r="M450" s="30"/>
      <c r="N450" s="130"/>
      <c r="O450" s="31"/>
      <c r="P450" s="31"/>
      <c r="Q450" s="31"/>
      <c r="R450" s="31"/>
      <c r="S450" s="31"/>
      <c r="T450" s="31"/>
      <c r="U450" s="32"/>
      <c r="V450" s="33"/>
      <c r="W450" s="33"/>
      <c r="X450" s="33"/>
      <c r="Y450" s="27"/>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row>
    <row r="451">
      <c r="A451" s="27"/>
      <c r="B451" s="27"/>
      <c r="C451" s="28"/>
      <c r="D451" s="27"/>
      <c r="E451" s="27"/>
      <c r="F451" s="27"/>
      <c r="G451" s="29"/>
      <c r="H451" s="129"/>
      <c r="I451" s="30"/>
      <c r="J451" s="30"/>
      <c r="K451" s="30"/>
      <c r="L451" s="30"/>
      <c r="M451" s="30"/>
      <c r="N451" s="130"/>
      <c r="O451" s="31"/>
      <c r="P451" s="31"/>
      <c r="Q451" s="31"/>
      <c r="R451" s="31"/>
      <c r="S451" s="31"/>
      <c r="T451" s="31"/>
      <c r="U451" s="32"/>
      <c r="V451" s="33"/>
      <c r="W451" s="33"/>
      <c r="X451" s="33"/>
      <c r="Y451" s="27"/>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row>
    <row r="452">
      <c r="A452" s="27"/>
      <c r="B452" s="27"/>
      <c r="C452" s="28"/>
      <c r="D452" s="27"/>
      <c r="E452" s="27"/>
      <c r="F452" s="27"/>
      <c r="G452" s="29"/>
      <c r="H452" s="129"/>
      <c r="I452" s="30"/>
      <c r="J452" s="30"/>
      <c r="K452" s="30"/>
      <c r="L452" s="30"/>
      <c r="M452" s="30"/>
      <c r="N452" s="130"/>
      <c r="O452" s="31"/>
      <c r="P452" s="31"/>
      <c r="Q452" s="31"/>
      <c r="R452" s="31"/>
      <c r="S452" s="31"/>
      <c r="T452" s="31"/>
      <c r="U452" s="32"/>
      <c r="V452" s="33"/>
      <c r="W452" s="33"/>
      <c r="X452" s="33"/>
      <c r="Y452" s="27"/>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row>
    <row r="453">
      <c r="A453" s="27"/>
      <c r="B453" s="27"/>
      <c r="C453" s="28"/>
      <c r="D453" s="27"/>
      <c r="E453" s="27"/>
      <c r="F453" s="27"/>
      <c r="G453" s="29"/>
      <c r="H453" s="129"/>
      <c r="I453" s="30"/>
      <c r="J453" s="30"/>
      <c r="K453" s="30"/>
      <c r="L453" s="30"/>
      <c r="M453" s="30"/>
      <c r="N453" s="130"/>
      <c r="O453" s="31"/>
      <c r="P453" s="31"/>
      <c r="Q453" s="31"/>
      <c r="R453" s="31"/>
      <c r="S453" s="31"/>
      <c r="T453" s="31"/>
      <c r="U453" s="32"/>
      <c r="V453" s="33"/>
      <c r="W453" s="33"/>
      <c r="X453" s="33"/>
      <c r="Y453" s="27"/>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row>
    <row r="454">
      <c r="A454" s="27"/>
      <c r="B454" s="27"/>
      <c r="C454" s="28"/>
      <c r="D454" s="27"/>
      <c r="E454" s="27"/>
      <c r="F454" s="27"/>
      <c r="G454" s="29"/>
      <c r="H454" s="129"/>
      <c r="I454" s="30"/>
      <c r="J454" s="30"/>
      <c r="K454" s="30"/>
      <c r="L454" s="30"/>
      <c r="M454" s="30"/>
      <c r="N454" s="130"/>
      <c r="O454" s="31"/>
      <c r="P454" s="31"/>
      <c r="Q454" s="31"/>
      <c r="R454" s="31"/>
      <c r="S454" s="31"/>
      <c r="T454" s="31"/>
      <c r="U454" s="32"/>
      <c r="V454" s="33"/>
      <c r="W454" s="33"/>
      <c r="X454" s="33"/>
      <c r="Y454" s="27"/>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row>
    <row r="455">
      <c r="A455" s="27"/>
      <c r="B455" s="27"/>
      <c r="C455" s="28"/>
      <c r="D455" s="27"/>
      <c r="E455" s="27"/>
      <c r="F455" s="27"/>
      <c r="G455" s="29"/>
      <c r="H455" s="129"/>
      <c r="I455" s="30"/>
      <c r="J455" s="30"/>
      <c r="K455" s="30"/>
      <c r="L455" s="30"/>
      <c r="M455" s="30"/>
      <c r="N455" s="130"/>
      <c r="O455" s="31"/>
      <c r="P455" s="31"/>
      <c r="Q455" s="31"/>
      <c r="R455" s="31"/>
      <c r="S455" s="31"/>
      <c r="T455" s="31"/>
      <c r="U455" s="32"/>
      <c r="V455" s="33"/>
      <c r="W455" s="33"/>
      <c r="X455" s="33"/>
      <c r="Y455" s="27"/>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row>
    <row r="456">
      <c r="A456" s="27"/>
      <c r="B456" s="27"/>
      <c r="C456" s="28"/>
      <c r="D456" s="27"/>
      <c r="E456" s="27"/>
      <c r="F456" s="27"/>
      <c r="G456" s="29"/>
      <c r="H456" s="129"/>
      <c r="I456" s="30"/>
      <c r="J456" s="30"/>
      <c r="K456" s="30"/>
      <c r="L456" s="30"/>
      <c r="M456" s="30"/>
      <c r="N456" s="130"/>
      <c r="O456" s="31"/>
      <c r="P456" s="31"/>
      <c r="Q456" s="31"/>
      <c r="R456" s="31"/>
      <c r="S456" s="31"/>
      <c r="T456" s="31"/>
      <c r="U456" s="32"/>
      <c r="V456" s="33"/>
      <c r="W456" s="33"/>
      <c r="X456" s="33"/>
      <c r="Y456" s="27"/>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row>
    <row r="457">
      <c r="A457" s="27"/>
      <c r="B457" s="27"/>
      <c r="C457" s="28"/>
      <c r="D457" s="27"/>
      <c r="E457" s="27"/>
      <c r="F457" s="27"/>
      <c r="G457" s="29"/>
      <c r="H457" s="129"/>
      <c r="I457" s="30"/>
      <c r="J457" s="30"/>
      <c r="K457" s="30"/>
      <c r="L457" s="30"/>
      <c r="M457" s="30"/>
      <c r="N457" s="130"/>
      <c r="O457" s="31"/>
      <c r="P457" s="31"/>
      <c r="Q457" s="31"/>
      <c r="R457" s="31"/>
      <c r="S457" s="31"/>
      <c r="T457" s="31"/>
      <c r="U457" s="32"/>
      <c r="V457" s="33"/>
      <c r="W457" s="33"/>
      <c r="X457" s="33"/>
      <c r="Y457" s="27"/>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row>
    <row r="458">
      <c r="A458" s="27"/>
      <c r="B458" s="27"/>
      <c r="C458" s="28"/>
      <c r="D458" s="27"/>
      <c r="E458" s="27"/>
      <c r="F458" s="27"/>
      <c r="G458" s="29"/>
      <c r="H458" s="129"/>
      <c r="I458" s="30"/>
      <c r="J458" s="30"/>
      <c r="K458" s="30"/>
      <c r="L458" s="30"/>
      <c r="M458" s="30"/>
      <c r="N458" s="130"/>
      <c r="O458" s="31"/>
      <c r="P458" s="31"/>
      <c r="Q458" s="31"/>
      <c r="R458" s="31"/>
      <c r="S458" s="31"/>
      <c r="T458" s="31"/>
      <c r="U458" s="32"/>
      <c r="V458" s="33"/>
      <c r="W458" s="33"/>
      <c r="X458" s="33"/>
      <c r="Y458" s="27"/>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row>
    <row r="459">
      <c r="A459" s="27"/>
      <c r="B459" s="27"/>
      <c r="C459" s="28"/>
      <c r="D459" s="27"/>
      <c r="E459" s="27"/>
      <c r="F459" s="27"/>
      <c r="G459" s="29"/>
      <c r="H459" s="129"/>
      <c r="I459" s="30"/>
      <c r="J459" s="30"/>
      <c r="K459" s="30"/>
      <c r="L459" s="30"/>
      <c r="M459" s="30"/>
      <c r="N459" s="130"/>
      <c r="O459" s="31"/>
      <c r="P459" s="31"/>
      <c r="Q459" s="31"/>
      <c r="R459" s="31"/>
      <c r="S459" s="31"/>
      <c r="T459" s="31"/>
      <c r="U459" s="32"/>
      <c r="V459" s="33"/>
      <c r="W459" s="33"/>
      <c r="X459" s="33"/>
      <c r="Y459" s="27"/>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row>
    <row r="460">
      <c r="A460" s="27"/>
      <c r="B460" s="27"/>
      <c r="C460" s="28"/>
      <c r="D460" s="27"/>
      <c r="E460" s="27"/>
      <c r="F460" s="27"/>
      <c r="G460" s="29"/>
      <c r="H460" s="129"/>
      <c r="I460" s="30"/>
      <c r="J460" s="30"/>
      <c r="K460" s="30"/>
      <c r="L460" s="30"/>
      <c r="M460" s="30"/>
      <c r="N460" s="130"/>
      <c r="O460" s="31"/>
      <c r="P460" s="31"/>
      <c r="Q460" s="31"/>
      <c r="R460" s="31"/>
      <c r="S460" s="31"/>
      <c r="T460" s="31"/>
      <c r="U460" s="32"/>
      <c r="V460" s="33"/>
      <c r="W460" s="33"/>
      <c r="X460" s="33"/>
      <c r="Y460" s="27"/>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row>
    <row r="461">
      <c r="A461" s="27"/>
      <c r="B461" s="27"/>
      <c r="C461" s="28"/>
      <c r="D461" s="27"/>
      <c r="E461" s="27"/>
      <c r="F461" s="27"/>
      <c r="G461" s="29"/>
      <c r="H461" s="129"/>
      <c r="I461" s="30"/>
      <c r="J461" s="30"/>
      <c r="K461" s="30"/>
      <c r="L461" s="30"/>
      <c r="M461" s="30"/>
      <c r="N461" s="130"/>
      <c r="O461" s="31"/>
      <c r="P461" s="31"/>
      <c r="Q461" s="31"/>
      <c r="R461" s="31"/>
      <c r="S461" s="31"/>
      <c r="T461" s="31"/>
      <c r="U461" s="32"/>
      <c r="V461" s="33"/>
      <c r="W461" s="33"/>
      <c r="X461" s="33"/>
      <c r="Y461" s="27"/>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row>
    <row r="462">
      <c r="A462" s="27"/>
      <c r="B462" s="27"/>
      <c r="C462" s="28"/>
      <c r="D462" s="27"/>
      <c r="E462" s="27"/>
      <c r="F462" s="27"/>
      <c r="G462" s="29"/>
      <c r="H462" s="129"/>
      <c r="I462" s="30"/>
      <c r="J462" s="30"/>
      <c r="K462" s="30"/>
      <c r="L462" s="30"/>
      <c r="M462" s="30"/>
      <c r="N462" s="130"/>
      <c r="O462" s="31"/>
      <c r="P462" s="31"/>
      <c r="Q462" s="31"/>
      <c r="R462" s="31"/>
      <c r="S462" s="31"/>
      <c r="T462" s="31"/>
      <c r="U462" s="32"/>
      <c r="V462" s="33"/>
      <c r="W462" s="33"/>
      <c r="X462" s="33"/>
      <c r="Y462" s="27"/>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row>
    <row r="463">
      <c r="A463" s="27"/>
      <c r="B463" s="27"/>
      <c r="C463" s="28"/>
      <c r="D463" s="27"/>
      <c r="E463" s="27"/>
      <c r="F463" s="27"/>
      <c r="G463" s="29"/>
      <c r="H463" s="129"/>
      <c r="I463" s="30"/>
      <c r="J463" s="30"/>
      <c r="K463" s="30"/>
      <c r="L463" s="30"/>
      <c r="M463" s="30"/>
      <c r="N463" s="130"/>
      <c r="O463" s="31"/>
      <c r="P463" s="31"/>
      <c r="Q463" s="31"/>
      <c r="R463" s="31"/>
      <c r="S463" s="31"/>
      <c r="T463" s="31"/>
      <c r="U463" s="32"/>
      <c r="V463" s="33"/>
      <c r="W463" s="33"/>
      <c r="X463" s="33"/>
      <c r="Y463" s="27"/>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row>
    <row r="464">
      <c r="A464" s="27"/>
      <c r="B464" s="27"/>
      <c r="C464" s="28"/>
      <c r="D464" s="27"/>
      <c r="E464" s="27"/>
      <c r="F464" s="27"/>
      <c r="G464" s="29"/>
      <c r="H464" s="129"/>
      <c r="I464" s="30"/>
      <c r="J464" s="30"/>
      <c r="K464" s="30"/>
      <c r="L464" s="30"/>
      <c r="M464" s="30"/>
      <c r="N464" s="130"/>
      <c r="O464" s="31"/>
      <c r="P464" s="31"/>
      <c r="Q464" s="31"/>
      <c r="R464" s="31"/>
      <c r="S464" s="31"/>
      <c r="T464" s="31"/>
      <c r="U464" s="32"/>
      <c r="V464" s="33"/>
      <c r="W464" s="33"/>
      <c r="X464" s="33"/>
      <c r="Y464" s="27"/>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row>
    <row r="465">
      <c r="A465" s="27"/>
      <c r="B465" s="27"/>
      <c r="C465" s="28"/>
      <c r="D465" s="27"/>
      <c r="E465" s="27"/>
      <c r="F465" s="27"/>
      <c r="G465" s="29"/>
      <c r="H465" s="129"/>
      <c r="I465" s="30"/>
      <c r="J465" s="30"/>
      <c r="K465" s="30"/>
      <c r="L465" s="30"/>
      <c r="M465" s="30"/>
      <c r="N465" s="130"/>
      <c r="O465" s="31"/>
      <c r="P465" s="31"/>
      <c r="Q465" s="31"/>
      <c r="R465" s="31"/>
      <c r="S465" s="31"/>
      <c r="T465" s="31"/>
      <c r="U465" s="32"/>
      <c r="V465" s="33"/>
      <c r="W465" s="33"/>
      <c r="X465" s="33"/>
      <c r="Y465" s="27"/>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row>
    <row r="466">
      <c r="A466" s="27"/>
      <c r="B466" s="27"/>
      <c r="C466" s="28"/>
      <c r="D466" s="27"/>
      <c r="E466" s="27"/>
      <c r="F466" s="27"/>
      <c r="G466" s="29"/>
      <c r="H466" s="129"/>
      <c r="I466" s="30"/>
      <c r="J466" s="30"/>
      <c r="K466" s="30"/>
      <c r="L466" s="30"/>
      <c r="M466" s="30"/>
      <c r="N466" s="130"/>
      <c r="O466" s="31"/>
      <c r="P466" s="31"/>
      <c r="Q466" s="31"/>
      <c r="R466" s="31"/>
      <c r="S466" s="31"/>
      <c r="T466" s="31"/>
      <c r="U466" s="32"/>
      <c r="V466" s="33"/>
      <c r="W466" s="33"/>
      <c r="X466" s="33"/>
      <c r="Y466" s="27"/>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row>
    <row r="467">
      <c r="A467" s="27"/>
      <c r="B467" s="27"/>
      <c r="C467" s="28"/>
      <c r="D467" s="27"/>
      <c r="E467" s="27"/>
      <c r="F467" s="27"/>
      <c r="G467" s="29"/>
      <c r="H467" s="129"/>
      <c r="I467" s="30"/>
      <c r="J467" s="30"/>
      <c r="K467" s="30"/>
      <c r="L467" s="30"/>
      <c r="M467" s="30"/>
      <c r="N467" s="130"/>
      <c r="O467" s="31"/>
      <c r="P467" s="31"/>
      <c r="Q467" s="31"/>
      <c r="R467" s="31"/>
      <c r="S467" s="31"/>
      <c r="T467" s="31"/>
      <c r="U467" s="32"/>
      <c r="V467" s="33"/>
      <c r="W467" s="33"/>
      <c r="X467" s="33"/>
      <c r="Y467" s="27"/>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row>
    <row r="468">
      <c r="A468" s="27"/>
      <c r="B468" s="27"/>
      <c r="C468" s="28"/>
      <c r="D468" s="27"/>
      <c r="E468" s="27"/>
      <c r="F468" s="27"/>
      <c r="G468" s="29"/>
      <c r="H468" s="129"/>
      <c r="I468" s="30"/>
      <c r="J468" s="30"/>
      <c r="K468" s="30"/>
      <c r="L468" s="30"/>
      <c r="M468" s="30"/>
      <c r="N468" s="130"/>
      <c r="O468" s="31"/>
      <c r="P468" s="31"/>
      <c r="Q468" s="31"/>
      <c r="R468" s="31"/>
      <c r="S468" s="31"/>
      <c r="T468" s="31"/>
      <c r="U468" s="32"/>
      <c r="V468" s="33"/>
      <c r="W468" s="33"/>
      <c r="X468" s="33"/>
      <c r="Y468" s="27"/>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row>
    <row r="469">
      <c r="A469" s="27"/>
      <c r="B469" s="27"/>
      <c r="C469" s="28"/>
      <c r="D469" s="27"/>
      <c r="E469" s="27"/>
      <c r="F469" s="27"/>
      <c r="G469" s="29"/>
      <c r="H469" s="129"/>
      <c r="I469" s="30"/>
      <c r="J469" s="30"/>
      <c r="K469" s="30"/>
      <c r="L469" s="30"/>
      <c r="M469" s="30"/>
      <c r="N469" s="130"/>
      <c r="O469" s="31"/>
      <c r="P469" s="31"/>
      <c r="Q469" s="31"/>
      <c r="R469" s="31"/>
      <c r="S469" s="31"/>
      <c r="T469" s="31"/>
      <c r="U469" s="32"/>
      <c r="V469" s="33"/>
      <c r="W469" s="33"/>
      <c r="X469" s="33"/>
      <c r="Y469" s="27"/>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row>
    <row r="470">
      <c r="A470" s="27"/>
      <c r="B470" s="27"/>
      <c r="C470" s="28"/>
      <c r="D470" s="27"/>
      <c r="E470" s="27"/>
      <c r="F470" s="27"/>
      <c r="G470" s="29"/>
      <c r="H470" s="129"/>
      <c r="I470" s="30"/>
      <c r="J470" s="30"/>
      <c r="K470" s="30"/>
      <c r="L470" s="30"/>
      <c r="M470" s="30"/>
      <c r="N470" s="130"/>
      <c r="O470" s="31"/>
      <c r="P470" s="31"/>
      <c r="Q470" s="31"/>
      <c r="R470" s="31"/>
      <c r="S470" s="31"/>
      <c r="T470" s="31"/>
      <c r="U470" s="32"/>
      <c r="V470" s="33"/>
      <c r="W470" s="33"/>
      <c r="X470" s="33"/>
      <c r="Y470" s="27"/>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row>
    <row r="471">
      <c r="A471" s="27"/>
      <c r="B471" s="27"/>
      <c r="C471" s="28"/>
      <c r="D471" s="27"/>
      <c r="E471" s="27"/>
      <c r="F471" s="27"/>
      <c r="G471" s="29"/>
      <c r="H471" s="129"/>
      <c r="I471" s="30"/>
      <c r="J471" s="30"/>
      <c r="K471" s="30"/>
      <c r="L471" s="30"/>
      <c r="M471" s="30"/>
      <c r="N471" s="130"/>
      <c r="O471" s="31"/>
      <c r="P471" s="31"/>
      <c r="Q471" s="31"/>
      <c r="R471" s="31"/>
      <c r="S471" s="31"/>
      <c r="T471" s="31"/>
      <c r="U471" s="32"/>
      <c r="V471" s="33"/>
      <c r="W471" s="33"/>
      <c r="X471" s="33"/>
      <c r="Y471" s="27"/>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row>
    <row r="472">
      <c r="A472" s="27"/>
      <c r="B472" s="27"/>
      <c r="C472" s="28"/>
      <c r="D472" s="27"/>
      <c r="E472" s="27"/>
      <c r="F472" s="27"/>
      <c r="G472" s="29"/>
      <c r="H472" s="129"/>
      <c r="I472" s="30"/>
      <c r="J472" s="30"/>
      <c r="K472" s="30"/>
      <c r="L472" s="30"/>
      <c r="M472" s="30"/>
      <c r="N472" s="130"/>
      <c r="O472" s="31"/>
      <c r="P472" s="31"/>
      <c r="Q472" s="31"/>
      <c r="R472" s="31"/>
      <c r="S472" s="31"/>
      <c r="T472" s="31"/>
      <c r="U472" s="32"/>
      <c r="V472" s="33"/>
      <c r="W472" s="33"/>
      <c r="X472" s="33"/>
      <c r="Y472" s="27"/>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row>
    <row r="473">
      <c r="A473" s="27"/>
      <c r="B473" s="27"/>
      <c r="C473" s="28"/>
      <c r="D473" s="27"/>
      <c r="E473" s="27"/>
      <c r="F473" s="27"/>
      <c r="G473" s="29"/>
      <c r="H473" s="129"/>
      <c r="I473" s="30"/>
      <c r="J473" s="30"/>
      <c r="K473" s="30"/>
      <c r="L473" s="30"/>
      <c r="M473" s="30"/>
      <c r="N473" s="130"/>
      <c r="O473" s="31"/>
      <c r="P473" s="31"/>
      <c r="Q473" s="31"/>
      <c r="R473" s="31"/>
      <c r="S473" s="31"/>
      <c r="T473" s="31"/>
      <c r="U473" s="32"/>
      <c r="V473" s="33"/>
      <c r="W473" s="33"/>
      <c r="X473" s="33"/>
      <c r="Y473" s="27"/>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row>
    <row r="474">
      <c r="A474" s="27"/>
      <c r="B474" s="27"/>
      <c r="C474" s="28"/>
      <c r="D474" s="27"/>
      <c r="E474" s="27"/>
      <c r="F474" s="27"/>
      <c r="G474" s="29"/>
      <c r="H474" s="129"/>
      <c r="I474" s="30"/>
      <c r="J474" s="30"/>
      <c r="K474" s="30"/>
      <c r="L474" s="30"/>
      <c r="M474" s="30"/>
      <c r="N474" s="130"/>
      <c r="O474" s="31"/>
      <c r="P474" s="31"/>
      <c r="Q474" s="31"/>
      <c r="R474" s="31"/>
      <c r="S474" s="31"/>
      <c r="T474" s="31"/>
      <c r="U474" s="32"/>
      <c r="V474" s="33"/>
      <c r="W474" s="33"/>
      <c r="X474" s="33"/>
      <c r="Y474" s="27"/>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row>
    <row r="475">
      <c r="A475" s="27"/>
      <c r="B475" s="27"/>
      <c r="C475" s="28"/>
      <c r="D475" s="27"/>
      <c r="E475" s="27"/>
      <c r="F475" s="27"/>
      <c r="G475" s="29"/>
      <c r="H475" s="129"/>
      <c r="I475" s="30"/>
      <c r="J475" s="30"/>
      <c r="K475" s="30"/>
      <c r="L475" s="30"/>
      <c r="M475" s="30"/>
      <c r="N475" s="130"/>
      <c r="O475" s="31"/>
      <c r="P475" s="31"/>
      <c r="Q475" s="31"/>
      <c r="R475" s="31"/>
      <c r="S475" s="31"/>
      <c r="T475" s="31"/>
      <c r="U475" s="32"/>
      <c r="V475" s="33"/>
      <c r="W475" s="33"/>
      <c r="X475" s="33"/>
      <c r="Y475" s="27"/>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row>
    <row r="476">
      <c r="A476" s="27"/>
      <c r="B476" s="27"/>
      <c r="C476" s="28"/>
      <c r="D476" s="27"/>
      <c r="E476" s="27"/>
      <c r="F476" s="27"/>
      <c r="G476" s="29"/>
      <c r="H476" s="129"/>
      <c r="I476" s="30"/>
      <c r="J476" s="30"/>
      <c r="K476" s="30"/>
      <c r="L476" s="30"/>
      <c r="M476" s="30"/>
      <c r="N476" s="130"/>
      <c r="O476" s="31"/>
      <c r="P476" s="31"/>
      <c r="Q476" s="31"/>
      <c r="R476" s="31"/>
      <c r="S476" s="31"/>
      <c r="T476" s="31"/>
      <c r="U476" s="32"/>
      <c r="V476" s="33"/>
      <c r="W476" s="33"/>
      <c r="X476" s="33"/>
      <c r="Y476" s="27"/>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row>
    <row r="477">
      <c r="A477" s="27"/>
      <c r="B477" s="27"/>
      <c r="C477" s="28"/>
      <c r="D477" s="27"/>
      <c r="E477" s="27"/>
      <c r="F477" s="27"/>
      <c r="G477" s="29"/>
      <c r="H477" s="129"/>
      <c r="I477" s="30"/>
      <c r="J477" s="30"/>
      <c r="K477" s="30"/>
      <c r="L477" s="30"/>
      <c r="M477" s="30"/>
      <c r="N477" s="130"/>
      <c r="O477" s="31"/>
      <c r="P477" s="31"/>
      <c r="Q477" s="31"/>
      <c r="R477" s="31"/>
      <c r="S477" s="31"/>
      <c r="T477" s="31"/>
      <c r="U477" s="32"/>
      <c r="V477" s="33"/>
      <c r="W477" s="33"/>
      <c r="X477" s="33"/>
      <c r="Y477" s="27"/>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row>
    <row r="478">
      <c r="A478" s="27"/>
      <c r="B478" s="27"/>
      <c r="C478" s="28"/>
      <c r="D478" s="27"/>
      <c r="E478" s="27"/>
      <c r="F478" s="27"/>
      <c r="G478" s="29"/>
      <c r="H478" s="129"/>
      <c r="I478" s="30"/>
      <c r="J478" s="30"/>
      <c r="K478" s="30"/>
      <c r="L478" s="30"/>
      <c r="M478" s="30"/>
      <c r="N478" s="130"/>
      <c r="O478" s="31"/>
      <c r="P478" s="31"/>
      <c r="Q478" s="31"/>
      <c r="R478" s="31"/>
      <c r="S478" s="31"/>
      <c r="T478" s="31"/>
      <c r="U478" s="32"/>
      <c r="V478" s="33"/>
      <c r="W478" s="33"/>
      <c r="X478" s="33"/>
      <c r="Y478" s="27"/>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row>
    <row r="479">
      <c r="A479" s="27"/>
      <c r="B479" s="27"/>
      <c r="C479" s="28"/>
      <c r="D479" s="27"/>
      <c r="E479" s="27"/>
      <c r="F479" s="27"/>
      <c r="G479" s="29"/>
      <c r="H479" s="129"/>
      <c r="I479" s="30"/>
      <c r="J479" s="30"/>
      <c r="K479" s="30"/>
      <c r="L479" s="30"/>
      <c r="M479" s="30"/>
      <c r="N479" s="130"/>
      <c r="O479" s="31"/>
      <c r="P479" s="31"/>
      <c r="Q479" s="31"/>
      <c r="R479" s="31"/>
      <c r="S479" s="31"/>
      <c r="T479" s="31"/>
      <c r="U479" s="32"/>
      <c r="V479" s="33"/>
      <c r="W479" s="33"/>
      <c r="X479" s="33"/>
      <c r="Y479" s="27"/>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row>
    <row r="480">
      <c r="A480" s="27"/>
      <c r="B480" s="27"/>
      <c r="C480" s="28"/>
      <c r="D480" s="27"/>
      <c r="E480" s="27"/>
      <c r="F480" s="27"/>
      <c r="G480" s="29"/>
      <c r="H480" s="129"/>
      <c r="I480" s="30"/>
      <c r="J480" s="30"/>
      <c r="K480" s="30"/>
      <c r="L480" s="30"/>
      <c r="M480" s="30"/>
      <c r="N480" s="130"/>
      <c r="O480" s="31"/>
      <c r="P480" s="31"/>
      <c r="Q480" s="31"/>
      <c r="R480" s="31"/>
      <c r="S480" s="31"/>
      <c r="T480" s="31"/>
      <c r="U480" s="32"/>
      <c r="V480" s="33"/>
      <c r="W480" s="33"/>
      <c r="X480" s="33"/>
      <c r="Y480" s="27"/>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row>
    <row r="481">
      <c r="A481" s="27"/>
      <c r="B481" s="27"/>
      <c r="C481" s="28"/>
      <c r="D481" s="27"/>
      <c r="E481" s="27"/>
      <c r="F481" s="27"/>
      <c r="G481" s="29"/>
      <c r="H481" s="129"/>
      <c r="I481" s="30"/>
      <c r="J481" s="30"/>
      <c r="K481" s="30"/>
      <c r="L481" s="30"/>
      <c r="M481" s="30"/>
      <c r="N481" s="130"/>
      <c r="O481" s="31"/>
      <c r="P481" s="31"/>
      <c r="Q481" s="31"/>
      <c r="R481" s="31"/>
      <c r="S481" s="31"/>
      <c r="T481" s="31"/>
      <c r="U481" s="32"/>
      <c r="V481" s="33"/>
      <c r="W481" s="33"/>
      <c r="X481" s="33"/>
      <c r="Y481" s="27"/>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row>
    <row r="482">
      <c r="A482" s="27"/>
      <c r="B482" s="27"/>
      <c r="C482" s="28"/>
      <c r="D482" s="27"/>
      <c r="E482" s="27"/>
      <c r="F482" s="27"/>
      <c r="G482" s="29"/>
      <c r="H482" s="129"/>
      <c r="I482" s="30"/>
      <c r="J482" s="30"/>
      <c r="K482" s="30"/>
      <c r="L482" s="30"/>
      <c r="M482" s="30"/>
      <c r="N482" s="130"/>
      <c r="O482" s="31"/>
      <c r="P482" s="31"/>
      <c r="Q482" s="31"/>
      <c r="R482" s="31"/>
      <c r="S482" s="31"/>
      <c r="T482" s="31"/>
      <c r="U482" s="32"/>
      <c r="V482" s="33"/>
      <c r="W482" s="33"/>
      <c r="X482" s="33"/>
      <c r="Y482" s="27"/>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row>
    <row r="483">
      <c r="A483" s="27"/>
      <c r="B483" s="27"/>
      <c r="C483" s="28"/>
      <c r="D483" s="27"/>
      <c r="E483" s="27"/>
      <c r="F483" s="27"/>
      <c r="G483" s="29"/>
      <c r="H483" s="129"/>
      <c r="I483" s="30"/>
      <c r="J483" s="30"/>
      <c r="K483" s="30"/>
      <c r="L483" s="30"/>
      <c r="M483" s="30"/>
      <c r="N483" s="130"/>
      <c r="O483" s="31"/>
      <c r="P483" s="31"/>
      <c r="Q483" s="31"/>
      <c r="R483" s="31"/>
      <c r="S483" s="31"/>
      <c r="T483" s="31"/>
      <c r="U483" s="32"/>
      <c r="V483" s="33"/>
      <c r="W483" s="33"/>
      <c r="X483" s="33"/>
      <c r="Y483" s="27"/>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row>
    <row r="484">
      <c r="A484" s="27"/>
      <c r="B484" s="27"/>
      <c r="C484" s="28"/>
      <c r="D484" s="27"/>
      <c r="E484" s="27"/>
      <c r="F484" s="27"/>
      <c r="G484" s="29"/>
      <c r="H484" s="129"/>
      <c r="I484" s="30"/>
      <c r="J484" s="30"/>
      <c r="K484" s="30"/>
      <c r="L484" s="30"/>
      <c r="M484" s="30"/>
      <c r="N484" s="130"/>
      <c r="O484" s="31"/>
      <c r="P484" s="31"/>
      <c r="Q484" s="31"/>
      <c r="R484" s="31"/>
      <c r="S484" s="31"/>
      <c r="T484" s="31"/>
      <c r="U484" s="32"/>
      <c r="V484" s="33"/>
      <c r="W484" s="33"/>
      <c r="X484" s="33"/>
      <c r="Y484" s="27"/>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row>
    <row r="485">
      <c r="A485" s="27"/>
      <c r="B485" s="27"/>
      <c r="C485" s="28"/>
      <c r="D485" s="27"/>
      <c r="E485" s="27"/>
      <c r="F485" s="27"/>
      <c r="G485" s="29"/>
      <c r="H485" s="129"/>
      <c r="I485" s="30"/>
      <c r="J485" s="30"/>
      <c r="K485" s="30"/>
      <c r="L485" s="30"/>
      <c r="M485" s="30"/>
      <c r="N485" s="130"/>
      <c r="O485" s="31"/>
      <c r="P485" s="31"/>
      <c r="Q485" s="31"/>
      <c r="R485" s="31"/>
      <c r="S485" s="31"/>
      <c r="T485" s="31"/>
      <c r="U485" s="32"/>
      <c r="V485" s="33"/>
      <c r="W485" s="33"/>
      <c r="X485" s="33"/>
      <c r="Y485" s="27"/>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row>
    <row r="486">
      <c r="A486" s="27"/>
      <c r="B486" s="27"/>
      <c r="C486" s="28"/>
      <c r="D486" s="27"/>
      <c r="E486" s="27"/>
      <c r="F486" s="27"/>
      <c r="G486" s="29"/>
      <c r="H486" s="129"/>
      <c r="I486" s="30"/>
      <c r="J486" s="30"/>
      <c r="K486" s="30"/>
      <c r="L486" s="30"/>
      <c r="M486" s="30"/>
      <c r="N486" s="130"/>
      <c r="O486" s="31"/>
      <c r="P486" s="31"/>
      <c r="Q486" s="31"/>
      <c r="R486" s="31"/>
      <c r="S486" s="31"/>
      <c r="T486" s="31"/>
      <c r="U486" s="32"/>
      <c r="V486" s="33"/>
      <c r="W486" s="33"/>
      <c r="X486" s="33"/>
      <c r="Y486" s="27"/>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row>
    <row r="487">
      <c r="A487" s="27"/>
      <c r="B487" s="27"/>
      <c r="C487" s="28"/>
      <c r="D487" s="27"/>
      <c r="E487" s="27"/>
      <c r="F487" s="27"/>
      <c r="G487" s="29"/>
      <c r="H487" s="129"/>
      <c r="I487" s="30"/>
      <c r="J487" s="30"/>
      <c r="K487" s="30"/>
      <c r="L487" s="30"/>
      <c r="M487" s="30"/>
      <c r="N487" s="130"/>
      <c r="O487" s="31"/>
      <c r="P487" s="31"/>
      <c r="Q487" s="31"/>
      <c r="R487" s="31"/>
      <c r="S487" s="31"/>
      <c r="T487" s="31"/>
      <c r="U487" s="32"/>
      <c r="V487" s="33"/>
      <c r="W487" s="33"/>
      <c r="X487" s="33"/>
      <c r="Y487" s="27"/>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row>
    <row r="488">
      <c r="A488" s="27"/>
      <c r="B488" s="27"/>
      <c r="C488" s="28"/>
      <c r="D488" s="27"/>
      <c r="E488" s="27"/>
      <c r="F488" s="27"/>
      <c r="G488" s="29"/>
      <c r="H488" s="129"/>
      <c r="I488" s="30"/>
      <c r="J488" s="30"/>
      <c r="K488" s="30"/>
      <c r="L488" s="30"/>
      <c r="M488" s="30"/>
      <c r="N488" s="130"/>
      <c r="O488" s="31"/>
      <c r="P488" s="31"/>
      <c r="Q488" s="31"/>
      <c r="R488" s="31"/>
      <c r="S488" s="31"/>
      <c r="T488" s="31"/>
      <c r="U488" s="32"/>
      <c r="V488" s="33"/>
      <c r="W488" s="33"/>
      <c r="X488" s="33"/>
      <c r="Y488" s="27"/>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row>
    <row r="489">
      <c r="A489" s="27"/>
      <c r="B489" s="27"/>
      <c r="C489" s="28"/>
      <c r="D489" s="27"/>
      <c r="E489" s="27"/>
      <c r="F489" s="27"/>
      <c r="G489" s="29"/>
      <c r="H489" s="129"/>
      <c r="I489" s="30"/>
      <c r="J489" s="30"/>
      <c r="K489" s="30"/>
      <c r="L489" s="30"/>
      <c r="M489" s="30"/>
      <c r="N489" s="130"/>
      <c r="O489" s="31"/>
      <c r="P489" s="31"/>
      <c r="Q489" s="31"/>
      <c r="R489" s="31"/>
      <c r="S489" s="31"/>
      <c r="T489" s="31"/>
      <c r="U489" s="32"/>
      <c r="V489" s="33"/>
      <c r="W489" s="33"/>
      <c r="X489" s="33"/>
      <c r="Y489" s="27"/>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row>
    <row r="490">
      <c r="A490" s="27"/>
      <c r="B490" s="27"/>
      <c r="C490" s="28"/>
      <c r="D490" s="27"/>
      <c r="E490" s="27"/>
      <c r="F490" s="27"/>
      <c r="G490" s="29"/>
      <c r="H490" s="129"/>
      <c r="I490" s="30"/>
      <c r="J490" s="30"/>
      <c r="K490" s="30"/>
      <c r="L490" s="30"/>
      <c r="M490" s="30"/>
      <c r="N490" s="130"/>
      <c r="O490" s="31"/>
      <c r="P490" s="31"/>
      <c r="Q490" s="31"/>
      <c r="R490" s="31"/>
      <c r="S490" s="31"/>
      <c r="T490" s="31"/>
      <c r="U490" s="32"/>
      <c r="V490" s="33"/>
      <c r="W490" s="33"/>
      <c r="X490" s="33"/>
      <c r="Y490" s="27"/>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row>
    <row r="491">
      <c r="A491" s="27"/>
      <c r="B491" s="27"/>
      <c r="C491" s="28"/>
      <c r="D491" s="27"/>
      <c r="E491" s="27"/>
      <c r="F491" s="27"/>
      <c r="G491" s="29"/>
      <c r="H491" s="129"/>
      <c r="I491" s="30"/>
      <c r="J491" s="30"/>
      <c r="K491" s="30"/>
      <c r="L491" s="30"/>
      <c r="M491" s="30"/>
      <c r="N491" s="130"/>
      <c r="O491" s="31"/>
      <c r="P491" s="31"/>
      <c r="Q491" s="31"/>
      <c r="R491" s="31"/>
      <c r="S491" s="31"/>
      <c r="T491" s="31"/>
      <c r="U491" s="32"/>
      <c r="V491" s="33"/>
      <c r="W491" s="33"/>
      <c r="X491" s="33"/>
      <c r="Y491" s="27"/>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row>
    <row r="492">
      <c r="A492" s="27"/>
      <c r="B492" s="27"/>
      <c r="C492" s="28"/>
      <c r="D492" s="27"/>
      <c r="E492" s="27"/>
      <c r="F492" s="27"/>
      <c r="G492" s="29"/>
      <c r="H492" s="129"/>
      <c r="I492" s="30"/>
      <c r="J492" s="30"/>
      <c r="K492" s="30"/>
      <c r="L492" s="30"/>
      <c r="M492" s="30"/>
      <c r="N492" s="130"/>
      <c r="O492" s="31"/>
      <c r="P492" s="31"/>
      <c r="Q492" s="31"/>
      <c r="R492" s="31"/>
      <c r="S492" s="31"/>
      <c r="T492" s="31"/>
      <c r="U492" s="32"/>
      <c r="V492" s="33"/>
      <c r="W492" s="33"/>
      <c r="X492" s="33"/>
      <c r="Y492" s="27"/>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row>
    <row r="493">
      <c r="A493" s="27"/>
      <c r="B493" s="27"/>
      <c r="C493" s="28"/>
      <c r="D493" s="27"/>
      <c r="E493" s="27"/>
      <c r="F493" s="27"/>
      <c r="G493" s="29"/>
      <c r="H493" s="129"/>
      <c r="I493" s="30"/>
      <c r="J493" s="30"/>
      <c r="K493" s="30"/>
      <c r="L493" s="30"/>
      <c r="M493" s="30"/>
      <c r="N493" s="130"/>
      <c r="O493" s="31"/>
      <c r="P493" s="31"/>
      <c r="Q493" s="31"/>
      <c r="R493" s="31"/>
      <c r="S493" s="31"/>
      <c r="T493" s="31"/>
      <c r="U493" s="32"/>
      <c r="V493" s="33"/>
      <c r="W493" s="33"/>
      <c r="X493" s="33"/>
      <c r="Y493" s="27"/>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row>
    <row r="494">
      <c r="A494" s="27"/>
      <c r="B494" s="27"/>
      <c r="C494" s="28"/>
      <c r="D494" s="27"/>
      <c r="E494" s="27"/>
      <c r="F494" s="27"/>
      <c r="G494" s="29"/>
      <c r="H494" s="129"/>
      <c r="I494" s="30"/>
      <c r="J494" s="30"/>
      <c r="K494" s="30"/>
      <c r="L494" s="30"/>
      <c r="M494" s="30"/>
      <c r="N494" s="130"/>
      <c r="O494" s="31"/>
      <c r="P494" s="31"/>
      <c r="Q494" s="31"/>
      <c r="R494" s="31"/>
      <c r="S494" s="31"/>
      <c r="T494" s="31"/>
      <c r="U494" s="32"/>
      <c r="V494" s="33"/>
      <c r="W494" s="33"/>
      <c r="X494" s="33"/>
      <c r="Y494" s="27"/>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row>
    <row r="495">
      <c r="A495" s="27"/>
      <c r="B495" s="27"/>
      <c r="C495" s="28"/>
      <c r="D495" s="27"/>
      <c r="E495" s="27"/>
      <c r="F495" s="27"/>
      <c r="G495" s="29"/>
      <c r="H495" s="129"/>
      <c r="I495" s="30"/>
      <c r="J495" s="30"/>
      <c r="K495" s="30"/>
      <c r="L495" s="30"/>
      <c r="M495" s="30"/>
      <c r="N495" s="130"/>
      <c r="O495" s="31"/>
      <c r="P495" s="31"/>
      <c r="Q495" s="31"/>
      <c r="R495" s="31"/>
      <c r="S495" s="31"/>
      <c r="T495" s="31"/>
      <c r="U495" s="32"/>
      <c r="V495" s="33"/>
      <c r="W495" s="33"/>
      <c r="X495" s="33"/>
      <c r="Y495" s="27"/>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row>
    <row r="496">
      <c r="A496" s="27"/>
      <c r="B496" s="27"/>
      <c r="C496" s="28"/>
      <c r="D496" s="27"/>
      <c r="E496" s="27"/>
      <c r="F496" s="27"/>
      <c r="G496" s="29"/>
      <c r="H496" s="129"/>
      <c r="I496" s="30"/>
      <c r="J496" s="30"/>
      <c r="K496" s="30"/>
      <c r="L496" s="30"/>
      <c r="M496" s="30"/>
      <c r="N496" s="130"/>
      <c r="O496" s="31"/>
      <c r="P496" s="31"/>
      <c r="Q496" s="31"/>
      <c r="R496" s="31"/>
      <c r="S496" s="31"/>
      <c r="T496" s="31"/>
      <c r="U496" s="32"/>
      <c r="V496" s="33"/>
      <c r="W496" s="33"/>
      <c r="X496" s="33"/>
      <c r="Y496" s="27"/>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row>
    <row r="497">
      <c r="A497" s="27"/>
      <c r="B497" s="27"/>
      <c r="C497" s="28"/>
      <c r="D497" s="27"/>
      <c r="E497" s="27"/>
      <c r="F497" s="27"/>
      <c r="G497" s="29"/>
      <c r="H497" s="129"/>
      <c r="I497" s="30"/>
      <c r="J497" s="30"/>
      <c r="K497" s="30"/>
      <c r="L497" s="30"/>
      <c r="M497" s="30"/>
      <c r="N497" s="130"/>
      <c r="O497" s="31"/>
      <c r="P497" s="31"/>
      <c r="Q497" s="31"/>
      <c r="R497" s="31"/>
      <c r="S497" s="31"/>
      <c r="T497" s="31"/>
      <c r="U497" s="32"/>
      <c r="V497" s="33"/>
      <c r="W497" s="33"/>
      <c r="X497" s="33"/>
      <c r="Y497" s="27"/>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row>
    <row r="498">
      <c r="A498" s="27"/>
      <c r="B498" s="27"/>
      <c r="C498" s="28"/>
      <c r="D498" s="27"/>
      <c r="E498" s="27"/>
      <c r="F498" s="27"/>
      <c r="G498" s="29"/>
      <c r="H498" s="129"/>
      <c r="I498" s="30"/>
      <c r="J498" s="30"/>
      <c r="K498" s="30"/>
      <c r="L498" s="30"/>
      <c r="M498" s="30"/>
      <c r="N498" s="130"/>
      <c r="O498" s="31"/>
      <c r="P498" s="31"/>
      <c r="Q498" s="31"/>
      <c r="R498" s="31"/>
      <c r="S498" s="31"/>
      <c r="T498" s="31"/>
      <c r="U498" s="32"/>
      <c r="V498" s="33"/>
      <c r="W498" s="33"/>
      <c r="X498" s="33"/>
      <c r="Y498" s="27"/>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row>
    <row r="499">
      <c r="A499" s="27"/>
      <c r="B499" s="27"/>
      <c r="C499" s="28"/>
      <c r="D499" s="27"/>
      <c r="E499" s="27"/>
      <c r="F499" s="27"/>
      <c r="G499" s="29"/>
      <c r="H499" s="129"/>
      <c r="I499" s="30"/>
      <c r="J499" s="30"/>
      <c r="K499" s="30"/>
      <c r="L499" s="30"/>
      <c r="M499" s="30"/>
      <c r="N499" s="130"/>
      <c r="O499" s="31"/>
      <c r="P499" s="31"/>
      <c r="Q499" s="31"/>
      <c r="R499" s="31"/>
      <c r="S499" s="31"/>
      <c r="T499" s="31"/>
      <c r="U499" s="32"/>
      <c r="V499" s="33"/>
      <c r="W499" s="33"/>
      <c r="X499" s="33"/>
      <c r="Y499" s="27"/>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row>
    <row r="500">
      <c r="A500" s="27"/>
      <c r="B500" s="27"/>
      <c r="C500" s="28"/>
      <c r="D500" s="27"/>
      <c r="E500" s="27"/>
      <c r="F500" s="27"/>
      <c r="G500" s="29"/>
      <c r="H500" s="129"/>
      <c r="I500" s="30"/>
      <c r="J500" s="30"/>
      <c r="K500" s="30"/>
      <c r="L500" s="30"/>
      <c r="M500" s="30"/>
      <c r="N500" s="130"/>
      <c r="O500" s="31"/>
      <c r="P500" s="31"/>
      <c r="Q500" s="31"/>
      <c r="R500" s="31"/>
      <c r="S500" s="31"/>
      <c r="T500" s="31"/>
      <c r="U500" s="32"/>
      <c r="V500" s="33"/>
      <c r="W500" s="33"/>
      <c r="X500" s="33"/>
      <c r="Y500" s="27"/>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row>
    <row r="501">
      <c r="A501" s="27"/>
      <c r="B501" s="27"/>
      <c r="C501" s="28"/>
      <c r="D501" s="27"/>
      <c r="E501" s="27"/>
      <c r="F501" s="27"/>
      <c r="G501" s="29"/>
      <c r="H501" s="129"/>
      <c r="I501" s="30"/>
      <c r="J501" s="30"/>
      <c r="K501" s="30"/>
      <c r="L501" s="30"/>
      <c r="M501" s="30"/>
      <c r="N501" s="130"/>
      <c r="O501" s="31"/>
      <c r="P501" s="31"/>
      <c r="Q501" s="31"/>
      <c r="R501" s="31"/>
      <c r="S501" s="31"/>
      <c r="T501" s="31"/>
      <c r="U501" s="32"/>
      <c r="V501" s="33"/>
      <c r="W501" s="33"/>
      <c r="X501" s="33"/>
      <c r="Y501" s="27"/>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row>
    <row r="502">
      <c r="A502" s="27"/>
      <c r="B502" s="27"/>
      <c r="C502" s="28"/>
      <c r="D502" s="27"/>
      <c r="E502" s="27"/>
      <c r="F502" s="27"/>
      <c r="G502" s="29"/>
      <c r="H502" s="129"/>
      <c r="I502" s="30"/>
      <c r="J502" s="30"/>
      <c r="K502" s="30"/>
      <c r="L502" s="30"/>
      <c r="M502" s="30"/>
      <c r="N502" s="130"/>
      <c r="O502" s="31"/>
      <c r="P502" s="31"/>
      <c r="Q502" s="31"/>
      <c r="R502" s="31"/>
      <c r="S502" s="31"/>
      <c r="T502" s="31"/>
      <c r="U502" s="32"/>
      <c r="V502" s="33"/>
      <c r="W502" s="33"/>
      <c r="X502" s="33"/>
      <c r="Y502" s="27"/>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row>
    <row r="503">
      <c r="A503" s="27"/>
      <c r="B503" s="27"/>
      <c r="C503" s="28"/>
      <c r="D503" s="27"/>
      <c r="E503" s="27"/>
      <c r="F503" s="27"/>
      <c r="G503" s="29"/>
      <c r="H503" s="129"/>
      <c r="I503" s="30"/>
      <c r="J503" s="30"/>
      <c r="K503" s="30"/>
      <c r="L503" s="30"/>
      <c r="M503" s="30"/>
      <c r="N503" s="130"/>
      <c r="O503" s="31"/>
      <c r="P503" s="31"/>
      <c r="Q503" s="31"/>
      <c r="R503" s="31"/>
      <c r="S503" s="31"/>
      <c r="T503" s="31"/>
      <c r="U503" s="32"/>
      <c r="V503" s="33"/>
      <c r="W503" s="33"/>
      <c r="X503" s="33"/>
      <c r="Y503" s="27"/>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row>
    <row r="504">
      <c r="A504" s="27"/>
      <c r="B504" s="27"/>
      <c r="C504" s="28"/>
      <c r="D504" s="27"/>
      <c r="E504" s="27"/>
      <c r="F504" s="27"/>
      <c r="G504" s="29"/>
      <c r="H504" s="129"/>
      <c r="I504" s="30"/>
      <c r="J504" s="30"/>
      <c r="K504" s="30"/>
      <c r="L504" s="30"/>
      <c r="M504" s="30"/>
      <c r="N504" s="130"/>
      <c r="O504" s="31"/>
      <c r="P504" s="31"/>
      <c r="Q504" s="31"/>
      <c r="R504" s="31"/>
      <c r="S504" s="31"/>
      <c r="T504" s="31"/>
      <c r="U504" s="32"/>
      <c r="V504" s="33"/>
      <c r="W504" s="33"/>
      <c r="X504" s="33"/>
      <c r="Y504" s="27"/>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row>
    <row r="505">
      <c r="A505" s="27"/>
      <c r="B505" s="27"/>
      <c r="C505" s="28"/>
      <c r="D505" s="27"/>
      <c r="E505" s="27"/>
      <c r="F505" s="27"/>
      <c r="G505" s="29"/>
      <c r="H505" s="129"/>
      <c r="I505" s="30"/>
      <c r="J505" s="30"/>
      <c r="K505" s="30"/>
      <c r="L505" s="30"/>
      <c r="M505" s="30"/>
      <c r="N505" s="130"/>
      <c r="O505" s="31"/>
      <c r="P505" s="31"/>
      <c r="Q505" s="31"/>
      <c r="R505" s="31"/>
      <c r="S505" s="31"/>
      <c r="T505" s="31"/>
      <c r="U505" s="32"/>
      <c r="V505" s="33"/>
      <c r="W505" s="33"/>
      <c r="X505" s="33"/>
      <c r="Y505" s="27"/>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row>
    <row r="506">
      <c r="A506" s="27"/>
      <c r="B506" s="27"/>
      <c r="C506" s="28"/>
      <c r="D506" s="27"/>
      <c r="E506" s="27"/>
      <c r="F506" s="27"/>
      <c r="G506" s="29"/>
      <c r="H506" s="129"/>
      <c r="I506" s="30"/>
      <c r="J506" s="30"/>
      <c r="K506" s="30"/>
      <c r="L506" s="30"/>
      <c r="M506" s="30"/>
      <c r="N506" s="130"/>
      <c r="O506" s="31"/>
      <c r="P506" s="31"/>
      <c r="Q506" s="31"/>
      <c r="R506" s="31"/>
      <c r="S506" s="31"/>
      <c r="T506" s="31"/>
      <c r="U506" s="32"/>
      <c r="V506" s="33"/>
      <c r="W506" s="33"/>
      <c r="X506" s="33"/>
      <c r="Y506" s="27"/>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row>
    <row r="507">
      <c r="A507" s="27"/>
      <c r="B507" s="27"/>
      <c r="C507" s="28"/>
      <c r="D507" s="27"/>
      <c r="E507" s="27"/>
      <c r="F507" s="27"/>
      <c r="G507" s="29"/>
      <c r="H507" s="129"/>
      <c r="I507" s="30"/>
      <c r="J507" s="30"/>
      <c r="K507" s="30"/>
      <c r="L507" s="30"/>
      <c r="M507" s="30"/>
      <c r="N507" s="130"/>
      <c r="O507" s="31"/>
      <c r="P507" s="31"/>
      <c r="Q507" s="31"/>
      <c r="R507" s="31"/>
      <c r="S507" s="31"/>
      <c r="T507" s="31"/>
      <c r="U507" s="32"/>
      <c r="V507" s="33"/>
      <c r="W507" s="33"/>
      <c r="X507" s="33"/>
      <c r="Y507" s="27"/>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row>
    <row r="508">
      <c r="A508" s="27"/>
      <c r="B508" s="27"/>
      <c r="C508" s="28"/>
      <c r="D508" s="27"/>
      <c r="E508" s="27"/>
      <c r="F508" s="27"/>
      <c r="G508" s="29"/>
      <c r="H508" s="129"/>
      <c r="I508" s="30"/>
      <c r="J508" s="30"/>
      <c r="K508" s="30"/>
      <c r="L508" s="30"/>
      <c r="M508" s="30"/>
      <c r="N508" s="130"/>
      <c r="O508" s="31"/>
      <c r="P508" s="31"/>
      <c r="Q508" s="31"/>
      <c r="R508" s="31"/>
      <c r="S508" s="31"/>
      <c r="T508" s="31"/>
      <c r="U508" s="32"/>
      <c r="V508" s="33"/>
      <c r="W508" s="33"/>
      <c r="X508" s="33"/>
      <c r="Y508" s="27"/>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row>
    <row r="509">
      <c r="A509" s="27"/>
      <c r="B509" s="27"/>
      <c r="C509" s="28"/>
      <c r="D509" s="27"/>
      <c r="E509" s="27"/>
      <c r="F509" s="27"/>
      <c r="G509" s="29"/>
      <c r="H509" s="129"/>
      <c r="I509" s="30"/>
      <c r="J509" s="30"/>
      <c r="K509" s="30"/>
      <c r="L509" s="30"/>
      <c r="M509" s="30"/>
      <c r="N509" s="130"/>
      <c r="O509" s="31"/>
      <c r="P509" s="31"/>
      <c r="Q509" s="31"/>
      <c r="R509" s="31"/>
      <c r="S509" s="31"/>
      <c r="T509" s="31"/>
      <c r="U509" s="32"/>
      <c r="V509" s="33"/>
      <c r="W509" s="33"/>
      <c r="X509" s="33"/>
      <c r="Y509" s="27"/>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row>
    <row r="510">
      <c r="A510" s="27"/>
      <c r="B510" s="27"/>
      <c r="C510" s="28"/>
      <c r="D510" s="27"/>
      <c r="E510" s="27"/>
      <c r="F510" s="27"/>
      <c r="G510" s="29"/>
      <c r="H510" s="129"/>
      <c r="I510" s="30"/>
      <c r="J510" s="30"/>
      <c r="K510" s="30"/>
      <c r="L510" s="30"/>
      <c r="M510" s="30"/>
      <c r="N510" s="130"/>
      <c r="O510" s="31"/>
      <c r="P510" s="31"/>
      <c r="Q510" s="31"/>
      <c r="R510" s="31"/>
      <c r="S510" s="31"/>
      <c r="T510" s="31"/>
      <c r="U510" s="32"/>
      <c r="V510" s="33"/>
      <c r="W510" s="33"/>
      <c r="X510" s="33"/>
      <c r="Y510" s="27"/>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row>
    <row r="511">
      <c r="A511" s="27"/>
      <c r="B511" s="27"/>
      <c r="C511" s="28"/>
      <c r="D511" s="27"/>
      <c r="E511" s="27"/>
      <c r="F511" s="27"/>
      <c r="G511" s="29"/>
      <c r="H511" s="129"/>
      <c r="I511" s="30"/>
      <c r="J511" s="30"/>
      <c r="K511" s="30"/>
      <c r="L511" s="30"/>
      <c r="M511" s="30"/>
      <c r="N511" s="130"/>
      <c r="O511" s="31"/>
      <c r="P511" s="31"/>
      <c r="Q511" s="31"/>
      <c r="R511" s="31"/>
      <c r="S511" s="31"/>
      <c r="T511" s="31"/>
      <c r="U511" s="32"/>
      <c r="V511" s="33"/>
      <c r="W511" s="33"/>
      <c r="X511" s="33"/>
      <c r="Y511" s="27"/>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row>
    <row r="512">
      <c r="A512" s="27"/>
      <c r="B512" s="27"/>
      <c r="C512" s="28"/>
      <c r="D512" s="27"/>
      <c r="E512" s="27"/>
      <c r="F512" s="27"/>
      <c r="G512" s="29"/>
      <c r="H512" s="129"/>
      <c r="I512" s="30"/>
      <c r="J512" s="30"/>
      <c r="K512" s="30"/>
      <c r="L512" s="30"/>
      <c r="M512" s="30"/>
      <c r="N512" s="130"/>
      <c r="O512" s="31"/>
      <c r="P512" s="31"/>
      <c r="Q512" s="31"/>
      <c r="R512" s="31"/>
      <c r="S512" s="31"/>
      <c r="T512" s="31"/>
      <c r="U512" s="32"/>
      <c r="V512" s="33"/>
      <c r="W512" s="33"/>
      <c r="X512" s="33"/>
      <c r="Y512" s="27"/>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row>
    <row r="513">
      <c r="A513" s="27"/>
      <c r="B513" s="27"/>
      <c r="C513" s="28"/>
      <c r="D513" s="27"/>
      <c r="E513" s="27"/>
      <c r="F513" s="27"/>
      <c r="G513" s="29"/>
      <c r="H513" s="129"/>
      <c r="I513" s="30"/>
      <c r="J513" s="30"/>
      <c r="K513" s="30"/>
      <c r="L513" s="30"/>
      <c r="M513" s="30"/>
      <c r="N513" s="130"/>
      <c r="O513" s="31"/>
      <c r="P513" s="31"/>
      <c r="Q513" s="31"/>
      <c r="R513" s="31"/>
      <c r="S513" s="31"/>
      <c r="T513" s="31"/>
      <c r="U513" s="32"/>
      <c r="V513" s="33"/>
      <c r="W513" s="33"/>
      <c r="X513" s="33"/>
      <c r="Y513" s="27"/>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row>
    <row r="514">
      <c r="A514" s="27"/>
      <c r="B514" s="27"/>
      <c r="C514" s="28"/>
      <c r="D514" s="27"/>
      <c r="E514" s="27"/>
      <c r="F514" s="27"/>
      <c r="G514" s="29"/>
      <c r="H514" s="129"/>
      <c r="I514" s="30"/>
      <c r="J514" s="30"/>
      <c r="K514" s="30"/>
      <c r="L514" s="30"/>
      <c r="M514" s="30"/>
      <c r="N514" s="130"/>
      <c r="O514" s="31"/>
      <c r="P514" s="31"/>
      <c r="Q514" s="31"/>
      <c r="R514" s="31"/>
      <c r="S514" s="31"/>
      <c r="T514" s="31"/>
      <c r="U514" s="32"/>
      <c r="V514" s="33"/>
      <c r="W514" s="33"/>
      <c r="X514" s="33"/>
      <c r="Y514" s="27"/>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row>
    <row r="515">
      <c r="A515" s="27"/>
      <c r="B515" s="27"/>
      <c r="C515" s="28"/>
      <c r="D515" s="27"/>
      <c r="E515" s="27"/>
      <c r="F515" s="27"/>
      <c r="G515" s="29"/>
      <c r="H515" s="129"/>
      <c r="I515" s="30"/>
      <c r="J515" s="30"/>
      <c r="K515" s="30"/>
      <c r="L515" s="30"/>
      <c r="M515" s="30"/>
      <c r="N515" s="130"/>
      <c r="O515" s="31"/>
      <c r="P515" s="31"/>
      <c r="Q515" s="31"/>
      <c r="R515" s="31"/>
      <c r="S515" s="31"/>
      <c r="T515" s="31"/>
      <c r="U515" s="32"/>
      <c r="V515" s="33"/>
      <c r="W515" s="33"/>
      <c r="X515" s="33"/>
      <c r="Y515" s="27"/>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row>
    <row r="516">
      <c r="A516" s="27"/>
      <c r="B516" s="27"/>
      <c r="C516" s="28"/>
      <c r="D516" s="27"/>
      <c r="E516" s="27"/>
      <c r="F516" s="27"/>
      <c r="G516" s="29"/>
      <c r="H516" s="129"/>
      <c r="I516" s="30"/>
      <c r="J516" s="30"/>
      <c r="K516" s="30"/>
      <c r="L516" s="30"/>
      <c r="M516" s="30"/>
      <c r="N516" s="130"/>
      <c r="O516" s="31"/>
      <c r="P516" s="31"/>
      <c r="Q516" s="31"/>
      <c r="R516" s="31"/>
      <c r="S516" s="31"/>
      <c r="T516" s="31"/>
      <c r="U516" s="32"/>
      <c r="V516" s="33"/>
      <c r="W516" s="33"/>
      <c r="X516" s="33"/>
      <c r="Y516" s="27"/>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row>
    <row r="517">
      <c r="A517" s="27"/>
      <c r="B517" s="27"/>
      <c r="C517" s="28"/>
      <c r="D517" s="27"/>
      <c r="E517" s="27"/>
      <c r="F517" s="27"/>
      <c r="G517" s="29"/>
      <c r="H517" s="129"/>
      <c r="I517" s="30"/>
      <c r="J517" s="30"/>
      <c r="K517" s="30"/>
      <c r="L517" s="30"/>
      <c r="M517" s="30"/>
      <c r="N517" s="130"/>
      <c r="O517" s="31"/>
      <c r="P517" s="31"/>
      <c r="Q517" s="31"/>
      <c r="R517" s="31"/>
      <c r="S517" s="31"/>
      <c r="T517" s="31"/>
      <c r="U517" s="32"/>
      <c r="V517" s="33"/>
      <c r="W517" s="33"/>
      <c r="X517" s="33"/>
      <c r="Y517" s="27"/>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row>
    <row r="518">
      <c r="A518" s="27"/>
      <c r="B518" s="27"/>
      <c r="C518" s="28"/>
      <c r="D518" s="27"/>
      <c r="E518" s="27"/>
      <c r="F518" s="27"/>
      <c r="G518" s="29"/>
      <c r="H518" s="129"/>
      <c r="I518" s="30"/>
      <c r="J518" s="30"/>
      <c r="K518" s="30"/>
      <c r="L518" s="30"/>
      <c r="M518" s="30"/>
      <c r="N518" s="130"/>
      <c r="O518" s="31"/>
      <c r="P518" s="31"/>
      <c r="Q518" s="31"/>
      <c r="R518" s="31"/>
      <c r="S518" s="31"/>
      <c r="T518" s="31"/>
      <c r="U518" s="32"/>
      <c r="V518" s="33"/>
      <c r="W518" s="33"/>
      <c r="X518" s="33"/>
      <c r="Y518" s="27"/>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row>
    <row r="519">
      <c r="A519" s="27"/>
      <c r="B519" s="27"/>
      <c r="C519" s="28"/>
      <c r="D519" s="27"/>
      <c r="E519" s="27"/>
      <c r="F519" s="27"/>
      <c r="G519" s="29"/>
      <c r="H519" s="129"/>
      <c r="I519" s="30"/>
      <c r="J519" s="30"/>
      <c r="K519" s="30"/>
      <c r="L519" s="30"/>
      <c r="M519" s="30"/>
      <c r="N519" s="130"/>
      <c r="O519" s="31"/>
      <c r="P519" s="31"/>
      <c r="Q519" s="31"/>
      <c r="R519" s="31"/>
      <c r="S519" s="31"/>
      <c r="T519" s="31"/>
      <c r="U519" s="32"/>
      <c r="V519" s="33"/>
      <c r="W519" s="33"/>
      <c r="X519" s="33"/>
      <c r="Y519" s="27"/>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row>
    <row r="520">
      <c r="A520" s="27"/>
      <c r="B520" s="27"/>
      <c r="C520" s="28"/>
      <c r="D520" s="27"/>
      <c r="E520" s="27"/>
      <c r="F520" s="27"/>
      <c r="G520" s="29"/>
      <c r="H520" s="129"/>
      <c r="I520" s="30"/>
      <c r="J520" s="30"/>
      <c r="K520" s="30"/>
      <c r="L520" s="30"/>
      <c r="M520" s="30"/>
      <c r="N520" s="130"/>
      <c r="O520" s="31"/>
      <c r="P520" s="31"/>
      <c r="Q520" s="31"/>
      <c r="R520" s="31"/>
      <c r="S520" s="31"/>
      <c r="T520" s="31"/>
      <c r="U520" s="32"/>
      <c r="V520" s="33"/>
      <c r="W520" s="33"/>
      <c r="X520" s="33"/>
      <c r="Y520" s="27"/>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row>
    <row r="521">
      <c r="A521" s="27"/>
      <c r="B521" s="27"/>
      <c r="C521" s="28"/>
      <c r="D521" s="27"/>
      <c r="E521" s="27"/>
      <c r="F521" s="27"/>
      <c r="G521" s="29"/>
      <c r="H521" s="129"/>
      <c r="I521" s="30"/>
      <c r="J521" s="30"/>
      <c r="K521" s="30"/>
      <c r="L521" s="30"/>
      <c r="M521" s="30"/>
      <c r="N521" s="130"/>
      <c r="O521" s="31"/>
      <c r="P521" s="31"/>
      <c r="Q521" s="31"/>
      <c r="R521" s="31"/>
      <c r="S521" s="31"/>
      <c r="T521" s="31"/>
      <c r="U521" s="32"/>
      <c r="V521" s="33"/>
      <c r="W521" s="33"/>
      <c r="X521" s="33"/>
      <c r="Y521" s="27"/>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row>
    <row r="522">
      <c r="A522" s="27"/>
      <c r="B522" s="27"/>
      <c r="C522" s="28"/>
      <c r="D522" s="27"/>
      <c r="E522" s="27"/>
      <c r="F522" s="27"/>
      <c r="G522" s="29"/>
      <c r="H522" s="129"/>
      <c r="I522" s="30"/>
      <c r="J522" s="30"/>
      <c r="K522" s="30"/>
      <c r="L522" s="30"/>
      <c r="M522" s="30"/>
      <c r="N522" s="130"/>
      <c r="O522" s="31"/>
      <c r="P522" s="31"/>
      <c r="Q522" s="31"/>
      <c r="R522" s="31"/>
      <c r="S522" s="31"/>
      <c r="T522" s="31"/>
      <c r="U522" s="32"/>
      <c r="V522" s="33"/>
      <c r="W522" s="33"/>
      <c r="X522" s="33"/>
      <c r="Y522" s="27"/>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row>
    <row r="523">
      <c r="A523" s="27"/>
      <c r="B523" s="27"/>
      <c r="C523" s="28"/>
      <c r="D523" s="27"/>
      <c r="E523" s="27"/>
      <c r="F523" s="27"/>
      <c r="G523" s="29"/>
      <c r="H523" s="129"/>
      <c r="I523" s="30"/>
      <c r="J523" s="30"/>
      <c r="K523" s="30"/>
      <c r="L523" s="30"/>
      <c r="M523" s="30"/>
      <c r="N523" s="130"/>
      <c r="O523" s="31"/>
      <c r="P523" s="31"/>
      <c r="Q523" s="31"/>
      <c r="R523" s="31"/>
      <c r="S523" s="31"/>
      <c r="T523" s="31"/>
      <c r="U523" s="32"/>
      <c r="V523" s="33"/>
      <c r="W523" s="33"/>
      <c r="X523" s="33"/>
      <c r="Y523" s="27"/>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row>
    <row r="524">
      <c r="A524" s="27"/>
      <c r="B524" s="27"/>
      <c r="C524" s="28"/>
      <c r="D524" s="27"/>
      <c r="E524" s="27"/>
      <c r="F524" s="27"/>
      <c r="G524" s="29"/>
      <c r="H524" s="129"/>
      <c r="I524" s="30"/>
      <c r="J524" s="30"/>
      <c r="K524" s="30"/>
      <c r="L524" s="30"/>
      <c r="M524" s="30"/>
      <c r="N524" s="130"/>
      <c r="O524" s="31"/>
      <c r="P524" s="31"/>
      <c r="Q524" s="31"/>
      <c r="R524" s="31"/>
      <c r="S524" s="31"/>
      <c r="T524" s="31"/>
      <c r="U524" s="32"/>
      <c r="V524" s="33"/>
      <c r="W524" s="33"/>
      <c r="X524" s="33"/>
      <c r="Y524" s="27"/>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row>
    <row r="525">
      <c r="A525" s="27"/>
      <c r="B525" s="27"/>
      <c r="C525" s="28"/>
      <c r="D525" s="27"/>
      <c r="E525" s="27"/>
      <c r="F525" s="27"/>
      <c r="G525" s="29"/>
      <c r="H525" s="129"/>
      <c r="I525" s="30"/>
      <c r="J525" s="30"/>
      <c r="K525" s="30"/>
      <c r="L525" s="30"/>
      <c r="M525" s="30"/>
      <c r="N525" s="130"/>
      <c r="O525" s="31"/>
      <c r="P525" s="31"/>
      <c r="Q525" s="31"/>
      <c r="R525" s="31"/>
      <c r="S525" s="31"/>
      <c r="T525" s="31"/>
      <c r="U525" s="32"/>
      <c r="V525" s="33"/>
      <c r="W525" s="33"/>
      <c r="X525" s="33"/>
      <c r="Y525" s="27"/>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row>
    <row r="526">
      <c r="A526" s="27"/>
      <c r="B526" s="27"/>
      <c r="C526" s="28"/>
      <c r="D526" s="27"/>
      <c r="E526" s="27"/>
      <c r="F526" s="27"/>
      <c r="G526" s="29"/>
      <c r="H526" s="129"/>
      <c r="I526" s="30"/>
      <c r="J526" s="30"/>
      <c r="K526" s="30"/>
      <c r="L526" s="30"/>
      <c r="M526" s="30"/>
      <c r="N526" s="130"/>
      <c r="O526" s="31"/>
      <c r="P526" s="31"/>
      <c r="Q526" s="31"/>
      <c r="R526" s="31"/>
      <c r="S526" s="31"/>
      <c r="T526" s="31"/>
      <c r="U526" s="32"/>
      <c r="V526" s="33"/>
      <c r="W526" s="33"/>
      <c r="X526" s="33"/>
      <c r="Y526" s="27"/>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row>
    <row r="527">
      <c r="A527" s="27"/>
      <c r="B527" s="27"/>
      <c r="C527" s="28"/>
      <c r="D527" s="27"/>
      <c r="E527" s="27"/>
      <c r="F527" s="27"/>
      <c r="G527" s="29"/>
      <c r="H527" s="129"/>
      <c r="I527" s="30"/>
      <c r="J527" s="30"/>
      <c r="K527" s="30"/>
      <c r="L527" s="30"/>
      <c r="M527" s="30"/>
      <c r="N527" s="130"/>
      <c r="O527" s="31"/>
      <c r="P527" s="31"/>
      <c r="Q527" s="31"/>
      <c r="R527" s="31"/>
      <c r="S527" s="31"/>
      <c r="T527" s="31"/>
      <c r="U527" s="32"/>
      <c r="V527" s="33"/>
      <c r="W527" s="33"/>
      <c r="X527" s="33"/>
      <c r="Y527" s="27"/>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row>
    <row r="528">
      <c r="A528" s="27"/>
      <c r="B528" s="27"/>
      <c r="C528" s="28"/>
      <c r="D528" s="27"/>
      <c r="E528" s="27"/>
      <c r="F528" s="27"/>
      <c r="G528" s="29"/>
      <c r="H528" s="129"/>
      <c r="I528" s="30"/>
      <c r="J528" s="30"/>
      <c r="K528" s="30"/>
      <c r="L528" s="30"/>
      <c r="M528" s="30"/>
      <c r="N528" s="130"/>
      <c r="O528" s="31"/>
      <c r="P528" s="31"/>
      <c r="Q528" s="31"/>
      <c r="R528" s="31"/>
      <c r="S528" s="31"/>
      <c r="T528" s="31"/>
      <c r="U528" s="32"/>
      <c r="V528" s="33"/>
      <c r="W528" s="33"/>
      <c r="X528" s="33"/>
      <c r="Y528" s="27"/>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row>
    <row r="529">
      <c r="A529" s="27"/>
      <c r="B529" s="27"/>
      <c r="C529" s="28"/>
      <c r="D529" s="27"/>
      <c r="E529" s="27"/>
      <c r="F529" s="27"/>
      <c r="G529" s="29"/>
      <c r="H529" s="129"/>
      <c r="I529" s="30"/>
      <c r="J529" s="30"/>
      <c r="K529" s="30"/>
      <c r="L529" s="30"/>
      <c r="M529" s="30"/>
      <c r="N529" s="130"/>
      <c r="O529" s="31"/>
      <c r="P529" s="31"/>
      <c r="Q529" s="31"/>
      <c r="R529" s="31"/>
      <c r="S529" s="31"/>
      <c r="T529" s="31"/>
      <c r="U529" s="32"/>
      <c r="V529" s="33"/>
      <c r="W529" s="33"/>
      <c r="X529" s="33"/>
      <c r="Y529" s="27"/>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row>
    <row r="530">
      <c r="A530" s="27"/>
      <c r="B530" s="27"/>
      <c r="C530" s="28"/>
      <c r="D530" s="27"/>
      <c r="E530" s="27"/>
      <c r="F530" s="27"/>
      <c r="G530" s="29"/>
      <c r="H530" s="129"/>
      <c r="I530" s="30"/>
      <c r="J530" s="30"/>
      <c r="K530" s="30"/>
      <c r="L530" s="30"/>
      <c r="M530" s="30"/>
      <c r="N530" s="130"/>
      <c r="O530" s="31"/>
      <c r="P530" s="31"/>
      <c r="Q530" s="31"/>
      <c r="R530" s="31"/>
      <c r="S530" s="31"/>
      <c r="T530" s="31"/>
      <c r="U530" s="32"/>
      <c r="V530" s="33"/>
      <c r="W530" s="33"/>
      <c r="X530" s="33"/>
      <c r="Y530" s="27"/>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row>
    <row r="531">
      <c r="A531" s="27"/>
      <c r="B531" s="27"/>
      <c r="C531" s="28"/>
      <c r="D531" s="27"/>
      <c r="E531" s="27"/>
      <c r="F531" s="27"/>
      <c r="G531" s="29"/>
      <c r="H531" s="129"/>
      <c r="I531" s="30"/>
      <c r="J531" s="30"/>
      <c r="K531" s="30"/>
      <c r="L531" s="30"/>
      <c r="M531" s="30"/>
      <c r="N531" s="130"/>
      <c r="O531" s="31"/>
      <c r="P531" s="31"/>
      <c r="Q531" s="31"/>
      <c r="R531" s="31"/>
      <c r="S531" s="31"/>
      <c r="T531" s="31"/>
      <c r="U531" s="32"/>
      <c r="V531" s="33"/>
      <c r="W531" s="33"/>
      <c r="X531" s="33"/>
      <c r="Y531" s="27"/>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c r="AX531" s="33"/>
    </row>
    <row r="532">
      <c r="A532" s="27"/>
      <c r="B532" s="27"/>
      <c r="C532" s="28"/>
      <c r="D532" s="27"/>
      <c r="E532" s="27"/>
      <c r="F532" s="27"/>
      <c r="G532" s="29"/>
      <c r="H532" s="129"/>
      <c r="I532" s="30"/>
      <c r="J532" s="30"/>
      <c r="K532" s="30"/>
      <c r="L532" s="30"/>
      <c r="M532" s="30"/>
      <c r="N532" s="130"/>
      <c r="O532" s="31"/>
      <c r="P532" s="31"/>
      <c r="Q532" s="31"/>
      <c r="R532" s="31"/>
      <c r="S532" s="31"/>
      <c r="T532" s="31"/>
      <c r="U532" s="32"/>
      <c r="V532" s="33"/>
      <c r="W532" s="33"/>
      <c r="X532" s="33"/>
      <c r="Y532" s="27"/>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row>
    <row r="533">
      <c r="A533" s="27"/>
      <c r="B533" s="27"/>
      <c r="C533" s="28"/>
      <c r="D533" s="27"/>
      <c r="E533" s="27"/>
      <c r="F533" s="27"/>
      <c r="G533" s="29"/>
      <c r="H533" s="129"/>
      <c r="I533" s="30"/>
      <c r="J533" s="30"/>
      <c r="K533" s="30"/>
      <c r="L533" s="30"/>
      <c r="M533" s="30"/>
      <c r="N533" s="130"/>
      <c r="O533" s="31"/>
      <c r="P533" s="31"/>
      <c r="Q533" s="31"/>
      <c r="R533" s="31"/>
      <c r="S533" s="31"/>
      <c r="T533" s="31"/>
      <c r="U533" s="32"/>
      <c r="V533" s="33"/>
      <c r="W533" s="33"/>
      <c r="X533" s="33"/>
      <c r="Y533" s="27"/>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row>
    <row r="534">
      <c r="A534" s="27"/>
      <c r="B534" s="27"/>
      <c r="C534" s="28"/>
      <c r="D534" s="27"/>
      <c r="E534" s="27"/>
      <c r="F534" s="27"/>
      <c r="G534" s="29"/>
      <c r="H534" s="129"/>
      <c r="I534" s="30"/>
      <c r="J534" s="30"/>
      <c r="K534" s="30"/>
      <c r="L534" s="30"/>
      <c r="M534" s="30"/>
      <c r="N534" s="130"/>
      <c r="O534" s="31"/>
      <c r="P534" s="31"/>
      <c r="Q534" s="31"/>
      <c r="R534" s="31"/>
      <c r="S534" s="31"/>
      <c r="T534" s="31"/>
      <c r="U534" s="32"/>
      <c r="V534" s="33"/>
      <c r="W534" s="33"/>
      <c r="X534" s="33"/>
      <c r="Y534" s="27"/>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row>
    <row r="535">
      <c r="A535" s="27"/>
      <c r="B535" s="27"/>
      <c r="C535" s="28"/>
      <c r="D535" s="27"/>
      <c r="E535" s="27"/>
      <c r="F535" s="27"/>
      <c r="G535" s="29"/>
      <c r="H535" s="129"/>
      <c r="I535" s="30"/>
      <c r="J535" s="30"/>
      <c r="K535" s="30"/>
      <c r="L535" s="30"/>
      <c r="M535" s="30"/>
      <c r="N535" s="130"/>
      <c r="O535" s="31"/>
      <c r="P535" s="31"/>
      <c r="Q535" s="31"/>
      <c r="R535" s="31"/>
      <c r="S535" s="31"/>
      <c r="T535" s="31"/>
      <c r="U535" s="32"/>
      <c r="V535" s="33"/>
      <c r="W535" s="33"/>
      <c r="X535" s="33"/>
      <c r="Y535" s="27"/>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c r="AX535" s="33"/>
    </row>
    <row r="536">
      <c r="A536" s="27"/>
      <c r="B536" s="27"/>
      <c r="C536" s="28"/>
      <c r="D536" s="27"/>
      <c r="E536" s="27"/>
      <c r="F536" s="27"/>
      <c r="G536" s="29"/>
      <c r="H536" s="129"/>
      <c r="I536" s="30"/>
      <c r="J536" s="30"/>
      <c r="K536" s="30"/>
      <c r="L536" s="30"/>
      <c r="M536" s="30"/>
      <c r="N536" s="130"/>
      <c r="O536" s="31"/>
      <c r="P536" s="31"/>
      <c r="Q536" s="31"/>
      <c r="R536" s="31"/>
      <c r="S536" s="31"/>
      <c r="T536" s="31"/>
      <c r="U536" s="32"/>
      <c r="V536" s="33"/>
      <c r="W536" s="33"/>
      <c r="X536" s="33"/>
      <c r="Y536" s="27"/>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c r="AX536" s="33"/>
    </row>
    <row r="537">
      <c r="A537" s="27"/>
      <c r="B537" s="27"/>
      <c r="C537" s="28"/>
      <c r="D537" s="27"/>
      <c r="E537" s="27"/>
      <c r="F537" s="27"/>
      <c r="G537" s="29"/>
      <c r="H537" s="129"/>
      <c r="I537" s="30"/>
      <c r="J537" s="30"/>
      <c r="K537" s="30"/>
      <c r="L537" s="30"/>
      <c r="M537" s="30"/>
      <c r="N537" s="130"/>
      <c r="O537" s="31"/>
      <c r="P537" s="31"/>
      <c r="Q537" s="31"/>
      <c r="R537" s="31"/>
      <c r="S537" s="31"/>
      <c r="T537" s="31"/>
      <c r="U537" s="32"/>
      <c r="V537" s="33"/>
      <c r="W537" s="33"/>
      <c r="X537" s="33"/>
      <c r="Y537" s="27"/>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row>
    <row r="538">
      <c r="A538" s="27"/>
      <c r="B538" s="27"/>
      <c r="C538" s="28"/>
      <c r="D538" s="27"/>
      <c r="E538" s="27"/>
      <c r="F538" s="27"/>
      <c r="G538" s="29"/>
      <c r="H538" s="129"/>
      <c r="I538" s="30"/>
      <c r="J538" s="30"/>
      <c r="K538" s="30"/>
      <c r="L538" s="30"/>
      <c r="M538" s="30"/>
      <c r="N538" s="130"/>
      <c r="O538" s="31"/>
      <c r="P538" s="31"/>
      <c r="Q538" s="31"/>
      <c r="R538" s="31"/>
      <c r="S538" s="31"/>
      <c r="T538" s="31"/>
      <c r="U538" s="32"/>
      <c r="V538" s="33"/>
      <c r="W538" s="33"/>
      <c r="X538" s="33"/>
      <c r="Y538" s="27"/>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row>
    <row r="539">
      <c r="A539" s="27"/>
      <c r="B539" s="27"/>
      <c r="C539" s="28"/>
      <c r="D539" s="27"/>
      <c r="E539" s="27"/>
      <c r="F539" s="27"/>
      <c r="G539" s="29"/>
      <c r="H539" s="129"/>
      <c r="I539" s="30"/>
      <c r="J539" s="30"/>
      <c r="K539" s="30"/>
      <c r="L539" s="30"/>
      <c r="M539" s="30"/>
      <c r="N539" s="130"/>
      <c r="O539" s="31"/>
      <c r="P539" s="31"/>
      <c r="Q539" s="31"/>
      <c r="R539" s="31"/>
      <c r="S539" s="31"/>
      <c r="T539" s="31"/>
      <c r="U539" s="32"/>
      <c r="V539" s="33"/>
      <c r="W539" s="33"/>
      <c r="X539" s="33"/>
      <c r="Y539" s="27"/>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row>
    <row r="540">
      <c r="A540" s="27"/>
      <c r="B540" s="27"/>
      <c r="C540" s="28"/>
      <c r="D540" s="27"/>
      <c r="E540" s="27"/>
      <c r="F540" s="27"/>
      <c r="G540" s="29"/>
      <c r="H540" s="129"/>
      <c r="I540" s="30"/>
      <c r="J540" s="30"/>
      <c r="K540" s="30"/>
      <c r="L540" s="30"/>
      <c r="M540" s="30"/>
      <c r="N540" s="130"/>
      <c r="O540" s="31"/>
      <c r="P540" s="31"/>
      <c r="Q540" s="31"/>
      <c r="R540" s="31"/>
      <c r="S540" s="31"/>
      <c r="T540" s="31"/>
      <c r="U540" s="32"/>
      <c r="V540" s="33"/>
      <c r="W540" s="33"/>
      <c r="X540" s="33"/>
      <c r="Y540" s="27"/>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row>
    <row r="541">
      <c r="A541" s="27"/>
      <c r="B541" s="27"/>
      <c r="C541" s="28"/>
      <c r="D541" s="27"/>
      <c r="E541" s="27"/>
      <c r="F541" s="27"/>
      <c r="G541" s="29"/>
      <c r="H541" s="129"/>
      <c r="I541" s="30"/>
      <c r="J541" s="30"/>
      <c r="K541" s="30"/>
      <c r="L541" s="30"/>
      <c r="M541" s="30"/>
      <c r="N541" s="130"/>
      <c r="O541" s="31"/>
      <c r="P541" s="31"/>
      <c r="Q541" s="31"/>
      <c r="R541" s="31"/>
      <c r="S541" s="31"/>
      <c r="T541" s="31"/>
      <c r="U541" s="32"/>
      <c r="V541" s="33"/>
      <c r="W541" s="33"/>
      <c r="X541" s="33"/>
      <c r="Y541" s="27"/>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row>
    <row r="542">
      <c r="A542" s="27"/>
      <c r="B542" s="27"/>
      <c r="C542" s="28"/>
      <c r="D542" s="27"/>
      <c r="E542" s="27"/>
      <c r="F542" s="27"/>
      <c r="G542" s="29"/>
      <c r="H542" s="129"/>
      <c r="I542" s="30"/>
      <c r="J542" s="30"/>
      <c r="K542" s="30"/>
      <c r="L542" s="30"/>
      <c r="M542" s="30"/>
      <c r="N542" s="130"/>
      <c r="O542" s="31"/>
      <c r="P542" s="31"/>
      <c r="Q542" s="31"/>
      <c r="R542" s="31"/>
      <c r="S542" s="31"/>
      <c r="T542" s="31"/>
      <c r="U542" s="32"/>
      <c r="V542" s="33"/>
      <c r="W542" s="33"/>
      <c r="X542" s="33"/>
      <c r="Y542" s="27"/>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row>
    <row r="543">
      <c r="A543" s="27"/>
      <c r="B543" s="27"/>
      <c r="C543" s="28"/>
      <c r="D543" s="27"/>
      <c r="E543" s="27"/>
      <c r="F543" s="27"/>
      <c r="G543" s="29"/>
      <c r="H543" s="129"/>
      <c r="I543" s="30"/>
      <c r="J543" s="30"/>
      <c r="K543" s="30"/>
      <c r="L543" s="30"/>
      <c r="M543" s="30"/>
      <c r="N543" s="130"/>
      <c r="O543" s="31"/>
      <c r="P543" s="31"/>
      <c r="Q543" s="31"/>
      <c r="R543" s="31"/>
      <c r="S543" s="31"/>
      <c r="T543" s="31"/>
      <c r="U543" s="32"/>
      <c r="V543" s="33"/>
      <c r="W543" s="33"/>
      <c r="X543" s="33"/>
      <c r="Y543" s="27"/>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row>
    <row r="544">
      <c r="A544" s="27"/>
      <c r="B544" s="27"/>
      <c r="C544" s="28"/>
      <c r="D544" s="27"/>
      <c r="E544" s="27"/>
      <c r="F544" s="27"/>
      <c r="G544" s="29"/>
      <c r="H544" s="129"/>
      <c r="I544" s="30"/>
      <c r="J544" s="30"/>
      <c r="K544" s="30"/>
      <c r="L544" s="30"/>
      <c r="M544" s="30"/>
      <c r="N544" s="130"/>
      <c r="O544" s="31"/>
      <c r="P544" s="31"/>
      <c r="Q544" s="31"/>
      <c r="R544" s="31"/>
      <c r="S544" s="31"/>
      <c r="T544" s="31"/>
      <c r="U544" s="32"/>
      <c r="V544" s="33"/>
      <c r="W544" s="33"/>
      <c r="X544" s="33"/>
      <c r="Y544" s="27"/>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row>
    <row r="545">
      <c r="A545" s="27"/>
      <c r="B545" s="27"/>
      <c r="C545" s="28"/>
      <c r="D545" s="27"/>
      <c r="E545" s="27"/>
      <c r="F545" s="27"/>
      <c r="G545" s="29"/>
      <c r="H545" s="129"/>
      <c r="I545" s="30"/>
      <c r="J545" s="30"/>
      <c r="K545" s="30"/>
      <c r="L545" s="30"/>
      <c r="M545" s="30"/>
      <c r="N545" s="130"/>
      <c r="O545" s="31"/>
      <c r="P545" s="31"/>
      <c r="Q545" s="31"/>
      <c r="R545" s="31"/>
      <c r="S545" s="31"/>
      <c r="T545" s="31"/>
      <c r="U545" s="32"/>
      <c r="V545" s="33"/>
      <c r="W545" s="33"/>
      <c r="X545" s="33"/>
      <c r="Y545" s="27"/>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row>
    <row r="546">
      <c r="A546" s="27"/>
      <c r="B546" s="27"/>
      <c r="C546" s="28"/>
      <c r="D546" s="27"/>
      <c r="E546" s="27"/>
      <c r="F546" s="27"/>
      <c r="G546" s="29"/>
      <c r="H546" s="129"/>
      <c r="I546" s="30"/>
      <c r="J546" s="30"/>
      <c r="K546" s="30"/>
      <c r="L546" s="30"/>
      <c r="M546" s="30"/>
      <c r="N546" s="130"/>
      <c r="O546" s="31"/>
      <c r="P546" s="31"/>
      <c r="Q546" s="31"/>
      <c r="R546" s="31"/>
      <c r="S546" s="31"/>
      <c r="T546" s="31"/>
      <c r="U546" s="32"/>
      <c r="V546" s="33"/>
      <c r="W546" s="33"/>
      <c r="X546" s="33"/>
      <c r="Y546" s="27"/>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c r="AX546" s="33"/>
    </row>
    <row r="547">
      <c r="A547" s="27"/>
      <c r="B547" s="27"/>
      <c r="C547" s="28"/>
      <c r="D547" s="27"/>
      <c r="E547" s="27"/>
      <c r="F547" s="27"/>
      <c r="G547" s="29"/>
      <c r="H547" s="129"/>
      <c r="I547" s="30"/>
      <c r="J547" s="30"/>
      <c r="K547" s="30"/>
      <c r="L547" s="30"/>
      <c r="M547" s="30"/>
      <c r="N547" s="130"/>
      <c r="O547" s="31"/>
      <c r="P547" s="31"/>
      <c r="Q547" s="31"/>
      <c r="R547" s="31"/>
      <c r="S547" s="31"/>
      <c r="T547" s="31"/>
      <c r="U547" s="32"/>
      <c r="V547" s="33"/>
      <c r="W547" s="33"/>
      <c r="X547" s="33"/>
      <c r="Y547" s="27"/>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row>
    <row r="548">
      <c r="A548" s="27"/>
      <c r="B548" s="27"/>
      <c r="C548" s="28"/>
      <c r="D548" s="27"/>
      <c r="E548" s="27"/>
      <c r="F548" s="27"/>
      <c r="G548" s="29"/>
      <c r="H548" s="129"/>
      <c r="I548" s="30"/>
      <c r="J548" s="30"/>
      <c r="K548" s="30"/>
      <c r="L548" s="30"/>
      <c r="M548" s="30"/>
      <c r="N548" s="130"/>
      <c r="O548" s="31"/>
      <c r="P548" s="31"/>
      <c r="Q548" s="31"/>
      <c r="R548" s="31"/>
      <c r="S548" s="31"/>
      <c r="T548" s="31"/>
      <c r="U548" s="32"/>
      <c r="V548" s="33"/>
      <c r="W548" s="33"/>
      <c r="X548" s="33"/>
      <c r="Y548" s="27"/>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row>
    <row r="549">
      <c r="A549" s="27"/>
      <c r="B549" s="27"/>
      <c r="C549" s="28"/>
      <c r="D549" s="27"/>
      <c r="E549" s="27"/>
      <c r="F549" s="27"/>
      <c r="G549" s="29"/>
      <c r="H549" s="129"/>
      <c r="I549" s="30"/>
      <c r="J549" s="30"/>
      <c r="K549" s="30"/>
      <c r="L549" s="30"/>
      <c r="M549" s="30"/>
      <c r="N549" s="130"/>
      <c r="O549" s="31"/>
      <c r="P549" s="31"/>
      <c r="Q549" s="31"/>
      <c r="R549" s="31"/>
      <c r="S549" s="31"/>
      <c r="T549" s="31"/>
      <c r="U549" s="32"/>
      <c r="V549" s="33"/>
      <c r="W549" s="33"/>
      <c r="X549" s="33"/>
      <c r="Y549" s="27"/>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row>
    <row r="550">
      <c r="A550" s="27"/>
      <c r="B550" s="27"/>
      <c r="C550" s="28"/>
      <c r="D550" s="27"/>
      <c r="E550" s="27"/>
      <c r="F550" s="27"/>
      <c r="G550" s="29"/>
      <c r="H550" s="129"/>
      <c r="I550" s="30"/>
      <c r="J550" s="30"/>
      <c r="K550" s="30"/>
      <c r="L550" s="30"/>
      <c r="M550" s="30"/>
      <c r="N550" s="130"/>
      <c r="O550" s="31"/>
      <c r="P550" s="31"/>
      <c r="Q550" s="31"/>
      <c r="R550" s="31"/>
      <c r="S550" s="31"/>
      <c r="T550" s="31"/>
      <c r="U550" s="32"/>
      <c r="V550" s="33"/>
      <c r="W550" s="33"/>
      <c r="X550" s="33"/>
      <c r="Y550" s="27"/>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row>
    <row r="551">
      <c r="A551" s="27"/>
      <c r="B551" s="27"/>
      <c r="C551" s="28"/>
      <c r="D551" s="27"/>
      <c r="E551" s="27"/>
      <c r="F551" s="27"/>
      <c r="G551" s="29"/>
      <c r="H551" s="129"/>
      <c r="I551" s="30"/>
      <c r="J551" s="30"/>
      <c r="K551" s="30"/>
      <c r="L551" s="30"/>
      <c r="M551" s="30"/>
      <c r="N551" s="130"/>
      <c r="O551" s="31"/>
      <c r="P551" s="31"/>
      <c r="Q551" s="31"/>
      <c r="R551" s="31"/>
      <c r="S551" s="31"/>
      <c r="T551" s="31"/>
      <c r="U551" s="32"/>
      <c r="V551" s="33"/>
      <c r="W551" s="33"/>
      <c r="X551" s="33"/>
      <c r="Y551" s="27"/>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row>
    <row r="552">
      <c r="A552" s="27"/>
      <c r="B552" s="27"/>
      <c r="C552" s="28"/>
      <c r="D552" s="27"/>
      <c r="E552" s="27"/>
      <c r="F552" s="27"/>
      <c r="G552" s="29"/>
      <c r="H552" s="129"/>
      <c r="I552" s="30"/>
      <c r="J552" s="30"/>
      <c r="K552" s="30"/>
      <c r="L552" s="30"/>
      <c r="M552" s="30"/>
      <c r="N552" s="130"/>
      <c r="O552" s="31"/>
      <c r="P552" s="31"/>
      <c r="Q552" s="31"/>
      <c r="R552" s="31"/>
      <c r="S552" s="31"/>
      <c r="T552" s="31"/>
      <c r="U552" s="32"/>
      <c r="V552" s="33"/>
      <c r="W552" s="33"/>
      <c r="X552" s="33"/>
      <c r="Y552" s="27"/>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row>
    <row r="553">
      <c r="A553" s="27"/>
      <c r="B553" s="27"/>
      <c r="C553" s="28"/>
      <c r="D553" s="27"/>
      <c r="E553" s="27"/>
      <c r="F553" s="27"/>
      <c r="G553" s="29"/>
      <c r="H553" s="129"/>
      <c r="I553" s="30"/>
      <c r="J553" s="30"/>
      <c r="K553" s="30"/>
      <c r="L553" s="30"/>
      <c r="M553" s="30"/>
      <c r="N553" s="130"/>
      <c r="O553" s="31"/>
      <c r="P553" s="31"/>
      <c r="Q553" s="31"/>
      <c r="R553" s="31"/>
      <c r="S553" s="31"/>
      <c r="T553" s="31"/>
      <c r="U553" s="32"/>
      <c r="V553" s="33"/>
      <c r="W553" s="33"/>
      <c r="X553" s="33"/>
      <c r="Y553" s="27"/>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row>
    <row r="554">
      <c r="A554" s="27"/>
      <c r="B554" s="27"/>
      <c r="C554" s="28"/>
      <c r="D554" s="27"/>
      <c r="E554" s="27"/>
      <c r="F554" s="27"/>
      <c r="G554" s="29"/>
      <c r="H554" s="129"/>
      <c r="I554" s="30"/>
      <c r="J554" s="30"/>
      <c r="K554" s="30"/>
      <c r="L554" s="30"/>
      <c r="M554" s="30"/>
      <c r="N554" s="130"/>
      <c r="O554" s="31"/>
      <c r="P554" s="31"/>
      <c r="Q554" s="31"/>
      <c r="R554" s="31"/>
      <c r="S554" s="31"/>
      <c r="T554" s="31"/>
      <c r="U554" s="32"/>
      <c r="V554" s="33"/>
      <c r="W554" s="33"/>
      <c r="X554" s="33"/>
      <c r="Y554" s="27"/>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row>
    <row r="555">
      <c r="A555" s="27"/>
      <c r="B555" s="27"/>
      <c r="C555" s="28"/>
      <c r="D555" s="27"/>
      <c r="E555" s="27"/>
      <c r="F555" s="27"/>
      <c r="G555" s="29"/>
      <c r="H555" s="129"/>
      <c r="I555" s="30"/>
      <c r="J555" s="30"/>
      <c r="K555" s="30"/>
      <c r="L555" s="30"/>
      <c r="M555" s="30"/>
      <c r="N555" s="130"/>
      <c r="O555" s="31"/>
      <c r="P555" s="31"/>
      <c r="Q555" s="31"/>
      <c r="R555" s="31"/>
      <c r="S555" s="31"/>
      <c r="T555" s="31"/>
      <c r="U555" s="32"/>
      <c r="V555" s="33"/>
      <c r="W555" s="33"/>
      <c r="X555" s="33"/>
      <c r="Y555" s="27"/>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row>
    <row r="556">
      <c r="A556" s="27"/>
      <c r="B556" s="27"/>
      <c r="C556" s="28"/>
      <c r="D556" s="27"/>
      <c r="E556" s="27"/>
      <c r="F556" s="27"/>
      <c r="G556" s="29"/>
      <c r="H556" s="129"/>
      <c r="I556" s="30"/>
      <c r="J556" s="30"/>
      <c r="K556" s="30"/>
      <c r="L556" s="30"/>
      <c r="M556" s="30"/>
      <c r="N556" s="130"/>
      <c r="O556" s="31"/>
      <c r="P556" s="31"/>
      <c r="Q556" s="31"/>
      <c r="R556" s="31"/>
      <c r="S556" s="31"/>
      <c r="T556" s="31"/>
      <c r="U556" s="32"/>
      <c r="V556" s="33"/>
      <c r="W556" s="33"/>
      <c r="X556" s="33"/>
      <c r="Y556" s="27"/>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c r="AX556" s="33"/>
    </row>
    <row r="557">
      <c r="A557" s="27"/>
      <c r="B557" s="27"/>
      <c r="C557" s="28"/>
      <c r="D557" s="27"/>
      <c r="E557" s="27"/>
      <c r="F557" s="27"/>
      <c r="G557" s="29"/>
      <c r="H557" s="129"/>
      <c r="I557" s="30"/>
      <c r="J557" s="30"/>
      <c r="K557" s="30"/>
      <c r="L557" s="30"/>
      <c r="M557" s="30"/>
      <c r="N557" s="130"/>
      <c r="O557" s="31"/>
      <c r="P557" s="31"/>
      <c r="Q557" s="31"/>
      <c r="R557" s="31"/>
      <c r="S557" s="31"/>
      <c r="T557" s="31"/>
      <c r="U557" s="32"/>
      <c r="V557" s="33"/>
      <c r="W557" s="33"/>
      <c r="X557" s="33"/>
      <c r="Y557" s="27"/>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row>
    <row r="558">
      <c r="A558" s="27"/>
      <c r="B558" s="27"/>
      <c r="C558" s="28"/>
      <c r="D558" s="27"/>
      <c r="E558" s="27"/>
      <c r="F558" s="27"/>
      <c r="G558" s="29"/>
      <c r="H558" s="129"/>
      <c r="I558" s="30"/>
      <c r="J558" s="30"/>
      <c r="K558" s="30"/>
      <c r="L558" s="30"/>
      <c r="M558" s="30"/>
      <c r="N558" s="130"/>
      <c r="O558" s="31"/>
      <c r="P558" s="31"/>
      <c r="Q558" s="31"/>
      <c r="R558" s="31"/>
      <c r="S558" s="31"/>
      <c r="T558" s="31"/>
      <c r="U558" s="32"/>
      <c r="V558" s="33"/>
      <c r="W558" s="33"/>
      <c r="X558" s="33"/>
      <c r="Y558" s="27"/>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row>
    <row r="559">
      <c r="A559" s="27"/>
      <c r="B559" s="27"/>
      <c r="C559" s="28"/>
      <c r="D559" s="27"/>
      <c r="E559" s="27"/>
      <c r="F559" s="27"/>
      <c r="G559" s="29"/>
      <c r="H559" s="129"/>
      <c r="I559" s="30"/>
      <c r="J559" s="30"/>
      <c r="K559" s="30"/>
      <c r="L559" s="30"/>
      <c r="M559" s="30"/>
      <c r="N559" s="130"/>
      <c r="O559" s="31"/>
      <c r="P559" s="31"/>
      <c r="Q559" s="31"/>
      <c r="R559" s="31"/>
      <c r="S559" s="31"/>
      <c r="T559" s="31"/>
      <c r="U559" s="32"/>
      <c r="V559" s="33"/>
      <c r="W559" s="33"/>
      <c r="X559" s="33"/>
      <c r="Y559" s="27"/>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row>
    <row r="560">
      <c r="A560" s="27"/>
      <c r="B560" s="27"/>
      <c r="C560" s="28"/>
      <c r="D560" s="27"/>
      <c r="E560" s="27"/>
      <c r="F560" s="27"/>
      <c r="G560" s="29"/>
      <c r="H560" s="129"/>
      <c r="I560" s="30"/>
      <c r="J560" s="30"/>
      <c r="K560" s="30"/>
      <c r="L560" s="30"/>
      <c r="M560" s="30"/>
      <c r="N560" s="130"/>
      <c r="O560" s="31"/>
      <c r="P560" s="31"/>
      <c r="Q560" s="31"/>
      <c r="R560" s="31"/>
      <c r="S560" s="31"/>
      <c r="T560" s="31"/>
      <c r="U560" s="32"/>
      <c r="V560" s="33"/>
      <c r="W560" s="33"/>
      <c r="X560" s="33"/>
      <c r="Y560" s="27"/>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row>
    <row r="561">
      <c r="A561" s="27"/>
      <c r="B561" s="27"/>
      <c r="C561" s="28"/>
      <c r="D561" s="27"/>
      <c r="E561" s="27"/>
      <c r="F561" s="27"/>
      <c r="G561" s="29"/>
      <c r="H561" s="129"/>
      <c r="I561" s="30"/>
      <c r="J561" s="30"/>
      <c r="K561" s="30"/>
      <c r="L561" s="30"/>
      <c r="M561" s="30"/>
      <c r="N561" s="130"/>
      <c r="O561" s="31"/>
      <c r="P561" s="31"/>
      <c r="Q561" s="31"/>
      <c r="R561" s="31"/>
      <c r="S561" s="31"/>
      <c r="T561" s="31"/>
      <c r="U561" s="32"/>
      <c r="V561" s="33"/>
      <c r="W561" s="33"/>
      <c r="X561" s="33"/>
      <c r="Y561" s="27"/>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row>
    <row r="562">
      <c r="A562" s="27"/>
      <c r="B562" s="27"/>
      <c r="C562" s="28"/>
      <c r="D562" s="27"/>
      <c r="E562" s="27"/>
      <c r="F562" s="27"/>
      <c r="G562" s="29"/>
      <c r="H562" s="129"/>
      <c r="I562" s="30"/>
      <c r="J562" s="30"/>
      <c r="K562" s="30"/>
      <c r="L562" s="30"/>
      <c r="M562" s="30"/>
      <c r="N562" s="130"/>
      <c r="O562" s="31"/>
      <c r="P562" s="31"/>
      <c r="Q562" s="31"/>
      <c r="R562" s="31"/>
      <c r="S562" s="31"/>
      <c r="T562" s="31"/>
      <c r="U562" s="32"/>
      <c r="V562" s="33"/>
      <c r="W562" s="33"/>
      <c r="X562" s="33"/>
      <c r="Y562" s="27"/>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c r="AX562" s="33"/>
    </row>
    <row r="563">
      <c r="A563" s="27"/>
      <c r="B563" s="27"/>
      <c r="C563" s="28"/>
      <c r="D563" s="27"/>
      <c r="E563" s="27"/>
      <c r="F563" s="27"/>
      <c r="G563" s="29"/>
      <c r="H563" s="129"/>
      <c r="I563" s="30"/>
      <c r="J563" s="30"/>
      <c r="K563" s="30"/>
      <c r="L563" s="30"/>
      <c r="M563" s="30"/>
      <c r="N563" s="130"/>
      <c r="O563" s="31"/>
      <c r="P563" s="31"/>
      <c r="Q563" s="31"/>
      <c r="R563" s="31"/>
      <c r="S563" s="31"/>
      <c r="T563" s="31"/>
      <c r="U563" s="32"/>
      <c r="V563" s="33"/>
      <c r="W563" s="33"/>
      <c r="X563" s="33"/>
      <c r="Y563" s="27"/>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c r="AX563" s="33"/>
    </row>
    <row r="564">
      <c r="A564" s="27"/>
      <c r="B564" s="27"/>
      <c r="C564" s="28"/>
      <c r="D564" s="27"/>
      <c r="E564" s="27"/>
      <c r="F564" s="27"/>
      <c r="G564" s="29"/>
      <c r="H564" s="129"/>
      <c r="I564" s="30"/>
      <c r="J564" s="30"/>
      <c r="K564" s="30"/>
      <c r="L564" s="30"/>
      <c r="M564" s="30"/>
      <c r="N564" s="130"/>
      <c r="O564" s="31"/>
      <c r="P564" s="31"/>
      <c r="Q564" s="31"/>
      <c r="R564" s="31"/>
      <c r="S564" s="31"/>
      <c r="T564" s="31"/>
      <c r="U564" s="32"/>
      <c r="V564" s="33"/>
      <c r="W564" s="33"/>
      <c r="X564" s="33"/>
      <c r="Y564" s="27"/>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row>
    <row r="565">
      <c r="A565" s="27"/>
      <c r="B565" s="27"/>
      <c r="C565" s="28"/>
      <c r="D565" s="27"/>
      <c r="E565" s="27"/>
      <c r="F565" s="27"/>
      <c r="G565" s="29"/>
      <c r="H565" s="129"/>
      <c r="I565" s="30"/>
      <c r="J565" s="30"/>
      <c r="K565" s="30"/>
      <c r="L565" s="30"/>
      <c r="M565" s="30"/>
      <c r="N565" s="130"/>
      <c r="O565" s="31"/>
      <c r="P565" s="31"/>
      <c r="Q565" s="31"/>
      <c r="R565" s="31"/>
      <c r="S565" s="31"/>
      <c r="T565" s="31"/>
      <c r="U565" s="32"/>
      <c r="V565" s="33"/>
      <c r="W565" s="33"/>
      <c r="X565" s="33"/>
      <c r="Y565" s="27"/>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row>
    <row r="566">
      <c r="A566" s="27"/>
      <c r="B566" s="27"/>
      <c r="C566" s="28"/>
      <c r="D566" s="27"/>
      <c r="E566" s="27"/>
      <c r="F566" s="27"/>
      <c r="G566" s="29"/>
      <c r="H566" s="129"/>
      <c r="I566" s="30"/>
      <c r="J566" s="30"/>
      <c r="K566" s="30"/>
      <c r="L566" s="30"/>
      <c r="M566" s="30"/>
      <c r="N566" s="130"/>
      <c r="O566" s="31"/>
      <c r="P566" s="31"/>
      <c r="Q566" s="31"/>
      <c r="R566" s="31"/>
      <c r="S566" s="31"/>
      <c r="T566" s="31"/>
      <c r="U566" s="32"/>
      <c r="V566" s="33"/>
      <c r="W566" s="33"/>
      <c r="X566" s="33"/>
      <c r="Y566" s="27"/>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row>
    <row r="567">
      <c r="A567" s="27"/>
      <c r="B567" s="27"/>
      <c r="C567" s="28"/>
      <c r="D567" s="27"/>
      <c r="E567" s="27"/>
      <c r="F567" s="27"/>
      <c r="G567" s="29"/>
      <c r="H567" s="129"/>
      <c r="I567" s="30"/>
      <c r="J567" s="30"/>
      <c r="K567" s="30"/>
      <c r="L567" s="30"/>
      <c r="M567" s="30"/>
      <c r="N567" s="130"/>
      <c r="O567" s="31"/>
      <c r="P567" s="31"/>
      <c r="Q567" s="31"/>
      <c r="R567" s="31"/>
      <c r="S567" s="31"/>
      <c r="T567" s="31"/>
      <c r="U567" s="32"/>
      <c r="V567" s="33"/>
      <c r="W567" s="33"/>
      <c r="X567" s="33"/>
      <c r="Y567" s="27"/>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row>
    <row r="568">
      <c r="A568" s="27"/>
      <c r="B568" s="27"/>
      <c r="C568" s="28"/>
      <c r="D568" s="27"/>
      <c r="E568" s="27"/>
      <c r="F568" s="27"/>
      <c r="G568" s="29"/>
      <c r="H568" s="129"/>
      <c r="I568" s="30"/>
      <c r="J568" s="30"/>
      <c r="K568" s="30"/>
      <c r="L568" s="30"/>
      <c r="M568" s="30"/>
      <c r="N568" s="130"/>
      <c r="O568" s="31"/>
      <c r="P568" s="31"/>
      <c r="Q568" s="31"/>
      <c r="R568" s="31"/>
      <c r="S568" s="31"/>
      <c r="T568" s="31"/>
      <c r="U568" s="32"/>
      <c r="V568" s="33"/>
      <c r="W568" s="33"/>
      <c r="X568" s="33"/>
      <c r="Y568" s="27"/>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row>
    <row r="569">
      <c r="A569" s="27"/>
      <c r="B569" s="27"/>
      <c r="C569" s="28"/>
      <c r="D569" s="27"/>
      <c r="E569" s="27"/>
      <c r="F569" s="27"/>
      <c r="G569" s="29"/>
      <c r="H569" s="129"/>
      <c r="I569" s="30"/>
      <c r="J569" s="30"/>
      <c r="K569" s="30"/>
      <c r="L569" s="30"/>
      <c r="M569" s="30"/>
      <c r="N569" s="130"/>
      <c r="O569" s="31"/>
      <c r="P569" s="31"/>
      <c r="Q569" s="31"/>
      <c r="R569" s="31"/>
      <c r="S569" s="31"/>
      <c r="T569" s="31"/>
      <c r="U569" s="32"/>
      <c r="V569" s="33"/>
      <c r="W569" s="33"/>
      <c r="X569" s="33"/>
      <c r="Y569" s="27"/>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row>
    <row r="570">
      <c r="A570" s="27"/>
      <c r="B570" s="27"/>
      <c r="C570" s="28"/>
      <c r="D570" s="27"/>
      <c r="E570" s="27"/>
      <c r="F570" s="27"/>
      <c r="G570" s="29"/>
      <c r="H570" s="129"/>
      <c r="I570" s="30"/>
      <c r="J570" s="30"/>
      <c r="K570" s="30"/>
      <c r="L570" s="30"/>
      <c r="M570" s="30"/>
      <c r="N570" s="130"/>
      <c r="O570" s="31"/>
      <c r="P570" s="31"/>
      <c r="Q570" s="31"/>
      <c r="R570" s="31"/>
      <c r="S570" s="31"/>
      <c r="T570" s="31"/>
      <c r="U570" s="32"/>
      <c r="V570" s="33"/>
      <c r="W570" s="33"/>
      <c r="X570" s="33"/>
      <c r="Y570" s="27"/>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row>
    <row r="571">
      <c r="A571" s="27"/>
      <c r="B571" s="27"/>
      <c r="C571" s="28"/>
      <c r="D571" s="27"/>
      <c r="E571" s="27"/>
      <c r="F571" s="27"/>
      <c r="G571" s="29"/>
      <c r="H571" s="129"/>
      <c r="I571" s="30"/>
      <c r="J571" s="30"/>
      <c r="K571" s="30"/>
      <c r="L571" s="30"/>
      <c r="M571" s="30"/>
      <c r="N571" s="130"/>
      <c r="O571" s="31"/>
      <c r="P571" s="31"/>
      <c r="Q571" s="31"/>
      <c r="R571" s="31"/>
      <c r="S571" s="31"/>
      <c r="T571" s="31"/>
      <c r="U571" s="32"/>
      <c r="V571" s="33"/>
      <c r="W571" s="33"/>
      <c r="X571" s="33"/>
      <c r="Y571" s="27"/>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row>
    <row r="572">
      <c r="A572" s="27"/>
      <c r="B572" s="27"/>
      <c r="C572" s="28"/>
      <c r="D572" s="27"/>
      <c r="E572" s="27"/>
      <c r="F572" s="27"/>
      <c r="G572" s="29"/>
      <c r="H572" s="129"/>
      <c r="I572" s="30"/>
      <c r="J572" s="30"/>
      <c r="K572" s="30"/>
      <c r="L572" s="30"/>
      <c r="M572" s="30"/>
      <c r="N572" s="130"/>
      <c r="O572" s="31"/>
      <c r="P572" s="31"/>
      <c r="Q572" s="31"/>
      <c r="R572" s="31"/>
      <c r="S572" s="31"/>
      <c r="T572" s="31"/>
      <c r="U572" s="32"/>
      <c r="V572" s="33"/>
      <c r="W572" s="33"/>
      <c r="X572" s="33"/>
      <c r="Y572" s="27"/>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row>
    <row r="573">
      <c r="A573" s="27"/>
      <c r="B573" s="27"/>
      <c r="C573" s="28"/>
      <c r="D573" s="27"/>
      <c r="E573" s="27"/>
      <c r="F573" s="27"/>
      <c r="G573" s="29"/>
      <c r="H573" s="129"/>
      <c r="I573" s="30"/>
      <c r="J573" s="30"/>
      <c r="K573" s="30"/>
      <c r="L573" s="30"/>
      <c r="M573" s="30"/>
      <c r="N573" s="130"/>
      <c r="O573" s="31"/>
      <c r="P573" s="31"/>
      <c r="Q573" s="31"/>
      <c r="R573" s="31"/>
      <c r="S573" s="31"/>
      <c r="T573" s="31"/>
      <c r="U573" s="32"/>
      <c r="V573" s="33"/>
      <c r="W573" s="33"/>
      <c r="X573" s="33"/>
      <c r="Y573" s="27"/>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row>
    <row r="574">
      <c r="A574" s="27"/>
      <c r="B574" s="27"/>
      <c r="C574" s="28"/>
      <c r="D574" s="27"/>
      <c r="E574" s="27"/>
      <c r="F574" s="27"/>
      <c r="G574" s="29"/>
      <c r="H574" s="129"/>
      <c r="I574" s="30"/>
      <c r="J574" s="30"/>
      <c r="K574" s="30"/>
      <c r="L574" s="30"/>
      <c r="M574" s="30"/>
      <c r="N574" s="130"/>
      <c r="O574" s="31"/>
      <c r="P574" s="31"/>
      <c r="Q574" s="31"/>
      <c r="R574" s="31"/>
      <c r="S574" s="31"/>
      <c r="T574" s="31"/>
      <c r="U574" s="32"/>
      <c r="V574" s="33"/>
      <c r="W574" s="33"/>
      <c r="X574" s="33"/>
      <c r="Y574" s="27"/>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row>
    <row r="575">
      <c r="A575" s="27"/>
      <c r="B575" s="27"/>
      <c r="C575" s="28"/>
      <c r="D575" s="27"/>
      <c r="E575" s="27"/>
      <c r="F575" s="27"/>
      <c r="G575" s="29"/>
      <c r="H575" s="129"/>
      <c r="I575" s="30"/>
      <c r="J575" s="30"/>
      <c r="K575" s="30"/>
      <c r="L575" s="30"/>
      <c r="M575" s="30"/>
      <c r="N575" s="130"/>
      <c r="O575" s="31"/>
      <c r="P575" s="31"/>
      <c r="Q575" s="31"/>
      <c r="R575" s="31"/>
      <c r="S575" s="31"/>
      <c r="T575" s="31"/>
      <c r="U575" s="32"/>
      <c r="V575" s="33"/>
      <c r="W575" s="33"/>
      <c r="X575" s="33"/>
      <c r="Y575" s="27"/>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row>
    <row r="576">
      <c r="A576" s="27"/>
      <c r="B576" s="27"/>
      <c r="C576" s="28"/>
      <c r="D576" s="27"/>
      <c r="E576" s="27"/>
      <c r="F576" s="27"/>
      <c r="G576" s="29"/>
      <c r="H576" s="129"/>
      <c r="I576" s="30"/>
      <c r="J576" s="30"/>
      <c r="K576" s="30"/>
      <c r="L576" s="30"/>
      <c r="M576" s="30"/>
      <c r="N576" s="130"/>
      <c r="O576" s="31"/>
      <c r="P576" s="31"/>
      <c r="Q576" s="31"/>
      <c r="R576" s="31"/>
      <c r="S576" s="31"/>
      <c r="T576" s="31"/>
      <c r="U576" s="32"/>
      <c r="V576" s="33"/>
      <c r="W576" s="33"/>
      <c r="X576" s="33"/>
      <c r="Y576" s="27"/>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row>
    <row r="577">
      <c r="A577" s="27"/>
      <c r="B577" s="27"/>
      <c r="C577" s="28"/>
      <c r="D577" s="27"/>
      <c r="E577" s="27"/>
      <c r="F577" s="27"/>
      <c r="G577" s="29"/>
      <c r="H577" s="129"/>
      <c r="I577" s="30"/>
      <c r="J577" s="30"/>
      <c r="K577" s="30"/>
      <c r="L577" s="30"/>
      <c r="M577" s="30"/>
      <c r="N577" s="130"/>
      <c r="O577" s="31"/>
      <c r="P577" s="31"/>
      <c r="Q577" s="31"/>
      <c r="R577" s="31"/>
      <c r="S577" s="31"/>
      <c r="T577" s="31"/>
      <c r="U577" s="32"/>
      <c r="V577" s="33"/>
      <c r="W577" s="33"/>
      <c r="X577" s="33"/>
      <c r="Y577" s="27"/>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row>
    <row r="578">
      <c r="A578" s="27"/>
      <c r="B578" s="27"/>
      <c r="C578" s="28"/>
      <c r="D578" s="27"/>
      <c r="E578" s="27"/>
      <c r="F578" s="27"/>
      <c r="G578" s="29"/>
      <c r="H578" s="129"/>
      <c r="I578" s="30"/>
      <c r="J578" s="30"/>
      <c r="K578" s="30"/>
      <c r="L578" s="30"/>
      <c r="M578" s="30"/>
      <c r="N578" s="130"/>
      <c r="O578" s="31"/>
      <c r="P578" s="31"/>
      <c r="Q578" s="31"/>
      <c r="R578" s="31"/>
      <c r="S578" s="31"/>
      <c r="T578" s="31"/>
      <c r="U578" s="32"/>
      <c r="V578" s="33"/>
      <c r="W578" s="33"/>
      <c r="X578" s="33"/>
      <c r="Y578" s="27"/>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row>
    <row r="579">
      <c r="A579" s="27"/>
      <c r="B579" s="27"/>
      <c r="C579" s="28"/>
      <c r="D579" s="27"/>
      <c r="E579" s="27"/>
      <c r="F579" s="27"/>
      <c r="G579" s="29"/>
      <c r="H579" s="129"/>
      <c r="I579" s="30"/>
      <c r="J579" s="30"/>
      <c r="K579" s="30"/>
      <c r="L579" s="30"/>
      <c r="M579" s="30"/>
      <c r="N579" s="130"/>
      <c r="O579" s="31"/>
      <c r="P579" s="31"/>
      <c r="Q579" s="31"/>
      <c r="R579" s="31"/>
      <c r="S579" s="31"/>
      <c r="T579" s="31"/>
      <c r="U579" s="32"/>
      <c r="V579" s="33"/>
      <c r="W579" s="33"/>
      <c r="X579" s="33"/>
      <c r="Y579" s="27"/>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row>
    <row r="580">
      <c r="A580" s="27"/>
      <c r="B580" s="27"/>
      <c r="C580" s="28"/>
      <c r="D580" s="27"/>
      <c r="E580" s="27"/>
      <c r="F580" s="27"/>
      <c r="G580" s="29"/>
      <c r="H580" s="129"/>
      <c r="I580" s="30"/>
      <c r="J580" s="30"/>
      <c r="K580" s="30"/>
      <c r="L580" s="30"/>
      <c r="M580" s="30"/>
      <c r="N580" s="130"/>
      <c r="O580" s="31"/>
      <c r="P580" s="31"/>
      <c r="Q580" s="31"/>
      <c r="R580" s="31"/>
      <c r="S580" s="31"/>
      <c r="T580" s="31"/>
      <c r="U580" s="32"/>
      <c r="V580" s="33"/>
      <c r="W580" s="33"/>
      <c r="X580" s="33"/>
      <c r="Y580" s="27"/>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row>
    <row r="581">
      <c r="A581" s="27"/>
      <c r="B581" s="27"/>
      <c r="C581" s="28"/>
      <c r="D581" s="27"/>
      <c r="E581" s="27"/>
      <c r="F581" s="27"/>
      <c r="G581" s="29"/>
      <c r="H581" s="129"/>
      <c r="I581" s="30"/>
      <c r="J581" s="30"/>
      <c r="K581" s="30"/>
      <c r="L581" s="30"/>
      <c r="M581" s="30"/>
      <c r="N581" s="130"/>
      <c r="O581" s="31"/>
      <c r="P581" s="31"/>
      <c r="Q581" s="31"/>
      <c r="R581" s="31"/>
      <c r="S581" s="31"/>
      <c r="T581" s="31"/>
      <c r="U581" s="32"/>
      <c r="V581" s="33"/>
      <c r="W581" s="33"/>
      <c r="X581" s="33"/>
      <c r="Y581" s="27"/>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row>
    <row r="582">
      <c r="A582" s="27"/>
      <c r="B582" s="27"/>
      <c r="C582" s="28"/>
      <c r="D582" s="27"/>
      <c r="E582" s="27"/>
      <c r="F582" s="27"/>
      <c r="G582" s="29"/>
      <c r="H582" s="129"/>
      <c r="I582" s="30"/>
      <c r="J582" s="30"/>
      <c r="K582" s="30"/>
      <c r="L582" s="30"/>
      <c r="M582" s="30"/>
      <c r="N582" s="130"/>
      <c r="O582" s="31"/>
      <c r="P582" s="31"/>
      <c r="Q582" s="31"/>
      <c r="R582" s="31"/>
      <c r="S582" s="31"/>
      <c r="T582" s="31"/>
      <c r="U582" s="32"/>
      <c r="V582" s="33"/>
      <c r="W582" s="33"/>
      <c r="X582" s="33"/>
      <c r="Y582" s="27"/>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row>
    <row r="583">
      <c r="A583" s="27"/>
      <c r="B583" s="27"/>
      <c r="C583" s="28"/>
      <c r="D583" s="27"/>
      <c r="E583" s="27"/>
      <c r="F583" s="27"/>
      <c r="G583" s="29"/>
      <c r="H583" s="129"/>
      <c r="I583" s="30"/>
      <c r="J583" s="30"/>
      <c r="K583" s="30"/>
      <c r="L583" s="30"/>
      <c r="M583" s="30"/>
      <c r="N583" s="130"/>
      <c r="O583" s="31"/>
      <c r="P583" s="31"/>
      <c r="Q583" s="31"/>
      <c r="R583" s="31"/>
      <c r="S583" s="31"/>
      <c r="T583" s="31"/>
      <c r="U583" s="32"/>
      <c r="V583" s="33"/>
      <c r="W583" s="33"/>
      <c r="X583" s="33"/>
      <c r="Y583" s="27"/>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row>
    <row r="584">
      <c r="A584" s="27"/>
      <c r="B584" s="27"/>
      <c r="C584" s="28"/>
      <c r="D584" s="27"/>
      <c r="E584" s="27"/>
      <c r="F584" s="27"/>
      <c r="G584" s="29"/>
      <c r="H584" s="129"/>
      <c r="I584" s="30"/>
      <c r="J584" s="30"/>
      <c r="K584" s="30"/>
      <c r="L584" s="30"/>
      <c r="M584" s="30"/>
      <c r="N584" s="130"/>
      <c r="O584" s="31"/>
      <c r="P584" s="31"/>
      <c r="Q584" s="31"/>
      <c r="R584" s="31"/>
      <c r="S584" s="31"/>
      <c r="T584" s="31"/>
      <c r="U584" s="32"/>
      <c r="V584" s="33"/>
      <c r="W584" s="33"/>
      <c r="X584" s="33"/>
      <c r="Y584" s="27"/>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row>
    <row r="585">
      <c r="A585" s="27"/>
      <c r="B585" s="27"/>
      <c r="C585" s="28"/>
      <c r="D585" s="27"/>
      <c r="E585" s="27"/>
      <c r="F585" s="27"/>
      <c r="G585" s="29"/>
      <c r="H585" s="129"/>
      <c r="I585" s="30"/>
      <c r="J585" s="30"/>
      <c r="K585" s="30"/>
      <c r="L585" s="30"/>
      <c r="M585" s="30"/>
      <c r="N585" s="130"/>
      <c r="O585" s="31"/>
      <c r="P585" s="31"/>
      <c r="Q585" s="31"/>
      <c r="R585" s="31"/>
      <c r="S585" s="31"/>
      <c r="T585" s="31"/>
      <c r="U585" s="32"/>
      <c r="V585" s="33"/>
      <c r="W585" s="33"/>
      <c r="X585" s="33"/>
      <c r="Y585" s="27"/>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row>
    <row r="586">
      <c r="A586" s="27"/>
      <c r="B586" s="27"/>
      <c r="C586" s="28"/>
      <c r="D586" s="27"/>
      <c r="E586" s="27"/>
      <c r="F586" s="27"/>
      <c r="G586" s="29"/>
      <c r="H586" s="129"/>
      <c r="I586" s="30"/>
      <c r="J586" s="30"/>
      <c r="K586" s="30"/>
      <c r="L586" s="30"/>
      <c r="M586" s="30"/>
      <c r="N586" s="130"/>
      <c r="O586" s="31"/>
      <c r="P586" s="31"/>
      <c r="Q586" s="31"/>
      <c r="R586" s="31"/>
      <c r="S586" s="31"/>
      <c r="T586" s="31"/>
      <c r="U586" s="32"/>
      <c r="V586" s="33"/>
      <c r="W586" s="33"/>
      <c r="X586" s="33"/>
      <c r="Y586" s="27"/>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row>
    <row r="587">
      <c r="A587" s="27"/>
      <c r="B587" s="27"/>
      <c r="C587" s="28"/>
      <c r="D587" s="27"/>
      <c r="E587" s="27"/>
      <c r="F587" s="27"/>
      <c r="G587" s="29"/>
      <c r="H587" s="129"/>
      <c r="I587" s="30"/>
      <c r="J587" s="30"/>
      <c r="K587" s="30"/>
      <c r="L587" s="30"/>
      <c r="M587" s="30"/>
      <c r="N587" s="130"/>
      <c r="O587" s="31"/>
      <c r="P587" s="31"/>
      <c r="Q587" s="31"/>
      <c r="R587" s="31"/>
      <c r="S587" s="31"/>
      <c r="T587" s="31"/>
      <c r="U587" s="32"/>
      <c r="V587" s="33"/>
      <c r="W587" s="33"/>
      <c r="X587" s="33"/>
      <c r="Y587" s="27"/>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row>
    <row r="588">
      <c r="A588" s="27"/>
      <c r="B588" s="27"/>
      <c r="C588" s="28"/>
      <c r="D588" s="27"/>
      <c r="E588" s="27"/>
      <c r="F588" s="27"/>
      <c r="G588" s="29"/>
      <c r="H588" s="129"/>
      <c r="I588" s="30"/>
      <c r="J588" s="30"/>
      <c r="K588" s="30"/>
      <c r="L588" s="30"/>
      <c r="M588" s="30"/>
      <c r="N588" s="130"/>
      <c r="O588" s="31"/>
      <c r="P588" s="31"/>
      <c r="Q588" s="31"/>
      <c r="R588" s="31"/>
      <c r="S588" s="31"/>
      <c r="T588" s="31"/>
      <c r="U588" s="32"/>
      <c r="V588" s="33"/>
      <c r="W588" s="33"/>
      <c r="X588" s="33"/>
      <c r="Y588" s="27"/>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row>
    <row r="589">
      <c r="A589" s="27"/>
      <c r="B589" s="27"/>
      <c r="C589" s="28"/>
      <c r="D589" s="27"/>
      <c r="E589" s="27"/>
      <c r="F589" s="27"/>
      <c r="G589" s="29"/>
      <c r="H589" s="129"/>
      <c r="I589" s="30"/>
      <c r="J589" s="30"/>
      <c r="K589" s="30"/>
      <c r="L589" s="30"/>
      <c r="M589" s="30"/>
      <c r="N589" s="130"/>
      <c r="O589" s="31"/>
      <c r="P589" s="31"/>
      <c r="Q589" s="31"/>
      <c r="R589" s="31"/>
      <c r="S589" s="31"/>
      <c r="T589" s="31"/>
      <c r="U589" s="32"/>
      <c r="V589" s="33"/>
      <c r="W589" s="33"/>
      <c r="X589" s="33"/>
      <c r="Y589" s="27"/>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row>
    <row r="590">
      <c r="A590" s="27"/>
      <c r="B590" s="27"/>
      <c r="C590" s="28"/>
      <c r="D590" s="27"/>
      <c r="E590" s="27"/>
      <c r="F590" s="27"/>
      <c r="G590" s="29"/>
      <c r="H590" s="129"/>
      <c r="I590" s="30"/>
      <c r="J590" s="30"/>
      <c r="K590" s="30"/>
      <c r="L590" s="30"/>
      <c r="M590" s="30"/>
      <c r="N590" s="130"/>
      <c r="O590" s="31"/>
      <c r="P590" s="31"/>
      <c r="Q590" s="31"/>
      <c r="R590" s="31"/>
      <c r="S590" s="31"/>
      <c r="T590" s="31"/>
      <c r="U590" s="32"/>
      <c r="V590" s="33"/>
      <c r="W590" s="33"/>
      <c r="X590" s="33"/>
      <c r="Y590" s="27"/>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row>
    <row r="591">
      <c r="A591" s="27"/>
      <c r="B591" s="27"/>
      <c r="C591" s="28"/>
      <c r="D591" s="27"/>
      <c r="E591" s="27"/>
      <c r="F591" s="27"/>
      <c r="G591" s="29"/>
      <c r="H591" s="129"/>
      <c r="I591" s="30"/>
      <c r="J591" s="30"/>
      <c r="K591" s="30"/>
      <c r="L591" s="30"/>
      <c r="M591" s="30"/>
      <c r="N591" s="130"/>
      <c r="O591" s="31"/>
      <c r="P591" s="31"/>
      <c r="Q591" s="31"/>
      <c r="R591" s="31"/>
      <c r="S591" s="31"/>
      <c r="T591" s="31"/>
      <c r="U591" s="32"/>
      <c r="V591" s="33"/>
      <c r="W591" s="33"/>
      <c r="X591" s="33"/>
      <c r="Y591" s="27"/>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row>
    <row r="592">
      <c r="A592" s="27"/>
      <c r="B592" s="27"/>
      <c r="C592" s="28"/>
      <c r="D592" s="27"/>
      <c r="E592" s="27"/>
      <c r="F592" s="27"/>
      <c r="G592" s="29"/>
      <c r="H592" s="129"/>
      <c r="I592" s="30"/>
      <c r="J592" s="30"/>
      <c r="K592" s="30"/>
      <c r="L592" s="30"/>
      <c r="M592" s="30"/>
      <c r="N592" s="130"/>
      <c r="O592" s="31"/>
      <c r="P592" s="31"/>
      <c r="Q592" s="31"/>
      <c r="R592" s="31"/>
      <c r="S592" s="31"/>
      <c r="T592" s="31"/>
      <c r="U592" s="32"/>
      <c r="V592" s="33"/>
      <c r="W592" s="33"/>
      <c r="X592" s="33"/>
      <c r="Y592" s="27"/>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row>
    <row r="593">
      <c r="A593" s="27"/>
      <c r="B593" s="27"/>
      <c r="C593" s="28"/>
      <c r="D593" s="27"/>
      <c r="E593" s="27"/>
      <c r="F593" s="27"/>
      <c r="G593" s="29"/>
      <c r="H593" s="129"/>
      <c r="I593" s="30"/>
      <c r="J593" s="30"/>
      <c r="K593" s="30"/>
      <c r="L593" s="30"/>
      <c r="M593" s="30"/>
      <c r="N593" s="130"/>
      <c r="O593" s="31"/>
      <c r="P593" s="31"/>
      <c r="Q593" s="31"/>
      <c r="R593" s="31"/>
      <c r="S593" s="31"/>
      <c r="T593" s="31"/>
      <c r="U593" s="32"/>
      <c r="V593" s="33"/>
      <c r="W593" s="33"/>
      <c r="X593" s="33"/>
      <c r="Y593" s="27"/>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c r="AX593" s="33"/>
    </row>
    <row r="594">
      <c r="A594" s="27"/>
      <c r="B594" s="27"/>
      <c r="C594" s="28"/>
      <c r="D594" s="27"/>
      <c r="E594" s="27"/>
      <c r="F594" s="27"/>
      <c r="G594" s="29"/>
      <c r="H594" s="129"/>
      <c r="I594" s="30"/>
      <c r="J594" s="30"/>
      <c r="K594" s="30"/>
      <c r="L594" s="30"/>
      <c r="M594" s="30"/>
      <c r="N594" s="130"/>
      <c r="O594" s="31"/>
      <c r="P594" s="31"/>
      <c r="Q594" s="31"/>
      <c r="R594" s="31"/>
      <c r="S594" s="31"/>
      <c r="T594" s="31"/>
      <c r="U594" s="32"/>
      <c r="V594" s="33"/>
      <c r="W594" s="33"/>
      <c r="X594" s="33"/>
      <c r="Y594" s="27"/>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c r="AX594" s="33"/>
    </row>
    <row r="595">
      <c r="A595" s="27"/>
      <c r="B595" s="27"/>
      <c r="C595" s="28"/>
      <c r="D595" s="27"/>
      <c r="E595" s="27"/>
      <c r="F595" s="27"/>
      <c r="G595" s="29"/>
      <c r="H595" s="129"/>
      <c r="I595" s="30"/>
      <c r="J595" s="30"/>
      <c r="K595" s="30"/>
      <c r="L595" s="30"/>
      <c r="M595" s="30"/>
      <c r="N595" s="130"/>
      <c r="O595" s="31"/>
      <c r="P595" s="31"/>
      <c r="Q595" s="31"/>
      <c r="R595" s="31"/>
      <c r="S595" s="31"/>
      <c r="T595" s="31"/>
      <c r="U595" s="32"/>
      <c r="V595" s="33"/>
      <c r="W595" s="33"/>
      <c r="X595" s="33"/>
      <c r="Y595" s="27"/>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row>
    <row r="596">
      <c r="A596" s="27"/>
      <c r="B596" s="27"/>
      <c r="C596" s="28"/>
      <c r="D596" s="27"/>
      <c r="E596" s="27"/>
      <c r="F596" s="27"/>
      <c r="G596" s="29"/>
      <c r="H596" s="129"/>
      <c r="I596" s="30"/>
      <c r="J596" s="30"/>
      <c r="K596" s="30"/>
      <c r="L596" s="30"/>
      <c r="M596" s="30"/>
      <c r="N596" s="130"/>
      <c r="O596" s="31"/>
      <c r="P596" s="31"/>
      <c r="Q596" s="31"/>
      <c r="R596" s="31"/>
      <c r="S596" s="31"/>
      <c r="T596" s="31"/>
      <c r="U596" s="32"/>
      <c r="V596" s="33"/>
      <c r="W596" s="33"/>
      <c r="X596" s="33"/>
      <c r="Y596" s="27"/>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row>
    <row r="597">
      <c r="A597" s="27"/>
      <c r="B597" s="27"/>
      <c r="C597" s="28"/>
      <c r="D597" s="27"/>
      <c r="E597" s="27"/>
      <c r="F597" s="27"/>
      <c r="G597" s="29"/>
      <c r="H597" s="129"/>
      <c r="I597" s="30"/>
      <c r="J597" s="30"/>
      <c r="K597" s="30"/>
      <c r="L597" s="30"/>
      <c r="M597" s="30"/>
      <c r="N597" s="130"/>
      <c r="O597" s="31"/>
      <c r="P597" s="31"/>
      <c r="Q597" s="31"/>
      <c r="R597" s="31"/>
      <c r="S597" s="31"/>
      <c r="T597" s="31"/>
      <c r="U597" s="32"/>
      <c r="V597" s="33"/>
      <c r="W597" s="33"/>
      <c r="X597" s="33"/>
      <c r="Y597" s="27"/>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row>
    <row r="598">
      <c r="A598" s="27"/>
      <c r="B598" s="27"/>
      <c r="C598" s="28"/>
      <c r="D598" s="27"/>
      <c r="E598" s="27"/>
      <c r="F598" s="27"/>
      <c r="G598" s="29"/>
      <c r="H598" s="129"/>
      <c r="I598" s="30"/>
      <c r="J598" s="30"/>
      <c r="K598" s="30"/>
      <c r="L598" s="30"/>
      <c r="M598" s="30"/>
      <c r="N598" s="130"/>
      <c r="O598" s="31"/>
      <c r="P598" s="31"/>
      <c r="Q598" s="31"/>
      <c r="R598" s="31"/>
      <c r="S598" s="31"/>
      <c r="T598" s="31"/>
      <c r="U598" s="32"/>
      <c r="V598" s="33"/>
      <c r="W598" s="33"/>
      <c r="X598" s="33"/>
      <c r="Y598" s="27"/>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row>
    <row r="599">
      <c r="A599" s="27"/>
      <c r="B599" s="27"/>
      <c r="C599" s="28"/>
      <c r="D599" s="27"/>
      <c r="E599" s="27"/>
      <c r="F599" s="27"/>
      <c r="G599" s="29"/>
      <c r="H599" s="129"/>
      <c r="I599" s="30"/>
      <c r="J599" s="30"/>
      <c r="K599" s="30"/>
      <c r="L599" s="30"/>
      <c r="M599" s="30"/>
      <c r="N599" s="130"/>
      <c r="O599" s="31"/>
      <c r="P599" s="31"/>
      <c r="Q599" s="31"/>
      <c r="R599" s="31"/>
      <c r="S599" s="31"/>
      <c r="T599" s="31"/>
      <c r="U599" s="32"/>
      <c r="V599" s="33"/>
      <c r="W599" s="33"/>
      <c r="X599" s="33"/>
      <c r="Y599" s="27"/>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row>
    <row r="600">
      <c r="A600" s="27"/>
      <c r="B600" s="27"/>
      <c r="C600" s="28"/>
      <c r="D600" s="27"/>
      <c r="E600" s="27"/>
      <c r="F600" s="27"/>
      <c r="G600" s="29"/>
      <c r="H600" s="129"/>
      <c r="I600" s="30"/>
      <c r="J600" s="30"/>
      <c r="K600" s="30"/>
      <c r="L600" s="30"/>
      <c r="M600" s="30"/>
      <c r="N600" s="130"/>
      <c r="O600" s="31"/>
      <c r="P600" s="31"/>
      <c r="Q600" s="31"/>
      <c r="R600" s="31"/>
      <c r="S600" s="31"/>
      <c r="T600" s="31"/>
      <c r="U600" s="32"/>
      <c r="V600" s="33"/>
      <c r="W600" s="33"/>
      <c r="X600" s="33"/>
      <c r="Y600" s="27"/>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row>
    <row r="601">
      <c r="A601" s="27"/>
      <c r="B601" s="27"/>
      <c r="C601" s="28"/>
      <c r="D601" s="27"/>
      <c r="E601" s="27"/>
      <c r="F601" s="27"/>
      <c r="G601" s="29"/>
      <c r="H601" s="129"/>
      <c r="I601" s="30"/>
      <c r="J601" s="30"/>
      <c r="K601" s="30"/>
      <c r="L601" s="30"/>
      <c r="M601" s="30"/>
      <c r="N601" s="130"/>
      <c r="O601" s="31"/>
      <c r="P601" s="31"/>
      <c r="Q601" s="31"/>
      <c r="R601" s="31"/>
      <c r="S601" s="31"/>
      <c r="T601" s="31"/>
      <c r="U601" s="32"/>
      <c r="V601" s="33"/>
      <c r="W601" s="33"/>
      <c r="X601" s="33"/>
      <c r="Y601" s="27"/>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row>
    <row r="602">
      <c r="A602" s="27"/>
      <c r="B602" s="27"/>
      <c r="C602" s="28"/>
      <c r="D602" s="27"/>
      <c r="E602" s="27"/>
      <c r="F602" s="27"/>
      <c r="G602" s="29"/>
      <c r="H602" s="129"/>
      <c r="I602" s="30"/>
      <c r="J602" s="30"/>
      <c r="K602" s="30"/>
      <c r="L602" s="30"/>
      <c r="M602" s="30"/>
      <c r="N602" s="130"/>
      <c r="O602" s="31"/>
      <c r="P602" s="31"/>
      <c r="Q602" s="31"/>
      <c r="R602" s="31"/>
      <c r="S602" s="31"/>
      <c r="T602" s="31"/>
      <c r="U602" s="32"/>
      <c r="V602" s="33"/>
      <c r="W602" s="33"/>
      <c r="X602" s="33"/>
      <c r="Y602" s="27"/>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row>
    <row r="603">
      <c r="A603" s="27"/>
      <c r="B603" s="27"/>
      <c r="C603" s="28"/>
      <c r="D603" s="27"/>
      <c r="E603" s="27"/>
      <c r="F603" s="27"/>
      <c r="G603" s="29"/>
      <c r="H603" s="129"/>
      <c r="I603" s="30"/>
      <c r="J603" s="30"/>
      <c r="K603" s="30"/>
      <c r="L603" s="30"/>
      <c r="M603" s="30"/>
      <c r="N603" s="130"/>
      <c r="O603" s="31"/>
      <c r="P603" s="31"/>
      <c r="Q603" s="31"/>
      <c r="R603" s="31"/>
      <c r="S603" s="31"/>
      <c r="T603" s="31"/>
      <c r="U603" s="32"/>
      <c r="V603" s="33"/>
      <c r="W603" s="33"/>
      <c r="X603" s="33"/>
      <c r="Y603" s="27"/>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row>
    <row r="604">
      <c r="A604" s="27"/>
      <c r="B604" s="27"/>
      <c r="C604" s="28"/>
      <c r="D604" s="27"/>
      <c r="E604" s="27"/>
      <c r="F604" s="27"/>
      <c r="G604" s="29"/>
      <c r="H604" s="129"/>
      <c r="I604" s="30"/>
      <c r="J604" s="30"/>
      <c r="K604" s="30"/>
      <c r="L604" s="30"/>
      <c r="M604" s="30"/>
      <c r="N604" s="130"/>
      <c r="O604" s="31"/>
      <c r="P604" s="31"/>
      <c r="Q604" s="31"/>
      <c r="R604" s="31"/>
      <c r="S604" s="31"/>
      <c r="T604" s="31"/>
      <c r="U604" s="32"/>
      <c r="V604" s="33"/>
      <c r="W604" s="33"/>
      <c r="X604" s="33"/>
      <c r="Y604" s="27"/>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c r="AX604" s="33"/>
    </row>
    <row r="605">
      <c r="A605" s="27"/>
      <c r="B605" s="27"/>
      <c r="C605" s="28"/>
      <c r="D605" s="27"/>
      <c r="E605" s="27"/>
      <c r="F605" s="27"/>
      <c r="G605" s="29"/>
      <c r="H605" s="129"/>
      <c r="I605" s="30"/>
      <c r="J605" s="30"/>
      <c r="K605" s="30"/>
      <c r="L605" s="30"/>
      <c r="M605" s="30"/>
      <c r="N605" s="130"/>
      <c r="O605" s="31"/>
      <c r="P605" s="31"/>
      <c r="Q605" s="31"/>
      <c r="R605" s="31"/>
      <c r="S605" s="31"/>
      <c r="T605" s="31"/>
      <c r="U605" s="32"/>
      <c r="V605" s="33"/>
      <c r="W605" s="33"/>
      <c r="X605" s="33"/>
      <c r="Y605" s="27"/>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c r="AX605" s="33"/>
    </row>
    <row r="606">
      <c r="A606" s="27"/>
      <c r="B606" s="27"/>
      <c r="C606" s="28"/>
      <c r="D606" s="27"/>
      <c r="E606" s="27"/>
      <c r="F606" s="27"/>
      <c r="G606" s="29"/>
      <c r="H606" s="129"/>
      <c r="I606" s="30"/>
      <c r="J606" s="30"/>
      <c r="K606" s="30"/>
      <c r="L606" s="30"/>
      <c r="M606" s="30"/>
      <c r="N606" s="130"/>
      <c r="O606" s="31"/>
      <c r="P606" s="31"/>
      <c r="Q606" s="31"/>
      <c r="R606" s="31"/>
      <c r="S606" s="31"/>
      <c r="T606" s="31"/>
      <c r="U606" s="32"/>
      <c r="V606" s="33"/>
      <c r="W606" s="33"/>
      <c r="X606" s="33"/>
      <c r="Y606" s="27"/>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row>
    <row r="607">
      <c r="A607" s="27"/>
      <c r="B607" s="27"/>
      <c r="C607" s="28"/>
      <c r="D607" s="27"/>
      <c r="E607" s="27"/>
      <c r="F607" s="27"/>
      <c r="G607" s="29"/>
      <c r="H607" s="129"/>
      <c r="I607" s="30"/>
      <c r="J607" s="30"/>
      <c r="K607" s="30"/>
      <c r="L607" s="30"/>
      <c r="M607" s="30"/>
      <c r="N607" s="130"/>
      <c r="O607" s="31"/>
      <c r="P607" s="31"/>
      <c r="Q607" s="31"/>
      <c r="R607" s="31"/>
      <c r="S607" s="31"/>
      <c r="T607" s="31"/>
      <c r="U607" s="32"/>
      <c r="V607" s="33"/>
      <c r="W607" s="33"/>
      <c r="X607" s="33"/>
      <c r="Y607" s="27"/>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row>
    <row r="608">
      <c r="A608" s="27"/>
      <c r="B608" s="27"/>
      <c r="C608" s="28"/>
      <c r="D608" s="27"/>
      <c r="E608" s="27"/>
      <c r="F608" s="27"/>
      <c r="G608" s="29"/>
      <c r="H608" s="129"/>
      <c r="I608" s="30"/>
      <c r="J608" s="30"/>
      <c r="K608" s="30"/>
      <c r="L608" s="30"/>
      <c r="M608" s="30"/>
      <c r="N608" s="130"/>
      <c r="O608" s="31"/>
      <c r="P608" s="31"/>
      <c r="Q608" s="31"/>
      <c r="R608" s="31"/>
      <c r="S608" s="31"/>
      <c r="T608" s="31"/>
      <c r="U608" s="32"/>
      <c r="V608" s="33"/>
      <c r="W608" s="33"/>
      <c r="X608" s="33"/>
      <c r="Y608" s="27"/>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row>
    <row r="609">
      <c r="A609" s="27"/>
      <c r="B609" s="27"/>
      <c r="C609" s="28"/>
      <c r="D609" s="27"/>
      <c r="E609" s="27"/>
      <c r="F609" s="27"/>
      <c r="G609" s="29"/>
      <c r="H609" s="129"/>
      <c r="I609" s="30"/>
      <c r="J609" s="30"/>
      <c r="K609" s="30"/>
      <c r="L609" s="30"/>
      <c r="M609" s="30"/>
      <c r="N609" s="130"/>
      <c r="O609" s="31"/>
      <c r="P609" s="31"/>
      <c r="Q609" s="31"/>
      <c r="R609" s="31"/>
      <c r="S609" s="31"/>
      <c r="T609" s="31"/>
      <c r="U609" s="32"/>
      <c r="V609" s="33"/>
      <c r="W609" s="33"/>
      <c r="X609" s="33"/>
      <c r="Y609" s="27"/>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row>
    <row r="610">
      <c r="A610" s="27"/>
      <c r="B610" s="27"/>
      <c r="C610" s="28"/>
      <c r="D610" s="27"/>
      <c r="E610" s="27"/>
      <c r="F610" s="27"/>
      <c r="G610" s="29"/>
      <c r="H610" s="129"/>
      <c r="I610" s="30"/>
      <c r="J610" s="30"/>
      <c r="K610" s="30"/>
      <c r="L610" s="30"/>
      <c r="M610" s="30"/>
      <c r="N610" s="130"/>
      <c r="O610" s="31"/>
      <c r="P610" s="31"/>
      <c r="Q610" s="31"/>
      <c r="R610" s="31"/>
      <c r="S610" s="31"/>
      <c r="T610" s="31"/>
      <c r="U610" s="32"/>
      <c r="V610" s="33"/>
      <c r="W610" s="33"/>
      <c r="X610" s="33"/>
      <c r="Y610" s="27"/>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row>
    <row r="611">
      <c r="A611" s="27"/>
      <c r="B611" s="27"/>
      <c r="C611" s="28"/>
      <c r="D611" s="27"/>
      <c r="E611" s="27"/>
      <c r="F611" s="27"/>
      <c r="G611" s="29"/>
      <c r="H611" s="129"/>
      <c r="I611" s="30"/>
      <c r="J611" s="30"/>
      <c r="K611" s="30"/>
      <c r="L611" s="30"/>
      <c r="M611" s="30"/>
      <c r="N611" s="130"/>
      <c r="O611" s="31"/>
      <c r="P611" s="31"/>
      <c r="Q611" s="31"/>
      <c r="R611" s="31"/>
      <c r="S611" s="31"/>
      <c r="T611" s="31"/>
      <c r="U611" s="32"/>
      <c r="V611" s="33"/>
      <c r="W611" s="33"/>
      <c r="X611" s="33"/>
      <c r="Y611" s="27"/>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row>
    <row r="612">
      <c r="A612" s="27"/>
      <c r="B612" s="27"/>
      <c r="C612" s="28"/>
      <c r="D612" s="27"/>
      <c r="E612" s="27"/>
      <c r="F612" s="27"/>
      <c r="G612" s="29"/>
      <c r="H612" s="129"/>
      <c r="I612" s="30"/>
      <c r="J612" s="30"/>
      <c r="K612" s="30"/>
      <c r="L612" s="30"/>
      <c r="M612" s="30"/>
      <c r="N612" s="130"/>
      <c r="O612" s="31"/>
      <c r="P612" s="31"/>
      <c r="Q612" s="31"/>
      <c r="R612" s="31"/>
      <c r="S612" s="31"/>
      <c r="T612" s="31"/>
      <c r="U612" s="32"/>
      <c r="V612" s="33"/>
      <c r="W612" s="33"/>
      <c r="X612" s="33"/>
      <c r="Y612" s="27"/>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row>
    <row r="613">
      <c r="A613" s="27"/>
      <c r="B613" s="27"/>
      <c r="C613" s="28"/>
      <c r="D613" s="27"/>
      <c r="E613" s="27"/>
      <c r="F613" s="27"/>
      <c r="G613" s="29"/>
      <c r="H613" s="129"/>
      <c r="I613" s="30"/>
      <c r="J613" s="30"/>
      <c r="K613" s="30"/>
      <c r="L613" s="30"/>
      <c r="M613" s="30"/>
      <c r="N613" s="130"/>
      <c r="O613" s="31"/>
      <c r="P613" s="31"/>
      <c r="Q613" s="31"/>
      <c r="R613" s="31"/>
      <c r="S613" s="31"/>
      <c r="T613" s="31"/>
      <c r="U613" s="32"/>
      <c r="V613" s="33"/>
      <c r="W613" s="33"/>
      <c r="X613" s="33"/>
      <c r="Y613" s="27"/>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row>
    <row r="614">
      <c r="A614" s="27"/>
      <c r="B614" s="27"/>
      <c r="C614" s="28"/>
      <c r="D614" s="27"/>
      <c r="E614" s="27"/>
      <c r="F614" s="27"/>
      <c r="G614" s="29"/>
      <c r="H614" s="129"/>
      <c r="I614" s="30"/>
      <c r="J614" s="30"/>
      <c r="K614" s="30"/>
      <c r="L614" s="30"/>
      <c r="M614" s="30"/>
      <c r="N614" s="130"/>
      <c r="O614" s="31"/>
      <c r="P614" s="31"/>
      <c r="Q614" s="31"/>
      <c r="R614" s="31"/>
      <c r="S614" s="31"/>
      <c r="T614" s="31"/>
      <c r="U614" s="32"/>
      <c r="V614" s="33"/>
      <c r="W614" s="33"/>
      <c r="X614" s="33"/>
      <c r="Y614" s="27"/>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row>
    <row r="615">
      <c r="A615" s="27"/>
      <c r="B615" s="27"/>
      <c r="C615" s="28"/>
      <c r="D615" s="27"/>
      <c r="E615" s="27"/>
      <c r="F615" s="27"/>
      <c r="G615" s="29"/>
      <c r="H615" s="129"/>
      <c r="I615" s="30"/>
      <c r="J615" s="30"/>
      <c r="K615" s="30"/>
      <c r="L615" s="30"/>
      <c r="M615" s="30"/>
      <c r="N615" s="130"/>
      <c r="O615" s="31"/>
      <c r="P615" s="31"/>
      <c r="Q615" s="31"/>
      <c r="R615" s="31"/>
      <c r="S615" s="31"/>
      <c r="T615" s="31"/>
      <c r="U615" s="32"/>
      <c r="V615" s="33"/>
      <c r="W615" s="33"/>
      <c r="X615" s="33"/>
      <c r="Y615" s="27"/>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c r="AX615" s="33"/>
    </row>
    <row r="616">
      <c r="A616" s="27"/>
      <c r="B616" s="27"/>
      <c r="C616" s="28"/>
      <c r="D616" s="27"/>
      <c r="E616" s="27"/>
      <c r="F616" s="27"/>
      <c r="G616" s="29"/>
      <c r="H616" s="129"/>
      <c r="I616" s="30"/>
      <c r="J616" s="30"/>
      <c r="K616" s="30"/>
      <c r="L616" s="30"/>
      <c r="M616" s="30"/>
      <c r="N616" s="130"/>
      <c r="O616" s="31"/>
      <c r="P616" s="31"/>
      <c r="Q616" s="31"/>
      <c r="R616" s="31"/>
      <c r="S616" s="31"/>
      <c r="T616" s="31"/>
      <c r="U616" s="32"/>
      <c r="V616" s="33"/>
      <c r="W616" s="33"/>
      <c r="X616" s="33"/>
      <c r="Y616" s="27"/>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row>
    <row r="617">
      <c r="A617" s="27"/>
      <c r="B617" s="27"/>
      <c r="C617" s="28"/>
      <c r="D617" s="27"/>
      <c r="E617" s="27"/>
      <c r="F617" s="27"/>
      <c r="G617" s="29"/>
      <c r="H617" s="129"/>
      <c r="I617" s="30"/>
      <c r="J617" s="30"/>
      <c r="K617" s="30"/>
      <c r="L617" s="30"/>
      <c r="M617" s="30"/>
      <c r="N617" s="130"/>
      <c r="O617" s="31"/>
      <c r="P617" s="31"/>
      <c r="Q617" s="31"/>
      <c r="R617" s="31"/>
      <c r="S617" s="31"/>
      <c r="T617" s="31"/>
      <c r="U617" s="32"/>
      <c r="V617" s="33"/>
      <c r="W617" s="33"/>
      <c r="X617" s="33"/>
      <c r="Y617" s="27"/>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row>
    <row r="618">
      <c r="A618" s="27"/>
      <c r="B618" s="27"/>
      <c r="C618" s="28"/>
      <c r="D618" s="27"/>
      <c r="E618" s="27"/>
      <c r="F618" s="27"/>
      <c r="G618" s="29"/>
      <c r="H618" s="129"/>
      <c r="I618" s="30"/>
      <c r="J618" s="30"/>
      <c r="K618" s="30"/>
      <c r="L618" s="30"/>
      <c r="M618" s="30"/>
      <c r="N618" s="130"/>
      <c r="O618" s="31"/>
      <c r="P618" s="31"/>
      <c r="Q618" s="31"/>
      <c r="R618" s="31"/>
      <c r="S618" s="31"/>
      <c r="T618" s="31"/>
      <c r="U618" s="32"/>
      <c r="V618" s="33"/>
      <c r="W618" s="33"/>
      <c r="X618" s="33"/>
      <c r="Y618" s="27"/>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c r="AX618" s="33"/>
    </row>
    <row r="619">
      <c r="A619" s="27"/>
      <c r="B619" s="27"/>
      <c r="C619" s="28"/>
      <c r="D619" s="27"/>
      <c r="E619" s="27"/>
      <c r="F619" s="27"/>
      <c r="G619" s="29"/>
      <c r="H619" s="129"/>
      <c r="I619" s="30"/>
      <c r="J619" s="30"/>
      <c r="K619" s="30"/>
      <c r="L619" s="30"/>
      <c r="M619" s="30"/>
      <c r="N619" s="130"/>
      <c r="O619" s="31"/>
      <c r="P619" s="31"/>
      <c r="Q619" s="31"/>
      <c r="R619" s="31"/>
      <c r="S619" s="31"/>
      <c r="T619" s="31"/>
      <c r="U619" s="32"/>
      <c r="V619" s="33"/>
      <c r="W619" s="33"/>
      <c r="X619" s="33"/>
      <c r="Y619" s="27"/>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row>
    <row r="620">
      <c r="A620" s="27"/>
      <c r="B620" s="27"/>
      <c r="C620" s="28"/>
      <c r="D620" s="27"/>
      <c r="E620" s="27"/>
      <c r="F620" s="27"/>
      <c r="G620" s="29"/>
      <c r="H620" s="129"/>
      <c r="I620" s="30"/>
      <c r="J620" s="30"/>
      <c r="K620" s="30"/>
      <c r="L620" s="30"/>
      <c r="M620" s="30"/>
      <c r="N620" s="130"/>
      <c r="O620" s="31"/>
      <c r="P620" s="31"/>
      <c r="Q620" s="31"/>
      <c r="R620" s="31"/>
      <c r="S620" s="31"/>
      <c r="T620" s="31"/>
      <c r="U620" s="32"/>
      <c r="V620" s="33"/>
      <c r="W620" s="33"/>
      <c r="X620" s="33"/>
      <c r="Y620" s="27"/>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row>
    <row r="621">
      <c r="A621" s="27"/>
      <c r="B621" s="27"/>
      <c r="C621" s="28"/>
      <c r="D621" s="27"/>
      <c r="E621" s="27"/>
      <c r="F621" s="27"/>
      <c r="G621" s="29"/>
      <c r="H621" s="129"/>
      <c r="I621" s="30"/>
      <c r="J621" s="30"/>
      <c r="K621" s="30"/>
      <c r="L621" s="30"/>
      <c r="M621" s="30"/>
      <c r="N621" s="130"/>
      <c r="O621" s="31"/>
      <c r="P621" s="31"/>
      <c r="Q621" s="31"/>
      <c r="R621" s="31"/>
      <c r="S621" s="31"/>
      <c r="T621" s="31"/>
      <c r="U621" s="32"/>
      <c r="V621" s="33"/>
      <c r="W621" s="33"/>
      <c r="X621" s="33"/>
      <c r="Y621" s="27"/>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row>
    <row r="622">
      <c r="A622" s="27"/>
      <c r="B622" s="27"/>
      <c r="C622" s="28"/>
      <c r="D622" s="27"/>
      <c r="E622" s="27"/>
      <c r="F622" s="27"/>
      <c r="G622" s="29"/>
      <c r="H622" s="129"/>
      <c r="I622" s="30"/>
      <c r="J622" s="30"/>
      <c r="K622" s="30"/>
      <c r="L622" s="30"/>
      <c r="M622" s="30"/>
      <c r="N622" s="130"/>
      <c r="O622" s="31"/>
      <c r="P622" s="31"/>
      <c r="Q622" s="31"/>
      <c r="R622" s="31"/>
      <c r="S622" s="31"/>
      <c r="T622" s="31"/>
      <c r="U622" s="32"/>
      <c r="V622" s="33"/>
      <c r="W622" s="33"/>
      <c r="X622" s="33"/>
      <c r="Y622" s="27"/>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row>
    <row r="623">
      <c r="A623" s="27"/>
      <c r="B623" s="27"/>
      <c r="C623" s="28"/>
      <c r="D623" s="27"/>
      <c r="E623" s="27"/>
      <c r="F623" s="27"/>
      <c r="G623" s="29"/>
      <c r="H623" s="129"/>
      <c r="I623" s="30"/>
      <c r="J623" s="30"/>
      <c r="K623" s="30"/>
      <c r="L623" s="30"/>
      <c r="M623" s="30"/>
      <c r="N623" s="130"/>
      <c r="O623" s="31"/>
      <c r="P623" s="31"/>
      <c r="Q623" s="31"/>
      <c r="R623" s="31"/>
      <c r="S623" s="31"/>
      <c r="T623" s="31"/>
      <c r="U623" s="32"/>
      <c r="V623" s="33"/>
      <c r="W623" s="33"/>
      <c r="X623" s="33"/>
      <c r="Y623" s="27"/>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row>
    <row r="624">
      <c r="A624" s="27"/>
      <c r="B624" s="27"/>
      <c r="C624" s="28"/>
      <c r="D624" s="27"/>
      <c r="E624" s="27"/>
      <c r="F624" s="27"/>
      <c r="G624" s="29"/>
      <c r="H624" s="129"/>
      <c r="I624" s="30"/>
      <c r="J624" s="30"/>
      <c r="K624" s="30"/>
      <c r="L624" s="30"/>
      <c r="M624" s="30"/>
      <c r="N624" s="130"/>
      <c r="O624" s="31"/>
      <c r="P624" s="31"/>
      <c r="Q624" s="31"/>
      <c r="R624" s="31"/>
      <c r="S624" s="31"/>
      <c r="T624" s="31"/>
      <c r="U624" s="32"/>
      <c r="V624" s="33"/>
      <c r="W624" s="33"/>
      <c r="X624" s="33"/>
      <c r="Y624" s="27"/>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row>
    <row r="625">
      <c r="A625" s="27"/>
      <c r="B625" s="27"/>
      <c r="C625" s="28"/>
      <c r="D625" s="27"/>
      <c r="E625" s="27"/>
      <c r="F625" s="27"/>
      <c r="G625" s="29"/>
      <c r="H625" s="129"/>
      <c r="I625" s="30"/>
      <c r="J625" s="30"/>
      <c r="K625" s="30"/>
      <c r="L625" s="30"/>
      <c r="M625" s="30"/>
      <c r="N625" s="130"/>
      <c r="O625" s="31"/>
      <c r="P625" s="31"/>
      <c r="Q625" s="31"/>
      <c r="R625" s="31"/>
      <c r="S625" s="31"/>
      <c r="T625" s="31"/>
      <c r="U625" s="32"/>
      <c r="V625" s="33"/>
      <c r="W625" s="33"/>
      <c r="X625" s="33"/>
      <c r="Y625" s="27"/>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row>
    <row r="626">
      <c r="A626" s="27"/>
      <c r="B626" s="27"/>
      <c r="C626" s="28"/>
      <c r="D626" s="27"/>
      <c r="E626" s="27"/>
      <c r="F626" s="27"/>
      <c r="G626" s="29"/>
      <c r="H626" s="129"/>
      <c r="I626" s="30"/>
      <c r="J626" s="30"/>
      <c r="K626" s="30"/>
      <c r="L626" s="30"/>
      <c r="M626" s="30"/>
      <c r="N626" s="130"/>
      <c r="O626" s="31"/>
      <c r="P626" s="31"/>
      <c r="Q626" s="31"/>
      <c r="R626" s="31"/>
      <c r="S626" s="31"/>
      <c r="T626" s="31"/>
      <c r="U626" s="32"/>
      <c r="V626" s="33"/>
      <c r="W626" s="33"/>
      <c r="X626" s="33"/>
      <c r="Y626" s="27"/>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row>
    <row r="627">
      <c r="A627" s="27"/>
      <c r="B627" s="27"/>
      <c r="C627" s="28"/>
      <c r="D627" s="27"/>
      <c r="E627" s="27"/>
      <c r="F627" s="27"/>
      <c r="G627" s="29"/>
      <c r="H627" s="129"/>
      <c r="I627" s="30"/>
      <c r="J627" s="30"/>
      <c r="K627" s="30"/>
      <c r="L627" s="30"/>
      <c r="M627" s="30"/>
      <c r="N627" s="130"/>
      <c r="O627" s="31"/>
      <c r="P627" s="31"/>
      <c r="Q627" s="31"/>
      <c r="R627" s="31"/>
      <c r="S627" s="31"/>
      <c r="T627" s="31"/>
      <c r="U627" s="32"/>
      <c r="V627" s="33"/>
      <c r="W627" s="33"/>
      <c r="X627" s="33"/>
      <c r="Y627" s="27"/>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row>
    <row r="628">
      <c r="A628" s="27"/>
      <c r="B628" s="27"/>
      <c r="C628" s="28"/>
      <c r="D628" s="27"/>
      <c r="E628" s="27"/>
      <c r="F628" s="27"/>
      <c r="G628" s="29"/>
      <c r="H628" s="129"/>
      <c r="I628" s="30"/>
      <c r="J628" s="30"/>
      <c r="K628" s="30"/>
      <c r="L628" s="30"/>
      <c r="M628" s="30"/>
      <c r="N628" s="130"/>
      <c r="O628" s="31"/>
      <c r="P628" s="31"/>
      <c r="Q628" s="31"/>
      <c r="R628" s="31"/>
      <c r="S628" s="31"/>
      <c r="T628" s="31"/>
      <c r="U628" s="32"/>
      <c r="V628" s="33"/>
      <c r="W628" s="33"/>
      <c r="X628" s="33"/>
      <c r="Y628" s="27"/>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row>
    <row r="629">
      <c r="A629" s="27"/>
      <c r="B629" s="27"/>
      <c r="C629" s="28"/>
      <c r="D629" s="27"/>
      <c r="E629" s="27"/>
      <c r="F629" s="27"/>
      <c r="G629" s="29"/>
      <c r="H629" s="129"/>
      <c r="I629" s="30"/>
      <c r="J629" s="30"/>
      <c r="K629" s="30"/>
      <c r="L629" s="30"/>
      <c r="M629" s="30"/>
      <c r="N629" s="130"/>
      <c r="O629" s="31"/>
      <c r="P629" s="31"/>
      <c r="Q629" s="31"/>
      <c r="R629" s="31"/>
      <c r="S629" s="31"/>
      <c r="T629" s="31"/>
      <c r="U629" s="32"/>
      <c r="V629" s="33"/>
      <c r="W629" s="33"/>
      <c r="X629" s="33"/>
      <c r="Y629" s="27"/>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row>
    <row r="630">
      <c r="A630" s="27"/>
      <c r="B630" s="27"/>
      <c r="C630" s="28"/>
      <c r="D630" s="27"/>
      <c r="E630" s="27"/>
      <c r="F630" s="27"/>
      <c r="G630" s="29"/>
      <c r="H630" s="129"/>
      <c r="I630" s="30"/>
      <c r="J630" s="30"/>
      <c r="K630" s="30"/>
      <c r="L630" s="30"/>
      <c r="M630" s="30"/>
      <c r="N630" s="130"/>
      <c r="O630" s="31"/>
      <c r="P630" s="31"/>
      <c r="Q630" s="31"/>
      <c r="R630" s="31"/>
      <c r="S630" s="31"/>
      <c r="T630" s="31"/>
      <c r="U630" s="32"/>
      <c r="V630" s="33"/>
      <c r="W630" s="33"/>
      <c r="X630" s="33"/>
      <c r="Y630" s="27"/>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row>
    <row r="631">
      <c r="A631" s="27"/>
      <c r="B631" s="27"/>
      <c r="C631" s="28"/>
      <c r="D631" s="27"/>
      <c r="E631" s="27"/>
      <c r="F631" s="27"/>
      <c r="G631" s="29"/>
      <c r="H631" s="129"/>
      <c r="I631" s="30"/>
      <c r="J631" s="30"/>
      <c r="K631" s="30"/>
      <c r="L631" s="30"/>
      <c r="M631" s="30"/>
      <c r="N631" s="130"/>
      <c r="O631" s="31"/>
      <c r="P631" s="31"/>
      <c r="Q631" s="31"/>
      <c r="R631" s="31"/>
      <c r="S631" s="31"/>
      <c r="T631" s="31"/>
      <c r="U631" s="32"/>
      <c r="V631" s="33"/>
      <c r="W631" s="33"/>
      <c r="X631" s="33"/>
      <c r="Y631" s="27"/>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row>
    <row r="632">
      <c r="A632" s="27"/>
      <c r="B632" s="27"/>
      <c r="C632" s="28"/>
      <c r="D632" s="27"/>
      <c r="E632" s="27"/>
      <c r="F632" s="27"/>
      <c r="G632" s="29"/>
      <c r="H632" s="129"/>
      <c r="I632" s="30"/>
      <c r="J632" s="30"/>
      <c r="K632" s="30"/>
      <c r="L632" s="30"/>
      <c r="M632" s="30"/>
      <c r="N632" s="130"/>
      <c r="O632" s="31"/>
      <c r="P632" s="31"/>
      <c r="Q632" s="31"/>
      <c r="R632" s="31"/>
      <c r="S632" s="31"/>
      <c r="T632" s="31"/>
      <c r="U632" s="32"/>
      <c r="V632" s="33"/>
      <c r="W632" s="33"/>
      <c r="X632" s="33"/>
      <c r="Y632" s="27"/>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row>
    <row r="633">
      <c r="A633" s="27"/>
      <c r="B633" s="27"/>
      <c r="C633" s="28"/>
      <c r="D633" s="27"/>
      <c r="E633" s="27"/>
      <c r="F633" s="27"/>
      <c r="G633" s="29"/>
      <c r="H633" s="129"/>
      <c r="I633" s="30"/>
      <c r="J633" s="30"/>
      <c r="K633" s="30"/>
      <c r="L633" s="30"/>
      <c r="M633" s="30"/>
      <c r="N633" s="130"/>
      <c r="O633" s="31"/>
      <c r="P633" s="31"/>
      <c r="Q633" s="31"/>
      <c r="R633" s="31"/>
      <c r="S633" s="31"/>
      <c r="T633" s="31"/>
      <c r="U633" s="32"/>
      <c r="V633" s="33"/>
      <c r="W633" s="33"/>
      <c r="X633" s="33"/>
      <c r="Y633" s="27"/>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row>
    <row r="634">
      <c r="A634" s="27"/>
      <c r="B634" s="27"/>
      <c r="C634" s="28"/>
      <c r="D634" s="27"/>
      <c r="E634" s="27"/>
      <c r="F634" s="27"/>
      <c r="G634" s="29"/>
      <c r="H634" s="129"/>
      <c r="I634" s="30"/>
      <c r="J634" s="30"/>
      <c r="K634" s="30"/>
      <c r="L634" s="30"/>
      <c r="M634" s="30"/>
      <c r="N634" s="130"/>
      <c r="O634" s="31"/>
      <c r="P634" s="31"/>
      <c r="Q634" s="31"/>
      <c r="R634" s="31"/>
      <c r="S634" s="31"/>
      <c r="T634" s="31"/>
      <c r="U634" s="32"/>
      <c r="V634" s="33"/>
      <c r="W634" s="33"/>
      <c r="X634" s="33"/>
      <c r="Y634" s="27"/>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row>
    <row r="635">
      <c r="A635" s="27"/>
      <c r="B635" s="27"/>
      <c r="C635" s="28"/>
      <c r="D635" s="27"/>
      <c r="E635" s="27"/>
      <c r="F635" s="27"/>
      <c r="G635" s="29"/>
      <c r="H635" s="129"/>
      <c r="I635" s="30"/>
      <c r="J635" s="30"/>
      <c r="K635" s="30"/>
      <c r="L635" s="30"/>
      <c r="M635" s="30"/>
      <c r="N635" s="130"/>
      <c r="O635" s="31"/>
      <c r="P635" s="31"/>
      <c r="Q635" s="31"/>
      <c r="R635" s="31"/>
      <c r="S635" s="31"/>
      <c r="T635" s="31"/>
      <c r="U635" s="32"/>
      <c r="V635" s="33"/>
      <c r="W635" s="33"/>
      <c r="X635" s="33"/>
      <c r="Y635" s="27"/>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row>
    <row r="636">
      <c r="A636" s="27"/>
      <c r="B636" s="27"/>
      <c r="C636" s="28"/>
      <c r="D636" s="27"/>
      <c r="E636" s="27"/>
      <c r="F636" s="27"/>
      <c r="G636" s="29"/>
      <c r="H636" s="129"/>
      <c r="I636" s="30"/>
      <c r="J636" s="30"/>
      <c r="K636" s="30"/>
      <c r="L636" s="30"/>
      <c r="M636" s="30"/>
      <c r="N636" s="130"/>
      <c r="O636" s="31"/>
      <c r="P636" s="31"/>
      <c r="Q636" s="31"/>
      <c r="R636" s="31"/>
      <c r="S636" s="31"/>
      <c r="T636" s="31"/>
      <c r="U636" s="32"/>
      <c r="V636" s="33"/>
      <c r="W636" s="33"/>
      <c r="X636" s="33"/>
      <c r="Y636" s="27"/>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row>
    <row r="637">
      <c r="A637" s="27"/>
      <c r="B637" s="27"/>
      <c r="C637" s="28"/>
      <c r="D637" s="27"/>
      <c r="E637" s="27"/>
      <c r="F637" s="27"/>
      <c r="G637" s="29"/>
      <c r="H637" s="129"/>
      <c r="I637" s="30"/>
      <c r="J637" s="30"/>
      <c r="K637" s="30"/>
      <c r="L637" s="30"/>
      <c r="M637" s="30"/>
      <c r="N637" s="130"/>
      <c r="O637" s="31"/>
      <c r="P637" s="31"/>
      <c r="Q637" s="31"/>
      <c r="R637" s="31"/>
      <c r="S637" s="31"/>
      <c r="T637" s="31"/>
      <c r="U637" s="32"/>
      <c r="V637" s="33"/>
      <c r="W637" s="33"/>
      <c r="X637" s="33"/>
      <c r="Y637" s="27"/>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row>
    <row r="638">
      <c r="A638" s="27"/>
      <c r="B638" s="27"/>
      <c r="C638" s="28"/>
      <c r="D638" s="27"/>
      <c r="E638" s="27"/>
      <c r="F638" s="27"/>
      <c r="G638" s="29"/>
      <c r="H638" s="129"/>
      <c r="I638" s="30"/>
      <c r="J638" s="30"/>
      <c r="K638" s="30"/>
      <c r="L638" s="30"/>
      <c r="M638" s="30"/>
      <c r="N638" s="130"/>
      <c r="O638" s="31"/>
      <c r="P638" s="31"/>
      <c r="Q638" s="31"/>
      <c r="R638" s="31"/>
      <c r="S638" s="31"/>
      <c r="T638" s="31"/>
      <c r="U638" s="32"/>
      <c r="V638" s="33"/>
      <c r="W638" s="33"/>
      <c r="X638" s="33"/>
      <c r="Y638" s="27"/>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row>
    <row r="639">
      <c r="A639" s="27"/>
      <c r="B639" s="27"/>
      <c r="C639" s="28"/>
      <c r="D639" s="27"/>
      <c r="E639" s="27"/>
      <c r="F639" s="27"/>
      <c r="G639" s="29"/>
      <c r="H639" s="129"/>
      <c r="I639" s="30"/>
      <c r="J639" s="30"/>
      <c r="K639" s="30"/>
      <c r="L639" s="30"/>
      <c r="M639" s="30"/>
      <c r="N639" s="130"/>
      <c r="O639" s="31"/>
      <c r="P639" s="31"/>
      <c r="Q639" s="31"/>
      <c r="R639" s="31"/>
      <c r="S639" s="31"/>
      <c r="T639" s="31"/>
      <c r="U639" s="32"/>
      <c r="V639" s="33"/>
      <c r="W639" s="33"/>
      <c r="X639" s="33"/>
      <c r="Y639" s="27"/>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row>
    <row r="640">
      <c r="A640" s="27"/>
      <c r="B640" s="27"/>
      <c r="C640" s="28"/>
      <c r="D640" s="27"/>
      <c r="E640" s="27"/>
      <c r="F640" s="27"/>
      <c r="G640" s="29"/>
      <c r="H640" s="129"/>
      <c r="I640" s="30"/>
      <c r="J640" s="30"/>
      <c r="K640" s="30"/>
      <c r="L640" s="30"/>
      <c r="M640" s="30"/>
      <c r="N640" s="130"/>
      <c r="O640" s="31"/>
      <c r="P640" s="31"/>
      <c r="Q640" s="31"/>
      <c r="R640" s="31"/>
      <c r="S640" s="31"/>
      <c r="T640" s="31"/>
      <c r="U640" s="32"/>
      <c r="V640" s="33"/>
      <c r="W640" s="33"/>
      <c r="X640" s="33"/>
      <c r="Y640" s="27"/>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row>
    <row r="641">
      <c r="A641" s="27"/>
      <c r="B641" s="27"/>
      <c r="C641" s="28"/>
      <c r="D641" s="27"/>
      <c r="E641" s="27"/>
      <c r="F641" s="27"/>
      <c r="G641" s="29"/>
      <c r="H641" s="129"/>
      <c r="I641" s="30"/>
      <c r="J641" s="30"/>
      <c r="K641" s="30"/>
      <c r="L641" s="30"/>
      <c r="M641" s="30"/>
      <c r="N641" s="130"/>
      <c r="O641" s="31"/>
      <c r="P641" s="31"/>
      <c r="Q641" s="31"/>
      <c r="R641" s="31"/>
      <c r="S641" s="31"/>
      <c r="T641" s="31"/>
      <c r="U641" s="32"/>
      <c r="V641" s="33"/>
      <c r="W641" s="33"/>
      <c r="X641" s="33"/>
      <c r="Y641" s="27"/>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row>
    <row r="642">
      <c r="A642" s="27"/>
      <c r="B642" s="27"/>
      <c r="C642" s="28"/>
      <c r="D642" s="27"/>
      <c r="E642" s="27"/>
      <c r="F642" s="27"/>
      <c r="G642" s="29"/>
      <c r="H642" s="129"/>
      <c r="I642" s="30"/>
      <c r="J642" s="30"/>
      <c r="K642" s="30"/>
      <c r="L642" s="30"/>
      <c r="M642" s="30"/>
      <c r="N642" s="130"/>
      <c r="O642" s="31"/>
      <c r="P642" s="31"/>
      <c r="Q642" s="31"/>
      <c r="R642" s="31"/>
      <c r="S642" s="31"/>
      <c r="T642" s="31"/>
      <c r="U642" s="32"/>
      <c r="V642" s="33"/>
      <c r="W642" s="33"/>
      <c r="X642" s="33"/>
      <c r="Y642" s="27"/>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c r="AX642" s="33"/>
    </row>
    <row r="643">
      <c r="A643" s="27"/>
      <c r="B643" s="27"/>
      <c r="C643" s="28"/>
      <c r="D643" s="27"/>
      <c r="E643" s="27"/>
      <c r="F643" s="27"/>
      <c r="G643" s="29"/>
      <c r="H643" s="129"/>
      <c r="I643" s="30"/>
      <c r="J643" s="30"/>
      <c r="K643" s="30"/>
      <c r="L643" s="30"/>
      <c r="M643" s="30"/>
      <c r="N643" s="130"/>
      <c r="O643" s="31"/>
      <c r="P643" s="31"/>
      <c r="Q643" s="31"/>
      <c r="R643" s="31"/>
      <c r="S643" s="31"/>
      <c r="T643" s="31"/>
      <c r="U643" s="32"/>
      <c r="V643" s="33"/>
      <c r="W643" s="33"/>
      <c r="X643" s="33"/>
      <c r="Y643" s="27"/>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row>
    <row r="644">
      <c r="A644" s="27"/>
      <c r="B644" s="27"/>
      <c r="C644" s="28"/>
      <c r="D644" s="27"/>
      <c r="E644" s="27"/>
      <c r="F644" s="27"/>
      <c r="G644" s="29"/>
      <c r="H644" s="129"/>
      <c r="I644" s="30"/>
      <c r="J644" s="30"/>
      <c r="K644" s="30"/>
      <c r="L644" s="30"/>
      <c r="M644" s="30"/>
      <c r="N644" s="130"/>
      <c r="O644" s="31"/>
      <c r="P644" s="31"/>
      <c r="Q644" s="31"/>
      <c r="R644" s="31"/>
      <c r="S644" s="31"/>
      <c r="T644" s="31"/>
      <c r="U644" s="32"/>
      <c r="V644" s="33"/>
      <c r="W644" s="33"/>
      <c r="X644" s="33"/>
      <c r="Y644" s="27"/>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row>
    <row r="645">
      <c r="A645" s="27"/>
      <c r="B645" s="27"/>
      <c r="C645" s="28"/>
      <c r="D645" s="27"/>
      <c r="E645" s="27"/>
      <c r="F645" s="27"/>
      <c r="G645" s="29"/>
      <c r="H645" s="129"/>
      <c r="I645" s="30"/>
      <c r="J645" s="30"/>
      <c r="K645" s="30"/>
      <c r="L645" s="30"/>
      <c r="M645" s="30"/>
      <c r="N645" s="130"/>
      <c r="O645" s="31"/>
      <c r="P645" s="31"/>
      <c r="Q645" s="31"/>
      <c r="R645" s="31"/>
      <c r="S645" s="31"/>
      <c r="T645" s="31"/>
      <c r="U645" s="32"/>
      <c r="V645" s="33"/>
      <c r="W645" s="33"/>
      <c r="X645" s="33"/>
      <c r="Y645" s="27"/>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row>
    <row r="646">
      <c r="A646" s="27"/>
      <c r="B646" s="27"/>
      <c r="C646" s="28"/>
      <c r="D646" s="27"/>
      <c r="E646" s="27"/>
      <c r="F646" s="27"/>
      <c r="G646" s="29"/>
      <c r="H646" s="129"/>
      <c r="I646" s="30"/>
      <c r="J646" s="30"/>
      <c r="K646" s="30"/>
      <c r="L646" s="30"/>
      <c r="M646" s="30"/>
      <c r="N646" s="130"/>
      <c r="O646" s="31"/>
      <c r="P646" s="31"/>
      <c r="Q646" s="31"/>
      <c r="R646" s="31"/>
      <c r="S646" s="31"/>
      <c r="T646" s="31"/>
      <c r="U646" s="32"/>
      <c r="V646" s="33"/>
      <c r="W646" s="33"/>
      <c r="X646" s="33"/>
      <c r="Y646" s="27"/>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row>
    <row r="647">
      <c r="A647" s="27"/>
      <c r="B647" s="27"/>
      <c r="C647" s="28"/>
      <c r="D647" s="27"/>
      <c r="E647" s="27"/>
      <c r="F647" s="27"/>
      <c r="G647" s="29"/>
      <c r="H647" s="129"/>
      <c r="I647" s="30"/>
      <c r="J647" s="30"/>
      <c r="K647" s="30"/>
      <c r="L647" s="30"/>
      <c r="M647" s="30"/>
      <c r="N647" s="130"/>
      <c r="O647" s="31"/>
      <c r="P647" s="31"/>
      <c r="Q647" s="31"/>
      <c r="R647" s="31"/>
      <c r="S647" s="31"/>
      <c r="T647" s="31"/>
      <c r="U647" s="32"/>
      <c r="V647" s="33"/>
      <c r="W647" s="33"/>
      <c r="X647" s="33"/>
      <c r="Y647" s="27"/>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row>
    <row r="648">
      <c r="A648" s="27"/>
      <c r="B648" s="27"/>
      <c r="C648" s="28"/>
      <c r="D648" s="27"/>
      <c r="E648" s="27"/>
      <c r="F648" s="27"/>
      <c r="G648" s="29"/>
      <c r="H648" s="129"/>
      <c r="I648" s="30"/>
      <c r="J648" s="30"/>
      <c r="K648" s="30"/>
      <c r="L648" s="30"/>
      <c r="M648" s="30"/>
      <c r="N648" s="130"/>
      <c r="O648" s="31"/>
      <c r="P648" s="31"/>
      <c r="Q648" s="31"/>
      <c r="R648" s="31"/>
      <c r="S648" s="31"/>
      <c r="T648" s="31"/>
      <c r="U648" s="32"/>
      <c r="V648" s="33"/>
      <c r="W648" s="33"/>
      <c r="X648" s="33"/>
      <c r="Y648" s="27"/>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row>
    <row r="649">
      <c r="A649" s="27"/>
      <c r="B649" s="27"/>
      <c r="C649" s="28"/>
      <c r="D649" s="27"/>
      <c r="E649" s="27"/>
      <c r="F649" s="27"/>
      <c r="G649" s="29"/>
      <c r="H649" s="129"/>
      <c r="I649" s="30"/>
      <c r="J649" s="30"/>
      <c r="K649" s="30"/>
      <c r="L649" s="30"/>
      <c r="M649" s="30"/>
      <c r="N649" s="130"/>
      <c r="O649" s="31"/>
      <c r="P649" s="31"/>
      <c r="Q649" s="31"/>
      <c r="R649" s="31"/>
      <c r="S649" s="31"/>
      <c r="T649" s="31"/>
      <c r="U649" s="32"/>
      <c r="V649" s="33"/>
      <c r="W649" s="33"/>
      <c r="X649" s="33"/>
      <c r="Y649" s="27"/>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row>
    <row r="650">
      <c r="A650" s="27"/>
      <c r="B650" s="27"/>
      <c r="C650" s="28"/>
      <c r="D650" s="27"/>
      <c r="E650" s="27"/>
      <c r="F650" s="27"/>
      <c r="G650" s="29"/>
      <c r="H650" s="129"/>
      <c r="I650" s="30"/>
      <c r="J650" s="30"/>
      <c r="K650" s="30"/>
      <c r="L650" s="30"/>
      <c r="M650" s="30"/>
      <c r="N650" s="130"/>
      <c r="O650" s="31"/>
      <c r="P650" s="31"/>
      <c r="Q650" s="31"/>
      <c r="R650" s="31"/>
      <c r="S650" s="31"/>
      <c r="T650" s="31"/>
      <c r="U650" s="32"/>
      <c r="V650" s="33"/>
      <c r="W650" s="33"/>
      <c r="X650" s="33"/>
      <c r="Y650" s="27"/>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row>
    <row r="651">
      <c r="A651" s="27"/>
      <c r="B651" s="27"/>
      <c r="C651" s="28"/>
      <c r="D651" s="27"/>
      <c r="E651" s="27"/>
      <c r="F651" s="27"/>
      <c r="G651" s="29"/>
      <c r="H651" s="129"/>
      <c r="I651" s="30"/>
      <c r="J651" s="30"/>
      <c r="K651" s="30"/>
      <c r="L651" s="30"/>
      <c r="M651" s="30"/>
      <c r="N651" s="130"/>
      <c r="O651" s="31"/>
      <c r="P651" s="31"/>
      <c r="Q651" s="31"/>
      <c r="R651" s="31"/>
      <c r="S651" s="31"/>
      <c r="T651" s="31"/>
      <c r="U651" s="32"/>
      <c r="V651" s="33"/>
      <c r="W651" s="33"/>
      <c r="X651" s="33"/>
      <c r="Y651" s="27"/>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row>
    <row r="652">
      <c r="A652" s="27"/>
      <c r="B652" s="27"/>
      <c r="C652" s="28"/>
      <c r="D652" s="27"/>
      <c r="E652" s="27"/>
      <c r="F652" s="27"/>
      <c r="G652" s="29"/>
      <c r="H652" s="129"/>
      <c r="I652" s="30"/>
      <c r="J652" s="30"/>
      <c r="K652" s="30"/>
      <c r="L652" s="30"/>
      <c r="M652" s="30"/>
      <c r="N652" s="130"/>
      <c r="O652" s="31"/>
      <c r="P652" s="31"/>
      <c r="Q652" s="31"/>
      <c r="R652" s="31"/>
      <c r="S652" s="31"/>
      <c r="T652" s="31"/>
      <c r="U652" s="32"/>
      <c r="V652" s="33"/>
      <c r="W652" s="33"/>
      <c r="X652" s="33"/>
      <c r="Y652" s="27"/>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row>
    <row r="653">
      <c r="A653" s="27"/>
      <c r="B653" s="27"/>
      <c r="C653" s="28"/>
      <c r="D653" s="27"/>
      <c r="E653" s="27"/>
      <c r="F653" s="27"/>
      <c r="G653" s="29"/>
      <c r="H653" s="129"/>
      <c r="I653" s="30"/>
      <c r="J653" s="30"/>
      <c r="K653" s="30"/>
      <c r="L653" s="30"/>
      <c r="M653" s="30"/>
      <c r="N653" s="130"/>
      <c r="O653" s="31"/>
      <c r="P653" s="31"/>
      <c r="Q653" s="31"/>
      <c r="R653" s="31"/>
      <c r="S653" s="31"/>
      <c r="T653" s="31"/>
      <c r="U653" s="32"/>
      <c r="V653" s="33"/>
      <c r="W653" s="33"/>
      <c r="X653" s="33"/>
      <c r="Y653" s="27"/>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row>
    <row r="654">
      <c r="A654" s="27"/>
      <c r="B654" s="27"/>
      <c r="C654" s="28"/>
      <c r="D654" s="27"/>
      <c r="E654" s="27"/>
      <c r="F654" s="27"/>
      <c r="G654" s="29"/>
      <c r="H654" s="129"/>
      <c r="I654" s="30"/>
      <c r="J654" s="30"/>
      <c r="K654" s="30"/>
      <c r="L654" s="30"/>
      <c r="M654" s="30"/>
      <c r="N654" s="130"/>
      <c r="O654" s="31"/>
      <c r="P654" s="31"/>
      <c r="Q654" s="31"/>
      <c r="R654" s="31"/>
      <c r="S654" s="31"/>
      <c r="T654" s="31"/>
      <c r="U654" s="32"/>
      <c r="V654" s="33"/>
      <c r="W654" s="33"/>
      <c r="X654" s="33"/>
      <c r="Y654" s="27"/>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row>
    <row r="655">
      <c r="A655" s="27"/>
      <c r="B655" s="27"/>
      <c r="C655" s="28"/>
      <c r="D655" s="27"/>
      <c r="E655" s="27"/>
      <c r="F655" s="27"/>
      <c r="G655" s="29"/>
      <c r="H655" s="129"/>
      <c r="I655" s="30"/>
      <c r="J655" s="30"/>
      <c r="K655" s="30"/>
      <c r="L655" s="30"/>
      <c r="M655" s="30"/>
      <c r="N655" s="130"/>
      <c r="O655" s="31"/>
      <c r="P655" s="31"/>
      <c r="Q655" s="31"/>
      <c r="R655" s="31"/>
      <c r="S655" s="31"/>
      <c r="T655" s="31"/>
      <c r="U655" s="32"/>
      <c r="V655" s="33"/>
      <c r="W655" s="33"/>
      <c r="X655" s="33"/>
      <c r="Y655" s="27"/>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row>
    <row r="656">
      <c r="A656" s="27"/>
      <c r="B656" s="27"/>
      <c r="C656" s="28"/>
      <c r="D656" s="27"/>
      <c r="E656" s="27"/>
      <c r="F656" s="27"/>
      <c r="G656" s="29"/>
      <c r="H656" s="129"/>
      <c r="I656" s="30"/>
      <c r="J656" s="30"/>
      <c r="K656" s="30"/>
      <c r="L656" s="30"/>
      <c r="M656" s="30"/>
      <c r="N656" s="130"/>
      <c r="O656" s="31"/>
      <c r="P656" s="31"/>
      <c r="Q656" s="31"/>
      <c r="R656" s="31"/>
      <c r="S656" s="31"/>
      <c r="T656" s="31"/>
      <c r="U656" s="32"/>
      <c r="V656" s="33"/>
      <c r="W656" s="33"/>
      <c r="X656" s="33"/>
      <c r="Y656" s="27"/>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row>
    <row r="657">
      <c r="A657" s="27"/>
      <c r="B657" s="27"/>
      <c r="C657" s="28"/>
      <c r="D657" s="27"/>
      <c r="E657" s="27"/>
      <c r="F657" s="27"/>
      <c r="G657" s="29"/>
      <c r="H657" s="129"/>
      <c r="I657" s="30"/>
      <c r="J657" s="30"/>
      <c r="K657" s="30"/>
      <c r="L657" s="30"/>
      <c r="M657" s="30"/>
      <c r="N657" s="130"/>
      <c r="O657" s="31"/>
      <c r="P657" s="31"/>
      <c r="Q657" s="31"/>
      <c r="R657" s="31"/>
      <c r="S657" s="31"/>
      <c r="T657" s="31"/>
      <c r="U657" s="32"/>
      <c r="V657" s="33"/>
      <c r="W657" s="33"/>
      <c r="X657" s="33"/>
      <c r="Y657" s="27"/>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c r="AX657" s="33"/>
    </row>
    <row r="658">
      <c r="A658" s="27"/>
      <c r="B658" s="27"/>
      <c r="C658" s="28"/>
      <c r="D658" s="27"/>
      <c r="E658" s="27"/>
      <c r="F658" s="27"/>
      <c r="G658" s="29"/>
      <c r="H658" s="129"/>
      <c r="I658" s="30"/>
      <c r="J658" s="30"/>
      <c r="K658" s="30"/>
      <c r="L658" s="30"/>
      <c r="M658" s="30"/>
      <c r="N658" s="130"/>
      <c r="O658" s="31"/>
      <c r="P658" s="31"/>
      <c r="Q658" s="31"/>
      <c r="R658" s="31"/>
      <c r="S658" s="31"/>
      <c r="T658" s="31"/>
      <c r="U658" s="32"/>
      <c r="V658" s="33"/>
      <c r="W658" s="33"/>
      <c r="X658" s="33"/>
      <c r="Y658" s="27"/>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row>
    <row r="659">
      <c r="A659" s="27"/>
      <c r="B659" s="27"/>
      <c r="C659" s="28"/>
      <c r="D659" s="27"/>
      <c r="E659" s="27"/>
      <c r="F659" s="27"/>
      <c r="G659" s="29"/>
      <c r="H659" s="129"/>
      <c r="I659" s="30"/>
      <c r="J659" s="30"/>
      <c r="K659" s="30"/>
      <c r="L659" s="30"/>
      <c r="M659" s="30"/>
      <c r="N659" s="130"/>
      <c r="O659" s="31"/>
      <c r="P659" s="31"/>
      <c r="Q659" s="31"/>
      <c r="R659" s="31"/>
      <c r="S659" s="31"/>
      <c r="T659" s="31"/>
      <c r="U659" s="32"/>
      <c r="V659" s="33"/>
      <c r="W659" s="33"/>
      <c r="X659" s="33"/>
      <c r="Y659" s="27"/>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row>
    <row r="660">
      <c r="A660" s="27"/>
      <c r="B660" s="27"/>
      <c r="C660" s="28"/>
      <c r="D660" s="27"/>
      <c r="E660" s="27"/>
      <c r="F660" s="27"/>
      <c r="G660" s="29"/>
      <c r="H660" s="129"/>
      <c r="I660" s="30"/>
      <c r="J660" s="30"/>
      <c r="K660" s="30"/>
      <c r="L660" s="30"/>
      <c r="M660" s="30"/>
      <c r="N660" s="130"/>
      <c r="O660" s="31"/>
      <c r="P660" s="31"/>
      <c r="Q660" s="31"/>
      <c r="R660" s="31"/>
      <c r="S660" s="31"/>
      <c r="T660" s="31"/>
      <c r="U660" s="32"/>
      <c r="V660" s="33"/>
      <c r="W660" s="33"/>
      <c r="X660" s="33"/>
      <c r="Y660" s="27"/>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row>
    <row r="661">
      <c r="A661" s="27"/>
      <c r="B661" s="27"/>
      <c r="C661" s="28"/>
      <c r="D661" s="27"/>
      <c r="E661" s="27"/>
      <c r="F661" s="27"/>
      <c r="G661" s="29"/>
      <c r="H661" s="129"/>
      <c r="I661" s="30"/>
      <c r="J661" s="30"/>
      <c r="K661" s="30"/>
      <c r="L661" s="30"/>
      <c r="M661" s="30"/>
      <c r="N661" s="130"/>
      <c r="O661" s="31"/>
      <c r="P661" s="31"/>
      <c r="Q661" s="31"/>
      <c r="R661" s="31"/>
      <c r="S661" s="31"/>
      <c r="T661" s="31"/>
      <c r="U661" s="32"/>
      <c r="V661" s="33"/>
      <c r="W661" s="33"/>
      <c r="X661" s="33"/>
      <c r="Y661" s="27"/>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row>
    <row r="662">
      <c r="A662" s="27"/>
      <c r="B662" s="27"/>
      <c r="C662" s="28"/>
      <c r="D662" s="27"/>
      <c r="E662" s="27"/>
      <c r="F662" s="27"/>
      <c r="G662" s="29"/>
      <c r="H662" s="129"/>
      <c r="I662" s="30"/>
      <c r="J662" s="30"/>
      <c r="K662" s="30"/>
      <c r="L662" s="30"/>
      <c r="M662" s="30"/>
      <c r="N662" s="130"/>
      <c r="O662" s="31"/>
      <c r="P662" s="31"/>
      <c r="Q662" s="31"/>
      <c r="R662" s="31"/>
      <c r="S662" s="31"/>
      <c r="T662" s="31"/>
      <c r="U662" s="32"/>
      <c r="V662" s="33"/>
      <c r="W662" s="33"/>
      <c r="X662" s="33"/>
      <c r="Y662" s="27"/>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row>
    <row r="663">
      <c r="A663" s="27"/>
      <c r="B663" s="27"/>
      <c r="C663" s="28"/>
      <c r="D663" s="27"/>
      <c r="E663" s="27"/>
      <c r="F663" s="27"/>
      <c r="G663" s="29"/>
      <c r="H663" s="129"/>
      <c r="I663" s="30"/>
      <c r="J663" s="30"/>
      <c r="K663" s="30"/>
      <c r="L663" s="30"/>
      <c r="M663" s="30"/>
      <c r="N663" s="130"/>
      <c r="O663" s="31"/>
      <c r="P663" s="31"/>
      <c r="Q663" s="31"/>
      <c r="R663" s="31"/>
      <c r="S663" s="31"/>
      <c r="T663" s="31"/>
      <c r="U663" s="32"/>
      <c r="V663" s="33"/>
      <c r="W663" s="33"/>
      <c r="X663" s="33"/>
      <c r="Y663" s="27"/>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row>
    <row r="664">
      <c r="A664" s="27"/>
      <c r="B664" s="27"/>
      <c r="C664" s="28"/>
      <c r="D664" s="27"/>
      <c r="E664" s="27"/>
      <c r="F664" s="27"/>
      <c r="G664" s="29"/>
      <c r="H664" s="129"/>
      <c r="I664" s="30"/>
      <c r="J664" s="30"/>
      <c r="K664" s="30"/>
      <c r="L664" s="30"/>
      <c r="M664" s="30"/>
      <c r="N664" s="130"/>
      <c r="O664" s="31"/>
      <c r="P664" s="31"/>
      <c r="Q664" s="31"/>
      <c r="R664" s="31"/>
      <c r="S664" s="31"/>
      <c r="T664" s="31"/>
      <c r="U664" s="32"/>
      <c r="V664" s="33"/>
      <c r="W664" s="33"/>
      <c r="X664" s="33"/>
      <c r="Y664" s="27"/>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row>
    <row r="665">
      <c r="A665" s="27"/>
      <c r="B665" s="27"/>
      <c r="C665" s="28"/>
      <c r="D665" s="27"/>
      <c r="E665" s="27"/>
      <c r="F665" s="27"/>
      <c r="G665" s="29"/>
      <c r="H665" s="129"/>
      <c r="I665" s="30"/>
      <c r="J665" s="30"/>
      <c r="K665" s="30"/>
      <c r="L665" s="30"/>
      <c r="M665" s="30"/>
      <c r="N665" s="130"/>
      <c r="O665" s="31"/>
      <c r="P665" s="31"/>
      <c r="Q665" s="31"/>
      <c r="R665" s="31"/>
      <c r="S665" s="31"/>
      <c r="T665" s="31"/>
      <c r="U665" s="32"/>
      <c r="V665" s="33"/>
      <c r="W665" s="33"/>
      <c r="X665" s="33"/>
      <c r="Y665" s="27"/>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row>
    <row r="666">
      <c r="A666" s="27"/>
      <c r="B666" s="27"/>
      <c r="C666" s="28"/>
      <c r="D666" s="27"/>
      <c r="E666" s="27"/>
      <c r="F666" s="27"/>
      <c r="G666" s="29"/>
      <c r="H666" s="129"/>
      <c r="I666" s="30"/>
      <c r="J666" s="30"/>
      <c r="K666" s="30"/>
      <c r="L666" s="30"/>
      <c r="M666" s="30"/>
      <c r="N666" s="130"/>
      <c r="O666" s="31"/>
      <c r="P666" s="31"/>
      <c r="Q666" s="31"/>
      <c r="R666" s="31"/>
      <c r="S666" s="31"/>
      <c r="T666" s="31"/>
      <c r="U666" s="32"/>
      <c r="V666" s="33"/>
      <c r="W666" s="33"/>
      <c r="X666" s="33"/>
      <c r="Y666" s="27"/>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row>
    <row r="667">
      <c r="A667" s="27"/>
      <c r="B667" s="27"/>
      <c r="C667" s="28"/>
      <c r="D667" s="27"/>
      <c r="E667" s="27"/>
      <c r="F667" s="27"/>
      <c r="G667" s="29"/>
      <c r="H667" s="129"/>
      <c r="I667" s="30"/>
      <c r="J667" s="30"/>
      <c r="K667" s="30"/>
      <c r="L667" s="30"/>
      <c r="M667" s="30"/>
      <c r="N667" s="130"/>
      <c r="O667" s="31"/>
      <c r="P667" s="31"/>
      <c r="Q667" s="31"/>
      <c r="R667" s="31"/>
      <c r="S667" s="31"/>
      <c r="T667" s="31"/>
      <c r="U667" s="32"/>
      <c r="V667" s="33"/>
      <c r="W667" s="33"/>
      <c r="X667" s="33"/>
      <c r="Y667" s="27"/>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row>
    <row r="668">
      <c r="A668" s="27"/>
      <c r="B668" s="27"/>
      <c r="C668" s="28"/>
      <c r="D668" s="27"/>
      <c r="E668" s="27"/>
      <c r="F668" s="27"/>
      <c r="G668" s="29"/>
      <c r="H668" s="129"/>
      <c r="I668" s="30"/>
      <c r="J668" s="30"/>
      <c r="K668" s="30"/>
      <c r="L668" s="30"/>
      <c r="M668" s="30"/>
      <c r="N668" s="130"/>
      <c r="O668" s="31"/>
      <c r="P668" s="31"/>
      <c r="Q668" s="31"/>
      <c r="R668" s="31"/>
      <c r="S668" s="31"/>
      <c r="T668" s="31"/>
      <c r="U668" s="32"/>
      <c r="V668" s="33"/>
      <c r="W668" s="33"/>
      <c r="X668" s="33"/>
      <c r="Y668" s="27"/>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row>
    <row r="669">
      <c r="A669" s="27"/>
      <c r="B669" s="27"/>
      <c r="C669" s="28"/>
      <c r="D669" s="27"/>
      <c r="E669" s="27"/>
      <c r="F669" s="27"/>
      <c r="G669" s="29"/>
      <c r="H669" s="129"/>
      <c r="I669" s="30"/>
      <c r="J669" s="30"/>
      <c r="K669" s="30"/>
      <c r="L669" s="30"/>
      <c r="M669" s="30"/>
      <c r="N669" s="130"/>
      <c r="O669" s="31"/>
      <c r="P669" s="31"/>
      <c r="Q669" s="31"/>
      <c r="R669" s="31"/>
      <c r="S669" s="31"/>
      <c r="T669" s="31"/>
      <c r="U669" s="32"/>
      <c r="V669" s="33"/>
      <c r="W669" s="33"/>
      <c r="X669" s="33"/>
      <c r="Y669" s="27"/>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row>
    <row r="670">
      <c r="A670" s="27"/>
      <c r="B670" s="27"/>
      <c r="C670" s="28"/>
      <c r="D670" s="27"/>
      <c r="E670" s="27"/>
      <c r="F670" s="27"/>
      <c r="G670" s="29"/>
      <c r="H670" s="129"/>
      <c r="I670" s="30"/>
      <c r="J670" s="30"/>
      <c r="K670" s="30"/>
      <c r="L670" s="30"/>
      <c r="M670" s="30"/>
      <c r="N670" s="130"/>
      <c r="O670" s="31"/>
      <c r="P670" s="31"/>
      <c r="Q670" s="31"/>
      <c r="R670" s="31"/>
      <c r="S670" s="31"/>
      <c r="T670" s="31"/>
      <c r="U670" s="32"/>
      <c r="V670" s="33"/>
      <c r="W670" s="33"/>
      <c r="X670" s="33"/>
      <c r="Y670" s="27"/>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row>
    <row r="671">
      <c r="A671" s="27"/>
      <c r="B671" s="27"/>
      <c r="C671" s="28"/>
      <c r="D671" s="27"/>
      <c r="E671" s="27"/>
      <c r="F671" s="27"/>
      <c r="G671" s="29"/>
      <c r="H671" s="129"/>
      <c r="I671" s="30"/>
      <c r="J671" s="30"/>
      <c r="K671" s="30"/>
      <c r="L671" s="30"/>
      <c r="M671" s="30"/>
      <c r="N671" s="130"/>
      <c r="O671" s="31"/>
      <c r="P671" s="31"/>
      <c r="Q671" s="31"/>
      <c r="R671" s="31"/>
      <c r="S671" s="31"/>
      <c r="T671" s="31"/>
      <c r="U671" s="32"/>
      <c r="V671" s="33"/>
      <c r="W671" s="33"/>
      <c r="X671" s="33"/>
      <c r="Y671" s="27"/>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row>
    <row r="672">
      <c r="A672" s="27"/>
      <c r="B672" s="27"/>
      <c r="C672" s="28"/>
      <c r="D672" s="27"/>
      <c r="E672" s="27"/>
      <c r="F672" s="27"/>
      <c r="G672" s="29"/>
      <c r="H672" s="129"/>
      <c r="I672" s="30"/>
      <c r="J672" s="30"/>
      <c r="K672" s="30"/>
      <c r="L672" s="30"/>
      <c r="M672" s="30"/>
      <c r="N672" s="130"/>
      <c r="O672" s="31"/>
      <c r="P672" s="31"/>
      <c r="Q672" s="31"/>
      <c r="R672" s="31"/>
      <c r="S672" s="31"/>
      <c r="T672" s="31"/>
      <c r="U672" s="32"/>
      <c r="V672" s="33"/>
      <c r="W672" s="33"/>
      <c r="X672" s="33"/>
      <c r="Y672" s="27"/>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row>
    <row r="673">
      <c r="A673" s="27"/>
      <c r="B673" s="27"/>
      <c r="C673" s="28"/>
      <c r="D673" s="27"/>
      <c r="E673" s="27"/>
      <c r="F673" s="27"/>
      <c r="G673" s="29"/>
      <c r="H673" s="129"/>
      <c r="I673" s="30"/>
      <c r="J673" s="30"/>
      <c r="K673" s="30"/>
      <c r="L673" s="30"/>
      <c r="M673" s="30"/>
      <c r="N673" s="130"/>
      <c r="O673" s="31"/>
      <c r="P673" s="31"/>
      <c r="Q673" s="31"/>
      <c r="R673" s="31"/>
      <c r="S673" s="31"/>
      <c r="T673" s="31"/>
      <c r="U673" s="32"/>
      <c r="V673" s="33"/>
      <c r="W673" s="33"/>
      <c r="X673" s="33"/>
      <c r="Y673" s="27"/>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row>
    <row r="674">
      <c r="A674" s="27"/>
      <c r="B674" s="27"/>
      <c r="C674" s="28"/>
      <c r="D674" s="27"/>
      <c r="E674" s="27"/>
      <c r="F674" s="27"/>
      <c r="G674" s="29"/>
      <c r="H674" s="129"/>
      <c r="I674" s="30"/>
      <c r="J674" s="30"/>
      <c r="K674" s="30"/>
      <c r="L674" s="30"/>
      <c r="M674" s="30"/>
      <c r="N674" s="130"/>
      <c r="O674" s="31"/>
      <c r="P674" s="31"/>
      <c r="Q674" s="31"/>
      <c r="R674" s="31"/>
      <c r="S674" s="31"/>
      <c r="T674" s="31"/>
      <c r="U674" s="32"/>
      <c r="V674" s="33"/>
      <c r="W674" s="33"/>
      <c r="X674" s="33"/>
      <c r="Y674" s="27"/>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row>
    <row r="675">
      <c r="A675" s="27"/>
      <c r="B675" s="27"/>
      <c r="C675" s="28"/>
      <c r="D675" s="27"/>
      <c r="E675" s="27"/>
      <c r="F675" s="27"/>
      <c r="G675" s="29"/>
      <c r="H675" s="129"/>
      <c r="I675" s="30"/>
      <c r="J675" s="30"/>
      <c r="K675" s="30"/>
      <c r="L675" s="30"/>
      <c r="M675" s="30"/>
      <c r="N675" s="130"/>
      <c r="O675" s="31"/>
      <c r="P675" s="31"/>
      <c r="Q675" s="31"/>
      <c r="R675" s="31"/>
      <c r="S675" s="31"/>
      <c r="T675" s="31"/>
      <c r="U675" s="32"/>
      <c r="V675" s="33"/>
      <c r="W675" s="33"/>
      <c r="X675" s="33"/>
      <c r="Y675" s="27"/>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row>
    <row r="676">
      <c r="A676" s="27"/>
      <c r="B676" s="27"/>
      <c r="C676" s="28"/>
      <c r="D676" s="27"/>
      <c r="E676" s="27"/>
      <c r="F676" s="27"/>
      <c r="G676" s="29"/>
      <c r="H676" s="129"/>
      <c r="I676" s="30"/>
      <c r="J676" s="30"/>
      <c r="K676" s="30"/>
      <c r="L676" s="30"/>
      <c r="M676" s="30"/>
      <c r="N676" s="130"/>
      <c r="O676" s="31"/>
      <c r="P676" s="31"/>
      <c r="Q676" s="31"/>
      <c r="R676" s="31"/>
      <c r="S676" s="31"/>
      <c r="T676" s="31"/>
      <c r="U676" s="32"/>
      <c r="V676" s="33"/>
      <c r="W676" s="33"/>
      <c r="X676" s="33"/>
      <c r="Y676" s="27"/>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row>
    <row r="677">
      <c r="A677" s="27"/>
      <c r="B677" s="27"/>
      <c r="C677" s="28"/>
      <c r="D677" s="27"/>
      <c r="E677" s="27"/>
      <c r="F677" s="27"/>
      <c r="G677" s="29"/>
      <c r="H677" s="129"/>
      <c r="I677" s="30"/>
      <c r="J677" s="30"/>
      <c r="K677" s="30"/>
      <c r="L677" s="30"/>
      <c r="M677" s="30"/>
      <c r="N677" s="130"/>
      <c r="O677" s="31"/>
      <c r="P677" s="31"/>
      <c r="Q677" s="31"/>
      <c r="R677" s="31"/>
      <c r="S677" s="31"/>
      <c r="T677" s="31"/>
      <c r="U677" s="32"/>
      <c r="V677" s="33"/>
      <c r="W677" s="33"/>
      <c r="X677" s="33"/>
      <c r="Y677" s="27"/>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row>
    <row r="678">
      <c r="A678" s="27"/>
      <c r="B678" s="27"/>
      <c r="C678" s="28"/>
      <c r="D678" s="27"/>
      <c r="E678" s="27"/>
      <c r="F678" s="27"/>
      <c r="G678" s="29"/>
      <c r="H678" s="129"/>
      <c r="I678" s="30"/>
      <c r="J678" s="30"/>
      <c r="K678" s="30"/>
      <c r="L678" s="30"/>
      <c r="M678" s="30"/>
      <c r="N678" s="130"/>
      <c r="O678" s="31"/>
      <c r="P678" s="31"/>
      <c r="Q678" s="31"/>
      <c r="R678" s="31"/>
      <c r="S678" s="31"/>
      <c r="T678" s="31"/>
      <c r="U678" s="32"/>
      <c r="V678" s="33"/>
      <c r="W678" s="33"/>
      <c r="X678" s="33"/>
      <c r="Y678" s="27"/>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row>
    <row r="679">
      <c r="A679" s="27"/>
      <c r="B679" s="27"/>
      <c r="C679" s="28"/>
      <c r="D679" s="27"/>
      <c r="E679" s="27"/>
      <c r="F679" s="27"/>
      <c r="G679" s="29"/>
      <c r="H679" s="129"/>
      <c r="I679" s="30"/>
      <c r="J679" s="30"/>
      <c r="K679" s="30"/>
      <c r="L679" s="30"/>
      <c r="M679" s="30"/>
      <c r="N679" s="130"/>
      <c r="O679" s="31"/>
      <c r="P679" s="31"/>
      <c r="Q679" s="31"/>
      <c r="R679" s="31"/>
      <c r="S679" s="31"/>
      <c r="T679" s="31"/>
      <c r="U679" s="32"/>
      <c r="V679" s="33"/>
      <c r="W679" s="33"/>
      <c r="X679" s="33"/>
      <c r="Y679" s="27"/>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row>
    <row r="680">
      <c r="A680" s="27"/>
      <c r="B680" s="27"/>
      <c r="C680" s="28"/>
      <c r="D680" s="27"/>
      <c r="E680" s="27"/>
      <c r="F680" s="27"/>
      <c r="G680" s="29"/>
      <c r="H680" s="129"/>
      <c r="I680" s="30"/>
      <c r="J680" s="30"/>
      <c r="K680" s="30"/>
      <c r="L680" s="30"/>
      <c r="M680" s="30"/>
      <c r="N680" s="130"/>
      <c r="O680" s="31"/>
      <c r="P680" s="31"/>
      <c r="Q680" s="31"/>
      <c r="R680" s="31"/>
      <c r="S680" s="31"/>
      <c r="T680" s="31"/>
      <c r="U680" s="32"/>
      <c r="V680" s="33"/>
      <c r="W680" s="33"/>
      <c r="X680" s="33"/>
      <c r="Y680" s="27"/>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row>
    <row r="681">
      <c r="A681" s="27"/>
      <c r="B681" s="27"/>
      <c r="C681" s="28"/>
      <c r="D681" s="27"/>
      <c r="E681" s="27"/>
      <c r="F681" s="27"/>
      <c r="G681" s="29"/>
      <c r="H681" s="129"/>
      <c r="I681" s="30"/>
      <c r="J681" s="30"/>
      <c r="K681" s="30"/>
      <c r="L681" s="30"/>
      <c r="M681" s="30"/>
      <c r="N681" s="130"/>
      <c r="O681" s="31"/>
      <c r="P681" s="31"/>
      <c r="Q681" s="31"/>
      <c r="R681" s="31"/>
      <c r="S681" s="31"/>
      <c r="T681" s="31"/>
      <c r="U681" s="32"/>
      <c r="V681" s="33"/>
      <c r="W681" s="33"/>
      <c r="X681" s="33"/>
      <c r="Y681" s="27"/>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c r="AX681" s="33"/>
    </row>
    <row r="682">
      <c r="A682" s="27"/>
      <c r="B682" s="27"/>
      <c r="C682" s="28"/>
      <c r="D682" s="27"/>
      <c r="E682" s="27"/>
      <c r="F682" s="27"/>
      <c r="G682" s="29"/>
      <c r="H682" s="129"/>
      <c r="I682" s="30"/>
      <c r="J682" s="30"/>
      <c r="K682" s="30"/>
      <c r="L682" s="30"/>
      <c r="M682" s="30"/>
      <c r="N682" s="130"/>
      <c r="O682" s="31"/>
      <c r="P682" s="31"/>
      <c r="Q682" s="31"/>
      <c r="R682" s="31"/>
      <c r="S682" s="31"/>
      <c r="T682" s="31"/>
      <c r="U682" s="32"/>
      <c r="V682" s="33"/>
      <c r="W682" s="33"/>
      <c r="X682" s="33"/>
      <c r="Y682" s="27"/>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row>
    <row r="683">
      <c r="A683" s="27"/>
      <c r="B683" s="27"/>
      <c r="C683" s="28"/>
      <c r="D683" s="27"/>
      <c r="E683" s="27"/>
      <c r="F683" s="27"/>
      <c r="G683" s="29"/>
      <c r="H683" s="129"/>
      <c r="I683" s="30"/>
      <c r="J683" s="30"/>
      <c r="K683" s="30"/>
      <c r="L683" s="30"/>
      <c r="M683" s="30"/>
      <c r="N683" s="130"/>
      <c r="O683" s="31"/>
      <c r="P683" s="31"/>
      <c r="Q683" s="31"/>
      <c r="R683" s="31"/>
      <c r="S683" s="31"/>
      <c r="T683" s="31"/>
      <c r="U683" s="32"/>
      <c r="V683" s="33"/>
      <c r="W683" s="33"/>
      <c r="X683" s="33"/>
      <c r="Y683" s="27"/>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row>
    <row r="684">
      <c r="A684" s="27"/>
      <c r="B684" s="27"/>
      <c r="C684" s="28"/>
      <c r="D684" s="27"/>
      <c r="E684" s="27"/>
      <c r="F684" s="27"/>
      <c r="G684" s="29"/>
      <c r="H684" s="129"/>
      <c r="I684" s="30"/>
      <c r="J684" s="30"/>
      <c r="K684" s="30"/>
      <c r="L684" s="30"/>
      <c r="M684" s="30"/>
      <c r="N684" s="130"/>
      <c r="O684" s="31"/>
      <c r="P684" s="31"/>
      <c r="Q684" s="31"/>
      <c r="R684" s="31"/>
      <c r="S684" s="31"/>
      <c r="T684" s="31"/>
      <c r="U684" s="32"/>
      <c r="V684" s="33"/>
      <c r="W684" s="33"/>
      <c r="X684" s="33"/>
      <c r="Y684" s="27"/>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row>
    <row r="685">
      <c r="A685" s="27"/>
      <c r="B685" s="27"/>
      <c r="C685" s="28"/>
      <c r="D685" s="27"/>
      <c r="E685" s="27"/>
      <c r="F685" s="27"/>
      <c r="G685" s="29"/>
      <c r="H685" s="129"/>
      <c r="I685" s="30"/>
      <c r="J685" s="30"/>
      <c r="K685" s="30"/>
      <c r="L685" s="30"/>
      <c r="M685" s="30"/>
      <c r="N685" s="130"/>
      <c r="O685" s="31"/>
      <c r="P685" s="31"/>
      <c r="Q685" s="31"/>
      <c r="R685" s="31"/>
      <c r="S685" s="31"/>
      <c r="T685" s="31"/>
      <c r="U685" s="32"/>
      <c r="V685" s="33"/>
      <c r="W685" s="33"/>
      <c r="X685" s="33"/>
      <c r="Y685" s="27"/>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row>
    <row r="686">
      <c r="A686" s="27"/>
      <c r="B686" s="27"/>
      <c r="C686" s="28"/>
      <c r="D686" s="27"/>
      <c r="E686" s="27"/>
      <c r="F686" s="27"/>
      <c r="G686" s="29"/>
      <c r="H686" s="129"/>
      <c r="I686" s="30"/>
      <c r="J686" s="30"/>
      <c r="K686" s="30"/>
      <c r="L686" s="30"/>
      <c r="M686" s="30"/>
      <c r="N686" s="130"/>
      <c r="O686" s="31"/>
      <c r="P686" s="31"/>
      <c r="Q686" s="31"/>
      <c r="R686" s="31"/>
      <c r="S686" s="31"/>
      <c r="T686" s="31"/>
      <c r="U686" s="32"/>
      <c r="V686" s="33"/>
      <c r="W686" s="33"/>
      <c r="X686" s="33"/>
      <c r="Y686" s="27"/>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row>
    <row r="687">
      <c r="A687" s="27"/>
      <c r="B687" s="27"/>
      <c r="C687" s="28"/>
      <c r="D687" s="27"/>
      <c r="E687" s="27"/>
      <c r="F687" s="27"/>
      <c r="G687" s="29"/>
      <c r="H687" s="129"/>
      <c r="I687" s="30"/>
      <c r="J687" s="30"/>
      <c r="K687" s="30"/>
      <c r="L687" s="30"/>
      <c r="M687" s="30"/>
      <c r="N687" s="130"/>
      <c r="O687" s="31"/>
      <c r="P687" s="31"/>
      <c r="Q687" s="31"/>
      <c r="R687" s="31"/>
      <c r="S687" s="31"/>
      <c r="T687" s="31"/>
      <c r="U687" s="32"/>
      <c r="V687" s="33"/>
      <c r="W687" s="33"/>
      <c r="X687" s="33"/>
      <c r="Y687" s="27"/>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row>
    <row r="688">
      <c r="A688" s="27"/>
      <c r="B688" s="27"/>
      <c r="C688" s="28"/>
      <c r="D688" s="27"/>
      <c r="E688" s="27"/>
      <c r="F688" s="27"/>
      <c r="G688" s="29"/>
      <c r="H688" s="129"/>
      <c r="I688" s="30"/>
      <c r="J688" s="30"/>
      <c r="K688" s="30"/>
      <c r="L688" s="30"/>
      <c r="M688" s="30"/>
      <c r="N688" s="130"/>
      <c r="O688" s="31"/>
      <c r="P688" s="31"/>
      <c r="Q688" s="31"/>
      <c r="R688" s="31"/>
      <c r="S688" s="31"/>
      <c r="T688" s="31"/>
      <c r="U688" s="32"/>
      <c r="V688" s="33"/>
      <c r="W688" s="33"/>
      <c r="X688" s="33"/>
      <c r="Y688" s="27"/>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row>
    <row r="689">
      <c r="A689" s="27"/>
      <c r="B689" s="27"/>
      <c r="C689" s="28"/>
      <c r="D689" s="27"/>
      <c r="E689" s="27"/>
      <c r="F689" s="27"/>
      <c r="G689" s="29"/>
      <c r="H689" s="129"/>
      <c r="I689" s="30"/>
      <c r="J689" s="30"/>
      <c r="K689" s="30"/>
      <c r="L689" s="30"/>
      <c r="M689" s="30"/>
      <c r="N689" s="130"/>
      <c r="O689" s="31"/>
      <c r="P689" s="31"/>
      <c r="Q689" s="31"/>
      <c r="R689" s="31"/>
      <c r="S689" s="31"/>
      <c r="T689" s="31"/>
      <c r="U689" s="32"/>
      <c r="V689" s="33"/>
      <c r="W689" s="33"/>
      <c r="X689" s="33"/>
      <c r="Y689" s="27"/>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c r="AX689" s="33"/>
    </row>
    <row r="690">
      <c r="A690" s="27"/>
      <c r="B690" s="27"/>
      <c r="C690" s="28"/>
      <c r="D690" s="27"/>
      <c r="E690" s="27"/>
      <c r="F690" s="27"/>
      <c r="G690" s="29"/>
      <c r="H690" s="129"/>
      <c r="I690" s="30"/>
      <c r="J690" s="30"/>
      <c r="K690" s="30"/>
      <c r="L690" s="30"/>
      <c r="M690" s="30"/>
      <c r="N690" s="130"/>
      <c r="O690" s="31"/>
      <c r="P690" s="31"/>
      <c r="Q690" s="31"/>
      <c r="R690" s="31"/>
      <c r="S690" s="31"/>
      <c r="T690" s="31"/>
      <c r="U690" s="32"/>
      <c r="V690" s="33"/>
      <c r="W690" s="33"/>
      <c r="X690" s="33"/>
      <c r="Y690" s="27"/>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c r="AX690" s="33"/>
    </row>
    <row r="691">
      <c r="A691" s="27"/>
      <c r="B691" s="27"/>
      <c r="C691" s="28"/>
      <c r="D691" s="27"/>
      <c r="E691" s="27"/>
      <c r="F691" s="27"/>
      <c r="G691" s="29"/>
      <c r="H691" s="129"/>
      <c r="I691" s="30"/>
      <c r="J691" s="30"/>
      <c r="K691" s="30"/>
      <c r="L691" s="30"/>
      <c r="M691" s="30"/>
      <c r="N691" s="130"/>
      <c r="O691" s="31"/>
      <c r="P691" s="31"/>
      <c r="Q691" s="31"/>
      <c r="R691" s="31"/>
      <c r="S691" s="31"/>
      <c r="T691" s="31"/>
      <c r="U691" s="32"/>
      <c r="V691" s="33"/>
      <c r="W691" s="33"/>
      <c r="X691" s="33"/>
      <c r="Y691" s="27"/>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row>
    <row r="692">
      <c r="A692" s="27"/>
      <c r="B692" s="27"/>
      <c r="C692" s="28"/>
      <c r="D692" s="27"/>
      <c r="E692" s="27"/>
      <c r="F692" s="27"/>
      <c r="G692" s="29"/>
      <c r="H692" s="129"/>
      <c r="I692" s="30"/>
      <c r="J692" s="30"/>
      <c r="K692" s="30"/>
      <c r="L692" s="30"/>
      <c r="M692" s="30"/>
      <c r="N692" s="130"/>
      <c r="O692" s="31"/>
      <c r="P692" s="31"/>
      <c r="Q692" s="31"/>
      <c r="R692" s="31"/>
      <c r="S692" s="31"/>
      <c r="T692" s="31"/>
      <c r="U692" s="32"/>
      <c r="V692" s="33"/>
      <c r="W692" s="33"/>
      <c r="X692" s="33"/>
      <c r="Y692" s="27"/>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row>
    <row r="693">
      <c r="A693" s="27"/>
      <c r="B693" s="27"/>
      <c r="C693" s="28"/>
      <c r="D693" s="27"/>
      <c r="E693" s="27"/>
      <c r="F693" s="27"/>
      <c r="G693" s="29"/>
      <c r="H693" s="129"/>
      <c r="I693" s="30"/>
      <c r="J693" s="30"/>
      <c r="K693" s="30"/>
      <c r="L693" s="30"/>
      <c r="M693" s="30"/>
      <c r="N693" s="130"/>
      <c r="O693" s="31"/>
      <c r="P693" s="31"/>
      <c r="Q693" s="31"/>
      <c r="R693" s="31"/>
      <c r="S693" s="31"/>
      <c r="T693" s="31"/>
      <c r="U693" s="32"/>
      <c r="V693" s="33"/>
      <c r="W693" s="33"/>
      <c r="X693" s="33"/>
      <c r="Y693" s="27"/>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row>
    <row r="694">
      <c r="A694" s="27"/>
      <c r="B694" s="27"/>
      <c r="C694" s="28"/>
      <c r="D694" s="27"/>
      <c r="E694" s="27"/>
      <c r="F694" s="27"/>
      <c r="G694" s="29"/>
      <c r="H694" s="129"/>
      <c r="I694" s="30"/>
      <c r="J694" s="30"/>
      <c r="K694" s="30"/>
      <c r="L694" s="30"/>
      <c r="M694" s="30"/>
      <c r="N694" s="130"/>
      <c r="O694" s="31"/>
      <c r="P694" s="31"/>
      <c r="Q694" s="31"/>
      <c r="R694" s="31"/>
      <c r="S694" s="31"/>
      <c r="T694" s="31"/>
      <c r="U694" s="32"/>
      <c r="V694" s="33"/>
      <c r="W694" s="33"/>
      <c r="X694" s="33"/>
      <c r="Y694" s="27"/>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c r="AX694" s="33"/>
    </row>
    <row r="695">
      <c r="A695" s="27"/>
      <c r="B695" s="27"/>
      <c r="C695" s="28"/>
      <c r="D695" s="27"/>
      <c r="E695" s="27"/>
      <c r="F695" s="27"/>
      <c r="G695" s="29"/>
      <c r="H695" s="129"/>
      <c r="I695" s="30"/>
      <c r="J695" s="30"/>
      <c r="K695" s="30"/>
      <c r="L695" s="30"/>
      <c r="M695" s="30"/>
      <c r="N695" s="130"/>
      <c r="O695" s="31"/>
      <c r="P695" s="31"/>
      <c r="Q695" s="31"/>
      <c r="R695" s="31"/>
      <c r="S695" s="31"/>
      <c r="T695" s="31"/>
      <c r="U695" s="32"/>
      <c r="V695" s="33"/>
      <c r="W695" s="33"/>
      <c r="X695" s="33"/>
      <c r="Y695" s="27"/>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c r="AX695" s="33"/>
    </row>
    <row r="696">
      <c r="A696" s="27"/>
      <c r="B696" s="27"/>
      <c r="C696" s="28"/>
      <c r="D696" s="27"/>
      <c r="E696" s="27"/>
      <c r="F696" s="27"/>
      <c r="G696" s="29"/>
      <c r="H696" s="129"/>
      <c r="I696" s="30"/>
      <c r="J696" s="30"/>
      <c r="K696" s="30"/>
      <c r="L696" s="30"/>
      <c r="M696" s="30"/>
      <c r="N696" s="130"/>
      <c r="O696" s="31"/>
      <c r="P696" s="31"/>
      <c r="Q696" s="31"/>
      <c r="R696" s="31"/>
      <c r="S696" s="31"/>
      <c r="T696" s="31"/>
      <c r="U696" s="32"/>
      <c r="V696" s="33"/>
      <c r="W696" s="33"/>
      <c r="X696" s="33"/>
      <c r="Y696" s="27"/>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c r="AX696" s="33"/>
    </row>
    <row r="697">
      <c r="A697" s="27"/>
      <c r="B697" s="27"/>
      <c r="C697" s="28"/>
      <c r="D697" s="27"/>
      <c r="E697" s="27"/>
      <c r="F697" s="27"/>
      <c r="G697" s="29"/>
      <c r="H697" s="129"/>
      <c r="I697" s="30"/>
      <c r="J697" s="30"/>
      <c r="K697" s="30"/>
      <c r="L697" s="30"/>
      <c r="M697" s="30"/>
      <c r="N697" s="130"/>
      <c r="O697" s="31"/>
      <c r="P697" s="31"/>
      <c r="Q697" s="31"/>
      <c r="R697" s="31"/>
      <c r="S697" s="31"/>
      <c r="T697" s="31"/>
      <c r="U697" s="32"/>
      <c r="V697" s="33"/>
      <c r="W697" s="33"/>
      <c r="X697" s="33"/>
      <c r="Y697" s="27"/>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c r="AX697" s="33"/>
    </row>
    <row r="698">
      <c r="A698" s="27"/>
      <c r="B698" s="27"/>
      <c r="C698" s="28"/>
      <c r="D698" s="27"/>
      <c r="E698" s="27"/>
      <c r="F698" s="27"/>
      <c r="G698" s="29"/>
      <c r="H698" s="129"/>
      <c r="I698" s="30"/>
      <c r="J698" s="30"/>
      <c r="K698" s="30"/>
      <c r="L698" s="30"/>
      <c r="M698" s="30"/>
      <c r="N698" s="130"/>
      <c r="O698" s="31"/>
      <c r="P698" s="31"/>
      <c r="Q698" s="31"/>
      <c r="R698" s="31"/>
      <c r="S698" s="31"/>
      <c r="T698" s="31"/>
      <c r="U698" s="32"/>
      <c r="V698" s="33"/>
      <c r="W698" s="33"/>
      <c r="X698" s="33"/>
      <c r="Y698" s="27"/>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row>
    <row r="699">
      <c r="A699" s="27"/>
      <c r="B699" s="27"/>
      <c r="C699" s="28"/>
      <c r="D699" s="27"/>
      <c r="E699" s="27"/>
      <c r="F699" s="27"/>
      <c r="G699" s="29"/>
      <c r="H699" s="129"/>
      <c r="I699" s="30"/>
      <c r="J699" s="30"/>
      <c r="K699" s="30"/>
      <c r="L699" s="30"/>
      <c r="M699" s="30"/>
      <c r="N699" s="130"/>
      <c r="O699" s="31"/>
      <c r="P699" s="31"/>
      <c r="Q699" s="31"/>
      <c r="R699" s="31"/>
      <c r="S699" s="31"/>
      <c r="T699" s="31"/>
      <c r="U699" s="32"/>
      <c r="V699" s="33"/>
      <c r="W699" s="33"/>
      <c r="X699" s="33"/>
      <c r="Y699" s="27"/>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c r="AX699" s="33"/>
    </row>
    <row r="700">
      <c r="A700" s="27"/>
      <c r="B700" s="27"/>
      <c r="C700" s="28"/>
      <c r="D700" s="27"/>
      <c r="E700" s="27"/>
      <c r="F700" s="27"/>
      <c r="G700" s="29"/>
      <c r="H700" s="129"/>
      <c r="I700" s="30"/>
      <c r="J700" s="30"/>
      <c r="K700" s="30"/>
      <c r="L700" s="30"/>
      <c r="M700" s="30"/>
      <c r="N700" s="130"/>
      <c r="O700" s="31"/>
      <c r="P700" s="31"/>
      <c r="Q700" s="31"/>
      <c r="R700" s="31"/>
      <c r="S700" s="31"/>
      <c r="T700" s="31"/>
      <c r="U700" s="32"/>
      <c r="V700" s="33"/>
      <c r="W700" s="33"/>
      <c r="X700" s="33"/>
      <c r="Y700" s="27"/>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c r="AX700" s="33"/>
    </row>
    <row r="701">
      <c r="A701" s="27"/>
      <c r="B701" s="27"/>
      <c r="C701" s="28"/>
      <c r="D701" s="27"/>
      <c r="E701" s="27"/>
      <c r="F701" s="27"/>
      <c r="G701" s="29"/>
      <c r="H701" s="129"/>
      <c r="I701" s="30"/>
      <c r="J701" s="30"/>
      <c r="K701" s="30"/>
      <c r="L701" s="30"/>
      <c r="M701" s="30"/>
      <c r="N701" s="130"/>
      <c r="O701" s="31"/>
      <c r="P701" s="31"/>
      <c r="Q701" s="31"/>
      <c r="R701" s="31"/>
      <c r="S701" s="31"/>
      <c r="T701" s="31"/>
      <c r="U701" s="32"/>
      <c r="V701" s="33"/>
      <c r="W701" s="33"/>
      <c r="X701" s="33"/>
      <c r="Y701" s="27"/>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row>
    <row r="702">
      <c r="A702" s="27"/>
      <c r="B702" s="27"/>
      <c r="C702" s="28"/>
      <c r="D702" s="27"/>
      <c r="E702" s="27"/>
      <c r="F702" s="27"/>
      <c r="G702" s="29"/>
      <c r="H702" s="129"/>
      <c r="I702" s="30"/>
      <c r="J702" s="30"/>
      <c r="K702" s="30"/>
      <c r="L702" s="30"/>
      <c r="M702" s="30"/>
      <c r="N702" s="130"/>
      <c r="O702" s="31"/>
      <c r="P702" s="31"/>
      <c r="Q702" s="31"/>
      <c r="R702" s="31"/>
      <c r="S702" s="31"/>
      <c r="T702" s="31"/>
      <c r="U702" s="32"/>
      <c r="V702" s="33"/>
      <c r="W702" s="33"/>
      <c r="X702" s="33"/>
      <c r="Y702" s="27"/>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c r="AX702" s="33"/>
    </row>
    <row r="703">
      <c r="A703" s="27"/>
      <c r="B703" s="27"/>
      <c r="C703" s="28"/>
      <c r="D703" s="27"/>
      <c r="E703" s="27"/>
      <c r="F703" s="27"/>
      <c r="G703" s="29"/>
      <c r="H703" s="129"/>
      <c r="I703" s="30"/>
      <c r="J703" s="30"/>
      <c r="K703" s="30"/>
      <c r="L703" s="30"/>
      <c r="M703" s="30"/>
      <c r="N703" s="130"/>
      <c r="O703" s="31"/>
      <c r="P703" s="31"/>
      <c r="Q703" s="31"/>
      <c r="R703" s="31"/>
      <c r="S703" s="31"/>
      <c r="T703" s="31"/>
      <c r="U703" s="32"/>
      <c r="V703" s="33"/>
      <c r="W703" s="33"/>
      <c r="X703" s="33"/>
      <c r="Y703" s="27"/>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c r="AX703" s="33"/>
    </row>
    <row r="704">
      <c r="A704" s="27"/>
      <c r="B704" s="27"/>
      <c r="C704" s="28"/>
      <c r="D704" s="27"/>
      <c r="E704" s="27"/>
      <c r="F704" s="27"/>
      <c r="G704" s="29"/>
      <c r="H704" s="129"/>
      <c r="I704" s="30"/>
      <c r="J704" s="30"/>
      <c r="K704" s="30"/>
      <c r="L704" s="30"/>
      <c r="M704" s="30"/>
      <c r="N704" s="130"/>
      <c r="O704" s="31"/>
      <c r="P704" s="31"/>
      <c r="Q704" s="31"/>
      <c r="R704" s="31"/>
      <c r="S704" s="31"/>
      <c r="T704" s="31"/>
      <c r="U704" s="32"/>
      <c r="V704" s="33"/>
      <c r="W704" s="33"/>
      <c r="X704" s="33"/>
      <c r="Y704" s="27"/>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c r="AX704" s="33"/>
    </row>
    <row r="705">
      <c r="A705" s="27"/>
      <c r="B705" s="27"/>
      <c r="C705" s="28"/>
      <c r="D705" s="27"/>
      <c r="E705" s="27"/>
      <c r="F705" s="27"/>
      <c r="G705" s="29"/>
      <c r="H705" s="129"/>
      <c r="I705" s="30"/>
      <c r="J705" s="30"/>
      <c r="K705" s="30"/>
      <c r="L705" s="30"/>
      <c r="M705" s="30"/>
      <c r="N705" s="130"/>
      <c r="O705" s="31"/>
      <c r="P705" s="31"/>
      <c r="Q705" s="31"/>
      <c r="R705" s="31"/>
      <c r="S705" s="31"/>
      <c r="T705" s="31"/>
      <c r="U705" s="32"/>
      <c r="V705" s="33"/>
      <c r="W705" s="33"/>
      <c r="X705" s="33"/>
      <c r="Y705" s="27"/>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c r="AX705" s="33"/>
    </row>
    <row r="706">
      <c r="A706" s="27"/>
      <c r="B706" s="27"/>
      <c r="C706" s="28"/>
      <c r="D706" s="27"/>
      <c r="E706" s="27"/>
      <c r="F706" s="27"/>
      <c r="G706" s="29"/>
      <c r="H706" s="129"/>
      <c r="I706" s="30"/>
      <c r="J706" s="30"/>
      <c r="K706" s="30"/>
      <c r="L706" s="30"/>
      <c r="M706" s="30"/>
      <c r="N706" s="130"/>
      <c r="O706" s="31"/>
      <c r="P706" s="31"/>
      <c r="Q706" s="31"/>
      <c r="R706" s="31"/>
      <c r="S706" s="31"/>
      <c r="T706" s="31"/>
      <c r="U706" s="32"/>
      <c r="V706" s="33"/>
      <c r="W706" s="33"/>
      <c r="X706" s="33"/>
      <c r="Y706" s="27"/>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c r="AX706" s="33"/>
    </row>
    <row r="707">
      <c r="A707" s="27"/>
      <c r="B707" s="27"/>
      <c r="C707" s="28"/>
      <c r="D707" s="27"/>
      <c r="E707" s="27"/>
      <c r="F707" s="27"/>
      <c r="G707" s="29"/>
      <c r="H707" s="129"/>
      <c r="I707" s="30"/>
      <c r="J707" s="30"/>
      <c r="K707" s="30"/>
      <c r="L707" s="30"/>
      <c r="M707" s="30"/>
      <c r="N707" s="130"/>
      <c r="O707" s="31"/>
      <c r="P707" s="31"/>
      <c r="Q707" s="31"/>
      <c r="R707" s="31"/>
      <c r="S707" s="31"/>
      <c r="T707" s="31"/>
      <c r="U707" s="32"/>
      <c r="V707" s="33"/>
      <c r="W707" s="33"/>
      <c r="X707" s="33"/>
      <c r="Y707" s="27"/>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c r="AX707" s="33"/>
    </row>
    <row r="708">
      <c r="A708" s="27"/>
      <c r="B708" s="27"/>
      <c r="C708" s="28"/>
      <c r="D708" s="27"/>
      <c r="E708" s="27"/>
      <c r="F708" s="27"/>
      <c r="G708" s="29"/>
      <c r="H708" s="129"/>
      <c r="I708" s="30"/>
      <c r="J708" s="30"/>
      <c r="K708" s="30"/>
      <c r="L708" s="30"/>
      <c r="M708" s="30"/>
      <c r="N708" s="130"/>
      <c r="O708" s="31"/>
      <c r="P708" s="31"/>
      <c r="Q708" s="31"/>
      <c r="R708" s="31"/>
      <c r="S708" s="31"/>
      <c r="T708" s="31"/>
      <c r="U708" s="32"/>
      <c r="V708" s="33"/>
      <c r="W708" s="33"/>
      <c r="X708" s="33"/>
      <c r="Y708" s="27"/>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c r="AX708" s="33"/>
    </row>
    <row r="709">
      <c r="A709" s="27"/>
      <c r="B709" s="27"/>
      <c r="C709" s="28"/>
      <c r="D709" s="27"/>
      <c r="E709" s="27"/>
      <c r="F709" s="27"/>
      <c r="G709" s="29"/>
      <c r="H709" s="129"/>
      <c r="I709" s="30"/>
      <c r="J709" s="30"/>
      <c r="K709" s="30"/>
      <c r="L709" s="30"/>
      <c r="M709" s="30"/>
      <c r="N709" s="130"/>
      <c r="O709" s="31"/>
      <c r="P709" s="31"/>
      <c r="Q709" s="31"/>
      <c r="R709" s="31"/>
      <c r="S709" s="31"/>
      <c r="T709" s="31"/>
      <c r="U709" s="32"/>
      <c r="V709" s="33"/>
      <c r="W709" s="33"/>
      <c r="X709" s="33"/>
      <c r="Y709" s="27"/>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c r="AX709" s="33"/>
    </row>
    <row r="710">
      <c r="A710" s="27"/>
      <c r="B710" s="27"/>
      <c r="C710" s="28"/>
      <c r="D710" s="27"/>
      <c r="E710" s="27"/>
      <c r="F710" s="27"/>
      <c r="G710" s="29"/>
      <c r="H710" s="129"/>
      <c r="I710" s="30"/>
      <c r="J710" s="30"/>
      <c r="K710" s="30"/>
      <c r="L710" s="30"/>
      <c r="M710" s="30"/>
      <c r="N710" s="130"/>
      <c r="O710" s="31"/>
      <c r="P710" s="31"/>
      <c r="Q710" s="31"/>
      <c r="R710" s="31"/>
      <c r="S710" s="31"/>
      <c r="T710" s="31"/>
      <c r="U710" s="32"/>
      <c r="V710" s="33"/>
      <c r="W710" s="33"/>
      <c r="X710" s="33"/>
      <c r="Y710" s="27"/>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c r="AX710" s="33"/>
    </row>
    <row r="711">
      <c r="A711" s="27"/>
      <c r="B711" s="27"/>
      <c r="C711" s="28"/>
      <c r="D711" s="27"/>
      <c r="E711" s="27"/>
      <c r="F711" s="27"/>
      <c r="G711" s="29"/>
      <c r="H711" s="129"/>
      <c r="I711" s="30"/>
      <c r="J711" s="30"/>
      <c r="K711" s="30"/>
      <c r="L711" s="30"/>
      <c r="M711" s="30"/>
      <c r="N711" s="130"/>
      <c r="O711" s="31"/>
      <c r="P711" s="31"/>
      <c r="Q711" s="31"/>
      <c r="R711" s="31"/>
      <c r="S711" s="31"/>
      <c r="T711" s="31"/>
      <c r="U711" s="32"/>
      <c r="V711" s="33"/>
      <c r="W711" s="33"/>
      <c r="X711" s="33"/>
      <c r="Y711" s="27"/>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c r="AX711" s="33"/>
    </row>
    <row r="712">
      <c r="A712" s="27"/>
      <c r="B712" s="27"/>
      <c r="C712" s="28"/>
      <c r="D712" s="27"/>
      <c r="E712" s="27"/>
      <c r="F712" s="27"/>
      <c r="G712" s="29"/>
      <c r="H712" s="129"/>
      <c r="I712" s="30"/>
      <c r="J712" s="30"/>
      <c r="K712" s="30"/>
      <c r="L712" s="30"/>
      <c r="M712" s="30"/>
      <c r="N712" s="130"/>
      <c r="O712" s="31"/>
      <c r="P712" s="31"/>
      <c r="Q712" s="31"/>
      <c r="R712" s="31"/>
      <c r="S712" s="31"/>
      <c r="T712" s="31"/>
      <c r="U712" s="32"/>
      <c r="V712" s="33"/>
      <c r="W712" s="33"/>
      <c r="X712" s="33"/>
      <c r="Y712" s="27"/>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row>
    <row r="713">
      <c r="A713" s="27"/>
      <c r="B713" s="27"/>
      <c r="C713" s="28"/>
      <c r="D713" s="27"/>
      <c r="E713" s="27"/>
      <c r="F713" s="27"/>
      <c r="G713" s="29"/>
      <c r="H713" s="129"/>
      <c r="I713" s="30"/>
      <c r="J713" s="30"/>
      <c r="K713" s="30"/>
      <c r="L713" s="30"/>
      <c r="M713" s="30"/>
      <c r="N713" s="130"/>
      <c r="O713" s="31"/>
      <c r="P713" s="31"/>
      <c r="Q713" s="31"/>
      <c r="R713" s="31"/>
      <c r="S713" s="31"/>
      <c r="T713" s="31"/>
      <c r="U713" s="32"/>
      <c r="V713" s="33"/>
      <c r="W713" s="33"/>
      <c r="X713" s="33"/>
      <c r="Y713" s="27"/>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row>
    <row r="714">
      <c r="A714" s="27"/>
      <c r="B714" s="27"/>
      <c r="C714" s="28"/>
      <c r="D714" s="27"/>
      <c r="E714" s="27"/>
      <c r="F714" s="27"/>
      <c r="G714" s="29"/>
      <c r="H714" s="129"/>
      <c r="I714" s="30"/>
      <c r="J714" s="30"/>
      <c r="K714" s="30"/>
      <c r="L714" s="30"/>
      <c r="M714" s="30"/>
      <c r="N714" s="130"/>
      <c r="O714" s="31"/>
      <c r="P714" s="31"/>
      <c r="Q714" s="31"/>
      <c r="R714" s="31"/>
      <c r="S714" s="31"/>
      <c r="T714" s="31"/>
      <c r="U714" s="32"/>
      <c r="V714" s="33"/>
      <c r="W714" s="33"/>
      <c r="X714" s="33"/>
      <c r="Y714" s="27"/>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row>
    <row r="715">
      <c r="A715" s="27"/>
      <c r="B715" s="27"/>
      <c r="C715" s="28"/>
      <c r="D715" s="27"/>
      <c r="E715" s="27"/>
      <c r="F715" s="27"/>
      <c r="G715" s="29"/>
      <c r="H715" s="129"/>
      <c r="I715" s="30"/>
      <c r="J715" s="30"/>
      <c r="K715" s="30"/>
      <c r="L715" s="30"/>
      <c r="M715" s="30"/>
      <c r="N715" s="130"/>
      <c r="O715" s="31"/>
      <c r="P715" s="31"/>
      <c r="Q715" s="31"/>
      <c r="R715" s="31"/>
      <c r="S715" s="31"/>
      <c r="T715" s="31"/>
      <c r="U715" s="32"/>
      <c r="V715" s="33"/>
      <c r="W715" s="33"/>
      <c r="X715" s="33"/>
      <c r="Y715" s="27"/>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row>
    <row r="716">
      <c r="A716" s="27"/>
      <c r="B716" s="27"/>
      <c r="C716" s="28"/>
      <c r="D716" s="27"/>
      <c r="E716" s="27"/>
      <c r="F716" s="27"/>
      <c r="G716" s="29"/>
      <c r="H716" s="129"/>
      <c r="I716" s="30"/>
      <c r="J716" s="30"/>
      <c r="K716" s="30"/>
      <c r="L716" s="30"/>
      <c r="M716" s="30"/>
      <c r="N716" s="130"/>
      <c r="O716" s="31"/>
      <c r="P716" s="31"/>
      <c r="Q716" s="31"/>
      <c r="R716" s="31"/>
      <c r="S716" s="31"/>
      <c r="T716" s="31"/>
      <c r="U716" s="32"/>
      <c r="V716" s="33"/>
      <c r="W716" s="33"/>
      <c r="X716" s="33"/>
      <c r="Y716" s="27"/>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row>
    <row r="717">
      <c r="A717" s="27"/>
      <c r="B717" s="27"/>
      <c r="C717" s="28"/>
      <c r="D717" s="27"/>
      <c r="E717" s="27"/>
      <c r="F717" s="27"/>
      <c r="G717" s="29"/>
      <c r="H717" s="129"/>
      <c r="I717" s="30"/>
      <c r="J717" s="30"/>
      <c r="K717" s="30"/>
      <c r="L717" s="30"/>
      <c r="M717" s="30"/>
      <c r="N717" s="130"/>
      <c r="O717" s="31"/>
      <c r="P717" s="31"/>
      <c r="Q717" s="31"/>
      <c r="R717" s="31"/>
      <c r="S717" s="31"/>
      <c r="T717" s="31"/>
      <c r="U717" s="32"/>
      <c r="V717" s="33"/>
      <c r="W717" s="33"/>
      <c r="X717" s="33"/>
      <c r="Y717" s="27"/>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row>
    <row r="718">
      <c r="A718" s="27"/>
      <c r="B718" s="27"/>
      <c r="C718" s="28"/>
      <c r="D718" s="27"/>
      <c r="E718" s="27"/>
      <c r="F718" s="27"/>
      <c r="G718" s="29"/>
      <c r="H718" s="129"/>
      <c r="I718" s="30"/>
      <c r="J718" s="30"/>
      <c r="K718" s="30"/>
      <c r="L718" s="30"/>
      <c r="M718" s="30"/>
      <c r="N718" s="130"/>
      <c r="O718" s="31"/>
      <c r="P718" s="31"/>
      <c r="Q718" s="31"/>
      <c r="R718" s="31"/>
      <c r="S718" s="31"/>
      <c r="T718" s="31"/>
      <c r="U718" s="32"/>
      <c r="V718" s="33"/>
      <c r="W718" s="33"/>
      <c r="X718" s="33"/>
      <c r="Y718" s="27"/>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row>
    <row r="719">
      <c r="A719" s="27"/>
      <c r="B719" s="27"/>
      <c r="C719" s="28"/>
      <c r="D719" s="27"/>
      <c r="E719" s="27"/>
      <c r="F719" s="27"/>
      <c r="G719" s="29"/>
      <c r="H719" s="129"/>
      <c r="I719" s="30"/>
      <c r="J719" s="30"/>
      <c r="K719" s="30"/>
      <c r="L719" s="30"/>
      <c r="M719" s="30"/>
      <c r="N719" s="130"/>
      <c r="O719" s="31"/>
      <c r="P719" s="31"/>
      <c r="Q719" s="31"/>
      <c r="R719" s="31"/>
      <c r="S719" s="31"/>
      <c r="T719" s="31"/>
      <c r="U719" s="32"/>
      <c r="V719" s="33"/>
      <c r="W719" s="33"/>
      <c r="X719" s="33"/>
      <c r="Y719" s="27"/>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row>
    <row r="720">
      <c r="A720" s="27"/>
      <c r="B720" s="27"/>
      <c r="C720" s="28"/>
      <c r="D720" s="27"/>
      <c r="E720" s="27"/>
      <c r="F720" s="27"/>
      <c r="G720" s="29"/>
      <c r="H720" s="129"/>
      <c r="I720" s="30"/>
      <c r="J720" s="30"/>
      <c r="K720" s="30"/>
      <c r="L720" s="30"/>
      <c r="M720" s="30"/>
      <c r="N720" s="130"/>
      <c r="O720" s="31"/>
      <c r="P720" s="31"/>
      <c r="Q720" s="31"/>
      <c r="R720" s="31"/>
      <c r="S720" s="31"/>
      <c r="T720" s="31"/>
      <c r="U720" s="32"/>
      <c r="V720" s="33"/>
      <c r="W720" s="33"/>
      <c r="X720" s="33"/>
      <c r="Y720" s="27"/>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row>
    <row r="721">
      <c r="A721" s="27"/>
      <c r="B721" s="27"/>
      <c r="C721" s="28"/>
      <c r="D721" s="27"/>
      <c r="E721" s="27"/>
      <c r="F721" s="27"/>
      <c r="G721" s="29"/>
      <c r="H721" s="129"/>
      <c r="I721" s="30"/>
      <c r="J721" s="30"/>
      <c r="K721" s="30"/>
      <c r="L721" s="30"/>
      <c r="M721" s="30"/>
      <c r="N721" s="130"/>
      <c r="O721" s="31"/>
      <c r="P721" s="31"/>
      <c r="Q721" s="31"/>
      <c r="R721" s="31"/>
      <c r="S721" s="31"/>
      <c r="T721" s="31"/>
      <c r="U721" s="32"/>
      <c r="V721" s="33"/>
      <c r="W721" s="33"/>
      <c r="X721" s="33"/>
      <c r="Y721" s="27"/>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row>
    <row r="722">
      <c r="A722" s="27"/>
      <c r="B722" s="27"/>
      <c r="C722" s="28"/>
      <c r="D722" s="27"/>
      <c r="E722" s="27"/>
      <c r="F722" s="27"/>
      <c r="G722" s="29"/>
      <c r="H722" s="129"/>
      <c r="I722" s="30"/>
      <c r="J722" s="30"/>
      <c r="K722" s="30"/>
      <c r="L722" s="30"/>
      <c r="M722" s="30"/>
      <c r="N722" s="130"/>
      <c r="O722" s="31"/>
      <c r="P722" s="31"/>
      <c r="Q722" s="31"/>
      <c r="R722" s="31"/>
      <c r="S722" s="31"/>
      <c r="T722" s="31"/>
      <c r="U722" s="32"/>
      <c r="V722" s="33"/>
      <c r="W722" s="33"/>
      <c r="X722" s="33"/>
      <c r="Y722" s="27"/>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row>
    <row r="723">
      <c r="A723" s="27"/>
      <c r="B723" s="27"/>
      <c r="C723" s="28"/>
      <c r="D723" s="27"/>
      <c r="E723" s="27"/>
      <c r="F723" s="27"/>
      <c r="G723" s="29"/>
      <c r="H723" s="129"/>
      <c r="I723" s="30"/>
      <c r="J723" s="30"/>
      <c r="K723" s="30"/>
      <c r="L723" s="30"/>
      <c r="M723" s="30"/>
      <c r="N723" s="130"/>
      <c r="O723" s="31"/>
      <c r="P723" s="31"/>
      <c r="Q723" s="31"/>
      <c r="R723" s="31"/>
      <c r="S723" s="31"/>
      <c r="T723" s="31"/>
      <c r="U723" s="32"/>
      <c r="V723" s="33"/>
      <c r="W723" s="33"/>
      <c r="X723" s="33"/>
      <c r="Y723" s="27"/>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row>
    <row r="724">
      <c r="A724" s="27"/>
      <c r="B724" s="27"/>
      <c r="C724" s="28"/>
      <c r="D724" s="27"/>
      <c r="E724" s="27"/>
      <c r="F724" s="27"/>
      <c r="G724" s="29"/>
      <c r="H724" s="129"/>
      <c r="I724" s="30"/>
      <c r="J724" s="30"/>
      <c r="K724" s="30"/>
      <c r="L724" s="30"/>
      <c r="M724" s="30"/>
      <c r="N724" s="130"/>
      <c r="O724" s="31"/>
      <c r="P724" s="31"/>
      <c r="Q724" s="31"/>
      <c r="R724" s="31"/>
      <c r="S724" s="31"/>
      <c r="T724" s="31"/>
      <c r="U724" s="32"/>
      <c r="V724" s="33"/>
      <c r="W724" s="33"/>
      <c r="X724" s="33"/>
      <c r="Y724" s="27"/>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row>
    <row r="725">
      <c r="A725" s="27"/>
      <c r="B725" s="27"/>
      <c r="C725" s="28"/>
      <c r="D725" s="27"/>
      <c r="E725" s="27"/>
      <c r="F725" s="27"/>
      <c r="G725" s="29"/>
      <c r="H725" s="129"/>
      <c r="I725" s="30"/>
      <c r="J725" s="30"/>
      <c r="K725" s="30"/>
      <c r="L725" s="30"/>
      <c r="M725" s="30"/>
      <c r="N725" s="130"/>
      <c r="O725" s="31"/>
      <c r="P725" s="31"/>
      <c r="Q725" s="31"/>
      <c r="R725" s="31"/>
      <c r="S725" s="31"/>
      <c r="T725" s="31"/>
      <c r="U725" s="32"/>
      <c r="V725" s="33"/>
      <c r="W725" s="33"/>
      <c r="X725" s="33"/>
      <c r="Y725" s="27"/>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row>
    <row r="726">
      <c r="A726" s="27"/>
      <c r="B726" s="27"/>
      <c r="C726" s="28"/>
      <c r="D726" s="27"/>
      <c r="E726" s="27"/>
      <c r="F726" s="27"/>
      <c r="G726" s="29"/>
      <c r="H726" s="129"/>
      <c r="I726" s="30"/>
      <c r="J726" s="30"/>
      <c r="K726" s="30"/>
      <c r="L726" s="30"/>
      <c r="M726" s="30"/>
      <c r="N726" s="130"/>
      <c r="O726" s="31"/>
      <c r="P726" s="31"/>
      <c r="Q726" s="31"/>
      <c r="R726" s="31"/>
      <c r="S726" s="31"/>
      <c r="T726" s="31"/>
      <c r="U726" s="32"/>
      <c r="V726" s="33"/>
      <c r="W726" s="33"/>
      <c r="X726" s="33"/>
      <c r="Y726" s="27"/>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row>
    <row r="727">
      <c r="A727" s="27"/>
      <c r="B727" s="27"/>
      <c r="C727" s="28"/>
      <c r="D727" s="27"/>
      <c r="E727" s="27"/>
      <c r="F727" s="27"/>
      <c r="G727" s="29"/>
      <c r="H727" s="129"/>
      <c r="I727" s="30"/>
      <c r="J727" s="30"/>
      <c r="K727" s="30"/>
      <c r="L727" s="30"/>
      <c r="M727" s="30"/>
      <c r="N727" s="130"/>
      <c r="O727" s="31"/>
      <c r="P727" s="31"/>
      <c r="Q727" s="31"/>
      <c r="R727" s="31"/>
      <c r="S727" s="31"/>
      <c r="T727" s="31"/>
      <c r="U727" s="32"/>
      <c r="V727" s="33"/>
      <c r="W727" s="33"/>
      <c r="X727" s="33"/>
      <c r="Y727" s="27"/>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row>
    <row r="728">
      <c r="A728" s="27"/>
      <c r="B728" s="27"/>
      <c r="C728" s="28"/>
      <c r="D728" s="27"/>
      <c r="E728" s="27"/>
      <c r="F728" s="27"/>
      <c r="G728" s="29"/>
      <c r="H728" s="129"/>
      <c r="I728" s="30"/>
      <c r="J728" s="30"/>
      <c r="K728" s="30"/>
      <c r="L728" s="30"/>
      <c r="M728" s="30"/>
      <c r="N728" s="130"/>
      <c r="O728" s="31"/>
      <c r="P728" s="31"/>
      <c r="Q728" s="31"/>
      <c r="R728" s="31"/>
      <c r="S728" s="31"/>
      <c r="T728" s="31"/>
      <c r="U728" s="32"/>
      <c r="V728" s="33"/>
      <c r="W728" s="33"/>
      <c r="X728" s="33"/>
      <c r="Y728" s="27"/>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row>
    <row r="729">
      <c r="A729" s="27"/>
      <c r="B729" s="27"/>
      <c r="C729" s="28"/>
      <c r="D729" s="27"/>
      <c r="E729" s="27"/>
      <c r="F729" s="27"/>
      <c r="G729" s="29"/>
      <c r="H729" s="129"/>
      <c r="I729" s="30"/>
      <c r="J729" s="30"/>
      <c r="K729" s="30"/>
      <c r="L729" s="30"/>
      <c r="M729" s="30"/>
      <c r="N729" s="130"/>
      <c r="O729" s="31"/>
      <c r="P729" s="31"/>
      <c r="Q729" s="31"/>
      <c r="R729" s="31"/>
      <c r="S729" s="31"/>
      <c r="T729" s="31"/>
      <c r="U729" s="32"/>
      <c r="V729" s="33"/>
      <c r="W729" s="33"/>
      <c r="X729" s="33"/>
      <c r="Y729" s="27"/>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row>
    <row r="730">
      <c r="A730" s="27"/>
      <c r="B730" s="27"/>
      <c r="C730" s="28"/>
      <c r="D730" s="27"/>
      <c r="E730" s="27"/>
      <c r="F730" s="27"/>
      <c r="G730" s="29"/>
      <c r="H730" s="129"/>
      <c r="I730" s="30"/>
      <c r="J730" s="30"/>
      <c r="K730" s="30"/>
      <c r="L730" s="30"/>
      <c r="M730" s="30"/>
      <c r="N730" s="130"/>
      <c r="O730" s="31"/>
      <c r="P730" s="31"/>
      <c r="Q730" s="31"/>
      <c r="R730" s="31"/>
      <c r="S730" s="31"/>
      <c r="T730" s="31"/>
      <c r="U730" s="32"/>
      <c r="V730" s="33"/>
      <c r="W730" s="33"/>
      <c r="X730" s="33"/>
      <c r="Y730" s="27"/>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row>
    <row r="731">
      <c r="A731" s="27"/>
      <c r="B731" s="27"/>
      <c r="C731" s="28"/>
      <c r="D731" s="27"/>
      <c r="E731" s="27"/>
      <c r="F731" s="27"/>
      <c r="G731" s="29"/>
      <c r="H731" s="129"/>
      <c r="I731" s="30"/>
      <c r="J731" s="30"/>
      <c r="K731" s="30"/>
      <c r="L731" s="30"/>
      <c r="M731" s="30"/>
      <c r="N731" s="130"/>
      <c r="O731" s="31"/>
      <c r="P731" s="31"/>
      <c r="Q731" s="31"/>
      <c r="R731" s="31"/>
      <c r="S731" s="31"/>
      <c r="T731" s="31"/>
      <c r="U731" s="32"/>
      <c r="V731" s="33"/>
      <c r="W731" s="33"/>
      <c r="X731" s="33"/>
      <c r="Y731" s="27"/>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row>
    <row r="732">
      <c r="A732" s="27"/>
      <c r="B732" s="27"/>
      <c r="C732" s="28"/>
      <c r="D732" s="27"/>
      <c r="E732" s="27"/>
      <c r="F732" s="27"/>
      <c r="G732" s="29"/>
      <c r="H732" s="129"/>
      <c r="I732" s="30"/>
      <c r="J732" s="30"/>
      <c r="K732" s="30"/>
      <c r="L732" s="30"/>
      <c r="M732" s="30"/>
      <c r="N732" s="130"/>
      <c r="O732" s="31"/>
      <c r="P732" s="31"/>
      <c r="Q732" s="31"/>
      <c r="R732" s="31"/>
      <c r="S732" s="31"/>
      <c r="T732" s="31"/>
      <c r="U732" s="32"/>
      <c r="V732" s="33"/>
      <c r="W732" s="33"/>
      <c r="X732" s="33"/>
      <c r="Y732" s="27"/>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row>
    <row r="733">
      <c r="A733" s="27"/>
      <c r="B733" s="27"/>
      <c r="C733" s="28"/>
      <c r="D733" s="27"/>
      <c r="E733" s="27"/>
      <c r="F733" s="27"/>
      <c r="G733" s="29"/>
      <c r="H733" s="129"/>
      <c r="I733" s="30"/>
      <c r="J733" s="30"/>
      <c r="K733" s="30"/>
      <c r="L733" s="30"/>
      <c r="M733" s="30"/>
      <c r="N733" s="130"/>
      <c r="O733" s="31"/>
      <c r="P733" s="31"/>
      <c r="Q733" s="31"/>
      <c r="R733" s="31"/>
      <c r="S733" s="31"/>
      <c r="T733" s="31"/>
      <c r="U733" s="32"/>
      <c r="V733" s="33"/>
      <c r="W733" s="33"/>
      <c r="X733" s="33"/>
      <c r="Y733" s="27"/>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row>
    <row r="734">
      <c r="A734" s="27"/>
      <c r="B734" s="27"/>
      <c r="C734" s="28"/>
      <c r="D734" s="27"/>
      <c r="E734" s="27"/>
      <c r="F734" s="27"/>
      <c r="G734" s="29"/>
      <c r="H734" s="129"/>
      <c r="I734" s="30"/>
      <c r="J734" s="30"/>
      <c r="K734" s="30"/>
      <c r="L734" s="30"/>
      <c r="M734" s="30"/>
      <c r="N734" s="130"/>
      <c r="O734" s="31"/>
      <c r="P734" s="31"/>
      <c r="Q734" s="31"/>
      <c r="R734" s="31"/>
      <c r="S734" s="31"/>
      <c r="T734" s="31"/>
      <c r="U734" s="32"/>
      <c r="V734" s="33"/>
      <c r="W734" s="33"/>
      <c r="X734" s="33"/>
      <c r="Y734" s="27"/>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row>
    <row r="735">
      <c r="A735" s="27"/>
      <c r="B735" s="27"/>
      <c r="C735" s="28"/>
      <c r="D735" s="27"/>
      <c r="E735" s="27"/>
      <c r="F735" s="27"/>
      <c r="G735" s="29"/>
      <c r="H735" s="129"/>
      <c r="I735" s="30"/>
      <c r="J735" s="30"/>
      <c r="K735" s="30"/>
      <c r="L735" s="30"/>
      <c r="M735" s="30"/>
      <c r="N735" s="130"/>
      <c r="O735" s="31"/>
      <c r="P735" s="31"/>
      <c r="Q735" s="31"/>
      <c r="R735" s="31"/>
      <c r="S735" s="31"/>
      <c r="T735" s="31"/>
      <c r="U735" s="32"/>
      <c r="V735" s="33"/>
      <c r="W735" s="33"/>
      <c r="X735" s="33"/>
      <c r="Y735" s="27"/>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row>
    <row r="736">
      <c r="A736" s="27"/>
      <c r="B736" s="27"/>
      <c r="C736" s="28"/>
      <c r="D736" s="27"/>
      <c r="E736" s="27"/>
      <c r="F736" s="27"/>
      <c r="G736" s="29"/>
      <c r="H736" s="129"/>
      <c r="I736" s="30"/>
      <c r="J736" s="30"/>
      <c r="K736" s="30"/>
      <c r="L736" s="30"/>
      <c r="M736" s="30"/>
      <c r="N736" s="130"/>
      <c r="O736" s="31"/>
      <c r="P736" s="31"/>
      <c r="Q736" s="31"/>
      <c r="R736" s="31"/>
      <c r="S736" s="31"/>
      <c r="T736" s="31"/>
      <c r="U736" s="32"/>
      <c r="V736" s="33"/>
      <c r="W736" s="33"/>
      <c r="X736" s="33"/>
      <c r="Y736" s="27"/>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row>
    <row r="737">
      <c r="A737" s="27"/>
      <c r="B737" s="27"/>
      <c r="C737" s="28"/>
      <c r="D737" s="27"/>
      <c r="E737" s="27"/>
      <c r="F737" s="27"/>
      <c r="G737" s="29"/>
      <c r="H737" s="129"/>
      <c r="I737" s="30"/>
      <c r="J737" s="30"/>
      <c r="K737" s="30"/>
      <c r="L737" s="30"/>
      <c r="M737" s="30"/>
      <c r="N737" s="130"/>
      <c r="O737" s="31"/>
      <c r="P737" s="31"/>
      <c r="Q737" s="31"/>
      <c r="R737" s="31"/>
      <c r="S737" s="31"/>
      <c r="T737" s="31"/>
      <c r="U737" s="32"/>
      <c r="V737" s="33"/>
      <c r="W737" s="33"/>
      <c r="X737" s="33"/>
      <c r="Y737" s="27"/>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row>
    <row r="738">
      <c r="A738" s="27"/>
      <c r="B738" s="27"/>
      <c r="C738" s="28"/>
      <c r="D738" s="27"/>
      <c r="E738" s="27"/>
      <c r="F738" s="27"/>
      <c r="G738" s="29"/>
      <c r="H738" s="129"/>
      <c r="I738" s="30"/>
      <c r="J738" s="30"/>
      <c r="K738" s="30"/>
      <c r="L738" s="30"/>
      <c r="M738" s="30"/>
      <c r="N738" s="130"/>
      <c r="O738" s="31"/>
      <c r="P738" s="31"/>
      <c r="Q738" s="31"/>
      <c r="R738" s="31"/>
      <c r="S738" s="31"/>
      <c r="T738" s="31"/>
      <c r="U738" s="32"/>
      <c r="V738" s="33"/>
      <c r="W738" s="33"/>
      <c r="X738" s="33"/>
      <c r="Y738" s="27"/>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row>
    <row r="739">
      <c r="A739" s="27"/>
      <c r="B739" s="27"/>
      <c r="C739" s="28"/>
      <c r="D739" s="27"/>
      <c r="E739" s="27"/>
      <c r="F739" s="27"/>
      <c r="G739" s="29"/>
      <c r="H739" s="129"/>
      <c r="I739" s="30"/>
      <c r="J739" s="30"/>
      <c r="K739" s="30"/>
      <c r="L739" s="30"/>
      <c r="M739" s="30"/>
      <c r="N739" s="130"/>
      <c r="O739" s="31"/>
      <c r="P739" s="31"/>
      <c r="Q739" s="31"/>
      <c r="R739" s="31"/>
      <c r="S739" s="31"/>
      <c r="T739" s="31"/>
      <c r="U739" s="32"/>
      <c r="V739" s="33"/>
      <c r="W739" s="33"/>
      <c r="X739" s="33"/>
      <c r="Y739" s="27"/>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row>
    <row r="740">
      <c r="A740" s="27"/>
      <c r="B740" s="27"/>
      <c r="C740" s="28"/>
      <c r="D740" s="27"/>
      <c r="E740" s="27"/>
      <c r="F740" s="27"/>
      <c r="G740" s="29"/>
      <c r="H740" s="129"/>
      <c r="I740" s="30"/>
      <c r="J740" s="30"/>
      <c r="K740" s="30"/>
      <c r="L740" s="30"/>
      <c r="M740" s="30"/>
      <c r="N740" s="130"/>
      <c r="O740" s="31"/>
      <c r="P740" s="31"/>
      <c r="Q740" s="31"/>
      <c r="R740" s="31"/>
      <c r="S740" s="31"/>
      <c r="T740" s="31"/>
      <c r="U740" s="32"/>
      <c r="V740" s="33"/>
      <c r="W740" s="33"/>
      <c r="X740" s="33"/>
      <c r="Y740" s="27"/>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row>
    <row r="741">
      <c r="A741" s="27"/>
      <c r="B741" s="27"/>
      <c r="C741" s="28"/>
      <c r="D741" s="27"/>
      <c r="E741" s="27"/>
      <c r="F741" s="27"/>
      <c r="G741" s="29"/>
      <c r="H741" s="129"/>
      <c r="I741" s="30"/>
      <c r="J741" s="30"/>
      <c r="K741" s="30"/>
      <c r="L741" s="30"/>
      <c r="M741" s="30"/>
      <c r="N741" s="130"/>
      <c r="O741" s="31"/>
      <c r="P741" s="31"/>
      <c r="Q741" s="31"/>
      <c r="R741" s="31"/>
      <c r="S741" s="31"/>
      <c r="T741" s="31"/>
      <c r="U741" s="32"/>
      <c r="V741" s="33"/>
      <c r="W741" s="33"/>
      <c r="X741" s="33"/>
      <c r="Y741" s="27"/>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row>
    <row r="742">
      <c r="A742" s="27"/>
      <c r="B742" s="27"/>
      <c r="C742" s="28"/>
      <c r="D742" s="27"/>
      <c r="E742" s="27"/>
      <c r="F742" s="27"/>
      <c r="G742" s="29"/>
      <c r="H742" s="129"/>
      <c r="I742" s="30"/>
      <c r="J742" s="30"/>
      <c r="K742" s="30"/>
      <c r="L742" s="30"/>
      <c r="M742" s="30"/>
      <c r="N742" s="130"/>
      <c r="O742" s="31"/>
      <c r="P742" s="31"/>
      <c r="Q742" s="31"/>
      <c r="R742" s="31"/>
      <c r="S742" s="31"/>
      <c r="T742" s="31"/>
      <c r="U742" s="32"/>
      <c r="V742" s="33"/>
      <c r="W742" s="33"/>
      <c r="X742" s="33"/>
      <c r="Y742" s="27"/>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row>
    <row r="743">
      <c r="A743" s="27"/>
      <c r="B743" s="27"/>
      <c r="C743" s="28"/>
      <c r="D743" s="27"/>
      <c r="E743" s="27"/>
      <c r="F743" s="27"/>
      <c r="G743" s="29"/>
      <c r="H743" s="129"/>
      <c r="I743" s="30"/>
      <c r="J743" s="30"/>
      <c r="K743" s="30"/>
      <c r="L743" s="30"/>
      <c r="M743" s="30"/>
      <c r="N743" s="130"/>
      <c r="O743" s="31"/>
      <c r="P743" s="31"/>
      <c r="Q743" s="31"/>
      <c r="R743" s="31"/>
      <c r="S743" s="31"/>
      <c r="T743" s="31"/>
      <c r="U743" s="32"/>
      <c r="V743" s="33"/>
      <c r="W743" s="33"/>
      <c r="X743" s="33"/>
      <c r="Y743" s="27"/>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row>
    <row r="744">
      <c r="A744" s="27"/>
      <c r="B744" s="27"/>
      <c r="C744" s="28"/>
      <c r="D744" s="27"/>
      <c r="E744" s="27"/>
      <c r="F744" s="27"/>
      <c r="G744" s="29"/>
      <c r="H744" s="129"/>
      <c r="I744" s="30"/>
      <c r="J744" s="30"/>
      <c r="K744" s="30"/>
      <c r="L744" s="30"/>
      <c r="M744" s="30"/>
      <c r="N744" s="130"/>
      <c r="O744" s="31"/>
      <c r="P744" s="31"/>
      <c r="Q744" s="31"/>
      <c r="R744" s="31"/>
      <c r="S744" s="31"/>
      <c r="T744" s="31"/>
      <c r="U744" s="32"/>
      <c r="V744" s="33"/>
      <c r="W744" s="33"/>
      <c r="X744" s="33"/>
      <c r="Y744" s="27"/>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row>
    <row r="745">
      <c r="A745" s="27"/>
      <c r="B745" s="27"/>
      <c r="C745" s="28"/>
      <c r="D745" s="27"/>
      <c r="E745" s="27"/>
      <c r="F745" s="27"/>
      <c r="G745" s="29"/>
      <c r="H745" s="129"/>
      <c r="I745" s="30"/>
      <c r="J745" s="30"/>
      <c r="K745" s="30"/>
      <c r="L745" s="30"/>
      <c r="M745" s="30"/>
      <c r="N745" s="130"/>
      <c r="O745" s="31"/>
      <c r="P745" s="31"/>
      <c r="Q745" s="31"/>
      <c r="R745" s="31"/>
      <c r="S745" s="31"/>
      <c r="T745" s="31"/>
      <c r="U745" s="32"/>
      <c r="V745" s="33"/>
      <c r="W745" s="33"/>
      <c r="X745" s="33"/>
      <c r="Y745" s="27"/>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row>
    <row r="746">
      <c r="A746" s="27"/>
      <c r="B746" s="27"/>
      <c r="C746" s="28"/>
      <c r="D746" s="27"/>
      <c r="E746" s="27"/>
      <c r="F746" s="27"/>
      <c r="G746" s="29"/>
      <c r="H746" s="129"/>
      <c r="I746" s="30"/>
      <c r="J746" s="30"/>
      <c r="K746" s="30"/>
      <c r="L746" s="30"/>
      <c r="M746" s="30"/>
      <c r="N746" s="130"/>
      <c r="O746" s="31"/>
      <c r="P746" s="31"/>
      <c r="Q746" s="31"/>
      <c r="R746" s="31"/>
      <c r="S746" s="31"/>
      <c r="T746" s="31"/>
      <c r="U746" s="32"/>
      <c r="V746" s="33"/>
      <c r="W746" s="33"/>
      <c r="X746" s="33"/>
      <c r="Y746" s="27"/>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row>
    <row r="747">
      <c r="A747" s="27"/>
      <c r="B747" s="27"/>
      <c r="C747" s="28"/>
      <c r="D747" s="27"/>
      <c r="E747" s="27"/>
      <c r="F747" s="27"/>
      <c r="G747" s="29"/>
      <c r="H747" s="129"/>
      <c r="I747" s="30"/>
      <c r="J747" s="30"/>
      <c r="K747" s="30"/>
      <c r="L747" s="30"/>
      <c r="M747" s="30"/>
      <c r="N747" s="130"/>
      <c r="O747" s="31"/>
      <c r="P747" s="31"/>
      <c r="Q747" s="31"/>
      <c r="R747" s="31"/>
      <c r="S747" s="31"/>
      <c r="T747" s="31"/>
      <c r="U747" s="32"/>
      <c r="V747" s="33"/>
      <c r="W747" s="33"/>
      <c r="X747" s="33"/>
      <c r="Y747" s="27"/>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row>
    <row r="748">
      <c r="A748" s="27"/>
      <c r="B748" s="27"/>
      <c r="C748" s="28"/>
      <c r="D748" s="27"/>
      <c r="E748" s="27"/>
      <c r="F748" s="27"/>
      <c r="G748" s="29"/>
      <c r="H748" s="129"/>
      <c r="I748" s="30"/>
      <c r="J748" s="30"/>
      <c r="K748" s="30"/>
      <c r="L748" s="30"/>
      <c r="M748" s="30"/>
      <c r="N748" s="130"/>
      <c r="O748" s="31"/>
      <c r="P748" s="31"/>
      <c r="Q748" s="31"/>
      <c r="R748" s="31"/>
      <c r="S748" s="31"/>
      <c r="T748" s="31"/>
      <c r="U748" s="32"/>
      <c r="V748" s="33"/>
      <c r="W748" s="33"/>
      <c r="X748" s="33"/>
      <c r="Y748" s="27"/>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row>
    <row r="749">
      <c r="A749" s="27"/>
      <c r="B749" s="27"/>
      <c r="C749" s="28"/>
      <c r="D749" s="27"/>
      <c r="E749" s="27"/>
      <c r="F749" s="27"/>
      <c r="G749" s="29"/>
      <c r="H749" s="129"/>
      <c r="I749" s="30"/>
      <c r="J749" s="30"/>
      <c r="K749" s="30"/>
      <c r="L749" s="30"/>
      <c r="M749" s="30"/>
      <c r="N749" s="130"/>
      <c r="O749" s="31"/>
      <c r="P749" s="31"/>
      <c r="Q749" s="31"/>
      <c r="R749" s="31"/>
      <c r="S749" s="31"/>
      <c r="T749" s="31"/>
      <c r="U749" s="32"/>
      <c r="V749" s="33"/>
      <c r="W749" s="33"/>
      <c r="X749" s="33"/>
      <c r="Y749" s="27"/>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row>
    <row r="750">
      <c r="A750" s="27"/>
      <c r="B750" s="27"/>
      <c r="C750" s="28"/>
      <c r="D750" s="27"/>
      <c r="E750" s="27"/>
      <c r="F750" s="27"/>
      <c r="G750" s="29"/>
      <c r="H750" s="129"/>
      <c r="I750" s="30"/>
      <c r="J750" s="30"/>
      <c r="K750" s="30"/>
      <c r="L750" s="30"/>
      <c r="M750" s="30"/>
      <c r="N750" s="130"/>
      <c r="O750" s="31"/>
      <c r="P750" s="31"/>
      <c r="Q750" s="31"/>
      <c r="R750" s="31"/>
      <c r="S750" s="31"/>
      <c r="T750" s="31"/>
      <c r="U750" s="32"/>
      <c r="V750" s="33"/>
      <c r="W750" s="33"/>
      <c r="X750" s="33"/>
      <c r="Y750" s="27"/>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row>
    <row r="751">
      <c r="A751" s="27"/>
      <c r="B751" s="27"/>
      <c r="C751" s="28"/>
      <c r="D751" s="27"/>
      <c r="E751" s="27"/>
      <c r="F751" s="27"/>
      <c r="G751" s="29"/>
      <c r="H751" s="129"/>
      <c r="I751" s="30"/>
      <c r="J751" s="30"/>
      <c r="K751" s="30"/>
      <c r="L751" s="30"/>
      <c r="M751" s="30"/>
      <c r="N751" s="130"/>
      <c r="O751" s="31"/>
      <c r="P751" s="31"/>
      <c r="Q751" s="31"/>
      <c r="R751" s="31"/>
      <c r="S751" s="31"/>
      <c r="T751" s="31"/>
      <c r="U751" s="32"/>
      <c r="V751" s="33"/>
      <c r="W751" s="33"/>
      <c r="X751" s="33"/>
      <c r="Y751" s="27"/>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row>
    <row r="752">
      <c r="A752" s="27"/>
      <c r="B752" s="27"/>
      <c r="C752" s="28"/>
      <c r="D752" s="27"/>
      <c r="E752" s="27"/>
      <c r="F752" s="27"/>
      <c r="G752" s="29"/>
      <c r="H752" s="129"/>
      <c r="I752" s="30"/>
      <c r="J752" s="30"/>
      <c r="K752" s="30"/>
      <c r="L752" s="30"/>
      <c r="M752" s="30"/>
      <c r="N752" s="130"/>
      <c r="O752" s="31"/>
      <c r="P752" s="31"/>
      <c r="Q752" s="31"/>
      <c r="R752" s="31"/>
      <c r="S752" s="31"/>
      <c r="T752" s="31"/>
      <c r="U752" s="32"/>
      <c r="V752" s="33"/>
      <c r="W752" s="33"/>
      <c r="X752" s="33"/>
      <c r="Y752" s="27"/>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row>
    <row r="753">
      <c r="A753" s="27"/>
      <c r="B753" s="27"/>
      <c r="C753" s="28"/>
      <c r="D753" s="27"/>
      <c r="E753" s="27"/>
      <c r="F753" s="27"/>
      <c r="G753" s="29"/>
      <c r="H753" s="129"/>
      <c r="I753" s="30"/>
      <c r="J753" s="30"/>
      <c r="K753" s="30"/>
      <c r="L753" s="30"/>
      <c r="M753" s="30"/>
      <c r="N753" s="130"/>
      <c r="O753" s="31"/>
      <c r="P753" s="31"/>
      <c r="Q753" s="31"/>
      <c r="R753" s="31"/>
      <c r="S753" s="31"/>
      <c r="T753" s="31"/>
      <c r="U753" s="32"/>
      <c r="V753" s="33"/>
      <c r="W753" s="33"/>
      <c r="X753" s="33"/>
      <c r="Y753" s="27"/>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row>
    <row r="754">
      <c r="A754" s="27"/>
      <c r="B754" s="27"/>
      <c r="C754" s="28"/>
      <c r="D754" s="27"/>
      <c r="E754" s="27"/>
      <c r="F754" s="27"/>
      <c r="G754" s="29"/>
      <c r="H754" s="129"/>
      <c r="I754" s="30"/>
      <c r="J754" s="30"/>
      <c r="K754" s="30"/>
      <c r="L754" s="30"/>
      <c r="M754" s="30"/>
      <c r="N754" s="130"/>
      <c r="O754" s="31"/>
      <c r="P754" s="31"/>
      <c r="Q754" s="31"/>
      <c r="R754" s="31"/>
      <c r="S754" s="31"/>
      <c r="T754" s="31"/>
      <c r="U754" s="32"/>
      <c r="V754" s="33"/>
      <c r="W754" s="33"/>
      <c r="X754" s="33"/>
      <c r="Y754" s="27"/>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row>
    <row r="755">
      <c r="A755" s="27"/>
      <c r="B755" s="27"/>
      <c r="C755" s="28"/>
      <c r="D755" s="27"/>
      <c r="E755" s="27"/>
      <c r="F755" s="27"/>
      <c r="G755" s="29"/>
      <c r="H755" s="129"/>
      <c r="I755" s="30"/>
      <c r="J755" s="30"/>
      <c r="K755" s="30"/>
      <c r="L755" s="30"/>
      <c r="M755" s="30"/>
      <c r="N755" s="130"/>
      <c r="O755" s="31"/>
      <c r="P755" s="31"/>
      <c r="Q755" s="31"/>
      <c r="R755" s="31"/>
      <c r="S755" s="31"/>
      <c r="T755" s="31"/>
      <c r="U755" s="32"/>
      <c r="V755" s="33"/>
      <c r="W755" s="33"/>
      <c r="X755" s="33"/>
      <c r="Y755" s="27"/>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row>
    <row r="756">
      <c r="A756" s="27"/>
      <c r="B756" s="27"/>
      <c r="C756" s="28"/>
      <c r="D756" s="27"/>
      <c r="E756" s="27"/>
      <c r="F756" s="27"/>
      <c r="G756" s="29"/>
      <c r="H756" s="129"/>
      <c r="I756" s="30"/>
      <c r="J756" s="30"/>
      <c r="K756" s="30"/>
      <c r="L756" s="30"/>
      <c r="M756" s="30"/>
      <c r="N756" s="130"/>
      <c r="O756" s="31"/>
      <c r="P756" s="31"/>
      <c r="Q756" s="31"/>
      <c r="R756" s="31"/>
      <c r="S756" s="31"/>
      <c r="T756" s="31"/>
      <c r="U756" s="32"/>
      <c r="V756" s="33"/>
      <c r="W756" s="33"/>
      <c r="X756" s="33"/>
      <c r="Y756" s="27"/>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row>
    <row r="757">
      <c r="A757" s="27"/>
      <c r="B757" s="27"/>
      <c r="C757" s="28"/>
      <c r="D757" s="27"/>
      <c r="E757" s="27"/>
      <c r="F757" s="27"/>
      <c r="G757" s="29"/>
      <c r="H757" s="129"/>
      <c r="I757" s="30"/>
      <c r="J757" s="30"/>
      <c r="K757" s="30"/>
      <c r="L757" s="30"/>
      <c r="M757" s="30"/>
      <c r="N757" s="130"/>
      <c r="O757" s="31"/>
      <c r="P757" s="31"/>
      <c r="Q757" s="31"/>
      <c r="R757" s="31"/>
      <c r="S757" s="31"/>
      <c r="T757" s="31"/>
      <c r="U757" s="32"/>
      <c r="V757" s="33"/>
      <c r="W757" s="33"/>
      <c r="X757" s="33"/>
      <c r="Y757" s="27"/>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row>
    <row r="758">
      <c r="A758" s="27"/>
      <c r="B758" s="27"/>
      <c r="C758" s="28"/>
      <c r="D758" s="27"/>
      <c r="E758" s="27"/>
      <c r="F758" s="27"/>
      <c r="G758" s="29"/>
      <c r="H758" s="129"/>
      <c r="I758" s="30"/>
      <c r="J758" s="30"/>
      <c r="K758" s="30"/>
      <c r="L758" s="30"/>
      <c r="M758" s="30"/>
      <c r="N758" s="130"/>
      <c r="O758" s="31"/>
      <c r="P758" s="31"/>
      <c r="Q758" s="31"/>
      <c r="R758" s="31"/>
      <c r="S758" s="31"/>
      <c r="T758" s="31"/>
      <c r="U758" s="32"/>
      <c r="V758" s="33"/>
      <c r="W758" s="33"/>
      <c r="X758" s="33"/>
      <c r="Y758" s="27"/>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row>
    <row r="759">
      <c r="A759" s="27"/>
      <c r="B759" s="27"/>
      <c r="C759" s="28"/>
      <c r="D759" s="27"/>
      <c r="E759" s="27"/>
      <c r="F759" s="27"/>
      <c r="G759" s="29"/>
      <c r="H759" s="129"/>
      <c r="I759" s="30"/>
      <c r="J759" s="30"/>
      <c r="K759" s="30"/>
      <c r="L759" s="30"/>
      <c r="M759" s="30"/>
      <c r="N759" s="130"/>
      <c r="O759" s="31"/>
      <c r="P759" s="31"/>
      <c r="Q759" s="31"/>
      <c r="R759" s="31"/>
      <c r="S759" s="31"/>
      <c r="T759" s="31"/>
      <c r="U759" s="32"/>
      <c r="V759" s="33"/>
      <c r="W759" s="33"/>
      <c r="X759" s="33"/>
      <c r="Y759" s="27"/>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row>
    <row r="760">
      <c r="A760" s="27"/>
      <c r="B760" s="27"/>
      <c r="C760" s="28"/>
      <c r="D760" s="27"/>
      <c r="E760" s="27"/>
      <c r="F760" s="27"/>
      <c r="G760" s="29"/>
      <c r="H760" s="129"/>
      <c r="I760" s="30"/>
      <c r="J760" s="30"/>
      <c r="K760" s="30"/>
      <c r="L760" s="30"/>
      <c r="M760" s="30"/>
      <c r="N760" s="130"/>
      <c r="O760" s="31"/>
      <c r="P760" s="31"/>
      <c r="Q760" s="31"/>
      <c r="R760" s="31"/>
      <c r="S760" s="31"/>
      <c r="T760" s="31"/>
      <c r="U760" s="32"/>
      <c r="V760" s="33"/>
      <c r="W760" s="33"/>
      <c r="X760" s="33"/>
      <c r="Y760" s="27"/>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row>
    <row r="761">
      <c r="A761" s="27"/>
      <c r="B761" s="27"/>
      <c r="C761" s="28"/>
      <c r="D761" s="27"/>
      <c r="E761" s="27"/>
      <c r="F761" s="27"/>
      <c r="G761" s="29"/>
      <c r="H761" s="129"/>
      <c r="I761" s="30"/>
      <c r="J761" s="30"/>
      <c r="K761" s="30"/>
      <c r="L761" s="30"/>
      <c r="M761" s="30"/>
      <c r="N761" s="130"/>
      <c r="O761" s="31"/>
      <c r="P761" s="31"/>
      <c r="Q761" s="31"/>
      <c r="R761" s="31"/>
      <c r="S761" s="31"/>
      <c r="T761" s="31"/>
      <c r="U761" s="32"/>
      <c r="V761" s="33"/>
      <c r="W761" s="33"/>
      <c r="X761" s="33"/>
      <c r="Y761" s="27"/>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row>
    <row r="762">
      <c r="A762" s="27"/>
      <c r="B762" s="27"/>
      <c r="C762" s="28"/>
      <c r="D762" s="27"/>
      <c r="E762" s="27"/>
      <c r="F762" s="27"/>
      <c r="G762" s="29"/>
      <c r="H762" s="129"/>
      <c r="I762" s="30"/>
      <c r="J762" s="30"/>
      <c r="K762" s="30"/>
      <c r="L762" s="30"/>
      <c r="M762" s="30"/>
      <c r="N762" s="130"/>
      <c r="O762" s="31"/>
      <c r="P762" s="31"/>
      <c r="Q762" s="31"/>
      <c r="R762" s="31"/>
      <c r="S762" s="31"/>
      <c r="T762" s="31"/>
      <c r="U762" s="32"/>
      <c r="V762" s="33"/>
      <c r="W762" s="33"/>
      <c r="X762" s="33"/>
      <c r="Y762" s="27"/>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row>
    <row r="763">
      <c r="A763" s="27"/>
      <c r="B763" s="27"/>
      <c r="C763" s="28"/>
      <c r="D763" s="27"/>
      <c r="E763" s="27"/>
      <c r="F763" s="27"/>
      <c r="G763" s="29"/>
      <c r="H763" s="129"/>
      <c r="I763" s="30"/>
      <c r="J763" s="30"/>
      <c r="K763" s="30"/>
      <c r="L763" s="30"/>
      <c r="M763" s="30"/>
      <c r="N763" s="130"/>
      <c r="O763" s="31"/>
      <c r="P763" s="31"/>
      <c r="Q763" s="31"/>
      <c r="R763" s="31"/>
      <c r="S763" s="31"/>
      <c r="T763" s="31"/>
      <c r="U763" s="32"/>
      <c r="V763" s="33"/>
      <c r="W763" s="33"/>
      <c r="X763" s="33"/>
      <c r="Y763" s="27"/>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row>
    <row r="764">
      <c r="A764" s="27"/>
      <c r="B764" s="27"/>
      <c r="C764" s="28"/>
      <c r="D764" s="27"/>
      <c r="E764" s="27"/>
      <c r="F764" s="27"/>
      <c r="G764" s="29"/>
      <c r="H764" s="129"/>
      <c r="I764" s="30"/>
      <c r="J764" s="30"/>
      <c r="K764" s="30"/>
      <c r="L764" s="30"/>
      <c r="M764" s="30"/>
      <c r="N764" s="130"/>
      <c r="O764" s="31"/>
      <c r="P764" s="31"/>
      <c r="Q764" s="31"/>
      <c r="R764" s="31"/>
      <c r="S764" s="31"/>
      <c r="T764" s="31"/>
      <c r="U764" s="32"/>
      <c r="V764" s="33"/>
      <c r="W764" s="33"/>
      <c r="X764" s="33"/>
      <c r="Y764" s="27"/>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row>
    <row r="765">
      <c r="A765" s="27"/>
      <c r="B765" s="27"/>
      <c r="C765" s="28"/>
      <c r="D765" s="27"/>
      <c r="E765" s="27"/>
      <c r="F765" s="27"/>
      <c r="G765" s="29"/>
      <c r="H765" s="129"/>
      <c r="I765" s="30"/>
      <c r="J765" s="30"/>
      <c r="K765" s="30"/>
      <c r="L765" s="30"/>
      <c r="M765" s="30"/>
      <c r="N765" s="130"/>
      <c r="O765" s="31"/>
      <c r="P765" s="31"/>
      <c r="Q765" s="31"/>
      <c r="R765" s="31"/>
      <c r="S765" s="31"/>
      <c r="T765" s="31"/>
      <c r="U765" s="32"/>
      <c r="V765" s="33"/>
      <c r="W765" s="33"/>
      <c r="X765" s="33"/>
      <c r="Y765" s="27"/>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row>
    <row r="766">
      <c r="A766" s="27"/>
      <c r="B766" s="27"/>
      <c r="C766" s="28"/>
      <c r="D766" s="27"/>
      <c r="E766" s="27"/>
      <c r="F766" s="27"/>
      <c r="G766" s="29"/>
      <c r="H766" s="129"/>
      <c r="I766" s="30"/>
      <c r="J766" s="30"/>
      <c r="K766" s="30"/>
      <c r="L766" s="30"/>
      <c r="M766" s="30"/>
      <c r="N766" s="130"/>
      <c r="O766" s="31"/>
      <c r="P766" s="31"/>
      <c r="Q766" s="31"/>
      <c r="R766" s="31"/>
      <c r="S766" s="31"/>
      <c r="T766" s="31"/>
      <c r="U766" s="32"/>
      <c r="V766" s="33"/>
      <c r="W766" s="33"/>
      <c r="X766" s="33"/>
      <c r="Y766" s="27"/>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row>
    <row r="767">
      <c r="A767" s="27"/>
      <c r="B767" s="27"/>
      <c r="C767" s="28"/>
      <c r="D767" s="27"/>
      <c r="E767" s="27"/>
      <c r="F767" s="27"/>
      <c r="G767" s="29"/>
      <c r="H767" s="129"/>
      <c r="I767" s="30"/>
      <c r="J767" s="30"/>
      <c r="K767" s="30"/>
      <c r="L767" s="30"/>
      <c r="M767" s="30"/>
      <c r="N767" s="130"/>
      <c r="O767" s="31"/>
      <c r="P767" s="31"/>
      <c r="Q767" s="31"/>
      <c r="R767" s="31"/>
      <c r="S767" s="31"/>
      <c r="T767" s="31"/>
      <c r="U767" s="32"/>
      <c r="V767" s="33"/>
      <c r="W767" s="33"/>
      <c r="X767" s="33"/>
      <c r="Y767" s="27"/>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row>
    <row r="768">
      <c r="A768" s="27"/>
      <c r="B768" s="27"/>
      <c r="C768" s="28"/>
      <c r="D768" s="27"/>
      <c r="E768" s="27"/>
      <c r="F768" s="27"/>
      <c r="G768" s="29"/>
      <c r="H768" s="129"/>
      <c r="I768" s="30"/>
      <c r="J768" s="30"/>
      <c r="K768" s="30"/>
      <c r="L768" s="30"/>
      <c r="M768" s="30"/>
      <c r="N768" s="130"/>
      <c r="O768" s="31"/>
      <c r="P768" s="31"/>
      <c r="Q768" s="31"/>
      <c r="R768" s="31"/>
      <c r="S768" s="31"/>
      <c r="T768" s="31"/>
      <c r="U768" s="32"/>
      <c r="V768" s="33"/>
      <c r="W768" s="33"/>
      <c r="X768" s="33"/>
      <c r="Y768" s="27"/>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row>
    <row r="769">
      <c r="A769" s="27"/>
      <c r="B769" s="27"/>
      <c r="C769" s="28"/>
      <c r="D769" s="27"/>
      <c r="E769" s="27"/>
      <c r="F769" s="27"/>
      <c r="G769" s="29"/>
      <c r="H769" s="129"/>
      <c r="I769" s="30"/>
      <c r="J769" s="30"/>
      <c r="K769" s="30"/>
      <c r="L769" s="30"/>
      <c r="M769" s="30"/>
      <c r="N769" s="130"/>
      <c r="O769" s="31"/>
      <c r="P769" s="31"/>
      <c r="Q769" s="31"/>
      <c r="R769" s="31"/>
      <c r="S769" s="31"/>
      <c r="T769" s="31"/>
      <c r="U769" s="32"/>
      <c r="V769" s="33"/>
      <c r="W769" s="33"/>
      <c r="X769" s="33"/>
      <c r="Y769" s="27"/>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row>
    <row r="770">
      <c r="A770" s="27"/>
      <c r="B770" s="27"/>
      <c r="C770" s="28"/>
      <c r="D770" s="27"/>
      <c r="E770" s="27"/>
      <c r="F770" s="27"/>
      <c r="G770" s="29"/>
      <c r="H770" s="129"/>
      <c r="I770" s="30"/>
      <c r="J770" s="30"/>
      <c r="K770" s="30"/>
      <c r="L770" s="30"/>
      <c r="M770" s="30"/>
      <c r="N770" s="130"/>
      <c r="O770" s="31"/>
      <c r="P770" s="31"/>
      <c r="Q770" s="31"/>
      <c r="R770" s="31"/>
      <c r="S770" s="31"/>
      <c r="T770" s="31"/>
      <c r="U770" s="32"/>
      <c r="V770" s="33"/>
      <c r="W770" s="33"/>
      <c r="X770" s="33"/>
      <c r="Y770" s="27"/>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row>
    <row r="771">
      <c r="A771" s="27"/>
      <c r="B771" s="27"/>
      <c r="C771" s="28"/>
      <c r="D771" s="27"/>
      <c r="E771" s="27"/>
      <c r="F771" s="27"/>
      <c r="G771" s="29"/>
      <c r="H771" s="129"/>
      <c r="I771" s="30"/>
      <c r="J771" s="30"/>
      <c r="K771" s="30"/>
      <c r="L771" s="30"/>
      <c r="M771" s="30"/>
      <c r="N771" s="130"/>
      <c r="O771" s="31"/>
      <c r="P771" s="31"/>
      <c r="Q771" s="31"/>
      <c r="R771" s="31"/>
      <c r="S771" s="31"/>
      <c r="T771" s="31"/>
      <c r="U771" s="32"/>
      <c r="V771" s="33"/>
      <c r="W771" s="33"/>
      <c r="X771" s="33"/>
      <c r="Y771" s="27"/>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row>
    <row r="772">
      <c r="A772" s="27"/>
      <c r="B772" s="27"/>
      <c r="C772" s="28"/>
      <c r="D772" s="27"/>
      <c r="E772" s="27"/>
      <c r="F772" s="27"/>
      <c r="G772" s="29"/>
      <c r="H772" s="129"/>
      <c r="I772" s="30"/>
      <c r="J772" s="30"/>
      <c r="K772" s="30"/>
      <c r="L772" s="30"/>
      <c r="M772" s="30"/>
      <c r="N772" s="130"/>
      <c r="O772" s="31"/>
      <c r="P772" s="31"/>
      <c r="Q772" s="31"/>
      <c r="R772" s="31"/>
      <c r="S772" s="31"/>
      <c r="T772" s="31"/>
      <c r="U772" s="32"/>
      <c r="V772" s="33"/>
      <c r="W772" s="33"/>
      <c r="X772" s="33"/>
      <c r="Y772" s="27"/>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row>
    <row r="773">
      <c r="A773" s="27"/>
      <c r="B773" s="27"/>
      <c r="C773" s="28"/>
      <c r="D773" s="27"/>
      <c r="E773" s="27"/>
      <c r="F773" s="27"/>
      <c r="G773" s="29"/>
      <c r="H773" s="129"/>
      <c r="I773" s="30"/>
      <c r="J773" s="30"/>
      <c r="K773" s="30"/>
      <c r="L773" s="30"/>
      <c r="M773" s="30"/>
      <c r="N773" s="130"/>
      <c r="O773" s="31"/>
      <c r="P773" s="31"/>
      <c r="Q773" s="31"/>
      <c r="R773" s="31"/>
      <c r="S773" s="31"/>
      <c r="T773" s="31"/>
      <c r="U773" s="32"/>
      <c r="V773" s="33"/>
      <c r="W773" s="33"/>
      <c r="X773" s="33"/>
      <c r="Y773" s="27"/>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row>
    <row r="774">
      <c r="A774" s="27"/>
      <c r="B774" s="27"/>
      <c r="C774" s="28"/>
      <c r="D774" s="27"/>
      <c r="E774" s="27"/>
      <c r="F774" s="27"/>
      <c r="G774" s="29"/>
      <c r="H774" s="129"/>
      <c r="I774" s="30"/>
      <c r="J774" s="30"/>
      <c r="K774" s="30"/>
      <c r="L774" s="30"/>
      <c r="M774" s="30"/>
      <c r="N774" s="130"/>
      <c r="O774" s="31"/>
      <c r="P774" s="31"/>
      <c r="Q774" s="31"/>
      <c r="R774" s="31"/>
      <c r="S774" s="31"/>
      <c r="T774" s="31"/>
      <c r="U774" s="32"/>
      <c r="V774" s="33"/>
      <c r="W774" s="33"/>
      <c r="X774" s="33"/>
      <c r="Y774" s="27"/>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row>
    <row r="775">
      <c r="A775" s="27"/>
      <c r="B775" s="27"/>
      <c r="C775" s="28"/>
      <c r="D775" s="27"/>
      <c r="E775" s="27"/>
      <c r="F775" s="27"/>
      <c r="G775" s="29"/>
      <c r="H775" s="129"/>
      <c r="I775" s="30"/>
      <c r="J775" s="30"/>
      <c r="K775" s="30"/>
      <c r="L775" s="30"/>
      <c r="M775" s="30"/>
      <c r="N775" s="130"/>
      <c r="O775" s="31"/>
      <c r="P775" s="31"/>
      <c r="Q775" s="31"/>
      <c r="R775" s="31"/>
      <c r="S775" s="31"/>
      <c r="T775" s="31"/>
      <c r="U775" s="32"/>
      <c r="V775" s="33"/>
      <c r="W775" s="33"/>
      <c r="X775" s="33"/>
      <c r="Y775" s="27"/>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row>
    <row r="776">
      <c r="A776" s="27"/>
      <c r="B776" s="27"/>
      <c r="C776" s="28"/>
      <c r="D776" s="27"/>
      <c r="E776" s="27"/>
      <c r="F776" s="27"/>
      <c r="G776" s="29"/>
      <c r="H776" s="129"/>
      <c r="I776" s="30"/>
      <c r="J776" s="30"/>
      <c r="K776" s="30"/>
      <c r="L776" s="30"/>
      <c r="M776" s="30"/>
      <c r="N776" s="130"/>
      <c r="O776" s="31"/>
      <c r="P776" s="31"/>
      <c r="Q776" s="31"/>
      <c r="R776" s="31"/>
      <c r="S776" s="31"/>
      <c r="T776" s="31"/>
      <c r="U776" s="32"/>
      <c r="V776" s="33"/>
      <c r="W776" s="33"/>
      <c r="X776" s="33"/>
      <c r="Y776" s="27"/>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row>
    <row r="777">
      <c r="A777" s="27"/>
      <c r="B777" s="27"/>
      <c r="C777" s="28"/>
      <c r="D777" s="27"/>
      <c r="E777" s="27"/>
      <c r="F777" s="27"/>
      <c r="G777" s="29"/>
      <c r="H777" s="129"/>
      <c r="I777" s="30"/>
      <c r="J777" s="30"/>
      <c r="K777" s="30"/>
      <c r="L777" s="30"/>
      <c r="M777" s="30"/>
      <c r="N777" s="130"/>
      <c r="O777" s="31"/>
      <c r="P777" s="31"/>
      <c r="Q777" s="31"/>
      <c r="R777" s="31"/>
      <c r="S777" s="31"/>
      <c r="T777" s="31"/>
      <c r="U777" s="32"/>
      <c r="V777" s="33"/>
      <c r="W777" s="33"/>
      <c r="X777" s="33"/>
      <c r="Y777" s="27"/>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row>
    <row r="778">
      <c r="A778" s="27"/>
      <c r="B778" s="27"/>
      <c r="C778" s="28"/>
      <c r="D778" s="27"/>
      <c r="E778" s="27"/>
      <c r="F778" s="27"/>
      <c r="G778" s="29"/>
      <c r="H778" s="129"/>
      <c r="I778" s="30"/>
      <c r="J778" s="30"/>
      <c r="K778" s="30"/>
      <c r="L778" s="30"/>
      <c r="M778" s="30"/>
      <c r="N778" s="130"/>
      <c r="O778" s="31"/>
      <c r="P778" s="31"/>
      <c r="Q778" s="31"/>
      <c r="R778" s="31"/>
      <c r="S778" s="31"/>
      <c r="T778" s="31"/>
      <c r="U778" s="32"/>
      <c r="V778" s="33"/>
      <c r="W778" s="33"/>
      <c r="X778" s="33"/>
      <c r="Y778" s="27"/>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row>
    <row r="779">
      <c r="A779" s="27"/>
      <c r="B779" s="27"/>
      <c r="C779" s="28"/>
      <c r="D779" s="27"/>
      <c r="E779" s="27"/>
      <c r="F779" s="27"/>
      <c r="G779" s="29"/>
      <c r="H779" s="129"/>
      <c r="I779" s="30"/>
      <c r="J779" s="30"/>
      <c r="K779" s="30"/>
      <c r="L779" s="30"/>
      <c r="M779" s="30"/>
      <c r="N779" s="130"/>
      <c r="O779" s="31"/>
      <c r="P779" s="31"/>
      <c r="Q779" s="31"/>
      <c r="R779" s="31"/>
      <c r="S779" s="31"/>
      <c r="T779" s="31"/>
      <c r="U779" s="32"/>
      <c r="V779" s="33"/>
      <c r="W779" s="33"/>
      <c r="X779" s="33"/>
      <c r="Y779" s="27"/>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row>
    <row r="780">
      <c r="A780" s="27"/>
      <c r="B780" s="27"/>
      <c r="C780" s="28"/>
      <c r="D780" s="27"/>
      <c r="E780" s="27"/>
      <c r="F780" s="27"/>
      <c r="G780" s="29"/>
      <c r="H780" s="129"/>
      <c r="I780" s="30"/>
      <c r="J780" s="30"/>
      <c r="K780" s="30"/>
      <c r="L780" s="30"/>
      <c r="M780" s="30"/>
      <c r="N780" s="130"/>
      <c r="O780" s="31"/>
      <c r="P780" s="31"/>
      <c r="Q780" s="31"/>
      <c r="R780" s="31"/>
      <c r="S780" s="31"/>
      <c r="T780" s="31"/>
      <c r="U780" s="32"/>
      <c r="V780" s="33"/>
      <c r="W780" s="33"/>
      <c r="X780" s="33"/>
      <c r="Y780" s="27"/>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row>
    <row r="781">
      <c r="A781" s="27"/>
      <c r="B781" s="27"/>
      <c r="C781" s="28"/>
      <c r="D781" s="27"/>
      <c r="E781" s="27"/>
      <c r="F781" s="27"/>
      <c r="G781" s="29"/>
      <c r="H781" s="129"/>
      <c r="I781" s="30"/>
      <c r="J781" s="30"/>
      <c r="K781" s="30"/>
      <c r="L781" s="30"/>
      <c r="M781" s="30"/>
      <c r="N781" s="130"/>
      <c r="O781" s="31"/>
      <c r="P781" s="31"/>
      <c r="Q781" s="31"/>
      <c r="R781" s="31"/>
      <c r="S781" s="31"/>
      <c r="T781" s="31"/>
      <c r="U781" s="32"/>
      <c r="V781" s="33"/>
      <c r="W781" s="33"/>
      <c r="X781" s="33"/>
      <c r="Y781" s="27"/>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row>
    <row r="782">
      <c r="A782" s="27"/>
      <c r="B782" s="27"/>
      <c r="C782" s="28"/>
      <c r="D782" s="27"/>
      <c r="E782" s="27"/>
      <c r="F782" s="27"/>
      <c r="G782" s="29"/>
      <c r="H782" s="129"/>
      <c r="I782" s="30"/>
      <c r="J782" s="30"/>
      <c r="K782" s="30"/>
      <c r="L782" s="30"/>
      <c r="M782" s="30"/>
      <c r="N782" s="130"/>
      <c r="O782" s="31"/>
      <c r="P782" s="31"/>
      <c r="Q782" s="31"/>
      <c r="R782" s="31"/>
      <c r="S782" s="31"/>
      <c r="T782" s="31"/>
      <c r="U782" s="32"/>
      <c r="V782" s="33"/>
      <c r="W782" s="33"/>
      <c r="X782" s="33"/>
      <c r="Y782" s="27"/>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row>
    <row r="783">
      <c r="A783" s="27"/>
      <c r="B783" s="27"/>
      <c r="C783" s="28"/>
      <c r="D783" s="27"/>
      <c r="E783" s="27"/>
      <c r="F783" s="27"/>
      <c r="G783" s="29"/>
      <c r="H783" s="129"/>
      <c r="I783" s="30"/>
      <c r="J783" s="30"/>
      <c r="K783" s="30"/>
      <c r="L783" s="30"/>
      <c r="M783" s="30"/>
      <c r="N783" s="130"/>
      <c r="O783" s="31"/>
      <c r="P783" s="31"/>
      <c r="Q783" s="31"/>
      <c r="R783" s="31"/>
      <c r="S783" s="31"/>
      <c r="T783" s="31"/>
      <c r="U783" s="32"/>
      <c r="V783" s="33"/>
      <c r="W783" s="33"/>
      <c r="X783" s="33"/>
      <c r="Y783" s="27"/>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row>
    <row r="784">
      <c r="A784" s="27"/>
      <c r="B784" s="27"/>
      <c r="C784" s="28"/>
      <c r="D784" s="27"/>
      <c r="E784" s="27"/>
      <c r="F784" s="27"/>
      <c r="G784" s="29"/>
      <c r="H784" s="129"/>
      <c r="I784" s="30"/>
      <c r="J784" s="30"/>
      <c r="K784" s="30"/>
      <c r="L784" s="30"/>
      <c r="M784" s="30"/>
      <c r="N784" s="130"/>
      <c r="O784" s="31"/>
      <c r="P784" s="31"/>
      <c r="Q784" s="31"/>
      <c r="R784" s="31"/>
      <c r="S784" s="31"/>
      <c r="T784" s="31"/>
      <c r="U784" s="32"/>
      <c r="V784" s="33"/>
      <c r="W784" s="33"/>
      <c r="X784" s="33"/>
      <c r="Y784" s="27"/>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row>
    <row r="785">
      <c r="A785" s="27"/>
      <c r="B785" s="27"/>
      <c r="C785" s="28"/>
      <c r="D785" s="27"/>
      <c r="E785" s="27"/>
      <c r="F785" s="27"/>
      <c r="G785" s="29"/>
      <c r="H785" s="129"/>
      <c r="I785" s="30"/>
      <c r="J785" s="30"/>
      <c r="K785" s="30"/>
      <c r="L785" s="30"/>
      <c r="M785" s="30"/>
      <c r="N785" s="130"/>
      <c r="O785" s="31"/>
      <c r="P785" s="31"/>
      <c r="Q785" s="31"/>
      <c r="R785" s="31"/>
      <c r="S785" s="31"/>
      <c r="T785" s="31"/>
      <c r="U785" s="32"/>
      <c r="V785" s="33"/>
      <c r="W785" s="33"/>
      <c r="X785" s="33"/>
      <c r="Y785" s="27"/>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row>
    <row r="786">
      <c r="A786" s="27"/>
      <c r="B786" s="27"/>
      <c r="C786" s="28"/>
      <c r="D786" s="27"/>
      <c r="E786" s="27"/>
      <c r="F786" s="27"/>
      <c r="G786" s="29"/>
      <c r="H786" s="129"/>
      <c r="I786" s="30"/>
      <c r="J786" s="30"/>
      <c r="K786" s="30"/>
      <c r="L786" s="30"/>
      <c r="M786" s="30"/>
      <c r="N786" s="130"/>
      <c r="O786" s="31"/>
      <c r="P786" s="31"/>
      <c r="Q786" s="31"/>
      <c r="R786" s="31"/>
      <c r="S786" s="31"/>
      <c r="T786" s="31"/>
      <c r="U786" s="32"/>
      <c r="V786" s="33"/>
      <c r="W786" s="33"/>
      <c r="X786" s="33"/>
      <c r="Y786" s="27"/>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row>
    <row r="787">
      <c r="A787" s="27"/>
      <c r="B787" s="27"/>
      <c r="C787" s="28"/>
      <c r="D787" s="27"/>
      <c r="E787" s="27"/>
      <c r="F787" s="27"/>
      <c r="G787" s="29"/>
      <c r="H787" s="129"/>
      <c r="I787" s="30"/>
      <c r="J787" s="30"/>
      <c r="K787" s="30"/>
      <c r="L787" s="30"/>
      <c r="M787" s="30"/>
      <c r="N787" s="130"/>
      <c r="O787" s="31"/>
      <c r="P787" s="31"/>
      <c r="Q787" s="31"/>
      <c r="R787" s="31"/>
      <c r="S787" s="31"/>
      <c r="T787" s="31"/>
      <c r="U787" s="32"/>
      <c r="V787" s="33"/>
      <c r="W787" s="33"/>
      <c r="X787" s="33"/>
      <c r="Y787" s="27"/>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row>
    <row r="788">
      <c r="A788" s="27"/>
      <c r="B788" s="27"/>
      <c r="C788" s="28"/>
      <c r="D788" s="27"/>
      <c r="E788" s="27"/>
      <c r="F788" s="27"/>
      <c r="G788" s="29"/>
      <c r="H788" s="129"/>
      <c r="I788" s="30"/>
      <c r="J788" s="30"/>
      <c r="K788" s="30"/>
      <c r="L788" s="30"/>
      <c r="M788" s="30"/>
      <c r="N788" s="130"/>
      <c r="O788" s="31"/>
      <c r="P788" s="31"/>
      <c r="Q788" s="31"/>
      <c r="R788" s="31"/>
      <c r="S788" s="31"/>
      <c r="T788" s="31"/>
      <c r="U788" s="32"/>
      <c r="V788" s="33"/>
      <c r="W788" s="33"/>
      <c r="X788" s="33"/>
      <c r="Y788" s="27"/>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row>
    <row r="789">
      <c r="A789" s="27"/>
      <c r="B789" s="27"/>
      <c r="C789" s="28"/>
      <c r="D789" s="27"/>
      <c r="E789" s="27"/>
      <c r="F789" s="27"/>
      <c r="G789" s="29"/>
      <c r="H789" s="129"/>
      <c r="I789" s="30"/>
      <c r="J789" s="30"/>
      <c r="K789" s="30"/>
      <c r="L789" s="30"/>
      <c r="M789" s="30"/>
      <c r="N789" s="130"/>
      <c r="O789" s="31"/>
      <c r="P789" s="31"/>
      <c r="Q789" s="31"/>
      <c r="R789" s="31"/>
      <c r="S789" s="31"/>
      <c r="T789" s="31"/>
      <c r="U789" s="32"/>
      <c r="V789" s="33"/>
      <c r="W789" s="33"/>
      <c r="X789" s="33"/>
      <c r="Y789" s="27"/>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row>
    <row r="790">
      <c r="A790" s="27"/>
      <c r="B790" s="27"/>
      <c r="C790" s="28"/>
      <c r="D790" s="27"/>
      <c r="E790" s="27"/>
      <c r="F790" s="27"/>
      <c r="G790" s="29"/>
      <c r="H790" s="129"/>
      <c r="I790" s="30"/>
      <c r="J790" s="30"/>
      <c r="K790" s="30"/>
      <c r="L790" s="30"/>
      <c r="M790" s="30"/>
      <c r="N790" s="130"/>
      <c r="O790" s="31"/>
      <c r="P790" s="31"/>
      <c r="Q790" s="31"/>
      <c r="R790" s="31"/>
      <c r="S790" s="31"/>
      <c r="T790" s="31"/>
      <c r="U790" s="32"/>
      <c r="V790" s="33"/>
      <c r="W790" s="33"/>
      <c r="X790" s="33"/>
      <c r="Y790" s="27"/>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row>
    <row r="791">
      <c r="A791" s="27"/>
      <c r="B791" s="27"/>
      <c r="C791" s="28"/>
      <c r="D791" s="27"/>
      <c r="E791" s="27"/>
      <c r="F791" s="27"/>
      <c r="G791" s="29"/>
      <c r="H791" s="129"/>
      <c r="I791" s="30"/>
      <c r="J791" s="30"/>
      <c r="K791" s="30"/>
      <c r="L791" s="30"/>
      <c r="M791" s="30"/>
      <c r="N791" s="130"/>
      <c r="O791" s="31"/>
      <c r="P791" s="31"/>
      <c r="Q791" s="31"/>
      <c r="R791" s="31"/>
      <c r="S791" s="31"/>
      <c r="T791" s="31"/>
      <c r="U791" s="32"/>
      <c r="V791" s="33"/>
      <c r="W791" s="33"/>
      <c r="X791" s="33"/>
      <c r="Y791" s="27"/>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row>
    <row r="792">
      <c r="A792" s="27"/>
      <c r="B792" s="27"/>
      <c r="C792" s="28"/>
      <c r="D792" s="27"/>
      <c r="E792" s="27"/>
      <c r="F792" s="27"/>
      <c r="G792" s="29"/>
      <c r="H792" s="129"/>
      <c r="I792" s="30"/>
      <c r="J792" s="30"/>
      <c r="K792" s="30"/>
      <c r="L792" s="30"/>
      <c r="M792" s="30"/>
      <c r="N792" s="130"/>
      <c r="O792" s="31"/>
      <c r="P792" s="31"/>
      <c r="Q792" s="31"/>
      <c r="R792" s="31"/>
      <c r="S792" s="31"/>
      <c r="T792" s="31"/>
      <c r="U792" s="32"/>
      <c r="V792" s="33"/>
      <c r="W792" s="33"/>
      <c r="X792" s="33"/>
      <c r="Y792" s="27"/>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row>
    <row r="793">
      <c r="A793" s="27"/>
      <c r="B793" s="27"/>
      <c r="C793" s="28"/>
      <c r="D793" s="27"/>
      <c r="E793" s="27"/>
      <c r="F793" s="27"/>
      <c r="G793" s="29"/>
      <c r="H793" s="129"/>
      <c r="I793" s="30"/>
      <c r="J793" s="30"/>
      <c r="K793" s="30"/>
      <c r="L793" s="30"/>
      <c r="M793" s="30"/>
      <c r="N793" s="130"/>
      <c r="O793" s="31"/>
      <c r="P793" s="31"/>
      <c r="Q793" s="31"/>
      <c r="R793" s="31"/>
      <c r="S793" s="31"/>
      <c r="T793" s="31"/>
      <c r="U793" s="32"/>
      <c r="V793" s="33"/>
      <c r="W793" s="33"/>
      <c r="X793" s="33"/>
      <c r="Y793" s="27"/>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row>
    <row r="794">
      <c r="A794" s="27"/>
      <c r="B794" s="27"/>
      <c r="C794" s="28"/>
      <c r="D794" s="27"/>
      <c r="E794" s="27"/>
      <c r="F794" s="27"/>
      <c r="G794" s="29"/>
      <c r="H794" s="129"/>
      <c r="I794" s="30"/>
      <c r="J794" s="30"/>
      <c r="K794" s="30"/>
      <c r="L794" s="30"/>
      <c r="M794" s="30"/>
      <c r="N794" s="130"/>
      <c r="O794" s="31"/>
      <c r="P794" s="31"/>
      <c r="Q794" s="31"/>
      <c r="R794" s="31"/>
      <c r="S794" s="31"/>
      <c r="T794" s="31"/>
      <c r="U794" s="32"/>
      <c r="V794" s="33"/>
      <c r="W794" s="33"/>
      <c r="X794" s="33"/>
      <c r="Y794" s="27"/>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row>
    <row r="795">
      <c r="A795" s="27"/>
      <c r="B795" s="27"/>
      <c r="C795" s="28"/>
      <c r="D795" s="27"/>
      <c r="E795" s="27"/>
      <c r="F795" s="27"/>
      <c r="G795" s="29"/>
      <c r="H795" s="129"/>
      <c r="I795" s="30"/>
      <c r="J795" s="30"/>
      <c r="K795" s="30"/>
      <c r="L795" s="30"/>
      <c r="M795" s="30"/>
      <c r="N795" s="130"/>
      <c r="O795" s="31"/>
      <c r="P795" s="31"/>
      <c r="Q795" s="31"/>
      <c r="R795" s="31"/>
      <c r="S795" s="31"/>
      <c r="T795" s="31"/>
      <c r="U795" s="32"/>
      <c r="V795" s="33"/>
      <c r="W795" s="33"/>
      <c r="X795" s="33"/>
      <c r="Y795" s="27"/>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row>
    <row r="796">
      <c r="A796" s="27"/>
      <c r="B796" s="27"/>
      <c r="C796" s="28"/>
      <c r="D796" s="27"/>
      <c r="E796" s="27"/>
      <c r="F796" s="27"/>
      <c r="G796" s="29"/>
      <c r="H796" s="129"/>
      <c r="I796" s="30"/>
      <c r="J796" s="30"/>
      <c r="K796" s="30"/>
      <c r="L796" s="30"/>
      <c r="M796" s="30"/>
      <c r="N796" s="130"/>
      <c r="O796" s="31"/>
      <c r="P796" s="31"/>
      <c r="Q796" s="31"/>
      <c r="R796" s="31"/>
      <c r="S796" s="31"/>
      <c r="T796" s="31"/>
      <c r="U796" s="32"/>
      <c r="V796" s="33"/>
      <c r="W796" s="33"/>
      <c r="X796" s="33"/>
      <c r="Y796" s="27"/>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row>
    <row r="797">
      <c r="A797" s="27"/>
      <c r="B797" s="27"/>
      <c r="C797" s="28"/>
      <c r="D797" s="27"/>
      <c r="E797" s="27"/>
      <c r="F797" s="27"/>
      <c r="G797" s="29"/>
      <c r="H797" s="129"/>
      <c r="I797" s="30"/>
      <c r="J797" s="30"/>
      <c r="K797" s="30"/>
      <c r="L797" s="30"/>
      <c r="M797" s="30"/>
      <c r="N797" s="130"/>
      <c r="O797" s="31"/>
      <c r="P797" s="31"/>
      <c r="Q797" s="31"/>
      <c r="R797" s="31"/>
      <c r="S797" s="31"/>
      <c r="T797" s="31"/>
      <c r="U797" s="32"/>
      <c r="V797" s="33"/>
      <c r="W797" s="33"/>
      <c r="X797" s="33"/>
      <c r="Y797" s="27"/>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row>
    <row r="798">
      <c r="A798" s="27"/>
      <c r="B798" s="27"/>
      <c r="C798" s="28"/>
      <c r="D798" s="27"/>
      <c r="E798" s="27"/>
      <c r="F798" s="27"/>
      <c r="G798" s="29"/>
      <c r="H798" s="129"/>
      <c r="I798" s="30"/>
      <c r="J798" s="30"/>
      <c r="K798" s="30"/>
      <c r="L798" s="30"/>
      <c r="M798" s="30"/>
      <c r="N798" s="130"/>
      <c r="O798" s="31"/>
      <c r="P798" s="31"/>
      <c r="Q798" s="31"/>
      <c r="R798" s="31"/>
      <c r="S798" s="31"/>
      <c r="T798" s="31"/>
      <c r="U798" s="32"/>
      <c r="V798" s="33"/>
      <c r="W798" s="33"/>
      <c r="X798" s="33"/>
      <c r="Y798" s="27"/>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row>
    <row r="799">
      <c r="A799" s="27"/>
      <c r="B799" s="27"/>
      <c r="C799" s="28"/>
      <c r="D799" s="27"/>
      <c r="E799" s="27"/>
      <c r="F799" s="27"/>
      <c r="G799" s="29"/>
      <c r="H799" s="129"/>
      <c r="I799" s="30"/>
      <c r="J799" s="30"/>
      <c r="K799" s="30"/>
      <c r="L799" s="30"/>
      <c r="M799" s="30"/>
      <c r="N799" s="130"/>
      <c r="O799" s="31"/>
      <c r="P799" s="31"/>
      <c r="Q799" s="31"/>
      <c r="R799" s="31"/>
      <c r="S799" s="31"/>
      <c r="T799" s="31"/>
      <c r="U799" s="32"/>
      <c r="V799" s="33"/>
      <c r="W799" s="33"/>
      <c r="X799" s="33"/>
      <c r="Y799" s="27"/>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row>
    <row r="800">
      <c r="A800" s="27"/>
      <c r="B800" s="27"/>
      <c r="C800" s="28"/>
      <c r="D800" s="27"/>
      <c r="E800" s="27"/>
      <c r="F800" s="27"/>
      <c r="G800" s="29"/>
      <c r="H800" s="129"/>
      <c r="I800" s="30"/>
      <c r="J800" s="30"/>
      <c r="K800" s="30"/>
      <c r="L800" s="30"/>
      <c r="M800" s="30"/>
      <c r="N800" s="130"/>
      <c r="O800" s="31"/>
      <c r="P800" s="31"/>
      <c r="Q800" s="31"/>
      <c r="R800" s="31"/>
      <c r="S800" s="31"/>
      <c r="T800" s="31"/>
      <c r="U800" s="32"/>
      <c r="V800" s="33"/>
      <c r="W800" s="33"/>
      <c r="X800" s="33"/>
      <c r="Y800" s="27"/>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row>
    <row r="801">
      <c r="A801" s="27"/>
      <c r="B801" s="27"/>
      <c r="C801" s="28"/>
      <c r="D801" s="27"/>
      <c r="E801" s="27"/>
      <c r="F801" s="27"/>
      <c r="G801" s="29"/>
      <c r="H801" s="129"/>
      <c r="I801" s="30"/>
      <c r="J801" s="30"/>
      <c r="K801" s="30"/>
      <c r="L801" s="30"/>
      <c r="M801" s="30"/>
      <c r="N801" s="130"/>
      <c r="O801" s="31"/>
      <c r="P801" s="31"/>
      <c r="Q801" s="31"/>
      <c r="R801" s="31"/>
      <c r="S801" s="31"/>
      <c r="T801" s="31"/>
      <c r="U801" s="32"/>
      <c r="V801" s="33"/>
      <c r="W801" s="33"/>
      <c r="X801" s="33"/>
      <c r="Y801" s="27"/>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row>
    <row r="802">
      <c r="A802" s="27"/>
      <c r="B802" s="27"/>
      <c r="C802" s="28"/>
      <c r="D802" s="27"/>
      <c r="E802" s="27"/>
      <c r="F802" s="27"/>
      <c r="G802" s="29"/>
      <c r="H802" s="129"/>
      <c r="I802" s="30"/>
      <c r="J802" s="30"/>
      <c r="K802" s="30"/>
      <c r="L802" s="30"/>
      <c r="M802" s="30"/>
      <c r="N802" s="130"/>
      <c r="O802" s="31"/>
      <c r="P802" s="31"/>
      <c r="Q802" s="31"/>
      <c r="R802" s="31"/>
      <c r="S802" s="31"/>
      <c r="T802" s="31"/>
      <c r="U802" s="32"/>
      <c r="V802" s="33"/>
      <c r="W802" s="33"/>
      <c r="X802" s="33"/>
      <c r="Y802" s="27"/>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row>
    <row r="803">
      <c r="A803" s="27"/>
      <c r="B803" s="27"/>
      <c r="C803" s="28"/>
      <c r="D803" s="27"/>
      <c r="E803" s="27"/>
      <c r="F803" s="27"/>
      <c r="G803" s="29"/>
      <c r="H803" s="129"/>
      <c r="I803" s="30"/>
      <c r="J803" s="30"/>
      <c r="K803" s="30"/>
      <c r="L803" s="30"/>
      <c r="M803" s="30"/>
      <c r="N803" s="130"/>
      <c r="O803" s="31"/>
      <c r="P803" s="31"/>
      <c r="Q803" s="31"/>
      <c r="R803" s="31"/>
      <c r="S803" s="31"/>
      <c r="T803" s="31"/>
      <c r="U803" s="32"/>
      <c r="V803" s="33"/>
      <c r="W803" s="33"/>
      <c r="X803" s="33"/>
      <c r="Y803" s="27"/>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row>
    <row r="804">
      <c r="A804" s="27"/>
      <c r="B804" s="27"/>
      <c r="C804" s="28"/>
      <c r="D804" s="27"/>
      <c r="E804" s="27"/>
      <c r="F804" s="27"/>
      <c r="G804" s="29"/>
      <c r="H804" s="129"/>
      <c r="I804" s="30"/>
      <c r="J804" s="30"/>
      <c r="K804" s="30"/>
      <c r="L804" s="30"/>
      <c r="M804" s="30"/>
      <c r="N804" s="130"/>
      <c r="O804" s="31"/>
      <c r="P804" s="31"/>
      <c r="Q804" s="31"/>
      <c r="R804" s="31"/>
      <c r="S804" s="31"/>
      <c r="T804" s="31"/>
      <c r="U804" s="32"/>
      <c r="V804" s="33"/>
      <c r="W804" s="33"/>
      <c r="X804" s="33"/>
      <c r="Y804" s="27"/>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row>
    <row r="805">
      <c r="A805" s="27"/>
      <c r="B805" s="27"/>
      <c r="C805" s="28"/>
      <c r="D805" s="27"/>
      <c r="E805" s="27"/>
      <c r="F805" s="27"/>
      <c r="G805" s="29"/>
      <c r="H805" s="129"/>
      <c r="I805" s="30"/>
      <c r="J805" s="30"/>
      <c r="K805" s="30"/>
      <c r="L805" s="30"/>
      <c r="M805" s="30"/>
      <c r="N805" s="130"/>
      <c r="O805" s="31"/>
      <c r="P805" s="31"/>
      <c r="Q805" s="31"/>
      <c r="R805" s="31"/>
      <c r="S805" s="31"/>
      <c r="T805" s="31"/>
      <c r="U805" s="32"/>
      <c r="V805" s="33"/>
      <c r="W805" s="33"/>
      <c r="X805" s="33"/>
      <c r="Y805" s="27"/>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row>
    <row r="806">
      <c r="A806" s="27"/>
      <c r="B806" s="27"/>
      <c r="C806" s="28"/>
      <c r="D806" s="27"/>
      <c r="E806" s="27"/>
      <c r="F806" s="27"/>
      <c r="G806" s="29"/>
      <c r="H806" s="129"/>
      <c r="I806" s="30"/>
      <c r="J806" s="30"/>
      <c r="K806" s="30"/>
      <c r="L806" s="30"/>
      <c r="M806" s="30"/>
      <c r="N806" s="130"/>
      <c r="O806" s="31"/>
      <c r="P806" s="31"/>
      <c r="Q806" s="31"/>
      <c r="R806" s="31"/>
      <c r="S806" s="31"/>
      <c r="T806" s="31"/>
      <c r="U806" s="32"/>
      <c r="V806" s="33"/>
      <c r="W806" s="33"/>
      <c r="X806" s="33"/>
      <c r="Y806" s="27"/>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row>
    <row r="807">
      <c r="A807" s="27"/>
      <c r="B807" s="27"/>
      <c r="C807" s="28"/>
      <c r="D807" s="27"/>
      <c r="E807" s="27"/>
      <c r="F807" s="27"/>
      <c r="G807" s="29"/>
      <c r="H807" s="129"/>
      <c r="I807" s="30"/>
      <c r="J807" s="30"/>
      <c r="K807" s="30"/>
      <c r="L807" s="30"/>
      <c r="M807" s="30"/>
      <c r="N807" s="130"/>
      <c r="O807" s="31"/>
      <c r="P807" s="31"/>
      <c r="Q807" s="31"/>
      <c r="R807" s="31"/>
      <c r="S807" s="31"/>
      <c r="T807" s="31"/>
      <c r="U807" s="32"/>
      <c r="V807" s="33"/>
      <c r="W807" s="33"/>
      <c r="X807" s="33"/>
      <c r="Y807" s="27"/>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row>
    <row r="808">
      <c r="A808" s="27"/>
      <c r="B808" s="27"/>
      <c r="C808" s="28"/>
      <c r="D808" s="27"/>
      <c r="E808" s="27"/>
      <c r="F808" s="27"/>
      <c r="G808" s="29"/>
      <c r="H808" s="129"/>
      <c r="I808" s="30"/>
      <c r="J808" s="30"/>
      <c r="K808" s="30"/>
      <c r="L808" s="30"/>
      <c r="M808" s="30"/>
      <c r="N808" s="130"/>
      <c r="O808" s="31"/>
      <c r="P808" s="31"/>
      <c r="Q808" s="31"/>
      <c r="R808" s="31"/>
      <c r="S808" s="31"/>
      <c r="T808" s="31"/>
      <c r="U808" s="32"/>
      <c r="V808" s="33"/>
      <c r="W808" s="33"/>
      <c r="X808" s="33"/>
      <c r="Y808" s="27"/>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row>
    <row r="809">
      <c r="A809" s="27"/>
      <c r="B809" s="27"/>
      <c r="C809" s="28"/>
      <c r="D809" s="27"/>
      <c r="E809" s="27"/>
      <c r="F809" s="27"/>
      <c r="G809" s="29"/>
      <c r="H809" s="129"/>
      <c r="I809" s="30"/>
      <c r="J809" s="30"/>
      <c r="K809" s="30"/>
      <c r="L809" s="30"/>
      <c r="M809" s="30"/>
      <c r="N809" s="130"/>
      <c r="O809" s="31"/>
      <c r="P809" s="31"/>
      <c r="Q809" s="31"/>
      <c r="R809" s="31"/>
      <c r="S809" s="31"/>
      <c r="T809" s="31"/>
      <c r="U809" s="32"/>
      <c r="V809" s="33"/>
      <c r="W809" s="33"/>
      <c r="X809" s="33"/>
      <c r="Y809" s="27"/>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row>
    <row r="810">
      <c r="A810" s="27"/>
      <c r="B810" s="27"/>
      <c r="C810" s="28"/>
      <c r="D810" s="27"/>
      <c r="E810" s="27"/>
      <c r="F810" s="27"/>
      <c r="G810" s="29"/>
      <c r="H810" s="129"/>
      <c r="I810" s="30"/>
      <c r="J810" s="30"/>
      <c r="K810" s="30"/>
      <c r="L810" s="30"/>
      <c r="M810" s="30"/>
      <c r="N810" s="130"/>
      <c r="O810" s="31"/>
      <c r="P810" s="31"/>
      <c r="Q810" s="31"/>
      <c r="R810" s="31"/>
      <c r="S810" s="31"/>
      <c r="T810" s="31"/>
      <c r="U810" s="32"/>
      <c r="V810" s="33"/>
      <c r="W810" s="33"/>
      <c r="X810" s="33"/>
      <c r="Y810" s="27"/>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row>
    <row r="811">
      <c r="A811" s="27"/>
      <c r="B811" s="27"/>
      <c r="C811" s="28"/>
      <c r="D811" s="27"/>
      <c r="E811" s="27"/>
      <c r="F811" s="27"/>
      <c r="G811" s="29"/>
      <c r="H811" s="129"/>
      <c r="I811" s="30"/>
      <c r="J811" s="30"/>
      <c r="K811" s="30"/>
      <c r="L811" s="30"/>
      <c r="M811" s="30"/>
      <c r="N811" s="130"/>
      <c r="O811" s="31"/>
      <c r="P811" s="31"/>
      <c r="Q811" s="31"/>
      <c r="R811" s="31"/>
      <c r="S811" s="31"/>
      <c r="T811" s="31"/>
      <c r="U811" s="32"/>
      <c r="V811" s="33"/>
      <c r="W811" s="33"/>
      <c r="X811" s="33"/>
      <c r="Y811" s="27"/>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row>
    <row r="812">
      <c r="A812" s="27"/>
      <c r="B812" s="27"/>
      <c r="C812" s="28"/>
      <c r="D812" s="27"/>
      <c r="E812" s="27"/>
      <c r="F812" s="27"/>
      <c r="G812" s="29"/>
      <c r="H812" s="129"/>
      <c r="I812" s="30"/>
      <c r="J812" s="30"/>
      <c r="K812" s="30"/>
      <c r="L812" s="30"/>
      <c r="M812" s="30"/>
      <c r="N812" s="130"/>
      <c r="O812" s="31"/>
      <c r="P812" s="31"/>
      <c r="Q812" s="31"/>
      <c r="R812" s="31"/>
      <c r="S812" s="31"/>
      <c r="T812" s="31"/>
      <c r="U812" s="32"/>
      <c r="V812" s="33"/>
      <c r="W812" s="33"/>
      <c r="X812" s="33"/>
      <c r="Y812" s="27"/>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row>
    <row r="813">
      <c r="A813" s="27"/>
      <c r="B813" s="27"/>
      <c r="C813" s="28"/>
      <c r="D813" s="27"/>
      <c r="E813" s="27"/>
      <c r="F813" s="27"/>
      <c r="G813" s="29"/>
      <c r="H813" s="129"/>
      <c r="I813" s="30"/>
      <c r="J813" s="30"/>
      <c r="K813" s="30"/>
      <c r="L813" s="30"/>
      <c r="M813" s="30"/>
      <c r="N813" s="130"/>
      <c r="O813" s="31"/>
      <c r="P813" s="31"/>
      <c r="Q813" s="31"/>
      <c r="R813" s="31"/>
      <c r="S813" s="31"/>
      <c r="T813" s="31"/>
      <c r="U813" s="32"/>
      <c r="V813" s="33"/>
      <c r="W813" s="33"/>
      <c r="X813" s="33"/>
      <c r="Y813" s="27"/>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row>
    <row r="814">
      <c r="A814" s="27"/>
      <c r="B814" s="27"/>
      <c r="C814" s="28"/>
      <c r="D814" s="27"/>
      <c r="E814" s="27"/>
      <c r="F814" s="27"/>
      <c r="G814" s="29"/>
      <c r="H814" s="129"/>
      <c r="I814" s="30"/>
      <c r="J814" s="30"/>
      <c r="K814" s="30"/>
      <c r="L814" s="30"/>
      <c r="M814" s="30"/>
      <c r="N814" s="130"/>
      <c r="O814" s="31"/>
      <c r="P814" s="31"/>
      <c r="Q814" s="31"/>
      <c r="R814" s="31"/>
      <c r="S814" s="31"/>
      <c r="T814" s="31"/>
      <c r="U814" s="32"/>
      <c r="V814" s="33"/>
      <c r="W814" s="33"/>
      <c r="X814" s="33"/>
      <c r="Y814" s="27"/>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row>
    <row r="815">
      <c r="A815" s="27"/>
      <c r="B815" s="27"/>
      <c r="C815" s="28"/>
      <c r="D815" s="27"/>
      <c r="E815" s="27"/>
      <c r="F815" s="27"/>
      <c r="G815" s="29"/>
      <c r="H815" s="129"/>
      <c r="I815" s="30"/>
      <c r="J815" s="30"/>
      <c r="K815" s="30"/>
      <c r="L815" s="30"/>
      <c r="M815" s="30"/>
      <c r="N815" s="130"/>
      <c r="O815" s="31"/>
      <c r="P815" s="31"/>
      <c r="Q815" s="31"/>
      <c r="R815" s="31"/>
      <c r="S815" s="31"/>
      <c r="T815" s="31"/>
      <c r="U815" s="32"/>
      <c r="V815" s="33"/>
      <c r="W815" s="33"/>
      <c r="X815" s="33"/>
      <c r="Y815" s="27"/>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row>
    <row r="816">
      <c r="A816" s="27"/>
      <c r="B816" s="27"/>
      <c r="C816" s="28"/>
      <c r="D816" s="27"/>
      <c r="E816" s="27"/>
      <c r="F816" s="27"/>
      <c r="G816" s="29"/>
      <c r="H816" s="129"/>
      <c r="I816" s="30"/>
      <c r="J816" s="30"/>
      <c r="K816" s="30"/>
      <c r="L816" s="30"/>
      <c r="M816" s="30"/>
      <c r="N816" s="130"/>
      <c r="O816" s="31"/>
      <c r="P816" s="31"/>
      <c r="Q816" s="31"/>
      <c r="R816" s="31"/>
      <c r="S816" s="31"/>
      <c r="T816" s="31"/>
      <c r="U816" s="32"/>
      <c r="V816" s="33"/>
      <c r="W816" s="33"/>
      <c r="X816" s="33"/>
      <c r="Y816" s="27"/>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row>
    <row r="817">
      <c r="A817" s="27"/>
      <c r="B817" s="27"/>
      <c r="C817" s="28"/>
      <c r="D817" s="27"/>
      <c r="E817" s="27"/>
      <c r="F817" s="27"/>
      <c r="G817" s="29"/>
      <c r="H817" s="129"/>
      <c r="I817" s="30"/>
      <c r="J817" s="30"/>
      <c r="K817" s="30"/>
      <c r="L817" s="30"/>
      <c r="M817" s="30"/>
      <c r="N817" s="130"/>
      <c r="O817" s="31"/>
      <c r="P817" s="31"/>
      <c r="Q817" s="31"/>
      <c r="R817" s="31"/>
      <c r="S817" s="31"/>
      <c r="T817" s="31"/>
      <c r="U817" s="32"/>
      <c r="V817" s="33"/>
      <c r="W817" s="33"/>
      <c r="X817" s="33"/>
      <c r="Y817" s="27"/>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row>
    <row r="818">
      <c r="A818" s="27"/>
      <c r="B818" s="27"/>
      <c r="C818" s="28"/>
      <c r="D818" s="27"/>
      <c r="E818" s="27"/>
      <c r="F818" s="27"/>
      <c r="G818" s="29"/>
      <c r="H818" s="129"/>
      <c r="I818" s="30"/>
      <c r="J818" s="30"/>
      <c r="K818" s="30"/>
      <c r="L818" s="30"/>
      <c r="M818" s="30"/>
      <c r="N818" s="130"/>
      <c r="O818" s="31"/>
      <c r="P818" s="31"/>
      <c r="Q818" s="31"/>
      <c r="R818" s="31"/>
      <c r="S818" s="31"/>
      <c r="T818" s="31"/>
      <c r="U818" s="32"/>
      <c r="V818" s="33"/>
      <c r="W818" s="33"/>
      <c r="X818" s="33"/>
      <c r="Y818" s="27"/>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row>
    <row r="819">
      <c r="A819" s="27"/>
      <c r="B819" s="27"/>
      <c r="C819" s="28"/>
      <c r="D819" s="27"/>
      <c r="E819" s="27"/>
      <c r="F819" s="27"/>
      <c r="G819" s="29"/>
      <c r="H819" s="129"/>
      <c r="I819" s="30"/>
      <c r="J819" s="30"/>
      <c r="K819" s="30"/>
      <c r="L819" s="30"/>
      <c r="M819" s="30"/>
      <c r="N819" s="130"/>
      <c r="O819" s="31"/>
      <c r="P819" s="31"/>
      <c r="Q819" s="31"/>
      <c r="R819" s="31"/>
      <c r="S819" s="31"/>
      <c r="T819" s="31"/>
      <c r="U819" s="32"/>
      <c r="V819" s="33"/>
      <c r="W819" s="33"/>
      <c r="X819" s="33"/>
      <c r="Y819" s="27"/>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row>
    <row r="820">
      <c r="A820" s="27"/>
      <c r="B820" s="27"/>
      <c r="C820" s="28"/>
      <c r="D820" s="27"/>
      <c r="E820" s="27"/>
      <c r="F820" s="27"/>
      <c r="G820" s="29"/>
      <c r="H820" s="129"/>
      <c r="I820" s="30"/>
      <c r="J820" s="30"/>
      <c r="K820" s="30"/>
      <c r="L820" s="30"/>
      <c r="M820" s="30"/>
      <c r="N820" s="130"/>
      <c r="O820" s="31"/>
      <c r="P820" s="31"/>
      <c r="Q820" s="31"/>
      <c r="R820" s="31"/>
      <c r="S820" s="31"/>
      <c r="T820" s="31"/>
      <c r="U820" s="32"/>
      <c r="V820" s="33"/>
      <c r="W820" s="33"/>
      <c r="X820" s="33"/>
      <c r="Y820" s="27"/>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row>
    <row r="821">
      <c r="A821" s="27"/>
      <c r="B821" s="27"/>
      <c r="C821" s="28"/>
      <c r="D821" s="27"/>
      <c r="E821" s="27"/>
      <c r="F821" s="27"/>
      <c r="G821" s="29"/>
      <c r="H821" s="129"/>
      <c r="I821" s="30"/>
      <c r="J821" s="30"/>
      <c r="K821" s="30"/>
      <c r="L821" s="30"/>
      <c r="M821" s="30"/>
      <c r="N821" s="130"/>
      <c r="O821" s="31"/>
      <c r="P821" s="31"/>
      <c r="Q821" s="31"/>
      <c r="R821" s="31"/>
      <c r="S821" s="31"/>
      <c r="T821" s="31"/>
      <c r="U821" s="32"/>
      <c r="V821" s="33"/>
      <c r="W821" s="33"/>
      <c r="X821" s="33"/>
      <c r="Y821" s="27"/>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row>
    <row r="822">
      <c r="A822" s="27"/>
      <c r="B822" s="27"/>
      <c r="C822" s="28"/>
      <c r="D822" s="27"/>
      <c r="E822" s="27"/>
      <c r="F822" s="27"/>
      <c r="G822" s="29"/>
      <c r="H822" s="129"/>
      <c r="I822" s="30"/>
      <c r="J822" s="30"/>
      <c r="K822" s="30"/>
      <c r="L822" s="30"/>
      <c r="M822" s="30"/>
      <c r="N822" s="130"/>
      <c r="O822" s="31"/>
      <c r="P822" s="31"/>
      <c r="Q822" s="31"/>
      <c r="R822" s="31"/>
      <c r="S822" s="31"/>
      <c r="T822" s="31"/>
      <c r="U822" s="32"/>
      <c r="V822" s="33"/>
      <c r="W822" s="33"/>
      <c r="X822" s="33"/>
      <c r="Y822" s="27"/>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row>
    <row r="823">
      <c r="A823" s="27"/>
      <c r="B823" s="27"/>
      <c r="C823" s="28"/>
      <c r="D823" s="27"/>
      <c r="E823" s="27"/>
      <c r="F823" s="27"/>
      <c r="G823" s="29"/>
      <c r="H823" s="129"/>
      <c r="I823" s="30"/>
      <c r="J823" s="30"/>
      <c r="K823" s="30"/>
      <c r="L823" s="30"/>
      <c r="M823" s="30"/>
      <c r="N823" s="130"/>
      <c r="O823" s="31"/>
      <c r="P823" s="31"/>
      <c r="Q823" s="31"/>
      <c r="R823" s="31"/>
      <c r="S823" s="31"/>
      <c r="T823" s="31"/>
      <c r="U823" s="32"/>
      <c r="V823" s="33"/>
      <c r="W823" s="33"/>
      <c r="X823" s="33"/>
      <c r="Y823" s="27"/>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row>
    <row r="824">
      <c r="A824" s="27"/>
      <c r="B824" s="27"/>
      <c r="C824" s="28"/>
      <c r="D824" s="27"/>
      <c r="E824" s="27"/>
      <c r="F824" s="27"/>
      <c r="G824" s="29"/>
      <c r="H824" s="129"/>
      <c r="I824" s="30"/>
      <c r="J824" s="30"/>
      <c r="K824" s="30"/>
      <c r="L824" s="30"/>
      <c r="M824" s="30"/>
      <c r="N824" s="130"/>
      <c r="O824" s="31"/>
      <c r="P824" s="31"/>
      <c r="Q824" s="31"/>
      <c r="R824" s="31"/>
      <c r="S824" s="31"/>
      <c r="T824" s="31"/>
      <c r="U824" s="32"/>
      <c r="V824" s="33"/>
      <c r="W824" s="33"/>
      <c r="X824" s="33"/>
      <c r="Y824" s="27"/>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row>
    <row r="825">
      <c r="A825" s="27"/>
      <c r="B825" s="27"/>
      <c r="C825" s="28"/>
      <c r="D825" s="27"/>
      <c r="E825" s="27"/>
      <c r="F825" s="27"/>
      <c r="G825" s="29"/>
      <c r="H825" s="129"/>
      <c r="I825" s="30"/>
      <c r="J825" s="30"/>
      <c r="K825" s="30"/>
      <c r="L825" s="30"/>
      <c r="M825" s="30"/>
      <c r="N825" s="130"/>
      <c r="O825" s="31"/>
      <c r="P825" s="31"/>
      <c r="Q825" s="31"/>
      <c r="R825" s="31"/>
      <c r="S825" s="31"/>
      <c r="T825" s="31"/>
      <c r="U825" s="32"/>
      <c r="V825" s="33"/>
      <c r="W825" s="33"/>
      <c r="X825" s="33"/>
      <c r="Y825" s="27"/>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row>
    <row r="826">
      <c r="A826" s="27"/>
      <c r="B826" s="27"/>
      <c r="C826" s="28"/>
      <c r="D826" s="27"/>
      <c r="E826" s="27"/>
      <c r="F826" s="27"/>
      <c r="G826" s="29"/>
      <c r="H826" s="129"/>
      <c r="I826" s="30"/>
      <c r="J826" s="30"/>
      <c r="K826" s="30"/>
      <c r="L826" s="30"/>
      <c r="M826" s="30"/>
      <c r="N826" s="130"/>
      <c r="O826" s="31"/>
      <c r="P826" s="31"/>
      <c r="Q826" s="31"/>
      <c r="R826" s="31"/>
      <c r="S826" s="31"/>
      <c r="T826" s="31"/>
      <c r="U826" s="32"/>
      <c r="V826" s="33"/>
      <c r="W826" s="33"/>
      <c r="X826" s="33"/>
      <c r="Y826" s="27"/>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row>
    <row r="827">
      <c r="A827" s="27"/>
      <c r="B827" s="27"/>
      <c r="C827" s="28"/>
      <c r="D827" s="27"/>
      <c r="E827" s="27"/>
      <c r="F827" s="27"/>
      <c r="G827" s="29"/>
      <c r="H827" s="129"/>
      <c r="I827" s="30"/>
      <c r="J827" s="30"/>
      <c r="K827" s="30"/>
      <c r="L827" s="30"/>
      <c r="M827" s="30"/>
      <c r="N827" s="130"/>
      <c r="O827" s="31"/>
      <c r="P827" s="31"/>
      <c r="Q827" s="31"/>
      <c r="R827" s="31"/>
      <c r="S827" s="31"/>
      <c r="T827" s="31"/>
      <c r="U827" s="32"/>
      <c r="V827" s="33"/>
      <c r="W827" s="33"/>
      <c r="X827" s="33"/>
      <c r="Y827" s="27"/>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row>
    <row r="828">
      <c r="A828" s="27"/>
      <c r="B828" s="27"/>
      <c r="C828" s="28"/>
      <c r="D828" s="27"/>
      <c r="E828" s="27"/>
      <c r="F828" s="27"/>
      <c r="G828" s="29"/>
      <c r="H828" s="129"/>
      <c r="I828" s="30"/>
      <c r="J828" s="30"/>
      <c r="K828" s="30"/>
      <c r="L828" s="30"/>
      <c r="M828" s="30"/>
      <c r="N828" s="130"/>
      <c r="O828" s="31"/>
      <c r="P828" s="31"/>
      <c r="Q828" s="31"/>
      <c r="R828" s="31"/>
      <c r="S828" s="31"/>
      <c r="T828" s="31"/>
      <c r="U828" s="32"/>
      <c r="V828" s="33"/>
      <c r="W828" s="33"/>
      <c r="X828" s="33"/>
      <c r="Y828" s="27"/>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row>
    <row r="829">
      <c r="A829" s="27"/>
      <c r="B829" s="27"/>
      <c r="C829" s="28"/>
      <c r="D829" s="27"/>
      <c r="E829" s="27"/>
      <c r="F829" s="27"/>
      <c r="G829" s="29"/>
      <c r="H829" s="129"/>
      <c r="I829" s="30"/>
      <c r="J829" s="30"/>
      <c r="K829" s="30"/>
      <c r="L829" s="30"/>
      <c r="M829" s="30"/>
      <c r="N829" s="130"/>
      <c r="O829" s="31"/>
      <c r="P829" s="31"/>
      <c r="Q829" s="31"/>
      <c r="R829" s="31"/>
      <c r="S829" s="31"/>
      <c r="T829" s="31"/>
      <c r="U829" s="32"/>
      <c r="V829" s="33"/>
      <c r="W829" s="33"/>
      <c r="X829" s="33"/>
      <c r="Y829" s="27"/>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row>
    <row r="830">
      <c r="A830" s="27"/>
      <c r="B830" s="27"/>
      <c r="C830" s="28"/>
      <c r="D830" s="27"/>
      <c r="E830" s="27"/>
      <c r="F830" s="27"/>
      <c r="G830" s="29"/>
      <c r="H830" s="129"/>
      <c r="I830" s="30"/>
      <c r="J830" s="30"/>
      <c r="K830" s="30"/>
      <c r="L830" s="30"/>
      <c r="M830" s="30"/>
      <c r="N830" s="130"/>
      <c r="O830" s="31"/>
      <c r="P830" s="31"/>
      <c r="Q830" s="31"/>
      <c r="R830" s="31"/>
      <c r="S830" s="31"/>
      <c r="T830" s="31"/>
      <c r="U830" s="32"/>
      <c r="V830" s="33"/>
      <c r="W830" s="33"/>
      <c r="X830" s="33"/>
      <c r="Y830" s="27"/>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row>
    <row r="831">
      <c r="A831" s="27"/>
      <c r="B831" s="27"/>
      <c r="C831" s="28"/>
      <c r="D831" s="27"/>
      <c r="E831" s="27"/>
      <c r="F831" s="27"/>
      <c r="G831" s="29"/>
      <c r="H831" s="129"/>
      <c r="I831" s="30"/>
      <c r="J831" s="30"/>
      <c r="K831" s="30"/>
      <c r="L831" s="30"/>
      <c r="M831" s="30"/>
      <c r="N831" s="130"/>
      <c r="O831" s="31"/>
      <c r="P831" s="31"/>
      <c r="Q831" s="31"/>
      <c r="R831" s="31"/>
      <c r="S831" s="31"/>
      <c r="T831" s="31"/>
      <c r="U831" s="32"/>
      <c r="V831" s="33"/>
      <c r="W831" s="33"/>
      <c r="X831" s="33"/>
      <c r="Y831" s="27"/>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row>
    <row r="832">
      <c r="A832" s="27"/>
      <c r="B832" s="27"/>
      <c r="C832" s="28"/>
      <c r="D832" s="27"/>
      <c r="E832" s="27"/>
      <c r="F832" s="27"/>
      <c r="G832" s="29"/>
      <c r="H832" s="129"/>
      <c r="I832" s="30"/>
      <c r="J832" s="30"/>
      <c r="K832" s="30"/>
      <c r="L832" s="30"/>
      <c r="M832" s="30"/>
      <c r="N832" s="130"/>
      <c r="O832" s="31"/>
      <c r="P832" s="31"/>
      <c r="Q832" s="31"/>
      <c r="R832" s="31"/>
      <c r="S832" s="31"/>
      <c r="T832" s="31"/>
      <c r="U832" s="32"/>
      <c r="V832" s="33"/>
      <c r="W832" s="33"/>
      <c r="X832" s="33"/>
      <c r="Y832" s="27"/>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row>
    <row r="833">
      <c r="A833" s="27"/>
      <c r="B833" s="27"/>
      <c r="C833" s="28"/>
      <c r="D833" s="27"/>
      <c r="E833" s="27"/>
      <c r="F833" s="27"/>
      <c r="G833" s="29"/>
      <c r="H833" s="129"/>
      <c r="I833" s="30"/>
      <c r="J833" s="30"/>
      <c r="K833" s="30"/>
      <c r="L833" s="30"/>
      <c r="M833" s="30"/>
      <c r="N833" s="130"/>
      <c r="O833" s="31"/>
      <c r="P833" s="31"/>
      <c r="Q833" s="31"/>
      <c r="R833" s="31"/>
      <c r="S833" s="31"/>
      <c r="T833" s="31"/>
      <c r="U833" s="32"/>
      <c r="V833" s="33"/>
      <c r="W833" s="33"/>
      <c r="X833" s="33"/>
      <c r="Y833" s="27"/>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row>
    <row r="834">
      <c r="A834" s="27"/>
      <c r="B834" s="27"/>
      <c r="C834" s="28"/>
      <c r="D834" s="27"/>
      <c r="E834" s="27"/>
      <c r="F834" s="27"/>
      <c r="G834" s="29"/>
      <c r="H834" s="129"/>
      <c r="I834" s="30"/>
      <c r="J834" s="30"/>
      <c r="K834" s="30"/>
      <c r="L834" s="30"/>
      <c r="M834" s="30"/>
      <c r="N834" s="130"/>
      <c r="O834" s="31"/>
      <c r="P834" s="31"/>
      <c r="Q834" s="31"/>
      <c r="R834" s="31"/>
      <c r="S834" s="31"/>
      <c r="T834" s="31"/>
      <c r="U834" s="32"/>
      <c r="V834" s="33"/>
      <c r="W834" s="33"/>
      <c r="X834" s="33"/>
      <c r="Y834" s="27"/>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row>
    <row r="835">
      <c r="A835" s="27"/>
      <c r="B835" s="27"/>
      <c r="C835" s="28"/>
      <c r="D835" s="27"/>
      <c r="E835" s="27"/>
      <c r="F835" s="27"/>
      <c r="G835" s="29"/>
      <c r="H835" s="129"/>
      <c r="I835" s="30"/>
      <c r="J835" s="30"/>
      <c r="K835" s="30"/>
      <c r="L835" s="30"/>
      <c r="M835" s="30"/>
      <c r="N835" s="130"/>
      <c r="O835" s="31"/>
      <c r="P835" s="31"/>
      <c r="Q835" s="31"/>
      <c r="R835" s="31"/>
      <c r="S835" s="31"/>
      <c r="T835" s="31"/>
      <c r="U835" s="32"/>
      <c r="V835" s="33"/>
      <c r="W835" s="33"/>
      <c r="X835" s="33"/>
      <c r="Y835" s="27"/>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row>
    <row r="836">
      <c r="A836" s="27"/>
      <c r="B836" s="27"/>
      <c r="C836" s="28"/>
      <c r="D836" s="27"/>
      <c r="E836" s="27"/>
      <c r="F836" s="27"/>
      <c r="G836" s="29"/>
      <c r="H836" s="129"/>
      <c r="I836" s="30"/>
      <c r="J836" s="30"/>
      <c r="K836" s="30"/>
      <c r="L836" s="30"/>
      <c r="M836" s="30"/>
      <c r="N836" s="130"/>
      <c r="O836" s="31"/>
      <c r="P836" s="31"/>
      <c r="Q836" s="31"/>
      <c r="R836" s="31"/>
      <c r="S836" s="31"/>
      <c r="T836" s="31"/>
      <c r="U836" s="32"/>
      <c r="V836" s="33"/>
      <c r="W836" s="33"/>
      <c r="X836" s="33"/>
      <c r="Y836" s="27"/>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row>
    <row r="837">
      <c r="A837" s="27"/>
      <c r="B837" s="27"/>
      <c r="C837" s="28"/>
      <c r="D837" s="27"/>
      <c r="E837" s="27"/>
      <c r="F837" s="27"/>
      <c r="G837" s="29"/>
      <c r="H837" s="129"/>
      <c r="I837" s="30"/>
      <c r="J837" s="30"/>
      <c r="K837" s="30"/>
      <c r="L837" s="30"/>
      <c r="M837" s="30"/>
      <c r="N837" s="130"/>
      <c r="O837" s="31"/>
      <c r="P837" s="31"/>
      <c r="Q837" s="31"/>
      <c r="R837" s="31"/>
      <c r="S837" s="31"/>
      <c r="T837" s="31"/>
      <c r="U837" s="32"/>
      <c r="V837" s="33"/>
      <c r="W837" s="33"/>
      <c r="X837" s="33"/>
      <c r="Y837" s="27"/>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row>
    <row r="838">
      <c r="A838" s="27"/>
      <c r="B838" s="27"/>
      <c r="C838" s="28"/>
      <c r="D838" s="27"/>
      <c r="E838" s="27"/>
      <c r="F838" s="27"/>
      <c r="G838" s="29"/>
      <c r="H838" s="129"/>
      <c r="I838" s="30"/>
      <c r="J838" s="30"/>
      <c r="K838" s="30"/>
      <c r="L838" s="30"/>
      <c r="M838" s="30"/>
      <c r="N838" s="130"/>
      <c r="O838" s="31"/>
      <c r="P838" s="31"/>
      <c r="Q838" s="31"/>
      <c r="R838" s="31"/>
      <c r="S838" s="31"/>
      <c r="T838" s="31"/>
      <c r="U838" s="32"/>
      <c r="V838" s="33"/>
      <c r="W838" s="33"/>
      <c r="X838" s="33"/>
      <c r="Y838" s="27"/>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row>
    <row r="839">
      <c r="A839" s="27"/>
      <c r="B839" s="27"/>
      <c r="C839" s="28"/>
      <c r="D839" s="27"/>
      <c r="E839" s="27"/>
      <c r="F839" s="27"/>
      <c r="G839" s="29"/>
      <c r="H839" s="129"/>
      <c r="I839" s="30"/>
      <c r="J839" s="30"/>
      <c r="K839" s="30"/>
      <c r="L839" s="30"/>
      <c r="M839" s="30"/>
      <c r="N839" s="130"/>
      <c r="O839" s="31"/>
      <c r="P839" s="31"/>
      <c r="Q839" s="31"/>
      <c r="R839" s="31"/>
      <c r="S839" s="31"/>
      <c r="T839" s="31"/>
      <c r="U839" s="32"/>
      <c r="V839" s="33"/>
      <c r="W839" s="33"/>
      <c r="X839" s="33"/>
      <c r="Y839" s="27"/>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row>
    <row r="840">
      <c r="A840" s="27"/>
      <c r="B840" s="27"/>
      <c r="C840" s="28"/>
      <c r="D840" s="27"/>
      <c r="E840" s="27"/>
      <c r="F840" s="27"/>
      <c r="G840" s="29"/>
      <c r="H840" s="129"/>
      <c r="I840" s="30"/>
      <c r="J840" s="30"/>
      <c r="K840" s="30"/>
      <c r="L840" s="30"/>
      <c r="M840" s="30"/>
      <c r="N840" s="130"/>
      <c r="O840" s="31"/>
      <c r="P840" s="31"/>
      <c r="Q840" s="31"/>
      <c r="R840" s="31"/>
      <c r="S840" s="31"/>
      <c r="T840" s="31"/>
      <c r="U840" s="32"/>
      <c r="V840" s="33"/>
      <c r="W840" s="33"/>
      <c r="X840" s="33"/>
      <c r="Y840" s="27"/>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row>
    <row r="841">
      <c r="A841" s="27"/>
      <c r="B841" s="27"/>
      <c r="C841" s="28"/>
      <c r="D841" s="27"/>
      <c r="E841" s="27"/>
      <c r="F841" s="27"/>
      <c r="G841" s="29"/>
      <c r="H841" s="129"/>
      <c r="I841" s="30"/>
      <c r="J841" s="30"/>
      <c r="K841" s="30"/>
      <c r="L841" s="30"/>
      <c r="M841" s="30"/>
      <c r="N841" s="130"/>
      <c r="O841" s="31"/>
      <c r="P841" s="31"/>
      <c r="Q841" s="31"/>
      <c r="R841" s="31"/>
      <c r="S841" s="31"/>
      <c r="T841" s="31"/>
      <c r="U841" s="32"/>
      <c r="V841" s="33"/>
      <c r="W841" s="33"/>
      <c r="X841" s="33"/>
      <c r="Y841" s="27"/>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row>
    <row r="842">
      <c r="A842" s="27"/>
      <c r="B842" s="27"/>
      <c r="C842" s="28"/>
      <c r="D842" s="27"/>
      <c r="E842" s="27"/>
      <c r="F842" s="27"/>
      <c r="G842" s="29"/>
      <c r="H842" s="129"/>
      <c r="I842" s="30"/>
      <c r="J842" s="30"/>
      <c r="K842" s="30"/>
      <c r="L842" s="30"/>
      <c r="M842" s="30"/>
      <c r="N842" s="130"/>
      <c r="O842" s="31"/>
      <c r="P842" s="31"/>
      <c r="Q842" s="31"/>
      <c r="R842" s="31"/>
      <c r="S842" s="31"/>
      <c r="T842" s="31"/>
      <c r="U842" s="32"/>
      <c r="V842" s="33"/>
      <c r="W842" s="33"/>
      <c r="X842" s="33"/>
      <c r="Y842" s="27"/>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row>
    <row r="843">
      <c r="A843" s="27"/>
      <c r="B843" s="27"/>
      <c r="C843" s="28"/>
      <c r="D843" s="27"/>
      <c r="E843" s="27"/>
      <c r="F843" s="27"/>
      <c r="G843" s="29"/>
      <c r="H843" s="129"/>
      <c r="I843" s="30"/>
      <c r="J843" s="30"/>
      <c r="K843" s="30"/>
      <c r="L843" s="30"/>
      <c r="M843" s="30"/>
      <c r="N843" s="130"/>
      <c r="O843" s="31"/>
      <c r="P843" s="31"/>
      <c r="Q843" s="31"/>
      <c r="R843" s="31"/>
      <c r="S843" s="31"/>
      <c r="T843" s="31"/>
      <c r="U843" s="32"/>
      <c r="V843" s="33"/>
      <c r="W843" s="33"/>
      <c r="X843" s="33"/>
      <c r="Y843" s="27"/>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row>
    <row r="844">
      <c r="A844" s="27"/>
      <c r="B844" s="27"/>
      <c r="C844" s="28"/>
      <c r="D844" s="27"/>
      <c r="E844" s="27"/>
      <c r="F844" s="27"/>
      <c r="G844" s="29"/>
      <c r="H844" s="129"/>
      <c r="I844" s="30"/>
      <c r="J844" s="30"/>
      <c r="K844" s="30"/>
      <c r="L844" s="30"/>
      <c r="M844" s="30"/>
      <c r="N844" s="130"/>
      <c r="O844" s="31"/>
      <c r="P844" s="31"/>
      <c r="Q844" s="31"/>
      <c r="R844" s="31"/>
      <c r="S844" s="31"/>
      <c r="T844" s="31"/>
      <c r="U844" s="32"/>
      <c r="V844" s="33"/>
      <c r="W844" s="33"/>
      <c r="X844" s="33"/>
      <c r="Y844" s="27"/>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row>
    <row r="845">
      <c r="A845" s="27"/>
      <c r="B845" s="27"/>
      <c r="C845" s="28"/>
      <c r="D845" s="27"/>
      <c r="E845" s="27"/>
      <c r="F845" s="27"/>
      <c r="G845" s="29"/>
      <c r="H845" s="129"/>
      <c r="I845" s="30"/>
      <c r="J845" s="30"/>
      <c r="K845" s="30"/>
      <c r="L845" s="30"/>
      <c r="M845" s="30"/>
      <c r="N845" s="130"/>
      <c r="O845" s="31"/>
      <c r="P845" s="31"/>
      <c r="Q845" s="31"/>
      <c r="R845" s="31"/>
      <c r="S845" s="31"/>
      <c r="T845" s="31"/>
      <c r="U845" s="32"/>
      <c r="V845" s="33"/>
      <c r="W845" s="33"/>
      <c r="X845" s="33"/>
      <c r="Y845" s="27"/>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row>
    <row r="846">
      <c r="A846" s="27"/>
      <c r="B846" s="27"/>
      <c r="C846" s="28"/>
      <c r="D846" s="27"/>
      <c r="E846" s="27"/>
      <c r="F846" s="27"/>
      <c r="G846" s="29"/>
      <c r="H846" s="129"/>
      <c r="I846" s="30"/>
      <c r="J846" s="30"/>
      <c r="K846" s="30"/>
      <c r="L846" s="30"/>
      <c r="M846" s="30"/>
      <c r="N846" s="130"/>
      <c r="O846" s="31"/>
      <c r="P846" s="31"/>
      <c r="Q846" s="31"/>
      <c r="R846" s="31"/>
      <c r="S846" s="31"/>
      <c r="T846" s="31"/>
      <c r="U846" s="32"/>
      <c r="V846" s="33"/>
      <c r="W846" s="33"/>
      <c r="X846" s="33"/>
      <c r="Y846" s="27"/>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row>
    <row r="847">
      <c r="A847" s="27"/>
      <c r="B847" s="27"/>
      <c r="C847" s="28"/>
      <c r="D847" s="27"/>
      <c r="E847" s="27"/>
      <c r="F847" s="27"/>
      <c r="G847" s="29"/>
      <c r="H847" s="129"/>
      <c r="I847" s="30"/>
      <c r="J847" s="30"/>
      <c r="K847" s="30"/>
      <c r="L847" s="30"/>
      <c r="M847" s="30"/>
      <c r="N847" s="130"/>
      <c r="O847" s="31"/>
      <c r="P847" s="31"/>
      <c r="Q847" s="31"/>
      <c r="R847" s="31"/>
      <c r="S847" s="31"/>
      <c r="T847" s="31"/>
      <c r="U847" s="32"/>
      <c r="V847" s="33"/>
      <c r="W847" s="33"/>
      <c r="X847" s="33"/>
      <c r="Y847" s="27"/>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row>
    <row r="848">
      <c r="A848" s="27"/>
      <c r="B848" s="27"/>
      <c r="C848" s="28"/>
      <c r="D848" s="27"/>
      <c r="E848" s="27"/>
      <c r="F848" s="27"/>
      <c r="G848" s="29"/>
      <c r="H848" s="129"/>
      <c r="I848" s="30"/>
      <c r="J848" s="30"/>
      <c r="K848" s="30"/>
      <c r="L848" s="30"/>
      <c r="M848" s="30"/>
      <c r="N848" s="130"/>
      <c r="O848" s="31"/>
      <c r="P848" s="31"/>
      <c r="Q848" s="31"/>
      <c r="R848" s="31"/>
      <c r="S848" s="31"/>
      <c r="T848" s="31"/>
      <c r="U848" s="32"/>
      <c r="V848" s="33"/>
      <c r="W848" s="33"/>
      <c r="X848" s="33"/>
      <c r="Y848" s="27"/>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row>
    <row r="849">
      <c r="A849" s="27"/>
      <c r="B849" s="27"/>
      <c r="C849" s="28"/>
      <c r="D849" s="27"/>
      <c r="E849" s="27"/>
      <c r="F849" s="27"/>
      <c r="G849" s="29"/>
      <c r="H849" s="129"/>
      <c r="I849" s="30"/>
      <c r="J849" s="30"/>
      <c r="K849" s="30"/>
      <c r="L849" s="30"/>
      <c r="M849" s="30"/>
      <c r="N849" s="130"/>
      <c r="O849" s="31"/>
      <c r="P849" s="31"/>
      <c r="Q849" s="31"/>
      <c r="R849" s="31"/>
      <c r="S849" s="31"/>
      <c r="T849" s="31"/>
      <c r="U849" s="32"/>
      <c r="V849" s="33"/>
      <c r="W849" s="33"/>
      <c r="X849" s="33"/>
      <c r="Y849" s="27"/>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row>
    <row r="850">
      <c r="A850" s="27"/>
      <c r="B850" s="27"/>
      <c r="C850" s="28"/>
      <c r="D850" s="27"/>
      <c r="E850" s="27"/>
      <c r="F850" s="27"/>
      <c r="G850" s="29"/>
      <c r="H850" s="129"/>
      <c r="I850" s="30"/>
      <c r="J850" s="30"/>
      <c r="K850" s="30"/>
      <c r="L850" s="30"/>
      <c r="M850" s="30"/>
      <c r="N850" s="130"/>
      <c r="O850" s="31"/>
      <c r="P850" s="31"/>
      <c r="Q850" s="31"/>
      <c r="R850" s="31"/>
      <c r="S850" s="31"/>
      <c r="T850" s="31"/>
      <c r="U850" s="32"/>
      <c r="V850" s="33"/>
      <c r="W850" s="33"/>
      <c r="X850" s="33"/>
      <c r="Y850" s="27"/>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row>
    <row r="851">
      <c r="A851" s="27"/>
      <c r="B851" s="27"/>
      <c r="C851" s="28"/>
      <c r="D851" s="27"/>
      <c r="E851" s="27"/>
      <c r="F851" s="27"/>
      <c r="G851" s="29"/>
      <c r="H851" s="129"/>
      <c r="I851" s="30"/>
      <c r="J851" s="30"/>
      <c r="K851" s="30"/>
      <c r="L851" s="30"/>
      <c r="M851" s="30"/>
      <c r="N851" s="130"/>
      <c r="O851" s="31"/>
      <c r="P851" s="31"/>
      <c r="Q851" s="31"/>
      <c r="R851" s="31"/>
      <c r="S851" s="31"/>
      <c r="T851" s="31"/>
      <c r="U851" s="32"/>
      <c r="V851" s="33"/>
      <c r="W851" s="33"/>
      <c r="X851" s="33"/>
      <c r="Y851" s="27"/>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row>
    <row r="852">
      <c r="A852" s="27"/>
      <c r="B852" s="27"/>
      <c r="C852" s="28"/>
      <c r="D852" s="27"/>
      <c r="E852" s="27"/>
      <c r="F852" s="27"/>
      <c r="G852" s="29"/>
      <c r="H852" s="129"/>
      <c r="I852" s="30"/>
      <c r="J852" s="30"/>
      <c r="K852" s="30"/>
      <c r="L852" s="30"/>
      <c r="M852" s="30"/>
      <c r="N852" s="130"/>
      <c r="O852" s="31"/>
      <c r="P852" s="31"/>
      <c r="Q852" s="31"/>
      <c r="R852" s="31"/>
      <c r="S852" s="31"/>
      <c r="T852" s="31"/>
      <c r="U852" s="32"/>
      <c r="V852" s="33"/>
      <c r="W852" s="33"/>
      <c r="X852" s="33"/>
      <c r="Y852" s="27"/>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row>
    <row r="853">
      <c r="A853" s="27"/>
      <c r="B853" s="27"/>
      <c r="C853" s="28"/>
      <c r="D853" s="27"/>
      <c r="E853" s="27"/>
      <c r="F853" s="27"/>
      <c r="G853" s="29"/>
      <c r="H853" s="129"/>
      <c r="I853" s="30"/>
      <c r="J853" s="30"/>
      <c r="K853" s="30"/>
      <c r="L853" s="30"/>
      <c r="M853" s="30"/>
      <c r="N853" s="130"/>
      <c r="O853" s="31"/>
      <c r="P853" s="31"/>
      <c r="Q853" s="31"/>
      <c r="R853" s="31"/>
      <c r="S853" s="31"/>
      <c r="T853" s="31"/>
      <c r="U853" s="32"/>
      <c r="V853" s="33"/>
      <c r="W853" s="33"/>
      <c r="X853" s="33"/>
      <c r="Y853" s="27"/>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row>
    <row r="854">
      <c r="A854" s="27"/>
      <c r="B854" s="27"/>
      <c r="C854" s="28"/>
      <c r="D854" s="27"/>
      <c r="E854" s="27"/>
      <c r="F854" s="27"/>
      <c r="G854" s="29"/>
      <c r="H854" s="129"/>
      <c r="I854" s="30"/>
      <c r="J854" s="30"/>
      <c r="K854" s="30"/>
      <c r="L854" s="30"/>
      <c r="M854" s="30"/>
      <c r="N854" s="130"/>
      <c r="O854" s="31"/>
      <c r="P854" s="31"/>
      <c r="Q854" s="31"/>
      <c r="R854" s="31"/>
      <c r="S854" s="31"/>
      <c r="T854" s="31"/>
      <c r="U854" s="32"/>
      <c r="V854" s="33"/>
      <c r="W854" s="33"/>
      <c r="X854" s="33"/>
      <c r="Y854" s="27"/>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row>
    <row r="855">
      <c r="A855" s="27"/>
      <c r="B855" s="27"/>
      <c r="C855" s="28"/>
      <c r="D855" s="27"/>
      <c r="E855" s="27"/>
      <c r="F855" s="27"/>
      <c r="G855" s="29"/>
      <c r="H855" s="129"/>
      <c r="I855" s="30"/>
      <c r="J855" s="30"/>
      <c r="K855" s="30"/>
      <c r="L855" s="30"/>
      <c r="M855" s="30"/>
      <c r="N855" s="130"/>
      <c r="O855" s="31"/>
      <c r="P855" s="31"/>
      <c r="Q855" s="31"/>
      <c r="R855" s="31"/>
      <c r="S855" s="31"/>
      <c r="T855" s="31"/>
      <c r="U855" s="32"/>
      <c r="V855" s="33"/>
      <c r="W855" s="33"/>
      <c r="X855" s="33"/>
      <c r="Y855" s="27"/>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row>
    <row r="856">
      <c r="A856" s="27"/>
      <c r="B856" s="27"/>
      <c r="C856" s="28"/>
      <c r="D856" s="27"/>
      <c r="E856" s="27"/>
      <c r="F856" s="27"/>
      <c r="G856" s="29"/>
      <c r="H856" s="129"/>
      <c r="I856" s="30"/>
      <c r="J856" s="30"/>
      <c r="K856" s="30"/>
      <c r="L856" s="30"/>
      <c r="M856" s="30"/>
      <c r="N856" s="130"/>
      <c r="O856" s="31"/>
      <c r="P856" s="31"/>
      <c r="Q856" s="31"/>
      <c r="R856" s="31"/>
      <c r="S856" s="31"/>
      <c r="T856" s="31"/>
      <c r="U856" s="32"/>
      <c r="V856" s="33"/>
      <c r="W856" s="33"/>
      <c r="X856" s="33"/>
      <c r="Y856" s="27"/>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row>
    <row r="857">
      <c r="A857" s="27"/>
      <c r="B857" s="27"/>
      <c r="C857" s="28"/>
      <c r="D857" s="27"/>
      <c r="E857" s="27"/>
      <c r="F857" s="27"/>
      <c r="G857" s="29"/>
      <c r="H857" s="129"/>
      <c r="I857" s="30"/>
      <c r="J857" s="30"/>
      <c r="K857" s="30"/>
      <c r="L857" s="30"/>
      <c r="M857" s="30"/>
      <c r="N857" s="130"/>
      <c r="O857" s="31"/>
      <c r="P857" s="31"/>
      <c r="Q857" s="31"/>
      <c r="R857" s="31"/>
      <c r="S857" s="31"/>
      <c r="T857" s="31"/>
      <c r="U857" s="32"/>
      <c r="V857" s="33"/>
      <c r="W857" s="33"/>
      <c r="X857" s="33"/>
      <c r="Y857" s="27"/>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row>
    <row r="858">
      <c r="A858" s="27"/>
      <c r="B858" s="27"/>
      <c r="C858" s="28"/>
      <c r="D858" s="27"/>
      <c r="E858" s="27"/>
      <c r="F858" s="27"/>
      <c r="G858" s="29"/>
      <c r="H858" s="129"/>
      <c r="I858" s="30"/>
      <c r="J858" s="30"/>
      <c r="K858" s="30"/>
      <c r="L858" s="30"/>
      <c r="M858" s="30"/>
      <c r="N858" s="130"/>
      <c r="O858" s="31"/>
      <c r="P858" s="31"/>
      <c r="Q858" s="31"/>
      <c r="R858" s="31"/>
      <c r="S858" s="31"/>
      <c r="T858" s="31"/>
      <c r="U858" s="32"/>
      <c r="V858" s="33"/>
      <c r="W858" s="33"/>
      <c r="X858" s="33"/>
      <c r="Y858" s="27"/>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row>
    <row r="859">
      <c r="A859" s="27"/>
      <c r="B859" s="27"/>
      <c r="C859" s="28"/>
      <c r="D859" s="27"/>
      <c r="E859" s="27"/>
      <c r="F859" s="27"/>
      <c r="G859" s="29"/>
      <c r="H859" s="129"/>
      <c r="I859" s="30"/>
      <c r="J859" s="30"/>
      <c r="K859" s="30"/>
      <c r="L859" s="30"/>
      <c r="M859" s="30"/>
      <c r="N859" s="130"/>
      <c r="O859" s="31"/>
      <c r="P859" s="31"/>
      <c r="Q859" s="31"/>
      <c r="R859" s="31"/>
      <c r="S859" s="31"/>
      <c r="T859" s="31"/>
      <c r="U859" s="32"/>
      <c r="V859" s="33"/>
      <c r="W859" s="33"/>
      <c r="X859" s="33"/>
      <c r="Y859" s="27"/>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row>
    <row r="860">
      <c r="A860" s="27"/>
      <c r="B860" s="27"/>
      <c r="C860" s="28"/>
      <c r="D860" s="27"/>
      <c r="E860" s="27"/>
      <c r="F860" s="27"/>
      <c r="G860" s="29"/>
      <c r="H860" s="129"/>
      <c r="I860" s="30"/>
      <c r="J860" s="30"/>
      <c r="K860" s="30"/>
      <c r="L860" s="30"/>
      <c r="M860" s="30"/>
      <c r="N860" s="130"/>
      <c r="O860" s="31"/>
      <c r="P860" s="31"/>
      <c r="Q860" s="31"/>
      <c r="R860" s="31"/>
      <c r="S860" s="31"/>
      <c r="T860" s="31"/>
      <c r="U860" s="32"/>
      <c r="V860" s="33"/>
      <c r="W860" s="33"/>
      <c r="X860" s="33"/>
      <c r="Y860" s="27"/>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row>
    <row r="861">
      <c r="A861" s="27"/>
      <c r="B861" s="27"/>
      <c r="C861" s="28"/>
      <c r="D861" s="27"/>
      <c r="E861" s="27"/>
      <c r="F861" s="27"/>
      <c r="G861" s="29"/>
      <c r="H861" s="129"/>
      <c r="I861" s="30"/>
      <c r="J861" s="30"/>
      <c r="K861" s="30"/>
      <c r="L861" s="30"/>
      <c r="M861" s="30"/>
      <c r="N861" s="130"/>
      <c r="O861" s="31"/>
      <c r="P861" s="31"/>
      <c r="Q861" s="31"/>
      <c r="R861" s="31"/>
      <c r="S861" s="31"/>
      <c r="T861" s="31"/>
      <c r="U861" s="32"/>
      <c r="V861" s="33"/>
      <c r="W861" s="33"/>
      <c r="X861" s="33"/>
      <c r="Y861" s="27"/>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row>
    <row r="862">
      <c r="A862" s="27"/>
      <c r="B862" s="27"/>
      <c r="C862" s="28"/>
      <c r="D862" s="27"/>
      <c r="E862" s="27"/>
      <c r="F862" s="27"/>
      <c r="G862" s="29"/>
      <c r="H862" s="129"/>
      <c r="I862" s="30"/>
      <c r="J862" s="30"/>
      <c r="K862" s="30"/>
      <c r="L862" s="30"/>
      <c r="M862" s="30"/>
      <c r="N862" s="130"/>
      <c r="O862" s="31"/>
      <c r="P862" s="31"/>
      <c r="Q862" s="31"/>
      <c r="R862" s="31"/>
      <c r="S862" s="31"/>
      <c r="T862" s="31"/>
      <c r="U862" s="32"/>
      <c r="V862" s="33"/>
      <c r="W862" s="33"/>
      <c r="X862" s="33"/>
      <c r="Y862" s="27"/>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row>
    <row r="863">
      <c r="A863" s="27"/>
      <c r="B863" s="27"/>
      <c r="C863" s="28"/>
      <c r="D863" s="27"/>
      <c r="E863" s="27"/>
      <c r="F863" s="27"/>
      <c r="G863" s="29"/>
      <c r="H863" s="129"/>
      <c r="I863" s="30"/>
      <c r="J863" s="30"/>
      <c r="K863" s="30"/>
      <c r="L863" s="30"/>
      <c r="M863" s="30"/>
      <c r="N863" s="130"/>
      <c r="O863" s="31"/>
      <c r="P863" s="31"/>
      <c r="Q863" s="31"/>
      <c r="R863" s="31"/>
      <c r="S863" s="31"/>
      <c r="T863" s="31"/>
      <c r="U863" s="32"/>
      <c r="V863" s="33"/>
      <c r="W863" s="33"/>
      <c r="X863" s="33"/>
      <c r="Y863" s="27"/>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row>
    <row r="864">
      <c r="A864" s="27"/>
      <c r="B864" s="27"/>
      <c r="C864" s="28"/>
      <c r="D864" s="27"/>
      <c r="E864" s="27"/>
      <c r="F864" s="27"/>
      <c r="G864" s="29"/>
      <c r="H864" s="129"/>
      <c r="I864" s="30"/>
      <c r="J864" s="30"/>
      <c r="K864" s="30"/>
      <c r="L864" s="30"/>
      <c r="M864" s="30"/>
      <c r="N864" s="130"/>
      <c r="O864" s="31"/>
      <c r="P864" s="31"/>
      <c r="Q864" s="31"/>
      <c r="R864" s="31"/>
      <c r="S864" s="31"/>
      <c r="T864" s="31"/>
      <c r="U864" s="32"/>
      <c r="V864" s="33"/>
      <c r="W864" s="33"/>
      <c r="X864" s="33"/>
      <c r="Y864" s="27"/>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row>
    <row r="865">
      <c r="A865" s="27"/>
      <c r="B865" s="27"/>
      <c r="C865" s="28"/>
      <c r="D865" s="27"/>
      <c r="E865" s="27"/>
      <c r="F865" s="27"/>
      <c r="G865" s="29"/>
      <c r="H865" s="129"/>
      <c r="I865" s="30"/>
      <c r="J865" s="30"/>
      <c r="K865" s="30"/>
      <c r="L865" s="30"/>
      <c r="M865" s="30"/>
      <c r="N865" s="130"/>
      <c r="O865" s="31"/>
      <c r="P865" s="31"/>
      <c r="Q865" s="31"/>
      <c r="R865" s="31"/>
      <c r="S865" s="31"/>
      <c r="T865" s="31"/>
      <c r="U865" s="32"/>
      <c r="V865" s="33"/>
      <c r="W865" s="33"/>
      <c r="X865" s="33"/>
      <c r="Y865" s="27"/>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row>
    <row r="866">
      <c r="A866" s="27"/>
      <c r="B866" s="27"/>
      <c r="C866" s="28"/>
      <c r="D866" s="27"/>
      <c r="E866" s="27"/>
      <c r="F866" s="27"/>
      <c r="G866" s="29"/>
      <c r="H866" s="129"/>
      <c r="I866" s="30"/>
      <c r="J866" s="30"/>
      <c r="K866" s="30"/>
      <c r="L866" s="30"/>
      <c r="M866" s="30"/>
      <c r="N866" s="130"/>
      <c r="O866" s="31"/>
      <c r="P866" s="31"/>
      <c r="Q866" s="31"/>
      <c r="R866" s="31"/>
      <c r="S866" s="31"/>
      <c r="T866" s="31"/>
      <c r="U866" s="32"/>
      <c r="V866" s="33"/>
      <c r="W866" s="33"/>
      <c r="X866" s="33"/>
      <c r="Y866" s="27"/>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row>
    <row r="867">
      <c r="A867" s="27"/>
      <c r="B867" s="27"/>
      <c r="C867" s="28"/>
      <c r="D867" s="27"/>
      <c r="E867" s="27"/>
      <c r="F867" s="27"/>
      <c r="G867" s="29"/>
      <c r="H867" s="129"/>
      <c r="I867" s="30"/>
      <c r="J867" s="30"/>
      <c r="K867" s="30"/>
      <c r="L867" s="30"/>
      <c r="M867" s="30"/>
      <c r="N867" s="130"/>
      <c r="O867" s="31"/>
      <c r="P867" s="31"/>
      <c r="Q867" s="31"/>
      <c r="R867" s="31"/>
      <c r="S867" s="31"/>
      <c r="T867" s="31"/>
      <c r="U867" s="32"/>
      <c r="V867" s="33"/>
      <c r="W867" s="33"/>
      <c r="X867" s="33"/>
      <c r="Y867" s="27"/>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row>
    <row r="868">
      <c r="A868" s="27"/>
      <c r="B868" s="27"/>
      <c r="C868" s="28"/>
      <c r="D868" s="27"/>
      <c r="E868" s="27"/>
      <c r="F868" s="27"/>
      <c r="G868" s="29"/>
      <c r="H868" s="129"/>
      <c r="I868" s="30"/>
      <c r="J868" s="30"/>
      <c r="K868" s="30"/>
      <c r="L868" s="30"/>
      <c r="M868" s="30"/>
      <c r="N868" s="130"/>
      <c r="O868" s="31"/>
      <c r="P868" s="31"/>
      <c r="Q868" s="31"/>
      <c r="R868" s="31"/>
      <c r="S868" s="31"/>
      <c r="T868" s="31"/>
      <c r="U868" s="32"/>
      <c r="V868" s="33"/>
      <c r="W868" s="33"/>
      <c r="X868" s="33"/>
      <c r="Y868" s="27"/>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row>
    <row r="869">
      <c r="A869" s="27"/>
      <c r="B869" s="27"/>
      <c r="C869" s="28"/>
      <c r="D869" s="27"/>
      <c r="E869" s="27"/>
      <c r="F869" s="27"/>
      <c r="G869" s="29"/>
      <c r="H869" s="129"/>
      <c r="I869" s="30"/>
      <c r="J869" s="30"/>
      <c r="K869" s="30"/>
      <c r="L869" s="30"/>
      <c r="M869" s="30"/>
      <c r="N869" s="130"/>
      <c r="O869" s="31"/>
      <c r="P869" s="31"/>
      <c r="Q869" s="31"/>
      <c r="R869" s="31"/>
      <c r="S869" s="31"/>
      <c r="T869" s="31"/>
      <c r="U869" s="32"/>
      <c r="V869" s="33"/>
      <c r="W869" s="33"/>
      <c r="X869" s="33"/>
      <c r="Y869" s="27"/>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row>
    <row r="870">
      <c r="A870" s="27"/>
      <c r="B870" s="27"/>
      <c r="C870" s="28"/>
      <c r="D870" s="27"/>
      <c r="E870" s="27"/>
      <c r="F870" s="27"/>
      <c r="G870" s="29"/>
      <c r="H870" s="129"/>
      <c r="I870" s="30"/>
      <c r="J870" s="30"/>
      <c r="K870" s="30"/>
      <c r="L870" s="30"/>
      <c r="M870" s="30"/>
      <c r="N870" s="130"/>
      <c r="O870" s="31"/>
      <c r="P870" s="31"/>
      <c r="Q870" s="31"/>
      <c r="R870" s="31"/>
      <c r="S870" s="31"/>
      <c r="T870" s="31"/>
      <c r="U870" s="32"/>
      <c r="V870" s="33"/>
      <c r="W870" s="33"/>
      <c r="X870" s="33"/>
      <c r="Y870" s="27"/>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row>
    <row r="871">
      <c r="A871" s="27"/>
      <c r="B871" s="27"/>
      <c r="C871" s="28"/>
      <c r="D871" s="27"/>
      <c r="E871" s="27"/>
      <c r="F871" s="27"/>
      <c r="G871" s="29"/>
      <c r="H871" s="129"/>
      <c r="I871" s="30"/>
      <c r="J871" s="30"/>
      <c r="K871" s="30"/>
      <c r="L871" s="30"/>
      <c r="M871" s="30"/>
      <c r="N871" s="130"/>
      <c r="O871" s="31"/>
      <c r="P871" s="31"/>
      <c r="Q871" s="31"/>
      <c r="R871" s="31"/>
      <c r="S871" s="31"/>
      <c r="T871" s="31"/>
      <c r="U871" s="32"/>
      <c r="V871" s="33"/>
      <c r="W871" s="33"/>
      <c r="X871" s="33"/>
      <c r="Y871" s="27"/>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row>
    <row r="872">
      <c r="A872" s="27"/>
      <c r="B872" s="27"/>
      <c r="C872" s="28"/>
      <c r="D872" s="27"/>
      <c r="E872" s="27"/>
      <c r="F872" s="27"/>
      <c r="G872" s="29"/>
      <c r="H872" s="129"/>
      <c r="I872" s="30"/>
      <c r="J872" s="30"/>
      <c r="K872" s="30"/>
      <c r="L872" s="30"/>
      <c r="M872" s="30"/>
      <c r="N872" s="130"/>
      <c r="O872" s="31"/>
      <c r="P872" s="31"/>
      <c r="Q872" s="31"/>
      <c r="R872" s="31"/>
      <c r="S872" s="31"/>
      <c r="T872" s="31"/>
      <c r="U872" s="32"/>
      <c r="V872" s="33"/>
      <c r="W872" s="33"/>
      <c r="X872" s="33"/>
      <c r="Y872" s="27"/>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row>
    <row r="873">
      <c r="A873" s="27"/>
      <c r="B873" s="27"/>
      <c r="C873" s="28"/>
      <c r="D873" s="27"/>
      <c r="E873" s="27"/>
      <c r="F873" s="27"/>
      <c r="G873" s="29"/>
      <c r="H873" s="129"/>
      <c r="I873" s="30"/>
      <c r="J873" s="30"/>
      <c r="K873" s="30"/>
      <c r="L873" s="30"/>
      <c r="M873" s="30"/>
      <c r="N873" s="130"/>
      <c r="O873" s="31"/>
      <c r="P873" s="31"/>
      <c r="Q873" s="31"/>
      <c r="R873" s="31"/>
      <c r="S873" s="31"/>
      <c r="T873" s="31"/>
      <c r="U873" s="32"/>
      <c r="V873" s="33"/>
      <c r="W873" s="33"/>
      <c r="X873" s="33"/>
      <c r="Y873" s="27"/>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row>
    <row r="874">
      <c r="A874" s="27"/>
      <c r="B874" s="27"/>
      <c r="C874" s="28"/>
      <c r="D874" s="27"/>
      <c r="E874" s="27"/>
      <c r="F874" s="27"/>
      <c r="G874" s="29"/>
      <c r="H874" s="129"/>
      <c r="I874" s="30"/>
      <c r="J874" s="30"/>
      <c r="K874" s="30"/>
      <c r="L874" s="30"/>
      <c r="M874" s="30"/>
      <c r="N874" s="130"/>
      <c r="O874" s="31"/>
      <c r="P874" s="31"/>
      <c r="Q874" s="31"/>
      <c r="R874" s="31"/>
      <c r="S874" s="31"/>
      <c r="T874" s="31"/>
      <c r="U874" s="32"/>
      <c r="V874" s="33"/>
      <c r="W874" s="33"/>
      <c r="X874" s="33"/>
      <c r="Y874" s="27"/>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row>
    <row r="875">
      <c r="A875" s="27"/>
      <c r="B875" s="27"/>
      <c r="C875" s="28"/>
      <c r="D875" s="27"/>
      <c r="E875" s="27"/>
      <c r="F875" s="27"/>
      <c r="G875" s="29"/>
      <c r="H875" s="129"/>
      <c r="I875" s="30"/>
      <c r="J875" s="30"/>
      <c r="K875" s="30"/>
      <c r="L875" s="30"/>
      <c r="M875" s="30"/>
      <c r="N875" s="130"/>
      <c r="O875" s="31"/>
      <c r="P875" s="31"/>
      <c r="Q875" s="31"/>
      <c r="R875" s="31"/>
      <c r="S875" s="31"/>
      <c r="T875" s="31"/>
      <c r="U875" s="32"/>
      <c r="V875" s="33"/>
      <c r="W875" s="33"/>
      <c r="X875" s="33"/>
      <c r="Y875" s="27"/>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row>
    <row r="876">
      <c r="A876" s="27"/>
      <c r="B876" s="27"/>
      <c r="C876" s="28"/>
      <c r="D876" s="27"/>
      <c r="E876" s="27"/>
      <c r="F876" s="27"/>
      <c r="G876" s="29"/>
      <c r="H876" s="129"/>
      <c r="I876" s="30"/>
      <c r="J876" s="30"/>
      <c r="K876" s="30"/>
      <c r="L876" s="30"/>
      <c r="M876" s="30"/>
      <c r="N876" s="130"/>
      <c r="O876" s="31"/>
      <c r="P876" s="31"/>
      <c r="Q876" s="31"/>
      <c r="R876" s="31"/>
      <c r="S876" s="31"/>
      <c r="T876" s="31"/>
      <c r="U876" s="32"/>
      <c r="V876" s="33"/>
      <c r="W876" s="33"/>
      <c r="X876" s="33"/>
      <c r="Y876" s="27"/>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row>
    <row r="877">
      <c r="A877" s="27"/>
      <c r="B877" s="27"/>
      <c r="C877" s="28"/>
      <c r="D877" s="27"/>
      <c r="E877" s="27"/>
      <c r="F877" s="27"/>
      <c r="G877" s="29"/>
      <c r="H877" s="129"/>
      <c r="I877" s="30"/>
      <c r="J877" s="30"/>
      <c r="K877" s="30"/>
      <c r="L877" s="30"/>
      <c r="M877" s="30"/>
      <c r="N877" s="130"/>
      <c r="O877" s="31"/>
      <c r="P877" s="31"/>
      <c r="Q877" s="31"/>
      <c r="R877" s="31"/>
      <c r="S877" s="31"/>
      <c r="T877" s="31"/>
      <c r="U877" s="32"/>
      <c r="V877" s="33"/>
      <c r="W877" s="33"/>
      <c r="X877" s="33"/>
      <c r="Y877" s="27"/>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row>
    <row r="878">
      <c r="A878" s="27"/>
      <c r="B878" s="27"/>
      <c r="C878" s="28"/>
      <c r="D878" s="27"/>
      <c r="E878" s="27"/>
      <c r="F878" s="27"/>
      <c r="G878" s="29"/>
      <c r="H878" s="129"/>
      <c r="I878" s="30"/>
      <c r="J878" s="30"/>
      <c r="K878" s="30"/>
      <c r="L878" s="30"/>
      <c r="M878" s="30"/>
      <c r="N878" s="130"/>
      <c r="O878" s="31"/>
      <c r="P878" s="31"/>
      <c r="Q878" s="31"/>
      <c r="R878" s="31"/>
      <c r="S878" s="31"/>
      <c r="T878" s="31"/>
      <c r="U878" s="32"/>
      <c r="V878" s="33"/>
      <c r="W878" s="33"/>
      <c r="X878" s="33"/>
      <c r="Y878" s="27"/>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row>
    <row r="879">
      <c r="A879" s="27"/>
      <c r="B879" s="27"/>
      <c r="C879" s="28"/>
      <c r="D879" s="27"/>
      <c r="E879" s="27"/>
      <c r="F879" s="27"/>
      <c r="G879" s="29"/>
      <c r="H879" s="129"/>
      <c r="I879" s="30"/>
      <c r="J879" s="30"/>
      <c r="K879" s="30"/>
      <c r="L879" s="30"/>
      <c r="M879" s="30"/>
      <c r="N879" s="130"/>
      <c r="O879" s="31"/>
      <c r="P879" s="31"/>
      <c r="Q879" s="31"/>
      <c r="R879" s="31"/>
      <c r="S879" s="31"/>
      <c r="T879" s="31"/>
      <c r="U879" s="32"/>
      <c r="V879" s="33"/>
      <c r="W879" s="33"/>
      <c r="X879" s="33"/>
      <c r="Y879" s="27"/>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row>
    <row r="880">
      <c r="A880" s="27"/>
      <c r="B880" s="27"/>
      <c r="C880" s="28"/>
      <c r="D880" s="27"/>
      <c r="E880" s="27"/>
      <c r="F880" s="27"/>
      <c r="G880" s="29"/>
      <c r="H880" s="129"/>
      <c r="I880" s="30"/>
      <c r="J880" s="30"/>
      <c r="K880" s="30"/>
      <c r="L880" s="30"/>
      <c r="M880" s="30"/>
      <c r="N880" s="130"/>
      <c r="O880" s="31"/>
      <c r="P880" s="31"/>
      <c r="Q880" s="31"/>
      <c r="R880" s="31"/>
      <c r="S880" s="31"/>
      <c r="T880" s="31"/>
      <c r="U880" s="32"/>
      <c r="V880" s="33"/>
      <c r="W880" s="33"/>
      <c r="X880" s="33"/>
      <c r="Y880" s="27"/>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row>
    <row r="881">
      <c r="A881" s="27"/>
      <c r="B881" s="27"/>
      <c r="C881" s="28"/>
      <c r="D881" s="27"/>
      <c r="E881" s="27"/>
      <c r="F881" s="27"/>
      <c r="G881" s="29"/>
      <c r="H881" s="129"/>
      <c r="I881" s="30"/>
      <c r="J881" s="30"/>
      <c r="K881" s="30"/>
      <c r="L881" s="30"/>
      <c r="M881" s="30"/>
      <c r="N881" s="130"/>
      <c r="O881" s="31"/>
      <c r="P881" s="31"/>
      <c r="Q881" s="31"/>
      <c r="R881" s="31"/>
      <c r="S881" s="31"/>
      <c r="T881" s="31"/>
      <c r="U881" s="32"/>
      <c r="V881" s="33"/>
      <c r="W881" s="33"/>
      <c r="X881" s="33"/>
      <c r="Y881" s="27"/>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row>
    <row r="882">
      <c r="A882" s="27"/>
      <c r="B882" s="27"/>
      <c r="C882" s="28"/>
      <c r="D882" s="27"/>
      <c r="E882" s="27"/>
      <c r="F882" s="27"/>
      <c r="G882" s="29"/>
      <c r="H882" s="129"/>
      <c r="I882" s="30"/>
      <c r="J882" s="30"/>
      <c r="K882" s="30"/>
      <c r="L882" s="30"/>
      <c r="M882" s="30"/>
      <c r="N882" s="130"/>
      <c r="O882" s="31"/>
      <c r="P882" s="31"/>
      <c r="Q882" s="31"/>
      <c r="R882" s="31"/>
      <c r="S882" s="31"/>
      <c r="T882" s="31"/>
      <c r="U882" s="32"/>
      <c r="V882" s="33"/>
      <c r="W882" s="33"/>
      <c r="X882" s="33"/>
      <c r="Y882" s="27"/>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row>
    <row r="883">
      <c r="A883" s="27"/>
      <c r="B883" s="27"/>
      <c r="C883" s="28"/>
      <c r="D883" s="27"/>
      <c r="E883" s="27"/>
      <c r="F883" s="27"/>
      <c r="G883" s="29"/>
      <c r="H883" s="129"/>
      <c r="I883" s="30"/>
      <c r="J883" s="30"/>
      <c r="K883" s="30"/>
      <c r="L883" s="30"/>
      <c r="M883" s="30"/>
      <c r="N883" s="130"/>
      <c r="O883" s="31"/>
      <c r="P883" s="31"/>
      <c r="Q883" s="31"/>
      <c r="R883" s="31"/>
      <c r="S883" s="31"/>
      <c r="T883" s="31"/>
      <c r="U883" s="32"/>
      <c r="V883" s="33"/>
      <c r="W883" s="33"/>
      <c r="X883" s="33"/>
      <c r="Y883" s="27"/>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row>
    <row r="884">
      <c r="A884" s="27"/>
      <c r="B884" s="27"/>
      <c r="C884" s="28"/>
      <c r="D884" s="27"/>
      <c r="E884" s="27"/>
      <c r="F884" s="27"/>
      <c r="G884" s="29"/>
      <c r="H884" s="129"/>
      <c r="I884" s="30"/>
      <c r="J884" s="30"/>
      <c r="K884" s="30"/>
      <c r="L884" s="30"/>
      <c r="M884" s="30"/>
      <c r="N884" s="130"/>
      <c r="O884" s="31"/>
      <c r="P884" s="31"/>
      <c r="Q884" s="31"/>
      <c r="R884" s="31"/>
      <c r="S884" s="31"/>
      <c r="T884" s="31"/>
      <c r="U884" s="32"/>
      <c r="V884" s="33"/>
      <c r="W884" s="33"/>
      <c r="X884" s="33"/>
      <c r="Y884" s="27"/>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row>
    <row r="885">
      <c r="A885" s="27"/>
      <c r="B885" s="27"/>
      <c r="C885" s="28"/>
      <c r="D885" s="27"/>
      <c r="E885" s="27"/>
      <c r="F885" s="27"/>
      <c r="G885" s="29"/>
      <c r="H885" s="129"/>
      <c r="I885" s="30"/>
      <c r="J885" s="30"/>
      <c r="K885" s="30"/>
      <c r="L885" s="30"/>
      <c r="M885" s="30"/>
      <c r="N885" s="130"/>
      <c r="O885" s="31"/>
      <c r="P885" s="31"/>
      <c r="Q885" s="31"/>
      <c r="R885" s="31"/>
      <c r="S885" s="31"/>
      <c r="T885" s="31"/>
      <c r="U885" s="32"/>
      <c r="V885" s="33"/>
      <c r="W885" s="33"/>
      <c r="X885" s="33"/>
      <c r="Y885" s="27"/>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row>
    <row r="886">
      <c r="A886" s="27"/>
      <c r="B886" s="27"/>
      <c r="C886" s="28"/>
      <c r="D886" s="27"/>
      <c r="E886" s="27"/>
      <c r="F886" s="27"/>
      <c r="G886" s="29"/>
      <c r="H886" s="129"/>
      <c r="I886" s="30"/>
      <c r="J886" s="30"/>
      <c r="K886" s="30"/>
      <c r="L886" s="30"/>
      <c r="M886" s="30"/>
      <c r="N886" s="130"/>
      <c r="O886" s="31"/>
      <c r="P886" s="31"/>
      <c r="Q886" s="31"/>
      <c r="R886" s="31"/>
      <c r="S886" s="31"/>
      <c r="T886" s="31"/>
      <c r="U886" s="32"/>
      <c r="V886" s="33"/>
      <c r="W886" s="33"/>
      <c r="X886" s="33"/>
      <c r="Y886" s="27"/>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row>
    <row r="887">
      <c r="A887" s="27"/>
      <c r="B887" s="27"/>
      <c r="C887" s="28"/>
      <c r="D887" s="27"/>
      <c r="E887" s="27"/>
      <c r="F887" s="27"/>
      <c r="G887" s="29"/>
      <c r="H887" s="129"/>
      <c r="I887" s="30"/>
      <c r="J887" s="30"/>
      <c r="K887" s="30"/>
      <c r="L887" s="30"/>
      <c r="M887" s="30"/>
      <c r="N887" s="130"/>
      <c r="O887" s="31"/>
      <c r="P887" s="31"/>
      <c r="Q887" s="31"/>
      <c r="R887" s="31"/>
      <c r="S887" s="31"/>
      <c r="T887" s="31"/>
      <c r="U887" s="32"/>
      <c r="V887" s="33"/>
      <c r="W887" s="33"/>
      <c r="X887" s="33"/>
      <c r="Y887" s="27"/>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row>
    <row r="888">
      <c r="A888" s="27"/>
      <c r="B888" s="27"/>
      <c r="C888" s="28"/>
      <c r="D888" s="27"/>
      <c r="E888" s="27"/>
      <c r="F888" s="27"/>
      <c r="G888" s="29"/>
      <c r="H888" s="129"/>
      <c r="I888" s="30"/>
      <c r="J888" s="30"/>
      <c r="K888" s="30"/>
      <c r="L888" s="30"/>
      <c r="M888" s="30"/>
      <c r="N888" s="130"/>
      <c r="O888" s="31"/>
      <c r="P888" s="31"/>
      <c r="Q888" s="31"/>
      <c r="R888" s="31"/>
      <c r="S888" s="31"/>
      <c r="T888" s="31"/>
      <c r="U888" s="32"/>
      <c r="V888" s="33"/>
      <c r="W888" s="33"/>
      <c r="X888" s="33"/>
      <c r="Y888" s="27"/>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row>
    <row r="889">
      <c r="A889" s="27"/>
      <c r="B889" s="27"/>
      <c r="C889" s="28"/>
      <c r="D889" s="27"/>
      <c r="E889" s="27"/>
      <c r="F889" s="27"/>
      <c r="G889" s="29"/>
      <c r="H889" s="129"/>
      <c r="I889" s="30"/>
      <c r="J889" s="30"/>
      <c r="K889" s="30"/>
      <c r="L889" s="30"/>
      <c r="M889" s="30"/>
      <c r="N889" s="130"/>
      <c r="O889" s="31"/>
      <c r="P889" s="31"/>
      <c r="Q889" s="31"/>
      <c r="R889" s="31"/>
      <c r="S889" s="31"/>
      <c r="T889" s="31"/>
      <c r="U889" s="32"/>
      <c r="V889" s="33"/>
      <c r="W889" s="33"/>
      <c r="X889" s="33"/>
      <c r="Y889" s="27"/>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row>
    <row r="890">
      <c r="A890" s="27"/>
      <c r="B890" s="27"/>
      <c r="C890" s="28"/>
      <c r="D890" s="27"/>
      <c r="E890" s="27"/>
      <c r="F890" s="27"/>
      <c r="G890" s="29"/>
      <c r="H890" s="129"/>
      <c r="I890" s="30"/>
      <c r="J890" s="30"/>
      <c r="K890" s="30"/>
      <c r="L890" s="30"/>
      <c r="M890" s="30"/>
      <c r="N890" s="130"/>
      <c r="O890" s="31"/>
      <c r="P890" s="31"/>
      <c r="Q890" s="31"/>
      <c r="R890" s="31"/>
      <c r="S890" s="31"/>
      <c r="T890" s="31"/>
      <c r="U890" s="32"/>
      <c r="V890" s="33"/>
      <c r="W890" s="33"/>
      <c r="X890" s="33"/>
      <c r="Y890" s="27"/>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row>
    <row r="891">
      <c r="A891" s="27"/>
      <c r="B891" s="27"/>
      <c r="C891" s="28"/>
      <c r="D891" s="27"/>
      <c r="E891" s="27"/>
      <c r="F891" s="27"/>
      <c r="G891" s="29"/>
      <c r="H891" s="129"/>
      <c r="I891" s="30"/>
      <c r="J891" s="30"/>
      <c r="K891" s="30"/>
      <c r="L891" s="30"/>
      <c r="M891" s="30"/>
      <c r="N891" s="130"/>
      <c r="O891" s="31"/>
      <c r="P891" s="31"/>
      <c r="Q891" s="31"/>
      <c r="R891" s="31"/>
      <c r="S891" s="31"/>
      <c r="T891" s="31"/>
      <c r="U891" s="32"/>
      <c r="V891" s="33"/>
      <c r="W891" s="33"/>
      <c r="X891" s="33"/>
      <c r="Y891" s="27"/>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row>
    <row r="892">
      <c r="A892" s="27"/>
      <c r="B892" s="27"/>
      <c r="C892" s="28"/>
      <c r="D892" s="27"/>
      <c r="E892" s="27"/>
      <c r="F892" s="27"/>
      <c r="G892" s="29"/>
      <c r="H892" s="129"/>
      <c r="I892" s="30"/>
      <c r="J892" s="30"/>
      <c r="K892" s="30"/>
      <c r="L892" s="30"/>
      <c r="M892" s="30"/>
      <c r="N892" s="130"/>
      <c r="O892" s="31"/>
      <c r="P892" s="31"/>
      <c r="Q892" s="31"/>
      <c r="R892" s="31"/>
      <c r="S892" s="31"/>
      <c r="T892" s="31"/>
      <c r="U892" s="32"/>
      <c r="V892" s="33"/>
      <c r="W892" s="33"/>
      <c r="X892" s="33"/>
      <c r="Y892" s="27"/>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row>
    <row r="893">
      <c r="A893" s="27"/>
      <c r="B893" s="27"/>
      <c r="C893" s="28"/>
      <c r="D893" s="27"/>
      <c r="E893" s="27"/>
      <c r="F893" s="27"/>
      <c r="G893" s="29"/>
      <c r="H893" s="129"/>
      <c r="I893" s="30"/>
      <c r="J893" s="30"/>
      <c r="K893" s="30"/>
      <c r="L893" s="30"/>
      <c r="M893" s="30"/>
      <c r="N893" s="130"/>
      <c r="O893" s="31"/>
      <c r="P893" s="31"/>
      <c r="Q893" s="31"/>
      <c r="R893" s="31"/>
      <c r="S893" s="31"/>
      <c r="T893" s="31"/>
      <c r="U893" s="32"/>
      <c r="V893" s="33"/>
      <c r="W893" s="33"/>
      <c r="X893" s="33"/>
      <c r="Y893" s="27"/>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row>
    <row r="894">
      <c r="A894" s="27"/>
      <c r="B894" s="27"/>
      <c r="C894" s="28"/>
      <c r="D894" s="27"/>
      <c r="E894" s="27"/>
      <c r="F894" s="27"/>
      <c r="G894" s="29"/>
      <c r="H894" s="129"/>
      <c r="I894" s="30"/>
      <c r="J894" s="30"/>
      <c r="K894" s="30"/>
      <c r="L894" s="30"/>
      <c r="M894" s="30"/>
      <c r="N894" s="130"/>
      <c r="O894" s="31"/>
      <c r="P894" s="31"/>
      <c r="Q894" s="31"/>
      <c r="R894" s="31"/>
      <c r="S894" s="31"/>
      <c r="T894" s="31"/>
      <c r="U894" s="32"/>
      <c r="V894" s="33"/>
      <c r="W894" s="33"/>
      <c r="X894" s="33"/>
      <c r="Y894" s="27"/>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row>
    <row r="895">
      <c r="A895" s="27"/>
      <c r="B895" s="27"/>
      <c r="C895" s="28"/>
      <c r="D895" s="27"/>
      <c r="E895" s="27"/>
      <c r="F895" s="27"/>
      <c r="G895" s="29"/>
      <c r="H895" s="129"/>
      <c r="I895" s="30"/>
      <c r="J895" s="30"/>
      <c r="K895" s="30"/>
      <c r="L895" s="30"/>
      <c r="M895" s="30"/>
      <c r="N895" s="130"/>
      <c r="O895" s="31"/>
      <c r="P895" s="31"/>
      <c r="Q895" s="31"/>
      <c r="R895" s="31"/>
      <c r="S895" s="31"/>
      <c r="T895" s="31"/>
      <c r="U895" s="32"/>
      <c r="V895" s="33"/>
      <c r="W895" s="33"/>
      <c r="X895" s="33"/>
      <c r="Y895" s="27"/>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row>
    <row r="896">
      <c r="A896" s="27"/>
      <c r="B896" s="27"/>
      <c r="C896" s="28"/>
      <c r="D896" s="27"/>
      <c r="E896" s="27"/>
      <c r="F896" s="27"/>
      <c r="G896" s="29"/>
      <c r="H896" s="129"/>
      <c r="I896" s="30"/>
      <c r="J896" s="30"/>
      <c r="K896" s="30"/>
      <c r="L896" s="30"/>
      <c r="M896" s="30"/>
      <c r="N896" s="130"/>
      <c r="O896" s="31"/>
      <c r="P896" s="31"/>
      <c r="Q896" s="31"/>
      <c r="R896" s="31"/>
      <c r="S896" s="31"/>
      <c r="T896" s="31"/>
      <c r="U896" s="32"/>
      <c r="V896" s="33"/>
      <c r="W896" s="33"/>
      <c r="X896" s="33"/>
      <c r="Y896" s="27"/>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row>
    <row r="897">
      <c r="A897" s="27"/>
      <c r="B897" s="27"/>
      <c r="C897" s="28"/>
      <c r="D897" s="27"/>
      <c r="E897" s="27"/>
      <c r="F897" s="27"/>
      <c r="G897" s="29"/>
      <c r="H897" s="129"/>
      <c r="I897" s="30"/>
      <c r="J897" s="30"/>
      <c r="K897" s="30"/>
      <c r="L897" s="30"/>
      <c r="M897" s="30"/>
      <c r="N897" s="130"/>
      <c r="O897" s="31"/>
      <c r="P897" s="31"/>
      <c r="Q897" s="31"/>
      <c r="R897" s="31"/>
      <c r="S897" s="31"/>
      <c r="T897" s="31"/>
      <c r="U897" s="32"/>
      <c r="V897" s="33"/>
      <c r="W897" s="33"/>
      <c r="X897" s="33"/>
      <c r="Y897" s="27"/>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row>
    <row r="898">
      <c r="A898" s="27"/>
      <c r="B898" s="27"/>
      <c r="C898" s="28"/>
      <c r="D898" s="27"/>
      <c r="E898" s="27"/>
      <c r="F898" s="27"/>
      <c r="G898" s="29"/>
      <c r="H898" s="129"/>
      <c r="I898" s="30"/>
      <c r="J898" s="30"/>
      <c r="K898" s="30"/>
      <c r="L898" s="30"/>
      <c r="M898" s="30"/>
      <c r="N898" s="130"/>
      <c r="O898" s="31"/>
      <c r="P898" s="31"/>
      <c r="Q898" s="31"/>
      <c r="R898" s="31"/>
      <c r="S898" s="31"/>
      <c r="T898" s="31"/>
      <c r="U898" s="32"/>
      <c r="V898" s="33"/>
      <c r="W898" s="33"/>
      <c r="X898" s="33"/>
      <c r="Y898" s="27"/>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row>
    <row r="899">
      <c r="A899" s="27"/>
      <c r="B899" s="27"/>
      <c r="C899" s="28"/>
      <c r="D899" s="27"/>
      <c r="E899" s="27"/>
      <c r="F899" s="27"/>
      <c r="G899" s="29"/>
      <c r="H899" s="129"/>
      <c r="I899" s="30"/>
      <c r="J899" s="30"/>
      <c r="K899" s="30"/>
      <c r="L899" s="30"/>
      <c r="M899" s="30"/>
      <c r="N899" s="130"/>
      <c r="O899" s="31"/>
      <c r="P899" s="31"/>
      <c r="Q899" s="31"/>
      <c r="R899" s="31"/>
      <c r="S899" s="31"/>
      <c r="T899" s="31"/>
      <c r="U899" s="32"/>
      <c r="V899" s="33"/>
      <c r="W899" s="33"/>
      <c r="X899" s="33"/>
      <c r="Y899" s="27"/>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row>
    <row r="900">
      <c r="A900" s="27"/>
      <c r="B900" s="27"/>
      <c r="C900" s="28"/>
      <c r="D900" s="27"/>
      <c r="E900" s="27"/>
      <c r="F900" s="27"/>
      <c r="G900" s="29"/>
      <c r="H900" s="129"/>
      <c r="I900" s="30"/>
      <c r="J900" s="30"/>
      <c r="K900" s="30"/>
      <c r="L900" s="30"/>
      <c r="M900" s="30"/>
      <c r="N900" s="130"/>
      <c r="O900" s="31"/>
      <c r="P900" s="31"/>
      <c r="Q900" s="31"/>
      <c r="R900" s="31"/>
      <c r="S900" s="31"/>
      <c r="T900" s="31"/>
      <c r="U900" s="32"/>
      <c r="V900" s="33"/>
      <c r="W900" s="33"/>
      <c r="X900" s="33"/>
      <c r="Y900" s="27"/>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row>
    <row r="901">
      <c r="A901" s="27"/>
      <c r="B901" s="27"/>
      <c r="C901" s="28"/>
      <c r="D901" s="27"/>
      <c r="E901" s="27"/>
      <c r="F901" s="27"/>
      <c r="G901" s="29"/>
      <c r="H901" s="129"/>
      <c r="I901" s="30"/>
      <c r="J901" s="30"/>
      <c r="K901" s="30"/>
      <c r="L901" s="30"/>
      <c r="M901" s="30"/>
      <c r="N901" s="130"/>
      <c r="O901" s="31"/>
      <c r="P901" s="31"/>
      <c r="Q901" s="31"/>
      <c r="R901" s="31"/>
      <c r="S901" s="31"/>
      <c r="T901" s="31"/>
      <c r="U901" s="32"/>
      <c r="V901" s="33"/>
      <c r="W901" s="33"/>
      <c r="X901" s="33"/>
      <c r="Y901" s="27"/>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row>
    <row r="902">
      <c r="A902" s="27"/>
      <c r="B902" s="27"/>
      <c r="C902" s="28"/>
      <c r="D902" s="27"/>
      <c r="E902" s="27"/>
      <c r="F902" s="27"/>
      <c r="G902" s="29"/>
      <c r="H902" s="129"/>
      <c r="I902" s="30"/>
      <c r="J902" s="30"/>
      <c r="K902" s="30"/>
      <c r="L902" s="30"/>
      <c r="M902" s="30"/>
      <c r="N902" s="130"/>
      <c r="O902" s="31"/>
      <c r="P902" s="31"/>
      <c r="Q902" s="31"/>
      <c r="R902" s="31"/>
      <c r="S902" s="31"/>
      <c r="T902" s="31"/>
      <c r="U902" s="32"/>
      <c r="V902" s="33"/>
      <c r="W902" s="33"/>
      <c r="X902" s="33"/>
      <c r="Y902" s="27"/>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row>
    <row r="903">
      <c r="A903" s="27"/>
      <c r="B903" s="27"/>
      <c r="C903" s="28"/>
      <c r="D903" s="27"/>
      <c r="E903" s="27"/>
      <c r="F903" s="27"/>
      <c r="G903" s="29"/>
      <c r="H903" s="129"/>
      <c r="I903" s="30"/>
      <c r="J903" s="30"/>
      <c r="K903" s="30"/>
      <c r="L903" s="30"/>
      <c r="M903" s="30"/>
      <c r="N903" s="130"/>
      <c r="O903" s="31"/>
      <c r="P903" s="31"/>
      <c r="Q903" s="31"/>
      <c r="R903" s="31"/>
      <c r="S903" s="31"/>
      <c r="T903" s="31"/>
      <c r="U903" s="32"/>
      <c r="V903" s="33"/>
      <c r="W903" s="33"/>
      <c r="X903" s="33"/>
      <c r="Y903" s="27"/>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row>
    <row r="904">
      <c r="A904" s="27"/>
      <c r="B904" s="27"/>
      <c r="C904" s="28"/>
      <c r="D904" s="27"/>
      <c r="E904" s="27"/>
      <c r="F904" s="27"/>
      <c r="G904" s="29"/>
      <c r="H904" s="129"/>
      <c r="I904" s="30"/>
      <c r="J904" s="30"/>
      <c r="K904" s="30"/>
      <c r="L904" s="30"/>
      <c r="M904" s="30"/>
      <c r="N904" s="130"/>
      <c r="O904" s="31"/>
      <c r="P904" s="31"/>
      <c r="Q904" s="31"/>
      <c r="R904" s="31"/>
      <c r="S904" s="31"/>
      <c r="T904" s="31"/>
      <c r="U904" s="32"/>
      <c r="V904" s="33"/>
      <c r="W904" s="33"/>
      <c r="X904" s="33"/>
      <c r="Y904" s="27"/>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row>
    <row r="905">
      <c r="A905" s="27"/>
      <c r="B905" s="27"/>
      <c r="C905" s="28"/>
      <c r="D905" s="27"/>
      <c r="E905" s="27"/>
      <c r="F905" s="27"/>
      <c r="G905" s="29"/>
      <c r="H905" s="129"/>
      <c r="I905" s="30"/>
      <c r="J905" s="30"/>
      <c r="K905" s="30"/>
      <c r="L905" s="30"/>
      <c r="M905" s="30"/>
      <c r="N905" s="130"/>
      <c r="O905" s="31"/>
      <c r="P905" s="31"/>
      <c r="Q905" s="31"/>
      <c r="R905" s="31"/>
      <c r="S905" s="31"/>
      <c r="T905" s="31"/>
      <c r="U905" s="32"/>
      <c r="V905" s="33"/>
      <c r="W905" s="33"/>
      <c r="X905" s="33"/>
      <c r="Y905" s="27"/>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row>
    <row r="906">
      <c r="A906" s="27"/>
      <c r="B906" s="27"/>
      <c r="C906" s="28"/>
      <c r="D906" s="27"/>
      <c r="E906" s="27"/>
      <c r="F906" s="27"/>
      <c r="G906" s="29"/>
      <c r="H906" s="129"/>
      <c r="I906" s="30"/>
      <c r="J906" s="30"/>
      <c r="K906" s="30"/>
      <c r="L906" s="30"/>
      <c r="M906" s="30"/>
      <c r="N906" s="130"/>
      <c r="O906" s="31"/>
      <c r="P906" s="31"/>
      <c r="Q906" s="31"/>
      <c r="R906" s="31"/>
      <c r="S906" s="31"/>
      <c r="T906" s="31"/>
      <c r="U906" s="32"/>
      <c r="V906" s="33"/>
      <c r="W906" s="33"/>
      <c r="X906" s="33"/>
      <c r="Y906" s="27"/>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row>
    <row r="907">
      <c r="A907" s="27"/>
      <c r="B907" s="27"/>
      <c r="C907" s="28"/>
      <c r="D907" s="27"/>
      <c r="E907" s="27"/>
      <c r="F907" s="27"/>
      <c r="G907" s="29"/>
      <c r="H907" s="129"/>
      <c r="I907" s="30"/>
      <c r="J907" s="30"/>
      <c r="K907" s="30"/>
      <c r="L907" s="30"/>
      <c r="M907" s="30"/>
      <c r="N907" s="130"/>
      <c r="O907" s="31"/>
      <c r="P907" s="31"/>
      <c r="Q907" s="31"/>
      <c r="R907" s="31"/>
      <c r="S907" s="31"/>
      <c r="T907" s="31"/>
      <c r="U907" s="32"/>
      <c r="V907" s="33"/>
      <c r="W907" s="33"/>
      <c r="X907" s="33"/>
      <c r="Y907" s="27"/>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row>
    <row r="908">
      <c r="A908" s="27"/>
      <c r="B908" s="27"/>
      <c r="C908" s="28"/>
      <c r="D908" s="27"/>
      <c r="E908" s="27"/>
      <c r="F908" s="27"/>
      <c r="G908" s="29"/>
      <c r="H908" s="129"/>
      <c r="I908" s="30"/>
      <c r="J908" s="30"/>
      <c r="K908" s="30"/>
      <c r="L908" s="30"/>
      <c r="M908" s="30"/>
      <c r="N908" s="130"/>
      <c r="O908" s="31"/>
      <c r="P908" s="31"/>
      <c r="Q908" s="31"/>
      <c r="R908" s="31"/>
      <c r="S908" s="31"/>
      <c r="T908" s="31"/>
      <c r="U908" s="32"/>
      <c r="V908" s="33"/>
      <c r="W908" s="33"/>
      <c r="X908" s="33"/>
      <c r="Y908" s="27"/>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row>
    <row r="909">
      <c r="A909" s="27"/>
      <c r="B909" s="27"/>
      <c r="C909" s="28"/>
      <c r="D909" s="27"/>
      <c r="E909" s="27"/>
      <c r="F909" s="27"/>
      <c r="G909" s="29"/>
      <c r="H909" s="129"/>
      <c r="I909" s="30"/>
      <c r="J909" s="30"/>
      <c r="K909" s="30"/>
      <c r="L909" s="30"/>
      <c r="M909" s="30"/>
      <c r="N909" s="130"/>
      <c r="O909" s="31"/>
      <c r="P909" s="31"/>
      <c r="Q909" s="31"/>
      <c r="R909" s="31"/>
      <c r="S909" s="31"/>
      <c r="T909" s="31"/>
      <c r="U909" s="32"/>
      <c r="V909" s="33"/>
      <c r="W909" s="33"/>
      <c r="X909" s="33"/>
      <c r="Y909" s="27"/>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row>
    <row r="910">
      <c r="A910" s="27"/>
      <c r="B910" s="27"/>
      <c r="C910" s="28"/>
      <c r="D910" s="27"/>
      <c r="E910" s="27"/>
      <c r="F910" s="27"/>
      <c r="G910" s="29"/>
      <c r="H910" s="129"/>
      <c r="I910" s="30"/>
      <c r="J910" s="30"/>
      <c r="K910" s="30"/>
      <c r="L910" s="30"/>
      <c r="M910" s="30"/>
      <c r="N910" s="130"/>
      <c r="O910" s="31"/>
      <c r="P910" s="31"/>
      <c r="Q910" s="31"/>
      <c r="R910" s="31"/>
      <c r="S910" s="31"/>
      <c r="T910" s="31"/>
      <c r="U910" s="32"/>
      <c r="V910" s="33"/>
      <c r="W910" s="33"/>
      <c r="X910" s="33"/>
      <c r="Y910" s="27"/>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row>
    <row r="911">
      <c r="A911" s="27"/>
      <c r="B911" s="27"/>
      <c r="C911" s="28"/>
      <c r="D911" s="27"/>
      <c r="E911" s="27"/>
      <c r="F911" s="27"/>
      <c r="G911" s="29"/>
      <c r="H911" s="129"/>
      <c r="I911" s="30"/>
      <c r="J911" s="30"/>
      <c r="K911" s="30"/>
      <c r="L911" s="30"/>
      <c r="M911" s="30"/>
      <c r="N911" s="130"/>
      <c r="O911" s="31"/>
      <c r="P911" s="31"/>
      <c r="Q911" s="31"/>
      <c r="R911" s="31"/>
      <c r="S911" s="31"/>
      <c r="T911" s="31"/>
      <c r="U911" s="32"/>
      <c r="V911" s="33"/>
      <c r="W911" s="33"/>
      <c r="X911" s="33"/>
      <c r="Y911" s="27"/>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row>
    <row r="912">
      <c r="A912" s="27"/>
      <c r="B912" s="27"/>
      <c r="C912" s="28"/>
      <c r="D912" s="27"/>
      <c r="E912" s="27"/>
      <c r="F912" s="27"/>
      <c r="G912" s="29"/>
      <c r="H912" s="129"/>
      <c r="I912" s="30"/>
      <c r="J912" s="30"/>
      <c r="K912" s="30"/>
      <c r="L912" s="30"/>
      <c r="M912" s="30"/>
      <c r="N912" s="130"/>
      <c r="O912" s="31"/>
      <c r="P912" s="31"/>
      <c r="Q912" s="31"/>
      <c r="R912" s="31"/>
      <c r="S912" s="31"/>
      <c r="T912" s="31"/>
      <c r="U912" s="32"/>
      <c r="V912" s="33"/>
      <c r="W912" s="33"/>
      <c r="X912" s="33"/>
      <c r="Y912" s="27"/>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row>
    <row r="913">
      <c r="A913" s="27"/>
      <c r="B913" s="27"/>
      <c r="C913" s="28"/>
      <c r="D913" s="27"/>
      <c r="E913" s="27"/>
      <c r="F913" s="27"/>
      <c r="G913" s="29"/>
      <c r="H913" s="129"/>
      <c r="I913" s="30"/>
      <c r="J913" s="30"/>
      <c r="K913" s="30"/>
      <c r="L913" s="30"/>
      <c r="M913" s="30"/>
      <c r="N913" s="130"/>
      <c r="O913" s="31"/>
      <c r="P913" s="31"/>
      <c r="Q913" s="31"/>
      <c r="R913" s="31"/>
      <c r="S913" s="31"/>
      <c r="T913" s="31"/>
      <c r="U913" s="32"/>
      <c r="V913" s="33"/>
      <c r="W913" s="33"/>
      <c r="X913" s="33"/>
      <c r="Y913" s="27"/>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row>
    <row r="914">
      <c r="A914" s="27"/>
      <c r="B914" s="27"/>
      <c r="C914" s="28"/>
      <c r="D914" s="27"/>
      <c r="E914" s="27"/>
      <c r="F914" s="27"/>
      <c r="G914" s="29"/>
      <c r="H914" s="129"/>
      <c r="I914" s="30"/>
      <c r="J914" s="30"/>
      <c r="K914" s="30"/>
      <c r="L914" s="30"/>
      <c r="M914" s="30"/>
      <c r="N914" s="130"/>
      <c r="O914" s="31"/>
      <c r="P914" s="31"/>
      <c r="Q914" s="31"/>
      <c r="R914" s="31"/>
      <c r="S914" s="31"/>
      <c r="T914" s="31"/>
      <c r="U914" s="32"/>
      <c r="V914" s="33"/>
      <c r="W914" s="33"/>
      <c r="X914" s="33"/>
      <c r="Y914" s="27"/>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row>
    <row r="915">
      <c r="A915" s="27"/>
      <c r="B915" s="27"/>
      <c r="C915" s="28"/>
      <c r="D915" s="27"/>
      <c r="E915" s="27"/>
      <c r="F915" s="27"/>
      <c r="G915" s="29"/>
      <c r="H915" s="129"/>
      <c r="I915" s="30"/>
      <c r="J915" s="30"/>
      <c r="K915" s="30"/>
      <c r="L915" s="30"/>
      <c r="M915" s="30"/>
      <c r="N915" s="130"/>
      <c r="O915" s="31"/>
      <c r="P915" s="31"/>
      <c r="Q915" s="31"/>
      <c r="R915" s="31"/>
      <c r="S915" s="31"/>
      <c r="T915" s="31"/>
      <c r="U915" s="32"/>
      <c r="V915" s="33"/>
      <c r="W915" s="33"/>
      <c r="X915" s="33"/>
      <c r="Y915" s="27"/>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row>
    <row r="916">
      <c r="A916" s="27"/>
      <c r="B916" s="27"/>
      <c r="C916" s="28"/>
      <c r="D916" s="27"/>
      <c r="E916" s="27"/>
      <c r="F916" s="27"/>
      <c r="G916" s="29"/>
      <c r="H916" s="129"/>
      <c r="I916" s="30"/>
      <c r="J916" s="30"/>
      <c r="K916" s="30"/>
      <c r="L916" s="30"/>
      <c r="M916" s="30"/>
      <c r="N916" s="130"/>
      <c r="O916" s="31"/>
      <c r="P916" s="31"/>
      <c r="Q916" s="31"/>
      <c r="R916" s="31"/>
      <c r="S916" s="31"/>
      <c r="T916" s="31"/>
      <c r="U916" s="32"/>
      <c r="V916" s="33"/>
      <c r="W916" s="33"/>
      <c r="X916" s="33"/>
      <c r="Y916" s="27"/>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row>
    <row r="917">
      <c r="A917" s="27"/>
      <c r="B917" s="27"/>
      <c r="C917" s="28"/>
      <c r="D917" s="27"/>
      <c r="E917" s="27"/>
      <c r="F917" s="27"/>
      <c r="G917" s="29"/>
      <c r="H917" s="129"/>
      <c r="I917" s="30"/>
      <c r="J917" s="30"/>
      <c r="K917" s="30"/>
      <c r="L917" s="30"/>
      <c r="M917" s="30"/>
      <c r="N917" s="130"/>
      <c r="O917" s="31"/>
      <c r="P917" s="31"/>
      <c r="Q917" s="31"/>
      <c r="R917" s="31"/>
      <c r="S917" s="31"/>
      <c r="T917" s="31"/>
      <c r="U917" s="32"/>
      <c r="V917" s="33"/>
      <c r="W917" s="33"/>
      <c r="X917" s="33"/>
      <c r="Y917" s="27"/>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row>
    <row r="918">
      <c r="A918" s="27"/>
      <c r="B918" s="27"/>
      <c r="C918" s="28"/>
      <c r="D918" s="27"/>
      <c r="E918" s="27"/>
      <c r="F918" s="27"/>
      <c r="G918" s="29"/>
      <c r="H918" s="129"/>
      <c r="I918" s="30"/>
      <c r="J918" s="30"/>
      <c r="K918" s="30"/>
      <c r="L918" s="30"/>
      <c r="M918" s="30"/>
      <c r="N918" s="130"/>
      <c r="O918" s="31"/>
      <c r="P918" s="31"/>
      <c r="Q918" s="31"/>
      <c r="R918" s="31"/>
      <c r="S918" s="31"/>
      <c r="T918" s="31"/>
      <c r="U918" s="32"/>
      <c r="V918" s="33"/>
      <c r="W918" s="33"/>
      <c r="X918" s="33"/>
      <c r="Y918" s="27"/>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row>
    <row r="919">
      <c r="A919" s="27"/>
      <c r="B919" s="27"/>
      <c r="C919" s="28"/>
      <c r="D919" s="27"/>
      <c r="E919" s="27"/>
      <c r="F919" s="27"/>
      <c r="G919" s="29"/>
      <c r="H919" s="129"/>
      <c r="I919" s="30"/>
      <c r="J919" s="30"/>
      <c r="K919" s="30"/>
      <c r="L919" s="30"/>
      <c r="M919" s="30"/>
      <c r="N919" s="130"/>
      <c r="O919" s="31"/>
      <c r="P919" s="31"/>
      <c r="Q919" s="31"/>
      <c r="R919" s="31"/>
      <c r="S919" s="31"/>
      <c r="T919" s="31"/>
      <c r="U919" s="32"/>
      <c r="V919" s="33"/>
      <c r="W919" s="33"/>
      <c r="X919" s="33"/>
      <c r="Y919" s="27"/>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row>
    <row r="920">
      <c r="A920" s="27"/>
      <c r="B920" s="27"/>
      <c r="C920" s="28"/>
      <c r="D920" s="27"/>
      <c r="E920" s="27"/>
      <c r="F920" s="27"/>
      <c r="G920" s="29"/>
      <c r="H920" s="129"/>
      <c r="I920" s="30"/>
      <c r="J920" s="30"/>
      <c r="K920" s="30"/>
      <c r="L920" s="30"/>
      <c r="M920" s="30"/>
      <c r="N920" s="130"/>
      <c r="O920" s="31"/>
      <c r="P920" s="31"/>
      <c r="Q920" s="31"/>
      <c r="R920" s="31"/>
      <c r="S920" s="31"/>
      <c r="T920" s="31"/>
      <c r="U920" s="32"/>
      <c r="V920" s="33"/>
      <c r="W920" s="33"/>
      <c r="X920" s="33"/>
      <c r="Y920" s="27"/>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row>
    <row r="921">
      <c r="A921" s="27"/>
      <c r="B921" s="27"/>
      <c r="C921" s="28"/>
      <c r="D921" s="27"/>
      <c r="E921" s="27"/>
      <c r="F921" s="27"/>
      <c r="G921" s="29"/>
      <c r="H921" s="129"/>
      <c r="I921" s="30"/>
      <c r="J921" s="30"/>
      <c r="K921" s="30"/>
      <c r="L921" s="30"/>
      <c r="M921" s="30"/>
      <c r="N921" s="130"/>
      <c r="O921" s="31"/>
      <c r="P921" s="31"/>
      <c r="Q921" s="31"/>
      <c r="R921" s="31"/>
      <c r="S921" s="31"/>
      <c r="T921" s="31"/>
      <c r="U921" s="32"/>
      <c r="V921" s="33"/>
      <c r="W921" s="33"/>
      <c r="X921" s="33"/>
      <c r="Y921" s="27"/>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row>
    <row r="922">
      <c r="A922" s="27"/>
      <c r="B922" s="27"/>
      <c r="C922" s="28"/>
      <c r="D922" s="27"/>
      <c r="E922" s="27"/>
      <c r="F922" s="27"/>
      <c r="G922" s="29"/>
      <c r="H922" s="129"/>
      <c r="I922" s="30"/>
      <c r="J922" s="30"/>
      <c r="K922" s="30"/>
      <c r="L922" s="30"/>
      <c r="M922" s="30"/>
      <c r="N922" s="130"/>
      <c r="O922" s="31"/>
      <c r="P922" s="31"/>
      <c r="Q922" s="31"/>
      <c r="R922" s="31"/>
      <c r="S922" s="31"/>
      <c r="T922" s="31"/>
      <c r="U922" s="32"/>
      <c r="V922" s="33"/>
      <c r="W922" s="33"/>
      <c r="X922" s="33"/>
      <c r="Y922" s="27"/>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row>
    <row r="923">
      <c r="A923" s="27"/>
      <c r="B923" s="27"/>
      <c r="C923" s="28"/>
      <c r="D923" s="27"/>
      <c r="E923" s="27"/>
      <c r="F923" s="27"/>
      <c r="G923" s="29"/>
      <c r="H923" s="129"/>
      <c r="I923" s="30"/>
      <c r="J923" s="30"/>
      <c r="K923" s="30"/>
      <c r="L923" s="30"/>
      <c r="M923" s="30"/>
      <c r="N923" s="130"/>
      <c r="O923" s="31"/>
      <c r="P923" s="31"/>
      <c r="Q923" s="31"/>
      <c r="R923" s="31"/>
      <c r="S923" s="31"/>
      <c r="T923" s="31"/>
      <c r="U923" s="32"/>
      <c r="V923" s="33"/>
      <c r="W923" s="33"/>
      <c r="X923" s="33"/>
      <c r="Y923" s="27"/>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row>
    <row r="924">
      <c r="A924" s="27"/>
      <c r="B924" s="27"/>
      <c r="C924" s="28"/>
      <c r="D924" s="27"/>
      <c r="E924" s="27"/>
      <c r="F924" s="27"/>
      <c r="G924" s="29"/>
      <c r="H924" s="129"/>
      <c r="I924" s="30"/>
      <c r="J924" s="30"/>
      <c r="K924" s="30"/>
      <c r="L924" s="30"/>
      <c r="M924" s="30"/>
      <c r="N924" s="130"/>
      <c r="O924" s="31"/>
      <c r="P924" s="31"/>
      <c r="Q924" s="31"/>
      <c r="R924" s="31"/>
      <c r="S924" s="31"/>
      <c r="T924" s="31"/>
      <c r="U924" s="32"/>
      <c r="V924" s="33"/>
      <c r="W924" s="33"/>
      <c r="X924" s="33"/>
      <c r="Y924" s="27"/>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row>
    <row r="925">
      <c r="A925" s="27"/>
      <c r="B925" s="27"/>
      <c r="C925" s="28"/>
      <c r="D925" s="27"/>
      <c r="E925" s="27"/>
      <c r="F925" s="27"/>
      <c r="G925" s="29"/>
      <c r="H925" s="129"/>
      <c r="I925" s="30"/>
      <c r="J925" s="30"/>
      <c r="K925" s="30"/>
      <c r="L925" s="30"/>
      <c r="M925" s="30"/>
      <c r="N925" s="130"/>
      <c r="O925" s="31"/>
      <c r="P925" s="31"/>
      <c r="Q925" s="31"/>
      <c r="R925" s="31"/>
      <c r="S925" s="31"/>
      <c r="T925" s="31"/>
      <c r="U925" s="32"/>
      <c r="V925" s="33"/>
      <c r="W925" s="33"/>
      <c r="X925" s="33"/>
      <c r="Y925" s="27"/>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row>
    <row r="926">
      <c r="A926" s="27"/>
      <c r="B926" s="27"/>
      <c r="C926" s="28"/>
      <c r="D926" s="27"/>
      <c r="E926" s="27"/>
      <c r="F926" s="27"/>
      <c r="G926" s="29"/>
      <c r="H926" s="129"/>
      <c r="I926" s="30"/>
      <c r="J926" s="30"/>
      <c r="K926" s="30"/>
      <c r="L926" s="30"/>
      <c r="M926" s="30"/>
      <c r="N926" s="130"/>
      <c r="O926" s="31"/>
      <c r="P926" s="31"/>
      <c r="Q926" s="31"/>
      <c r="R926" s="31"/>
      <c r="S926" s="31"/>
      <c r="T926" s="31"/>
      <c r="U926" s="32"/>
      <c r="V926" s="33"/>
      <c r="W926" s="33"/>
      <c r="X926" s="33"/>
      <c r="Y926" s="27"/>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row>
    <row r="927">
      <c r="A927" s="27"/>
      <c r="B927" s="27"/>
      <c r="C927" s="28"/>
      <c r="D927" s="27"/>
      <c r="E927" s="27"/>
      <c r="F927" s="27"/>
      <c r="G927" s="29"/>
      <c r="H927" s="129"/>
      <c r="I927" s="30"/>
      <c r="J927" s="30"/>
      <c r="K927" s="30"/>
      <c r="L927" s="30"/>
      <c r="M927" s="30"/>
      <c r="N927" s="130"/>
      <c r="O927" s="31"/>
      <c r="P927" s="31"/>
      <c r="Q927" s="31"/>
      <c r="R927" s="31"/>
      <c r="S927" s="31"/>
      <c r="T927" s="31"/>
      <c r="U927" s="32"/>
      <c r="V927" s="33"/>
      <c r="W927" s="33"/>
      <c r="X927" s="33"/>
      <c r="Y927" s="27"/>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row>
    <row r="928">
      <c r="A928" s="27"/>
      <c r="B928" s="27"/>
      <c r="C928" s="28"/>
      <c r="D928" s="27"/>
      <c r="E928" s="27"/>
      <c r="F928" s="27"/>
      <c r="G928" s="29"/>
      <c r="H928" s="129"/>
      <c r="I928" s="30"/>
      <c r="J928" s="30"/>
      <c r="K928" s="30"/>
      <c r="L928" s="30"/>
      <c r="M928" s="30"/>
      <c r="N928" s="130"/>
      <c r="O928" s="31"/>
      <c r="P928" s="31"/>
      <c r="Q928" s="31"/>
      <c r="R928" s="31"/>
      <c r="S928" s="31"/>
      <c r="T928" s="31"/>
      <c r="U928" s="32"/>
      <c r="V928" s="33"/>
      <c r="W928" s="33"/>
      <c r="X928" s="33"/>
      <c r="Y928" s="27"/>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row>
    <row r="929">
      <c r="A929" s="27"/>
      <c r="B929" s="27"/>
      <c r="C929" s="28"/>
      <c r="D929" s="27"/>
      <c r="E929" s="27"/>
      <c r="F929" s="27"/>
      <c r="G929" s="29"/>
      <c r="H929" s="129"/>
      <c r="I929" s="30"/>
      <c r="J929" s="30"/>
      <c r="K929" s="30"/>
      <c r="L929" s="30"/>
      <c r="M929" s="30"/>
      <c r="N929" s="130"/>
      <c r="O929" s="31"/>
      <c r="P929" s="31"/>
      <c r="Q929" s="31"/>
      <c r="R929" s="31"/>
      <c r="S929" s="31"/>
      <c r="T929" s="31"/>
      <c r="U929" s="32"/>
      <c r="V929" s="33"/>
      <c r="W929" s="33"/>
      <c r="X929" s="33"/>
      <c r="Y929" s="27"/>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row>
    <row r="930">
      <c r="A930" s="27"/>
      <c r="B930" s="27"/>
      <c r="C930" s="28"/>
      <c r="D930" s="27"/>
      <c r="E930" s="27"/>
      <c r="F930" s="27"/>
      <c r="G930" s="29"/>
      <c r="H930" s="129"/>
      <c r="I930" s="30"/>
      <c r="J930" s="30"/>
      <c r="K930" s="30"/>
      <c r="L930" s="30"/>
      <c r="M930" s="30"/>
      <c r="N930" s="130"/>
      <c r="O930" s="31"/>
      <c r="P930" s="31"/>
      <c r="Q930" s="31"/>
      <c r="R930" s="31"/>
      <c r="S930" s="31"/>
      <c r="T930" s="31"/>
      <c r="U930" s="32"/>
      <c r="V930" s="33"/>
      <c r="W930" s="33"/>
      <c r="X930" s="33"/>
      <c r="Y930" s="27"/>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row>
    <row r="931">
      <c r="A931" s="27"/>
      <c r="B931" s="27"/>
      <c r="C931" s="28"/>
      <c r="D931" s="27"/>
      <c r="E931" s="27"/>
      <c r="F931" s="27"/>
      <c r="G931" s="29"/>
      <c r="H931" s="129"/>
      <c r="I931" s="30"/>
      <c r="J931" s="30"/>
      <c r="K931" s="30"/>
      <c r="L931" s="30"/>
      <c r="M931" s="30"/>
      <c r="N931" s="130"/>
      <c r="O931" s="31"/>
      <c r="P931" s="31"/>
      <c r="Q931" s="31"/>
      <c r="R931" s="31"/>
      <c r="S931" s="31"/>
      <c r="T931" s="31"/>
      <c r="U931" s="32"/>
      <c r="V931" s="33"/>
      <c r="W931" s="33"/>
      <c r="X931" s="33"/>
      <c r="Y931" s="27"/>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row>
    <row r="932">
      <c r="A932" s="27"/>
      <c r="B932" s="27"/>
      <c r="C932" s="28"/>
      <c r="D932" s="27"/>
      <c r="E932" s="27"/>
      <c r="F932" s="27"/>
      <c r="G932" s="29"/>
      <c r="H932" s="129"/>
      <c r="I932" s="30"/>
      <c r="J932" s="30"/>
      <c r="K932" s="30"/>
      <c r="L932" s="30"/>
      <c r="M932" s="30"/>
      <c r="N932" s="130"/>
      <c r="O932" s="31"/>
      <c r="P932" s="31"/>
      <c r="Q932" s="31"/>
      <c r="R932" s="31"/>
      <c r="S932" s="31"/>
      <c r="T932" s="31"/>
      <c r="U932" s="32"/>
      <c r="V932" s="33"/>
      <c r="W932" s="33"/>
      <c r="X932" s="33"/>
      <c r="Y932" s="27"/>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row>
    <row r="933">
      <c r="A933" s="27"/>
      <c r="B933" s="27"/>
      <c r="C933" s="28"/>
      <c r="D933" s="27"/>
      <c r="E933" s="27"/>
      <c r="F933" s="27"/>
      <c r="G933" s="29"/>
      <c r="H933" s="129"/>
      <c r="I933" s="30"/>
      <c r="J933" s="30"/>
      <c r="K933" s="30"/>
      <c r="L933" s="30"/>
      <c r="M933" s="30"/>
      <c r="N933" s="130"/>
      <c r="O933" s="31"/>
      <c r="P933" s="31"/>
      <c r="Q933" s="31"/>
      <c r="R933" s="31"/>
      <c r="S933" s="31"/>
      <c r="T933" s="31"/>
      <c r="U933" s="32"/>
      <c r="V933" s="33"/>
      <c r="W933" s="33"/>
      <c r="X933" s="33"/>
      <c r="Y933" s="27"/>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row>
    <row r="934">
      <c r="A934" s="27"/>
      <c r="B934" s="27"/>
      <c r="C934" s="28"/>
      <c r="D934" s="27"/>
      <c r="E934" s="27"/>
      <c r="F934" s="27"/>
      <c r="G934" s="29"/>
      <c r="H934" s="129"/>
      <c r="I934" s="30"/>
      <c r="J934" s="30"/>
      <c r="K934" s="30"/>
      <c r="L934" s="30"/>
      <c r="M934" s="30"/>
      <c r="N934" s="130"/>
      <c r="O934" s="31"/>
      <c r="P934" s="31"/>
      <c r="Q934" s="31"/>
      <c r="R934" s="31"/>
      <c r="S934" s="31"/>
      <c r="T934" s="31"/>
      <c r="U934" s="32"/>
      <c r="V934" s="33"/>
      <c r="W934" s="33"/>
      <c r="X934" s="33"/>
      <c r="Y934" s="27"/>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row>
    <row r="935">
      <c r="A935" s="27"/>
      <c r="B935" s="27"/>
      <c r="C935" s="28"/>
      <c r="D935" s="27"/>
      <c r="E935" s="27"/>
      <c r="F935" s="27"/>
      <c r="G935" s="29"/>
      <c r="H935" s="129"/>
      <c r="I935" s="30"/>
      <c r="J935" s="30"/>
      <c r="K935" s="30"/>
      <c r="L935" s="30"/>
      <c r="M935" s="30"/>
      <c r="N935" s="130"/>
      <c r="O935" s="31"/>
      <c r="P935" s="31"/>
      <c r="Q935" s="31"/>
      <c r="R935" s="31"/>
      <c r="S935" s="31"/>
      <c r="T935" s="31"/>
      <c r="U935" s="32"/>
      <c r="V935" s="33"/>
      <c r="W935" s="33"/>
      <c r="X935" s="33"/>
      <c r="Y935" s="27"/>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row>
    <row r="936">
      <c r="A936" s="27"/>
      <c r="B936" s="27"/>
      <c r="C936" s="28"/>
      <c r="D936" s="27"/>
      <c r="E936" s="27"/>
      <c r="F936" s="27"/>
      <c r="G936" s="29"/>
      <c r="H936" s="129"/>
      <c r="I936" s="30"/>
      <c r="J936" s="30"/>
      <c r="K936" s="30"/>
      <c r="L936" s="30"/>
      <c r="M936" s="30"/>
      <c r="N936" s="130"/>
      <c r="O936" s="31"/>
      <c r="P936" s="31"/>
      <c r="Q936" s="31"/>
      <c r="R936" s="31"/>
      <c r="S936" s="31"/>
      <c r="T936" s="31"/>
      <c r="U936" s="32"/>
      <c r="V936" s="33"/>
      <c r="W936" s="33"/>
      <c r="X936" s="33"/>
      <c r="Y936" s="27"/>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row>
    <row r="937">
      <c r="A937" s="27"/>
      <c r="B937" s="27"/>
      <c r="C937" s="28"/>
      <c r="D937" s="27"/>
      <c r="E937" s="27"/>
      <c r="F937" s="27"/>
      <c r="G937" s="29"/>
      <c r="H937" s="129"/>
      <c r="I937" s="30"/>
      <c r="J937" s="30"/>
      <c r="K937" s="30"/>
      <c r="L937" s="30"/>
      <c r="M937" s="30"/>
      <c r="N937" s="130"/>
      <c r="O937" s="31"/>
      <c r="P937" s="31"/>
      <c r="Q937" s="31"/>
      <c r="R937" s="31"/>
      <c r="S937" s="31"/>
      <c r="T937" s="31"/>
      <c r="U937" s="32"/>
      <c r="V937" s="33"/>
      <c r="W937" s="33"/>
      <c r="X937" s="33"/>
      <c r="Y937" s="27"/>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row>
    <row r="938">
      <c r="A938" s="27"/>
      <c r="B938" s="27"/>
      <c r="C938" s="28"/>
      <c r="D938" s="27"/>
      <c r="E938" s="27"/>
      <c r="F938" s="27"/>
      <c r="G938" s="29"/>
      <c r="H938" s="129"/>
      <c r="I938" s="30"/>
      <c r="J938" s="30"/>
      <c r="K938" s="30"/>
      <c r="L938" s="30"/>
      <c r="M938" s="30"/>
      <c r="N938" s="130"/>
      <c r="O938" s="31"/>
      <c r="P938" s="31"/>
      <c r="Q938" s="31"/>
      <c r="R938" s="31"/>
      <c r="S938" s="31"/>
      <c r="T938" s="31"/>
      <c r="U938" s="32"/>
      <c r="V938" s="33"/>
      <c r="W938" s="33"/>
      <c r="X938" s="33"/>
      <c r="Y938" s="27"/>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row>
    <row r="939">
      <c r="A939" s="27"/>
      <c r="B939" s="27"/>
      <c r="C939" s="28"/>
      <c r="D939" s="27"/>
      <c r="E939" s="27"/>
      <c r="F939" s="27"/>
      <c r="G939" s="29"/>
      <c r="H939" s="129"/>
      <c r="I939" s="30"/>
      <c r="J939" s="30"/>
      <c r="K939" s="30"/>
      <c r="L939" s="30"/>
      <c r="M939" s="30"/>
      <c r="N939" s="130"/>
      <c r="O939" s="31"/>
      <c r="P939" s="31"/>
      <c r="Q939" s="31"/>
      <c r="R939" s="31"/>
      <c r="S939" s="31"/>
      <c r="T939" s="31"/>
      <c r="U939" s="32"/>
      <c r="V939" s="33"/>
      <c r="W939" s="33"/>
      <c r="X939" s="33"/>
      <c r="Y939" s="27"/>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row>
    <row r="940">
      <c r="A940" s="27"/>
      <c r="B940" s="27"/>
      <c r="C940" s="28"/>
      <c r="D940" s="27"/>
      <c r="E940" s="27"/>
      <c r="F940" s="27"/>
      <c r="G940" s="29"/>
      <c r="H940" s="129"/>
      <c r="I940" s="30"/>
      <c r="J940" s="30"/>
      <c r="K940" s="30"/>
      <c r="L940" s="30"/>
      <c r="M940" s="30"/>
      <c r="N940" s="130"/>
      <c r="O940" s="31"/>
      <c r="P940" s="31"/>
      <c r="Q940" s="31"/>
      <c r="R940" s="31"/>
      <c r="S940" s="31"/>
      <c r="T940" s="31"/>
      <c r="U940" s="32"/>
      <c r="V940" s="33"/>
      <c r="W940" s="33"/>
      <c r="X940" s="33"/>
      <c r="Y940" s="27"/>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row>
    <row r="941">
      <c r="A941" s="27"/>
      <c r="B941" s="27"/>
      <c r="C941" s="28"/>
      <c r="D941" s="27"/>
      <c r="E941" s="27"/>
      <c r="F941" s="27"/>
      <c r="G941" s="29"/>
      <c r="H941" s="129"/>
      <c r="I941" s="30"/>
      <c r="J941" s="30"/>
      <c r="K941" s="30"/>
      <c r="L941" s="30"/>
      <c r="M941" s="30"/>
      <c r="N941" s="130"/>
      <c r="O941" s="31"/>
      <c r="P941" s="31"/>
      <c r="Q941" s="31"/>
      <c r="R941" s="31"/>
      <c r="S941" s="31"/>
      <c r="T941" s="31"/>
      <c r="U941" s="32"/>
      <c r="V941" s="33"/>
      <c r="W941" s="33"/>
      <c r="X941" s="33"/>
      <c r="Y941" s="27"/>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row>
    <row r="942">
      <c r="A942" s="27"/>
      <c r="B942" s="27"/>
      <c r="C942" s="28"/>
      <c r="D942" s="27"/>
      <c r="E942" s="27"/>
      <c r="F942" s="27"/>
      <c r="G942" s="29"/>
      <c r="H942" s="129"/>
      <c r="I942" s="30"/>
      <c r="J942" s="30"/>
      <c r="K942" s="30"/>
      <c r="L942" s="30"/>
      <c r="M942" s="30"/>
      <c r="N942" s="130"/>
      <c r="O942" s="31"/>
      <c r="P942" s="31"/>
      <c r="Q942" s="31"/>
      <c r="R942" s="31"/>
      <c r="S942" s="31"/>
      <c r="T942" s="31"/>
      <c r="U942" s="32"/>
      <c r="V942" s="33"/>
      <c r="W942" s="33"/>
      <c r="X942" s="33"/>
      <c r="Y942" s="27"/>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row>
    <row r="943">
      <c r="A943" s="27"/>
      <c r="B943" s="27"/>
      <c r="C943" s="28"/>
      <c r="D943" s="27"/>
      <c r="E943" s="27"/>
      <c r="F943" s="27"/>
      <c r="G943" s="29"/>
      <c r="H943" s="129"/>
      <c r="I943" s="30"/>
      <c r="J943" s="30"/>
      <c r="K943" s="30"/>
      <c r="L943" s="30"/>
      <c r="M943" s="30"/>
      <c r="N943" s="130"/>
      <c r="O943" s="31"/>
      <c r="P943" s="31"/>
      <c r="Q943" s="31"/>
      <c r="R943" s="31"/>
      <c r="S943" s="31"/>
      <c r="T943" s="31"/>
      <c r="U943" s="32"/>
      <c r="V943" s="33"/>
      <c r="W943" s="33"/>
      <c r="X943" s="33"/>
      <c r="Y943" s="27"/>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row>
    <row r="944">
      <c r="A944" s="27"/>
      <c r="B944" s="27"/>
      <c r="C944" s="28"/>
      <c r="D944" s="27"/>
      <c r="E944" s="27"/>
      <c r="F944" s="27"/>
      <c r="G944" s="29"/>
      <c r="H944" s="129"/>
      <c r="I944" s="30"/>
      <c r="J944" s="30"/>
      <c r="K944" s="30"/>
      <c r="L944" s="30"/>
      <c r="M944" s="30"/>
      <c r="N944" s="130"/>
      <c r="O944" s="31"/>
      <c r="P944" s="31"/>
      <c r="Q944" s="31"/>
      <c r="R944" s="31"/>
      <c r="S944" s="31"/>
      <c r="T944" s="31"/>
      <c r="U944" s="32"/>
      <c r="V944" s="33"/>
      <c r="W944" s="33"/>
      <c r="X944" s="33"/>
      <c r="Y944" s="27"/>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row>
    <row r="945">
      <c r="A945" s="27"/>
      <c r="B945" s="27"/>
      <c r="C945" s="28"/>
      <c r="D945" s="27"/>
      <c r="E945" s="27"/>
      <c r="F945" s="27"/>
      <c r="G945" s="29"/>
      <c r="H945" s="129"/>
      <c r="I945" s="30"/>
      <c r="J945" s="30"/>
      <c r="K945" s="30"/>
      <c r="L945" s="30"/>
      <c r="M945" s="30"/>
      <c r="N945" s="130"/>
      <c r="O945" s="31"/>
      <c r="P945" s="31"/>
      <c r="Q945" s="31"/>
      <c r="R945" s="31"/>
      <c r="S945" s="31"/>
      <c r="T945" s="31"/>
      <c r="U945" s="32"/>
      <c r="V945" s="33"/>
      <c r="W945" s="33"/>
      <c r="X945" s="33"/>
      <c r="Y945" s="27"/>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row>
    <row r="946">
      <c r="A946" s="27"/>
      <c r="B946" s="27"/>
      <c r="C946" s="28"/>
      <c r="D946" s="27"/>
      <c r="E946" s="27"/>
      <c r="F946" s="27"/>
      <c r="G946" s="29"/>
      <c r="H946" s="129"/>
      <c r="I946" s="30"/>
      <c r="J946" s="30"/>
      <c r="K946" s="30"/>
      <c r="L946" s="30"/>
      <c r="M946" s="30"/>
      <c r="N946" s="130"/>
      <c r="O946" s="31"/>
      <c r="P946" s="31"/>
      <c r="Q946" s="31"/>
      <c r="R946" s="31"/>
      <c r="S946" s="31"/>
      <c r="T946" s="31"/>
      <c r="U946" s="32"/>
      <c r="V946" s="33"/>
      <c r="W946" s="33"/>
      <c r="X946" s="33"/>
      <c r="Y946" s="27"/>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row>
    <row r="947">
      <c r="A947" s="27"/>
      <c r="B947" s="27"/>
      <c r="C947" s="28"/>
      <c r="D947" s="27"/>
      <c r="E947" s="27"/>
      <c r="F947" s="27"/>
      <c r="G947" s="29"/>
      <c r="H947" s="129"/>
      <c r="I947" s="30"/>
      <c r="J947" s="30"/>
      <c r="K947" s="30"/>
      <c r="L947" s="30"/>
      <c r="M947" s="30"/>
      <c r="N947" s="130"/>
      <c r="O947" s="31"/>
      <c r="P947" s="31"/>
      <c r="Q947" s="31"/>
      <c r="R947" s="31"/>
      <c r="S947" s="31"/>
      <c r="T947" s="31"/>
      <c r="U947" s="32"/>
      <c r="V947" s="33"/>
      <c r="W947" s="33"/>
      <c r="X947" s="33"/>
      <c r="Y947" s="27"/>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row>
    <row r="948">
      <c r="A948" s="27"/>
      <c r="B948" s="27"/>
      <c r="C948" s="28"/>
      <c r="D948" s="27"/>
      <c r="E948" s="27"/>
      <c r="F948" s="27"/>
      <c r="G948" s="29"/>
      <c r="H948" s="129"/>
      <c r="I948" s="30"/>
      <c r="J948" s="30"/>
      <c r="K948" s="30"/>
      <c r="L948" s="30"/>
      <c r="M948" s="30"/>
      <c r="N948" s="130"/>
      <c r="O948" s="31"/>
      <c r="P948" s="31"/>
      <c r="Q948" s="31"/>
      <c r="R948" s="31"/>
      <c r="S948" s="31"/>
      <c r="T948" s="31"/>
      <c r="U948" s="32"/>
      <c r="V948" s="33"/>
      <c r="W948" s="33"/>
      <c r="X948" s="33"/>
      <c r="Y948" s="27"/>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row>
    <row r="949">
      <c r="A949" s="27"/>
      <c r="B949" s="27"/>
      <c r="C949" s="28"/>
      <c r="D949" s="27"/>
      <c r="E949" s="27"/>
      <c r="F949" s="27"/>
      <c r="G949" s="29"/>
      <c r="H949" s="129"/>
      <c r="I949" s="30"/>
      <c r="J949" s="30"/>
      <c r="K949" s="30"/>
      <c r="L949" s="30"/>
      <c r="M949" s="30"/>
      <c r="N949" s="130"/>
      <c r="O949" s="31"/>
      <c r="P949" s="31"/>
      <c r="Q949" s="31"/>
      <c r="R949" s="31"/>
      <c r="S949" s="31"/>
      <c r="T949" s="31"/>
      <c r="U949" s="32"/>
      <c r="V949" s="33"/>
      <c r="W949" s="33"/>
      <c r="X949" s="33"/>
      <c r="Y949" s="27"/>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row>
    <row r="950">
      <c r="A950" s="27"/>
      <c r="B950" s="27"/>
      <c r="C950" s="28"/>
      <c r="D950" s="27"/>
      <c r="E950" s="27"/>
      <c r="F950" s="27"/>
      <c r="G950" s="29"/>
      <c r="H950" s="129"/>
      <c r="I950" s="30"/>
      <c r="J950" s="30"/>
      <c r="K950" s="30"/>
      <c r="L950" s="30"/>
      <c r="M950" s="30"/>
      <c r="N950" s="130"/>
      <c r="O950" s="31"/>
      <c r="P950" s="31"/>
      <c r="Q950" s="31"/>
      <c r="R950" s="31"/>
      <c r="S950" s="31"/>
      <c r="T950" s="31"/>
      <c r="U950" s="32"/>
      <c r="V950" s="33"/>
      <c r="W950" s="33"/>
      <c r="X950" s="33"/>
      <c r="Y950" s="27"/>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row>
    <row r="951">
      <c r="A951" s="27"/>
      <c r="B951" s="27"/>
      <c r="C951" s="28"/>
      <c r="D951" s="27"/>
      <c r="E951" s="27"/>
      <c r="F951" s="27"/>
      <c r="G951" s="29"/>
      <c r="H951" s="129"/>
      <c r="I951" s="30"/>
      <c r="J951" s="30"/>
      <c r="K951" s="30"/>
      <c r="L951" s="30"/>
      <c r="M951" s="30"/>
      <c r="N951" s="130"/>
      <c r="O951" s="31"/>
      <c r="P951" s="31"/>
      <c r="Q951" s="31"/>
      <c r="R951" s="31"/>
      <c r="S951" s="31"/>
      <c r="T951" s="31"/>
      <c r="U951" s="32"/>
      <c r="V951" s="33"/>
      <c r="W951" s="33"/>
      <c r="X951" s="33"/>
      <c r="Y951" s="27"/>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row>
    <row r="952">
      <c r="A952" s="27"/>
      <c r="B952" s="27"/>
      <c r="C952" s="28"/>
      <c r="D952" s="27"/>
      <c r="E952" s="27"/>
      <c r="F952" s="27"/>
      <c r="G952" s="29"/>
      <c r="H952" s="129"/>
      <c r="I952" s="30"/>
      <c r="J952" s="30"/>
      <c r="K952" s="30"/>
      <c r="L952" s="30"/>
      <c r="M952" s="30"/>
      <c r="N952" s="130"/>
      <c r="O952" s="31"/>
      <c r="P952" s="31"/>
      <c r="Q952" s="31"/>
      <c r="R952" s="31"/>
      <c r="S952" s="31"/>
      <c r="T952" s="31"/>
      <c r="U952" s="32"/>
      <c r="V952" s="33"/>
      <c r="W952" s="33"/>
      <c r="X952" s="33"/>
      <c r="Y952" s="27"/>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row>
    <row r="953">
      <c r="A953" s="27"/>
      <c r="B953" s="27"/>
      <c r="C953" s="28"/>
      <c r="D953" s="27"/>
      <c r="E953" s="27"/>
      <c r="F953" s="27"/>
      <c r="G953" s="29"/>
      <c r="H953" s="129"/>
      <c r="I953" s="30"/>
      <c r="J953" s="30"/>
      <c r="K953" s="30"/>
      <c r="L953" s="30"/>
      <c r="M953" s="30"/>
      <c r="N953" s="130"/>
      <c r="O953" s="31"/>
      <c r="P953" s="31"/>
      <c r="Q953" s="31"/>
      <c r="R953" s="31"/>
      <c r="S953" s="31"/>
      <c r="T953" s="31"/>
      <c r="U953" s="32"/>
      <c r="V953" s="33"/>
      <c r="W953" s="33"/>
      <c r="X953" s="33"/>
      <c r="Y953" s="27"/>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row>
    <row r="954">
      <c r="A954" s="27"/>
      <c r="B954" s="27"/>
      <c r="C954" s="28"/>
      <c r="D954" s="27"/>
      <c r="E954" s="27"/>
      <c r="F954" s="27"/>
      <c r="G954" s="29"/>
      <c r="H954" s="129"/>
      <c r="I954" s="30"/>
      <c r="J954" s="30"/>
      <c r="K954" s="30"/>
      <c r="L954" s="30"/>
      <c r="M954" s="30"/>
      <c r="N954" s="130"/>
      <c r="O954" s="31"/>
      <c r="P954" s="31"/>
      <c r="Q954" s="31"/>
      <c r="R954" s="31"/>
      <c r="S954" s="31"/>
      <c r="T954" s="31"/>
      <c r="U954" s="32"/>
      <c r="V954" s="33"/>
      <c r="W954" s="33"/>
      <c r="X954" s="33"/>
      <c r="Y954" s="27"/>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row>
    <row r="955">
      <c r="A955" s="27"/>
      <c r="B955" s="27"/>
      <c r="C955" s="28"/>
      <c r="D955" s="27"/>
      <c r="E955" s="27"/>
      <c r="F955" s="27"/>
      <c r="G955" s="29"/>
      <c r="H955" s="129"/>
      <c r="I955" s="30"/>
      <c r="J955" s="30"/>
      <c r="K955" s="30"/>
      <c r="L955" s="30"/>
      <c r="M955" s="30"/>
      <c r="N955" s="130"/>
      <c r="O955" s="31"/>
      <c r="P955" s="31"/>
      <c r="Q955" s="31"/>
      <c r="R955" s="31"/>
      <c r="S955" s="31"/>
      <c r="T955" s="31"/>
      <c r="U955" s="32"/>
      <c r="V955" s="33"/>
      <c r="W955" s="33"/>
      <c r="X955" s="33"/>
      <c r="Y955" s="27"/>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row>
    <row r="956">
      <c r="A956" s="27"/>
      <c r="B956" s="27"/>
      <c r="C956" s="28"/>
      <c r="D956" s="27"/>
      <c r="E956" s="27"/>
      <c r="F956" s="27"/>
      <c r="G956" s="29"/>
      <c r="H956" s="129"/>
      <c r="I956" s="30"/>
      <c r="J956" s="30"/>
      <c r="K956" s="30"/>
      <c r="L956" s="30"/>
      <c r="M956" s="30"/>
      <c r="N956" s="130"/>
      <c r="O956" s="31"/>
      <c r="P956" s="31"/>
      <c r="Q956" s="31"/>
      <c r="R956" s="31"/>
      <c r="S956" s="31"/>
      <c r="T956" s="31"/>
      <c r="U956" s="32"/>
      <c r="V956" s="33"/>
      <c r="W956" s="33"/>
      <c r="X956" s="33"/>
      <c r="Y956" s="27"/>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row>
    <row r="957">
      <c r="A957" s="27"/>
      <c r="B957" s="27"/>
      <c r="C957" s="28"/>
      <c r="D957" s="27"/>
      <c r="E957" s="27"/>
      <c r="F957" s="27"/>
      <c r="G957" s="29"/>
      <c r="H957" s="129"/>
      <c r="I957" s="30"/>
      <c r="J957" s="30"/>
      <c r="K957" s="30"/>
      <c r="L957" s="30"/>
      <c r="M957" s="30"/>
      <c r="N957" s="130"/>
      <c r="O957" s="31"/>
      <c r="P957" s="31"/>
      <c r="Q957" s="31"/>
      <c r="R957" s="31"/>
      <c r="S957" s="31"/>
      <c r="T957" s="31"/>
      <c r="U957" s="32"/>
      <c r="V957" s="33"/>
      <c r="W957" s="33"/>
      <c r="X957" s="33"/>
      <c r="Y957" s="27"/>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row>
    <row r="958">
      <c r="A958" s="27"/>
      <c r="B958" s="27"/>
      <c r="C958" s="28"/>
      <c r="D958" s="27"/>
      <c r="E958" s="27"/>
      <c r="F958" s="27"/>
      <c r="G958" s="29"/>
      <c r="H958" s="129"/>
      <c r="I958" s="30"/>
      <c r="J958" s="30"/>
      <c r="K958" s="30"/>
      <c r="L958" s="30"/>
      <c r="M958" s="30"/>
      <c r="N958" s="130"/>
      <c r="O958" s="31"/>
      <c r="P958" s="31"/>
      <c r="Q958" s="31"/>
      <c r="R958" s="31"/>
      <c r="S958" s="31"/>
      <c r="T958" s="31"/>
      <c r="U958" s="32"/>
      <c r="V958" s="33"/>
      <c r="W958" s="33"/>
      <c r="X958" s="33"/>
      <c r="Y958" s="27"/>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row>
    <row r="959">
      <c r="A959" s="27"/>
      <c r="B959" s="27"/>
      <c r="C959" s="28"/>
      <c r="D959" s="27"/>
      <c r="E959" s="27"/>
      <c r="F959" s="27"/>
      <c r="G959" s="29"/>
      <c r="H959" s="129"/>
      <c r="I959" s="30"/>
      <c r="J959" s="30"/>
      <c r="K959" s="30"/>
      <c r="L959" s="30"/>
      <c r="M959" s="30"/>
      <c r="N959" s="130"/>
      <c r="O959" s="31"/>
      <c r="P959" s="31"/>
      <c r="Q959" s="31"/>
      <c r="R959" s="31"/>
      <c r="S959" s="31"/>
      <c r="T959" s="31"/>
      <c r="U959" s="32"/>
      <c r="V959" s="33"/>
      <c r="W959" s="33"/>
      <c r="X959" s="33"/>
      <c r="Y959" s="27"/>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row>
    <row r="960">
      <c r="A960" s="27"/>
      <c r="B960" s="27"/>
      <c r="C960" s="28"/>
      <c r="D960" s="27"/>
      <c r="E960" s="27"/>
      <c r="F960" s="27"/>
      <c r="G960" s="29"/>
      <c r="H960" s="129"/>
      <c r="I960" s="30"/>
      <c r="J960" s="30"/>
      <c r="K960" s="30"/>
      <c r="L960" s="30"/>
      <c r="M960" s="30"/>
      <c r="N960" s="130"/>
      <c r="O960" s="31"/>
      <c r="P960" s="31"/>
      <c r="Q960" s="31"/>
      <c r="R960" s="31"/>
      <c r="S960" s="31"/>
      <c r="T960" s="31"/>
      <c r="U960" s="32"/>
      <c r="V960" s="33"/>
      <c r="W960" s="33"/>
      <c r="X960" s="33"/>
      <c r="Y960" s="27"/>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row>
    <row r="961">
      <c r="A961" s="27"/>
      <c r="B961" s="27"/>
      <c r="C961" s="28"/>
      <c r="D961" s="27"/>
      <c r="E961" s="27"/>
      <c r="F961" s="27"/>
      <c r="G961" s="29"/>
      <c r="H961" s="129"/>
      <c r="I961" s="30"/>
      <c r="J961" s="30"/>
      <c r="K961" s="30"/>
      <c r="L961" s="30"/>
      <c r="M961" s="30"/>
      <c r="N961" s="130"/>
      <c r="O961" s="31"/>
      <c r="P961" s="31"/>
      <c r="Q961" s="31"/>
      <c r="R961" s="31"/>
      <c r="S961" s="31"/>
      <c r="T961" s="31"/>
      <c r="U961" s="32"/>
      <c r="V961" s="33"/>
      <c r="W961" s="33"/>
      <c r="X961" s="33"/>
      <c r="Y961" s="27"/>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row>
    <row r="962">
      <c r="A962" s="27"/>
      <c r="B962" s="27"/>
      <c r="C962" s="28"/>
      <c r="D962" s="27"/>
      <c r="E962" s="27"/>
      <c r="F962" s="27"/>
      <c r="G962" s="29"/>
      <c r="H962" s="129"/>
      <c r="I962" s="30"/>
      <c r="J962" s="30"/>
      <c r="K962" s="30"/>
      <c r="L962" s="30"/>
      <c r="M962" s="30"/>
      <c r="N962" s="130"/>
      <c r="O962" s="31"/>
      <c r="P962" s="31"/>
      <c r="Q962" s="31"/>
      <c r="R962" s="31"/>
      <c r="S962" s="31"/>
      <c r="T962" s="31"/>
      <c r="U962" s="32"/>
      <c r="V962" s="33"/>
      <c r="W962" s="33"/>
      <c r="X962" s="33"/>
      <c r="Y962" s="27"/>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row>
    <row r="963">
      <c r="A963" s="27"/>
      <c r="B963" s="27"/>
      <c r="C963" s="28"/>
      <c r="D963" s="27"/>
      <c r="E963" s="27"/>
      <c r="F963" s="27"/>
      <c r="G963" s="29"/>
      <c r="H963" s="129"/>
      <c r="I963" s="30"/>
      <c r="J963" s="30"/>
      <c r="K963" s="30"/>
      <c r="L963" s="30"/>
      <c r="M963" s="30"/>
      <c r="N963" s="130"/>
      <c r="O963" s="31"/>
      <c r="P963" s="31"/>
      <c r="Q963" s="31"/>
      <c r="R963" s="31"/>
      <c r="S963" s="31"/>
      <c r="T963" s="31"/>
      <c r="U963" s="32"/>
      <c r="V963" s="33"/>
      <c r="W963" s="33"/>
      <c r="X963" s="33"/>
      <c r="Y963" s="27"/>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row>
    <row r="964">
      <c r="A964" s="27"/>
      <c r="B964" s="27"/>
      <c r="C964" s="28"/>
      <c r="D964" s="27"/>
      <c r="E964" s="27"/>
      <c r="F964" s="27"/>
      <c r="G964" s="29"/>
      <c r="H964" s="129"/>
      <c r="I964" s="30"/>
      <c r="J964" s="30"/>
      <c r="K964" s="30"/>
      <c r="L964" s="30"/>
      <c r="M964" s="30"/>
      <c r="N964" s="130"/>
      <c r="O964" s="31"/>
      <c r="P964" s="31"/>
      <c r="Q964" s="31"/>
      <c r="R964" s="31"/>
      <c r="S964" s="31"/>
      <c r="T964" s="31"/>
      <c r="U964" s="32"/>
      <c r="V964" s="33"/>
      <c r="W964" s="33"/>
      <c r="X964" s="33"/>
      <c r="Y964" s="27"/>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row>
    <row r="965">
      <c r="A965" s="27"/>
      <c r="B965" s="27"/>
      <c r="C965" s="28"/>
      <c r="D965" s="27"/>
      <c r="E965" s="27"/>
      <c r="F965" s="27"/>
      <c r="G965" s="29"/>
      <c r="H965" s="129"/>
      <c r="I965" s="30"/>
      <c r="J965" s="30"/>
      <c r="K965" s="30"/>
      <c r="L965" s="30"/>
      <c r="M965" s="30"/>
      <c r="N965" s="130"/>
      <c r="O965" s="31"/>
      <c r="P965" s="31"/>
      <c r="Q965" s="31"/>
      <c r="R965" s="31"/>
      <c r="S965" s="31"/>
      <c r="T965" s="31"/>
      <c r="U965" s="32"/>
      <c r="V965" s="33"/>
      <c r="W965" s="33"/>
      <c r="X965" s="33"/>
      <c r="Y965" s="27"/>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row>
    <row r="966">
      <c r="A966" s="27"/>
      <c r="B966" s="27"/>
      <c r="C966" s="28"/>
      <c r="D966" s="27"/>
      <c r="E966" s="27"/>
      <c r="F966" s="27"/>
      <c r="G966" s="29"/>
      <c r="H966" s="129"/>
      <c r="I966" s="30"/>
      <c r="J966" s="30"/>
      <c r="K966" s="30"/>
      <c r="L966" s="30"/>
      <c r="M966" s="30"/>
      <c r="N966" s="130"/>
      <c r="O966" s="31"/>
      <c r="P966" s="31"/>
      <c r="Q966" s="31"/>
      <c r="R966" s="31"/>
      <c r="S966" s="31"/>
      <c r="T966" s="31"/>
      <c r="U966" s="32"/>
      <c r="V966" s="33"/>
      <c r="W966" s="33"/>
      <c r="X966" s="33"/>
      <c r="Y966" s="27"/>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row>
    <row r="967">
      <c r="A967" s="27"/>
      <c r="B967" s="27"/>
      <c r="C967" s="28"/>
      <c r="D967" s="27"/>
      <c r="E967" s="27"/>
      <c r="F967" s="27"/>
      <c r="G967" s="29"/>
      <c r="H967" s="129"/>
      <c r="I967" s="30"/>
      <c r="J967" s="30"/>
      <c r="K967" s="30"/>
      <c r="L967" s="30"/>
      <c r="M967" s="30"/>
      <c r="N967" s="130"/>
      <c r="O967" s="31"/>
      <c r="P967" s="31"/>
      <c r="Q967" s="31"/>
      <c r="R967" s="31"/>
      <c r="S967" s="31"/>
      <c r="T967" s="31"/>
      <c r="U967" s="32"/>
      <c r="V967" s="33"/>
      <c r="W967" s="33"/>
      <c r="X967" s="33"/>
      <c r="Y967" s="27"/>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row>
    <row r="968">
      <c r="A968" s="27"/>
      <c r="B968" s="27"/>
      <c r="C968" s="28"/>
      <c r="D968" s="27"/>
      <c r="E968" s="27"/>
      <c r="F968" s="27"/>
      <c r="G968" s="29"/>
      <c r="H968" s="129"/>
      <c r="I968" s="30"/>
      <c r="J968" s="30"/>
      <c r="K968" s="30"/>
      <c r="L968" s="30"/>
      <c r="M968" s="30"/>
      <c r="N968" s="130"/>
      <c r="O968" s="31"/>
      <c r="P968" s="31"/>
      <c r="Q968" s="31"/>
      <c r="R968" s="31"/>
      <c r="S968" s="31"/>
      <c r="T968" s="31"/>
      <c r="U968" s="32"/>
      <c r="V968" s="33"/>
      <c r="W968" s="33"/>
      <c r="X968" s="33"/>
      <c r="Y968" s="27"/>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row>
    <row r="969">
      <c r="A969" s="27"/>
      <c r="B969" s="27"/>
      <c r="C969" s="28"/>
      <c r="D969" s="27"/>
      <c r="E969" s="27"/>
      <c r="F969" s="27"/>
      <c r="G969" s="29"/>
      <c r="H969" s="129"/>
      <c r="I969" s="30"/>
      <c r="J969" s="30"/>
      <c r="K969" s="30"/>
      <c r="L969" s="30"/>
      <c r="M969" s="30"/>
      <c r="N969" s="130"/>
      <c r="O969" s="31"/>
      <c r="P969" s="31"/>
      <c r="Q969" s="31"/>
      <c r="R969" s="31"/>
      <c r="S969" s="31"/>
      <c r="T969" s="31"/>
      <c r="U969" s="32"/>
      <c r="V969" s="33"/>
      <c r="W969" s="33"/>
      <c r="X969" s="33"/>
      <c r="Y969" s="27"/>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row>
    <row r="970">
      <c r="A970" s="27"/>
      <c r="B970" s="27"/>
      <c r="C970" s="28"/>
      <c r="D970" s="27"/>
      <c r="E970" s="27"/>
      <c r="F970" s="27"/>
      <c r="G970" s="29"/>
      <c r="H970" s="129"/>
      <c r="I970" s="30"/>
      <c r="J970" s="30"/>
      <c r="K970" s="30"/>
      <c r="L970" s="30"/>
      <c r="M970" s="30"/>
      <c r="N970" s="130"/>
      <c r="O970" s="31"/>
      <c r="P970" s="31"/>
      <c r="Q970" s="31"/>
      <c r="R970" s="31"/>
      <c r="S970" s="31"/>
      <c r="T970" s="31"/>
      <c r="U970" s="32"/>
      <c r="V970" s="33"/>
      <c r="W970" s="33"/>
      <c r="X970" s="33"/>
      <c r="Y970" s="27"/>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row>
    <row r="971">
      <c r="A971" s="27"/>
      <c r="B971" s="27"/>
      <c r="C971" s="28"/>
      <c r="D971" s="27"/>
      <c r="E971" s="27"/>
      <c r="F971" s="27"/>
      <c r="G971" s="29"/>
      <c r="H971" s="129"/>
      <c r="I971" s="30"/>
      <c r="J971" s="30"/>
      <c r="K971" s="30"/>
      <c r="L971" s="30"/>
      <c r="M971" s="30"/>
      <c r="N971" s="130"/>
      <c r="O971" s="31"/>
      <c r="P971" s="31"/>
      <c r="Q971" s="31"/>
      <c r="R971" s="31"/>
      <c r="S971" s="31"/>
      <c r="T971" s="31"/>
      <c r="U971" s="32"/>
      <c r="V971" s="33"/>
      <c r="W971" s="33"/>
      <c r="X971" s="33"/>
      <c r="Y971" s="27"/>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row>
    <row r="972">
      <c r="A972" s="27"/>
      <c r="B972" s="27"/>
      <c r="C972" s="28"/>
      <c r="D972" s="27"/>
      <c r="E972" s="27"/>
      <c r="F972" s="27"/>
      <c r="G972" s="29"/>
      <c r="H972" s="129"/>
      <c r="I972" s="30"/>
      <c r="J972" s="30"/>
      <c r="K972" s="30"/>
      <c r="L972" s="30"/>
      <c r="M972" s="30"/>
      <c r="N972" s="130"/>
      <c r="O972" s="31"/>
      <c r="P972" s="31"/>
      <c r="Q972" s="31"/>
      <c r="R972" s="31"/>
      <c r="S972" s="31"/>
      <c r="T972" s="31"/>
      <c r="U972" s="32"/>
      <c r="V972" s="33"/>
      <c r="W972" s="33"/>
      <c r="X972" s="33"/>
      <c r="Y972" s="27"/>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row>
    <row r="973">
      <c r="A973" s="27"/>
      <c r="B973" s="27"/>
      <c r="C973" s="28"/>
      <c r="D973" s="27"/>
      <c r="E973" s="27"/>
      <c r="F973" s="27"/>
      <c r="G973" s="29"/>
      <c r="H973" s="129"/>
      <c r="I973" s="30"/>
      <c r="J973" s="30"/>
      <c r="K973" s="30"/>
      <c r="L973" s="30"/>
      <c r="M973" s="30"/>
      <c r="N973" s="130"/>
      <c r="O973" s="31"/>
      <c r="P973" s="31"/>
      <c r="Q973" s="31"/>
      <c r="R973" s="31"/>
      <c r="S973" s="31"/>
      <c r="T973" s="31"/>
      <c r="U973" s="32"/>
      <c r="V973" s="33"/>
      <c r="W973" s="33"/>
      <c r="X973" s="33"/>
      <c r="Y973" s="27"/>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row>
    <row r="974">
      <c r="A974" s="27"/>
      <c r="B974" s="27"/>
      <c r="C974" s="28"/>
      <c r="D974" s="27"/>
      <c r="E974" s="27"/>
      <c r="F974" s="27"/>
      <c r="G974" s="29"/>
      <c r="H974" s="129"/>
      <c r="I974" s="30"/>
      <c r="J974" s="30"/>
      <c r="K974" s="30"/>
      <c r="L974" s="30"/>
      <c r="M974" s="30"/>
      <c r="N974" s="130"/>
      <c r="O974" s="31"/>
      <c r="P974" s="31"/>
      <c r="Q974" s="31"/>
      <c r="R974" s="31"/>
      <c r="S974" s="31"/>
      <c r="T974" s="31"/>
      <c r="U974" s="32"/>
      <c r="V974" s="33"/>
      <c r="W974" s="33"/>
      <c r="X974" s="33"/>
      <c r="Y974" s="27"/>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row>
    <row r="975">
      <c r="A975" s="27"/>
      <c r="B975" s="27"/>
      <c r="C975" s="28"/>
      <c r="D975" s="27"/>
      <c r="E975" s="27"/>
      <c r="F975" s="27"/>
      <c r="G975" s="29"/>
      <c r="H975" s="129"/>
      <c r="I975" s="30"/>
      <c r="J975" s="30"/>
      <c r="K975" s="30"/>
      <c r="L975" s="30"/>
      <c r="M975" s="30"/>
      <c r="N975" s="130"/>
      <c r="O975" s="31"/>
      <c r="P975" s="31"/>
      <c r="Q975" s="31"/>
      <c r="R975" s="31"/>
      <c r="S975" s="31"/>
      <c r="T975" s="31"/>
      <c r="U975" s="32"/>
      <c r="V975" s="33"/>
      <c r="W975" s="33"/>
      <c r="X975" s="33"/>
      <c r="Y975" s="27"/>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row>
    <row r="976">
      <c r="A976" s="27"/>
      <c r="B976" s="27"/>
      <c r="C976" s="28"/>
      <c r="D976" s="27"/>
      <c r="E976" s="27"/>
      <c r="F976" s="27"/>
      <c r="G976" s="29"/>
      <c r="H976" s="129"/>
      <c r="I976" s="30"/>
      <c r="J976" s="30"/>
      <c r="K976" s="30"/>
      <c r="L976" s="30"/>
      <c r="M976" s="30"/>
      <c r="N976" s="130"/>
      <c r="O976" s="31"/>
      <c r="P976" s="31"/>
      <c r="Q976" s="31"/>
      <c r="R976" s="31"/>
      <c r="S976" s="31"/>
      <c r="T976" s="31"/>
      <c r="U976" s="32"/>
      <c r="V976" s="33"/>
      <c r="W976" s="33"/>
      <c r="X976" s="33"/>
      <c r="Y976" s="27"/>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row>
    <row r="977">
      <c r="A977" s="27"/>
      <c r="B977" s="27"/>
      <c r="C977" s="28"/>
      <c r="D977" s="27"/>
      <c r="E977" s="27"/>
      <c r="F977" s="27"/>
      <c r="G977" s="29"/>
      <c r="H977" s="129"/>
      <c r="I977" s="30"/>
      <c r="J977" s="30"/>
      <c r="K977" s="30"/>
      <c r="L977" s="30"/>
      <c r="M977" s="30"/>
      <c r="N977" s="130"/>
      <c r="O977" s="31"/>
      <c r="P977" s="31"/>
      <c r="Q977" s="31"/>
      <c r="R977" s="31"/>
      <c r="S977" s="31"/>
      <c r="T977" s="31"/>
      <c r="U977" s="32"/>
      <c r="V977" s="33"/>
      <c r="W977" s="33"/>
      <c r="X977" s="33"/>
      <c r="Y977" s="27"/>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row>
    <row r="978">
      <c r="A978" s="27"/>
      <c r="B978" s="27"/>
      <c r="C978" s="28"/>
      <c r="D978" s="27"/>
      <c r="E978" s="27"/>
      <c r="F978" s="27"/>
      <c r="G978" s="29"/>
      <c r="H978" s="129"/>
      <c r="I978" s="30"/>
      <c r="J978" s="30"/>
      <c r="K978" s="30"/>
      <c r="L978" s="30"/>
      <c r="M978" s="30"/>
      <c r="N978" s="130"/>
      <c r="O978" s="31"/>
      <c r="P978" s="31"/>
      <c r="Q978" s="31"/>
      <c r="R978" s="31"/>
      <c r="S978" s="31"/>
      <c r="T978" s="31"/>
      <c r="U978" s="32"/>
      <c r="V978" s="33"/>
      <c r="W978" s="33"/>
      <c r="X978" s="33"/>
      <c r="Y978" s="27"/>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row>
    <row r="979">
      <c r="A979" s="27"/>
      <c r="B979" s="27"/>
      <c r="C979" s="28"/>
      <c r="D979" s="27"/>
      <c r="E979" s="27"/>
      <c r="F979" s="27"/>
      <c r="G979" s="29"/>
      <c r="H979" s="129"/>
      <c r="I979" s="30"/>
      <c r="J979" s="30"/>
      <c r="K979" s="30"/>
      <c r="L979" s="30"/>
      <c r="M979" s="30"/>
      <c r="N979" s="130"/>
      <c r="O979" s="31"/>
      <c r="P979" s="31"/>
      <c r="Q979" s="31"/>
      <c r="R979" s="31"/>
      <c r="S979" s="31"/>
      <c r="T979" s="31"/>
      <c r="U979" s="32"/>
      <c r="V979" s="33"/>
      <c r="W979" s="33"/>
      <c r="X979" s="33"/>
      <c r="Y979" s="27"/>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row>
    <row r="980">
      <c r="A980" s="27"/>
      <c r="B980" s="27"/>
      <c r="C980" s="28"/>
      <c r="D980" s="27"/>
      <c r="E980" s="27"/>
      <c r="F980" s="27"/>
      <c r="G980" s="29"/>
      <c r="H980" s="129"/>
      <c r="I980" s="30"/>
      <c r="J980" s="30"/>
      <c r="K980" s="30"/>
      <c r="L980" s="30"/>
      <c r="M980" s="30"/>
      <c r="N980" s="130"/>
      <c r="O980" s="31"/>
      <c r="P980" s="31"/>
      <c r="Q980" s="31"/>
      <c r="R980" s="31"/>
      <c r="S980" s="31"/>
      <c r="T980" s="31"/>
      <c r="U980" s="32"/>
      <c r="V980" s="33"/>
      <c r="W980" s="33"/>
      <c r="X980" s="33"/>
      <c r="Y980" s="27"/>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row>
    <row r="981">
      <c r="A981" s="27"/>
      <c r="B981" s="27"/>
      <c r="C981" s="28"/>
      <c r="D981" s="27"/>
      <c r="E981" s="27"/>
      <c r="F981" s="27"/>
      <c r="G981" s="29"/>
      <c r="H981" s="129"/>
      <c r="I981" s="30"/>
      <c r="J981" s="30"/>
      <c r="K981" s="30"/>
      <c r="L981" s="30"/>
      <c r="M981" s="30"/>
      <c r="N981" s="130"/>
      <c r="O981" s="31"/>
      <c r="P981" s="31"/>
      <c r="Q981" s="31"/>
      <c r="R981" s="31"/>
      <c r="S981" s="31"/>
      <c r="T981" s="31"/>
      <c r="U981" s="32"/>
      <c r="V981" s="33"/>
      <c r="W981" s="33"/>
      <c r="X981" s="33"/>
      <c r="Y981" s="27"/>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row>
    <row r="982">
      <c r="A982" s="27"/>
      <c r="B982" s="27"/>
      <c r="C982" s="28"/>
      <c r="D982" s="27"/>
      <c r="E982" s="27"/>
      <c r="F982" s="27"/>
      <c r="G982" s="29"/>
      <c r="H982" s="129"/>
      <c r="I982" s="30"/>
      <c r="J982" s="30"/>
      <c r="K982" s="30"/>
      <c r="L982" s="30"/>
      <c r="M982" s="30"/>
      <c r="N982" s="130"/>
      <c r="O982" s="31"/>
      <c r="P982" s="31"/>
      <c r="Q982" s="31"/>
      <c r="R982" s="31"/>
      <c r="S982" s="31"/>
      <c r="T982" s="31"/>
      <c r="U982" s="32"/>
      <c r="V982" s="33"/>
      <c r="W982" s="33"/>
      <c r="X982" s="33"/>
      <c r="Y982" s="27"/>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row>
    <row r="983">
      <c r="A983" s="27"/>
      <c r="B983" s="27"/>
      <c r="C983" s="28"/>
      <c r="D983" s="27"/>
      <c r="E983" s="27"/>
      <c r="F983" s="27"/>
      <c r="G983" s="29"/>
      <c r="H983" s="129"/>
      <c r="I983" s="30"/>
      <c r="J983" s="30"/>
      <c r="K983" s="30"/>
      <c r="L983" s="30"/>
      <c r="M983" s="30"/>
      <c r="N983" s="130"/>
      <c r="O983" s="31"/>
      <c r="P983" s="31"/>
      <c r="Q983" s="31"/>
      <c r="R983" s="31"/>
      <c r="S983" s="31"/>
      <c r="T983" s="31"/>
      <c r="U983" s="32"/>
      <c r="V983" s="33"/>
      <c r="W983" s="33"/>
      <c r="X983" s="33"/>
      <c r="Y983" s="27"/>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row>
    <row r="984">
      <c r="A984" s="27"/>
      <c r="B984" s="27"/>
      <c r="C984" s="28"/>
      <c r="D984" s="27"/>
      <c r="E984" s="27"/>
      <c r="F984" s="27"/>
      <c r="G984" s="29"/>
      <c r="H984" s="129"/>
      <c r="I984" s="30"/>
      <c r="J984" s="30"/>
      <c r="K984" s="30"/>
      <c r="L984" s="30"/>
      <c r="M984" s="30"/>
      <c r="N984" s="130"/>
      <c r="O984" s="31"/>
      <c r="P984" s="31"/>
      <c r="Q984" s="31"/>
      <c r="R984" s="31"/>
      <c r="S984" s="31"/>
      <c r="T984" s="31"/>
      <c r="U984" s="32"/>
      <c r="V984" s="33"/>
      <c r="W984" s="33"/>
      <c r="X984" s="33"/>
      <c r="Y984" s="27"/>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row>
    <row r="985">
      <c r="A985" s="27"/>
      <c r="B985" s="27"/>
      <c r="C985" s="28"/>
      <c r="D985" s="27"/>
      <c r="E985" s="27"/>
      <c r="F985" s="27"/>
      <c r="G985" s="29"/>
      <c r="H985" s="129"/>
      <c r="I985" s="30"/>
      <c r="J985" s="30"/>
      <c r="K985" s="30"/>
      <c r="L985" s="30"/>
      <c r="M985" s="30"/>
      <c r="N985" s="130"/>
      <c r="O985" s="31"/>
      <c r="P985" s="31"/>
      <c r="Q985" s="31"/>
      <c r="R985" s="31"/>
      <c r="S985" s="31"/>
      <c r="T985" s="31"/>
      <c r="U985" s="32"/>
      <c r="V985" s="33"/>
      <c r="W985" s="33"/>
      <c r="X985" s="33"/>
      <c r="Y985" s="27"/>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row>
    <row r="986">
      <c r="A986" s="27"/>
      <c r="B986" s="27"/>
      <c r="C986" s="28"/>
      <c r="D986" s="27"/>
      <c r="E986" s="27"/>
      <c r="F986" s="27"/>
      <c r="G986" s="29"/>
      <c r="H986" s="129"/>
      <c r="I986" s="30"/>
      <c r="J986" s="30"/>
      <c r="K986" s="30"/>
      <c r="L986" s="30"/>
      <c r="M986" s="30"/>
      <c r="N986" s="130"/>
      <c r="O986" s="31"/>
      <c r="P986" s="31"/>
      <c r="Q986" s="31"/>
      <c r="R986" s="31"/>
      <c r="S986" s="31"/>
      <c r="T986" s="31"/>
      <c r="U986" s="32"/>
      <c r="V986" s="33"/>
      <c r="W986" s="33"/>
      <c r="X986" s="33"/>
      <c r="Y986" s="27"/>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row>
    <row r="987">
      <c r="A987" s="27"/>
      <c r="B987" s="27"/>
      <c r="C987" s="28"/>
      <c r="D987" s="27"/>
      <c r="E987" s="27"/>
      <c r="F987" s="27"/>
      <c r="G987" s="29"/>
      <c r="H987" s="129"/>
      <c r="I987" s="30"/>
      <c r="J987" s="30"/>
      <c r="K987" s="30"/>
      <c r="L987" s="30"/>
      <c r="M987" s="30"/>
      <c r="N987" s="130"/>
      <c r="O987" s="31"/>
      <c r="P987" s="31"/>
      <c r="Q987" s="31"/>
      <c r="R987" s="31"/>
      <c r="S987" s="31"/>
      <c r="T987" s="31"/>
      <c r="U987" s="32"/>
      <c r="V987" s="33"/>
      <c r="W987" s="33"/>
      <c r="X987" s="33"/>
      <c r="Y987" s="27"/>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row>
    <row r="988">
      <c r="A988" s="27"/>
      <c r="B988" s="27"/>
      <c r="C988" s="28"/>
      <c r="D988" s="27"/>
      <c r="E988" s="27"/>
      <c r="F988" s="27"/>
      <c r="G988" s="29"/>
      <c r="H988" s="129"/>
      <c r="I988" s="30"/>
      <c r="J988" s="30"/>
      <c r="K988" s="30"/>
      <c r="L988" s="30"/>
      <c r="M988" s="30"/>
      <c r="N988" s="130"/>
      <c r="O988" s="31"/>
      <c r="P988" s="31"/>
      <c r="Q988" s="31"/>
      <c r="R988" s="31"/>
      <c r="S988" s="31"/>
      <c r="T988" s="31"/>
      <c r="U988" s="32"/>
      <c r="V988" s="33"/>
      <c r="W988" s="33"/>
      <c r="X988" s="33"/>
      <c r="Y988" s="27"/>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row>
    <row r="989">
      <c r="A989" s="27"/>
      <c r="B989" s="27"/>
      <c r="C989" s="28"/>
      <c r="D989" s="27"/>
      <c r="E989" s="27"/>
      <c r="F989" s="27"/>
      <c r="G989" s="29"/>
      <c r="H989" s="129"/>
      <c r="I989" s="30"/>
      <c r="J989" s="30"/>
      <c r="K989" s="30"/>
      <c r="L989" s="30"/>
      <c r="M989" s="30"/>
      <c r="N989" s="130"/>
      <c r="O989" s="31"/>
      <c r="P989" s="31"/>
      <c r="Q989" s="31"/>
      <c r="R989" s="31"/>
      <c r="S989" s="31"/>
      <c r="T989" s="31"/>
      <c r="U989" s="32"/>
      <c r="V989" s="33"/>
      <c r="W989" s="33"/>
      <c r="X989" s="33"/>
      <c r="Y989" s="27"/>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3"/>
    </row>
    <row r="990">
      <c r="A990" s="27"/>
      <c r="B990" s="27"/>
      <c r="C990" s="28"/>
      <c r="D990" s="27"/>
      <c r="E990" s="27"/>
      <c r="F990" s="27"/>
      <c r="G990" s="29"/>
      <c r="H990" s="129"/>
      <c r="I990" s="30"/>
      <c r="J990" s="30"/>
      <c r="K990" s="30"/>
      <c r="L990" s="30"/>
      <c r="M990" s="30"/>
      <c r="N990" s="130"/>
      <c r="O990" s="31"/>
      <c r="P990" s="31"/>
      <c r="Q990" s="31"/>
      <c r="R990" s="31"/>
      <c r="S990" s="31"/>
      <c r="T990" s="31"/>
      <c r="U990" s="32"/>
      <c r="V990" s="33"/>
      <c r="W990" s="33"/>
      <c r="X990" s="33"/>
      <c r="Y990" s="27"/>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3"/>
    </row>
    <row r="991">
      <c r="A991" s="27"/>
      <c r="B991" s="27"/>
      <c r="C991" s="28"/>
      <c r="D991" s="27"/>
      <c r="E991" s="27"/>
      <c r="F991" s="27"/>
      <c r="G991" s="29"/>
      <c r="H991" s="129"/>
      <c r="I991" s="30"/>
      <c r="J991" s="30"/>
      <c r="K991" s="30"/>
      <c r="L991" s="30"/>
      <c r="M991" s="30"/>
      <c r="N991" s="130"/>
      <c r="O991" s="31"/>
      <c r="P991" s="31"/>
      <c r="Q991" s="31"/>
      <c r="R991" s="31"/>
      <c r="S991" s="31"/>
      <c r="T991" s="31"/>
      <c r="U991" s="32"/>
      <c r="V991" s="33"/>
      <c r="W991" s="33"/>
      <c r="X991" s="33"/>
      <c r="Y991" s="27"/>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3"/>
    </row>
    <row r="992">
      <c r="A992" s="27"/>
      <c r="B992" s="27"/>
      <c r="C992" s="28"/>
      <c r="D992" s="27"/>
      <c r="E992" s="27"/>
      <c r="F992" s="27"/>
      <c r="G992" s="29"/>
      <c r="H992" s="129"/>
      <c r="I992" s="30"/>
      <c r="J992" s="30"/>
      <c r="K992" s="30"/>
      <c r="L992" s="30"/>
      <c r="M992" s="30"/>
      <c r="N992" s="130"/>
      <c r="O992" s="31"/>
      <c r="P992" s="31"/>
      <c r="Q992" s="31"/>
      <c r="R992" s="31"/>
      <c r="S992" s="31"/>
      <c r="T992" s="31"/>
      <c r="U992" s="32"/>
      <c r="V992" s="33"/>
      <c r="W992" s="33"/>
      <c r="X992" s="33"/>
      <c r="Y992" s="27"/>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c r="AX992" s="33"/>
    </row>
    <row r="993">
      <c r="A993" s="27"/>
      <c r="B993" s="27"/>
      <c r="C993" s="28"/>
      <c r="D993" s="27"/>
      <c r="E993" s="27"/>
      <c r="F993" s="27"/>
      <c r="G993" s="29"/>
      <c r="H993" s="129"/>
      <c r="I993" s="30"/>
      <c r="J993" s="30"/>
      <c r="K993" s="30"/>
      <c r="L993" s="30"/>
      <c r="M993" s="30"/>
      <c r="N993" s="130"/>
      <c r="O993" s="31"/>
      <c r="P993" s="31"/>
      <c r="Q993" s="31"/>
      <c r="R993" s="31"/>
      <c r="S993" s="31"/>
      <c r="T993" s="31"/>
      <c r="U993" s="32"/>
      <c r="V993" s="33"/>
      <c r="W993" s="33"/>
      <c r="X993" s="33"/>
      <c r="Y993" s="27"/>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c r="AV993" s="33"/>
      <c r="AW993" s="33"/>
      <c r="AX993" s="33"/>
    </row>
    <row r="994">
      <c r="A994" s="27"/>
      <c r="B994" s="27"/>
      <c r="C994" s="28"/>
      <c r="D994" s="27"/>
      <c r="E994" s="27"/>
      <c r="F994" s="27"/>
      <c r="G994" s="29"/>
      <c r="H994" s="129"/>
      <c r="I994" s="30"/>
      <c r="J994" s="30"/>
      <c r="K994" s="30"/>
      <c r="L994" s="30"/>
      <c r="M994" s="30"/>
      <c r="N994" s="130"/>
      <c r="O994" s="31"/>
      <c r="P994" s="31"/>
      <c r="Q994" s="31"/>
      <c r="R994" s="31"/>
      <c r="S994" s="31"/>
      <c r="T994" s="31"/>
      <c r="U994" s="32"/>
      <c r="V994" s="33"/>
      <c r="W994" s="33"/>
      <c r="X994" s="33"/>
      <c r="Y994" s="27"/>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c r="AX994" s="33"/>
    </row>
    <row r="995">
      <c r="A995" s="27"/>
      <c r="B995" s="27"/>
      <c r="C995" s="28"/>
      <c r="D995" s="27"/>
      <c r="E995" s="27"/>
      <c r="F995" s="27"/>
      <c r="G995" s="29"/>
      <c r="H995" s="129"/>
      <c r="I995" s="30"/>
      <c r="J995" s="30"/>
      <c r="K995" s="30"/>
      <c r="L995" s="30"/>
      <c r="M995" s="30"/>
      <c r="N995" s="130"/>
      <c r="O995" s="31"/>
      <c r="P995" s="31"/>
      <c r="Q995" s="31"/>
      <c r="R995" s="31"/>
      <c r="S995" s="31"/>
      <c r="T995" s="31"/>
      <c r="U995" s="32"/>
      <c r="V995" s="33"/>
      <c r="W995" s="33"/>
      <c r="X995" s="33"/>
      <c r="Y995" s="27"/>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c r="AV995" s="33"/>
      <c r="AW995" s="33"/>
      <c r="AX995" s="33"/>
    </row>
    <row r="996">
      <c r="A996" s="27"/>
      <c r="B996" s="27"/>
      <c r="C996" s="28"/>
      <c r="D996" s="27"/>
      <c r="E996" s="27"/>
      <c r="F996" s="27"/>
      <c r="G996" s="29"/>
      <c r="H996" s="129"/>
      <c r="I996" s="30"/>
      <c r="J996" s="30"/>
      <c r="K996" s="30"/>
      <c r="L996" s="30"/>
      <c r="M996" s="30"/>
      <c r="N996" s="130"/>
      <c r="O996" s="31"/>
      <c r="P996" s="31"/>
      <c r="Q996" s="31"/>
      <c r="R996" s="31"/>
      <c r="S996" s="31"/>
      <c r="T996" s="31"/>
      <c r="U996" s="32"/>
      <c r="V996" s="33"/>
      <c r="W996" s="33"/>
      <c r="X996" s="33"/>
      <c r="Y996" s="27"/>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row>
    <row r="997">
      <c r="A997" s="27"/>
      <c r="B997" s="27"/>
      <c r="C997" s="28"/>
      <c r="D997" s="27"/>
      <c r="E997" s="27"/>
      <c r="F997" s="27"/>
      <c r="G997" s="29"/>
      <c r="H997" s="129"/>
      <c r="I997" s="30"/>
      <c r="J997" s="30"/>
      <c r="K997" s="30"/>
      <c r="L997" s="30"/>
      <c r="M997" s="30"/>
      <c r="N997" s="130"/>
      <c r="O997" s="31"/>
      <c r="P997" s="31"/>
      <c r="Q997" s="31"/>
      <c r="R997" s="31"/>
      <c r="S997" s="31"/>
      <c r="T997" s="31"/>
      <c r="U997" s="32"/>
      <c r="V997" s="33"/>
      <c r="W997" s="33"/>
      <c r="X997" s="33"/>
      <c r="Y997" s="27"/>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c r="AV997" s="33"/>
      <c r="AW997" s="33"/>
      <c r="AX997" s="33"/>
    </row>
    <row r="998">
      <c r="A998" s="27"/>
      <c r="B998" s="27"/>
      <c r="C998" s="28"/>
      <c r="D998" s="27"/>
      <c r="E998" s="27"/>
      <c r="F998" s="27"/>
      <c r="G998" s="29"/>
      <c r="H998" s="129"/>
      <c r="I998" s="30"/>
      <c r="J998" s="30"/>
      <c r="K998" s="30"/>
      <c r="L998" s="30"/>
      <c r="M998" s="30"/>
      <c r="N998" s="130"/>
      <c r="O998" s="31"/>
      <c r="P998" s="31"/>
      <c r="Q998" s="31"/>
      <c r="R998" s="31"/>
      <c r="S998" s="31"/>
      <c r="T998" s="31"/>
      <c r="U998" s="32"/>
      <c r="V998" s="33"/>
      <c r="W998" s="33"/>
      <c r="X998" s="33"/>
      <c r="Y998" s="27"/>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c r="AX998" s="33"/>
    </row>
    <row r="999">
      <c r="A999" s="27"/>
      <c r="B999" s="27"/>
      <c r="C999" s="28"/>
      <c r="D999" s="27"/>
      <c r="E999" s="27"/>
      <c r="F999" s="27"/>
      <c r="G999" s="29"/>
      <c r="H999" s="129"/>
      <c r="I999" s="30"/>
      <c r="J999" s="30"/>
      <c r="K999" s="30"/>
      <c r="L999" s="30"/>
      <c r="M999" s="30"/>
      <c r="N999" s="130"/>
      <c r="O999" s="31"/>
      <c r="P999" s="31"/>
      <c r="Q999" s="31"/>
      <c r="R999" s="31"/>
      <c r="S999" s="31"/>
      <c r="T999" s="31"/>
      <c r="U999" s="32"/>
      <c r="V999" s="33"/>
      <c r="W999" s="33"/>
      <c r="X999" s="33"/>
      <c r="Y999" s="27"/>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c r="AV999" s="33"/>
      <c r="AW999" s="33"/>
      <c r="AX999" s="33"/>
    </row>
    <row r="1000">
      <c r="A1000" s="27"/>
      <c r="B1000" s="27"/>
      <c r="C1000" s="28"/>
      <c r="D1000" s="27"/>
      <c r="E1000" s="27"/>
      <c r="F1000" s="27"/>
      <c r="G1000" s="29"/>
      <c r="H1000" s="129"/>
      <c r="I1000" s="30"/>
      <c r="J1000" s="30"/>
      <c r="K1000" s="30"/>
      <c r="L1000" s="30"/>
      <c r="M1000" s="30"/>
      <c r="N1000" s="130"/>
      <c r="O1000" s="31"/>
      <c r="P1000" s="31"/>
      <c r="Q1000" s="31"/>
      <c r="R1000" s="31"/>
      <c r="S1000" s="31"/>
      <c r="T1000" s="31"/>
      <c r="U1000" s="32"/>
      <c r="V1000" s="33"/>
      <c r="W1000" s="33"/>
      <c r="X1000" s="33"/>
      <c r="Y1000" s="27"/>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c r="AV1000" s="33"/>
      <c r="AW1000" s="33"/>
      <c r="AX1000" s="33"/>
    </row>
    <row r="1001">
      <c r="A1001" s="27"/>
      <c r="B1001" s="27"/>
      <c r="C1001" s="28"/>
      <c r="D1001" s="27"/>
      <c r="E1001" s="27"/>
      <c r="F1001" s="27"/>
      <c r="G1001" s="29"/>
      <c r="H1001" s="129"/>
      <c r="I1001" s="30"/>
      <c r="J1001" s="30"/>
      <c r="K1001" s="30"/>
      <c r="L1001" s="30"/>
      <c r="M1001" s="30"/>
      <c r="N1001" s="130"/>
      <c r="O1001" s="31"/>
      <c r="P1001" s="31"/>
      <c r="Q1001" s="31"/>
      <c r="R1001" s="31"/>
      <c r="S1001" s="31"/>
      <c r="T1001" s="31"/>
      <c r="U1001" s="32"/>
      <c r="V1001" s="33"/>
      <c r="W1001" s="33"/>
      <c r="X1001" s="33"/>
      <c r="Y1001" s="27"/>
      <c r="Z1001" s="33"/>
      <c r="AA1001" s="33"/>
      <c r="AB1001" s="33"/>
      <c r="AC1001" s="33"/>
      <c r="AD1001" s="33"/>
      <c r="AE1001" s="33"/>
      <c r="AF1001" s="33"/>
      <c r="AG1001" s="33"/>
      <c r="AH1001" s="33"/>
      <c r="AI1001" s="33"/>
      <c r="AJ1001" s="33"/>
      <c r="AK1001" s="33"/>
      <c r="AL1001" s="33"/>
      <c r="AM1001" s="33"/>
      <c r="AN1001" s="33"/>
      <c r="AO1001" s="33"/>
      <c r="AP1001" s="33"/>
      <c r="AQ1001" s="33"/>
      <c r="AR1001" s="33"/>
      <c r="AS1001" s="33"/>
      <c r="AT1001" s="33"/>
      <c r="AU1001" s="33"/>
      <c r="AV1001" s="33"/>
      <c r="AW1001" s="33"/>
      <c r="AX1001" s="33"/>
    </row>
    <row r="1002">
      <c r="A1002" s="27"/>
      <c r="B1002" s="27"/>
      <c r="C1002" s="28"/>
      <c r="D1002" s="27"/>
      <c r="E1002" s="27"/>
      <c r="F1002" s="27"/>
      <c r="G1002" s="29"/>
      <c r="H1002" s="129"/>
      <c r="I1002" s="30"/>
      <c r="J1002" s="30"/>
      <c r="K1002" s="30"/>
      <c r="L1002" s="30"/>
      <c r="M1002" s="30"/>
      <c r="N1002" s="130"/>
      <c r="O1002" s="31"/>
      <c r="P1002" s="31"/>
      <c r="Q1002" s="31"/>
      <c r="R1002" s="31"/>
      <c r="S1002" s="31"/>
      <c r="T1002" s="31"/>
      <c r="U1002" s="32"/>
      <c r="V1002" s="33"/>
      <c r="W1002" s="33"/>
      <c r="X1002" s="33"/>
      <c r="Y1002" s="27"/>
      <c r="Z1002" s="33"/>
      <c r="AA1002" s="33"/>
      <c r="AB1002" s="33"/>
      <c r="AC1002" s="33"/>
      <c r="AD1002" s="33"/>
      <c r="AE1002" s="33"/>
      <c r="AF1002" s="33"/>
      <c r="AG1002" s="33"/>
      <c r="AH1002" s="33"/>
      <c r="AI1002" s="33"/>
      <c r="AJ1002" s="33"/>
      <c r="AK1002" s="33"/>
      <c r="AL1002" s="33"/>
      <c r="AM1002" s="33"/>
      <c r="AN1002" s="33"/>
      <c r="AO1002" s="33"/>
      <c r="AP1002" s="33"/>
      <c r="AQ1002" s="33"/>
      <c r="AR1002" s="33"/>
      <c r="AS1002" s="33"/>
      <c r="AT1002" s="33"/>
      <c r="AU1002" s="33"/>
      <c r="AV1002" s="33"/>
      <c r="AW1002" s="33"/>
      <c r="AX1002" s="33"/>
    </row>
    <row r="1003">
      <c r="A1003" s="27"/>
      <c r="B1003" s="27"/>
      <c r="C1003" s="28"/>
      <c r="D1003" s="27"/>
      <c r="E1003" s="27"/>
      <c r="F1003" s="27"/>
      <c r="G1003" s="29"/>
      <c r="H1003" s="129"/>
      <c r="I1003" s="30"/>
      <c r="J1003" s="30"/>
      <c r="K1003" s="30"/>
      <c r="L1003" s="30"/>
      <c r="M1003" s="30"/>
      <c r="N1003" s="130"/>
      <c r="O1003" s="31"/>
      <c r="P1003" s="31"/>
      <c r="Q1003" s="31"/>
      <c r="R1003" s="31"/>
      <c r="S1003" s="31"/>
      <c r="T1003" s="31"/>
      <c r="U1003" s="32"/>
      <c r="V1003" s="33"/>
      <c r="W1003" s="33"/>
      <c r="X1003" s="33"/>
      <c r="Y1003" s="27"/>
      <c r="Z1003" s="33"/>
      <c r="AA1003" s="33"/>
      <c r="AB1003" s="33"/>
      <c r="AC1003" s="33"/>
      <c r="AD1003" s="33"/>
      <c r="AE1003" s="33"/>
      <c r="AF1003" s="33"/>
      <c r="AG1003" s="33"/>
      <c r="AH1003" s="33"/>
      <c r="AI1003" s="33"/>
      <c r="AJ1003" s="33"/>
      <c r="AK1003" s="33"/>
      <c r="AL1003" s="33"/>
      <c r="AM1003" s="33"/>
      <c r="AN1003" s="33"/>
      <c r="AO1003" s="33"/>
      <c r="AP1003" s="33"/>
      <c r="AQ1003" s="33"/>
      <c r="AR1003" s="33"/>
      <c r="AS1003" s="33"/>
      <c r="AT1003" s="33"/>
      <c r="AU1003" s="33"/>
      <c r="AV1003" s="33"/>
      <c r="AW1003" s="33"/>
      <c r="AX1003" s="33"/>
    </row>
    <row r="1004">
      <c r="A1004" s="27"/>
      <c r="B1004" s="27"/>
      <c r="C1004" s="28"/>
      <c r="D1004" s="27"/>
      <c r="E1004" s="27"/>
      <c r="F1004" s="27"/>
      <c r="G1004" s="29"/>
      <c r="H1004" s="129"/>
      <c r="I1004" s="30"/>
      <c r="J1004" s="30"/>
      <c r="K1004" s="30"/>
      <c r="L1004" s="30"/>
      <c r="M1004" s="30"/>
      <c r="N1004" s="130"/>
      <c r="O1004" s="31"/>
      <c r="P1004" s="31"/>
      <c r="Q1004" s="31"/>
      <c r="R1004" s="31"/>
      <c r="S1004" s="31"/>
      <c r="T1004" s="31"/>
      <c r="U1004" s="32"/>
      <c r="V1004" s="33"/>
      <c r="W1004" s="33"/>
      <c r="X1004" s="33"/>
      <c r="Y1004" s="27"/>
      <c r="Z1004" s="33"/>
      <c r="AA1004" s="33"/>
      <c r="AB1004" s="33"/>
      <c r="AC1004" s="33"/>
      <c r="AD1004" s="33"/>
      <c r="AE1004" s="33"/>
      <c r="AF1004" s="33"/>
      <c r="AG1004" s="33"/>
      <c r="AH1004" s="33"/>
      <c r="AI1004" s="33"/>
      <c r="AJ1004" s="33"/>
      <c r="AK1004" s="33"/>
      <c r="AL1004" s="33"/>
      <c r="AM1004" s="33"/>
      <c r="AN1004" s="33"/>
      <c r="AO1004" s="33"/>
      <c r="AP1004" s="33"/>
      <c r="AQ1004" s="33"/>
      <c r="AR1004" s="33"/>
      <c r="AS1004" s="33"/>
      <c r="AT1004" s="33"/>
      <c r="AU1004" s="33"/>
      <c r="AV1004" s="33"/>
      <c r="AW1004" s="33"/>
      <c r="AX1004" s="33"/>
    </row>
    <row r="1005">
      <c r="A1005" s="27"/>
      <c r="B1005" s="27"/>
      <c r="C1005" s="28"/>
      <c r="D1005" s="27"/>
      <c r="E1005" s="27"/>
      <c r="F1005" s="27"/>
      <c r="G1005" s="29"/>
      <c r="H1005" s="129"/>
      <c r="I1005" s="30"/>
      <c r="J1005" s="30"/>
      <c r="K1005" s="30"/>
      <c r="L1005" s="30"/>
      <c r="M1005" s="30"/>
      <c r="N1005" s="130"/>
      <c r="O1005" s="31"/>
      <c r="P1005" s="31"/>
      <c r="Q1005" s="31"/>
      <c r="R1005" s="31"/>
      <c r="S1005" s="31"/>
      <c r="T1005" s="31"/>
      <c r="U1005" s="32"/>
      <c r="V1005" s="33"/>
      <c r="W1005" s="33"/>
      <c r="X1005" s="33"/>
      <c r="Y1005" s="27"/>
      <c r="Z1005" s="33"/>
      <c r="AA1005" s="33"/>
      <c r="AB1005" s="33"/>
      <c r="AC1005" s="33"/>
      <c r="AD1005" s="33"/>
      <c r="AE1005" s="33"/>
      <c r="AF1005" s="33"/>
      <c r="AG1005" s="33"/>
      <c r="AH1005" s="33"/>
      <c r="AI1005" s="33"/>
      <c r="AJ1005" s="33"/>
      <c r="AK1005" s="33"/>
      <c r="AL1005" s="33"/>
      <c r="AM1005" s="33"/>
      <c r="AN1005" s="33"/>
      <c r="AO1005" s="33"/>
      <c r="AP1005" s="33"/>
      <c r="AQ1005" s="33"/>
      <c r="AR1005" s="33"/>
      <c r="AS1005" s="33"/>
      <c r="AT1005" s="33"/>
      <c r="AU1005" s="33"/>
      <c r="AV1005" s="33"/>
      <c r="AW1005" s="33"/>
      <c r="AX1005" s="33"/>
    </row>
    <row r="1006">
      <c r="A1006" s="27"/>
      <c r="B1006" s="27"/>
      <c r="C1006" s="28"/>
      <c r="D1006" s="27"/>
      <c r="E1006" s="27"/>
      <c r="F1006" s="27"/>
      <c r="G1006" s="29"/>
      <c r="H1006" s="129"/>
      <c r="I1006" s="30"/>
      <c r="J1006" s="30"/>
      <c r="K1006" s="30"/>
      <c r="L1006" s="30"/>
      <c r="M1006" s="30"/>
      <c r="N1006" s="130"/>
      <c r="O1006" s="31"/>
      <c r="P1006" s="31"/>
      <c r="Q1006" s="31"/>
      <c r="R1006" s="31"/>
      <c r="S1006" s="31"/>
      <c r="T1006" s="31"/>
      <c r="U1006" s="32"/>
      <c r="V1006" s="33"/>
      <c r="W1006" s="33"/>
      <c r="X1006" s="33"/>
      <c r="Y1006" s="27"/>
      <c r="Z1006" s="33"/>
      <c r="AA1006" s="33"/>
      <c r="AB1006" s="33"/>
      <c r="AC1006" s="33"/>
      <c r="AD1006" s="33"/>
      <c r="AE1006" s="33"/>
      <c r="AF1006" s="33"/>
      <c r="AG1006" s="33"/>
      <c r="AH1006" s="33"/>
      <c r="AI1006" s="33"/>
      <c r="AJ1006" s="33"/>
      <c r="AK1006" s="33"/>
      <c r="AL1006" s="33"/>
      <c r="AM1006" s="33"/>
      <c r="AN1006" s="33"/>
      <c r="AO1006" s="33"/>
      <c r="AP1006" s="33"/>
      <c r="AQ1006" s="33"/>
      <c r="AR1006" s="33"/>
      <c r="AS1006" s="33"/>
      <c r="AT1006" s="33"/>
      <c r="AU1006" s="33"/>
      <c r="AV1006" s="33"/>
      <c r="AW1006" s="33"/>
      <c r="AX1006" s="33"/>
    </row>
    <row r="1007">
      <c r="A1007" s="27"/>
      <c r="B1007" s="27"/>
      <c r="C1007" s="28"/>
      <c r="D1007" s="27"/>
      <c r="E1007" s="27"/>
      <c r="F1007" s="27"/>
      <c r="G1007" s="29"/>
      <c r="H1007" s="129"/>
      <c r="I1007" s="30"/>
      <c r="J1007" s="30"/>
      <c r="K1007" s="30"/>
      <c r="L1007" s="30"/>
      <c r="M1007" s="30"/>
      <c r="N1007" s="130"/>
      <c r="O1007" s="31"/>
      <c r="P1007" s="31"/>
      <c r="Q1007" s="31"/>
      <c r="R1007" s="31"/>
      <c r="S1007" s="31"/>
      <c r="T1007" s="31"/>
      <c r="U1007" s="32"/>
      <c r="V1007" s="33"/>
      <c r="W1007" s="33"/>
      <c r="X1007" s="33"/>
      <c r="Y1007" s="27"/>
      <c r="Z1007" s="33"/>
      <c r="AA1007" s="33"/>
      <c r="AB1007" s="33"/>
      <c r="AC1007" s="33"/>
      <c r="AD1007" s="33"/>
      <c r="AE1007" s="33"/>
      <c r="AF1007" s="33"/>
      <c r="AG1007" s="33"/>
      <c r="AH1007" s="33"/>
      <c r="AI1007" s="33"/>
      <c r="AJ1007" s="33"/>
      <c r="AK1007" s="33"/>
      <c r="AL1007" s="33"/>
      <c r="AM1007" s="33"/>
      <c r="AN1007" s="33"/>
      <c r="AO1007" s="33"/>
      <c r="AP1007" s="33"/>
      <c r="AQ1007" s="33"/>
      <c r="AR1007" s="33"/>
      <c r="AS1007" s="33"/>
      <c r="AT1007" s="33"/>
      <c r="AU1007" s="33"/>
      <c r="AV1007" s="33"/>
      <c r="AW1007" s="33"/>
      <c r="AX1007" s="33"/>
    </row>
    <row r="1008">
      <c r="A1008" s="27"/>
      <c r="B1008" s="27"/>
      <c r="C1008" s="28"/>
      <c r="D1008" s="27"/>
      <c r="E1008" s="27"/>
      <c r="F1008" s="27"/>
      <c r="G1008" s="29"/>
      <c r="H1008" s="129"/>
      <c r="I1008" s="30"/>
      <c r="J1008" s="30"/>
      <c r="K1008" s="30"/>
      <c r="L1008" s="30"/>
      <c r="M1008" s="30"/>
      <c r="N1008" s="130"/>
      <c r="O1008" s="31"/>
      <c r="P1008" s="31"/>
      <c r="Q1008" s="31"/>
      <c r="R1008" s="31"/>
      <c r="S1008" s="31"/>
      <c r="T1008" s="31"/>
      <c r="U1008" s="32"/>
      <c r="V1008" s="33"/>
      <c r="W1008" s="33"/>
      <c r="X1008" s="33"/>
      <c r="Y1008" s="27"/>
      <c r="Z1008" s="33"/>
      <c r="AA1008" s="33"/>
      <c r="AB1008" s="33"/>
      <c r="AC1008" s="33"/>
      <c r="AD1008" s="33"/>
      <c r="AE1008" s="33"/>
      <c r="AF1008" s="33"/>
      <c r="AG1008" s="33"/>
      <c r="AH1008" s="33"/>
      <c r="AI1008" s="33"/>
      <c r="AJ1008" s="33"/>
      <c r="AK1008" s="33"/>
      <c r="AL1008" s="33"/>
      <c r="AM1008" s="33"/>
      <c r="AN1008" s="33"/>
      <c r="AO1008" s="33"/>
      <c r="AP1008" s="33"/>
      <c r="AQ1008" s="33"/>
      <c r="AR1008" s="33"/>
      <c r="AS1008" s="33"/>
      <c r="AT1008" s="33"/>
      <c r="AU1008" s="33"/>
      <c r="AV1008" s="33"/>
      <c r="AW1008" s="33"/>
      <c r="AX1008" s="33"/>
    </row>
    <row r="1009">
      <c r="A1009" s="27"/>
      <c r="B1009" s="27"/>
      <c r="C1009" s="28"/>
      <c r="D1009" s="27"/>
      <c r="E1009" s="27"/>
      <c r="F1009" s="27"/>
      <c r="G1009" s="29"/>
      <c r="H1009" s="129"/>
      <c r="I1009" s="30"/>
      <c r="J1009" s="30"/>
      <c r="K1009" s="30"/>
      <c r="L1009" s="30"/>
      <c r="M1009" s="30"/>
      <c r="N1009" s="130"/>
      <c r="O1009" s="31"/>
      <c r="P1009" s="31"/>
      <c r="Q1009" s="31"/>
      <c r="R1009" s="31"/>
      <c r="S1009" s="31"/>
      <c r="T1009" s="31"/>
      <c r="U1009" s="32"/>
      <c r="V1009" s="33"/>
      <c r="W1009" s="33"/>
      <c r="X1009" s="33"/>
      <c r="Y1009" s="27"/>
      <c r="Z1009" s="33"/>
      <c r="AA1009" s="33"/>
      <c r="AB1009" s="33"/>
      <c r="AC1009" s="33"/>
      <c r="AD1009" s="33"/>
      <c r="AE1009" s="33"/>
      <c r="AF1009" s="33"/>
      <c r="AG1009" s="33"/>
      <c r="AH1009" s="33"/>
      <c r="AI1009" s="33"/>
      <c r="AJ1009" s="33"/>
      <c r="AK1009" s="33"/>
      <c r="AL1009" s="33"/>
      <c r="AM1009" s="33"/>
      <c r="AN1009" s="33"/>
      <c r="AO1009" s="33"/>
      <c r="AP1009" s="33"/>
      <c r="AQ1009" s="33"/>
      <c r="AR1009" s="33"/>
      <c r="AS1009" s="33"/>
      <c r="AT1009" s="33"/>
      <c r="AU1009" s="33"/>
      <c r="AV1009" s="33"/>
      <c r="AW1009" s="33"/>
      <c r="AX1009" s="33"/>
    </row>
    <row r="1010">
      <c r="A1010" s="27"/>
      <c r="B1010" s="27"/>
      <c r="C1010" s="28"/>
      <c r="D1010" s="27"/>
      <c r="E1010" s="27"/>
      <c r="F1010" s="27"/>
      <c r="G1010" s="29"/>
      <c r="H1010" s="129"/>
      <c r="I1010" s="30"/>
      <c r="J1010" s="30"/>
      <c r="K1010" s="30"/>
      <c r="L1010" s="30"/>
      <c r="M1010" s="30"/>
      <c r="N1010" s="130"/>
      <c r="O1010" s="31"/>
      <c r="P1010" s="31"/>
      <c r="Q1010" s="31"/>
      <c r="R1010" s="31"/>
      <c r="S1010" s="31"/>
      <c r="T1010" s="31"/>
      <c r="U1010" s="32"/>
      <c r="V1010" s="33"/>
      <c r="W1010" s="33"/>
      <c r="X1010" s="33"/>
      <c r="Y1010" s="27"/>
      <c r="Z1010" s="33"/>
      <c r="AA1010" s="33"/>
      <c r="AB1010" s="33"/>
      <c r="AC1010" s="33"/>
      <c r="AD1010" s="33"/>
      <c r="AE1010" s="33"/>
      <c r="AF1010" s="33"/>
      <c r="AG1010" s="33"/>
      <c r="AH1010" s="33"/>
      <c r="AI1010" s="33"/>
      <c r="AJ1010" s="33"/>
      <c r="AK1010" s="33"/>
      <c r="AL1010" s="33"/>
      <c r="AM1010" s="33"/>
      <c r="AN1010" s="33"/>
      <c r="AO1010" s="33"/>
      <c r="AP1010" s="33"/>
      <c r="AQ1010" s="33"/>
      <c r="AR1010" s="33"/>
      <c r="AS1010" s="33"/>
      <c r="AT1010" s="33"/>
      <c r="AU1010" s="33"/>
      <c r="AV1010" s="33"/>
      <c r="AW1010" s="33"/>
      <c r="AX1010" s="33"/>
    </row>
    <row r="1011">
      <c r="A1011" s="27"/>
      <c r="B1011" s="27"/>
      <c r="C1011" s="28"/>
      <c r="D1011" s="27"/>
      <c r="E1011" s="27"/>
      <c r="F1011" s="27"/>
      <c r="G1011" s="29"/>
      <c r="H1011" s="129"/>
      <c r="I1011" s="30"/>
      <c r="J1011" s="30"/>
      <c r="K1011" s="30"/>
      <c r="L1011" s="30"/>
      <c r="M1011" s="30"/>
      <c r="N1011" s="130"/>
      <c r="O1011" s="31"/>
      <c r="P1011" s="31"/>
      <c r="Q1011" s="31"/>
      <c r="R1011" s="31"/>
      <c r="S1011" s="31"/>
      <c r="T1011" s="31"/>
      <c r="U1011" s="32"/>
      <c r="V1011" s="33"/>
      <c r="W1011" s="33"/>
      <c r="X1011" s="33"/>
      <c r="Y1011" s="27"/>
      <c r="Z1011" s="33"/>
      <c r="AA1011" s="33"/>
      <c r="AB1011" s="33"/>
      <c r="AC1011" s="33"/>
      <c r="AD1011" s="33"/>
      <c r="AE1011" s="33"/>
      <c r="AF1011" s="33"/>
      <c r="AG1011" s="33"/>
      <c r="AH1011" s="33"/>
      <c r="AI1011" s="33"/>
      <c r="AJ1011" s="33"/>
      <c r="AK1011" s="33"/>
      <c r="AL1011" s="33"/>
      <c r="AM1011" s="33"/>
      <c r="AN1011" s="33"/>
      <c r="AO1011" s="33"/>
      <c r="AP1011" s="33"/>
      <c r="AQ1011" s="33"/>
      <c r="AR1011" s="33"/>
      <c r="AS1011" s="33"/>
      <c r="AT1011" s="33"/>
      <c r="AU1011" s="33"/>
      <c r="AV1011" s="33"/>
      <c r="AW1011" s="33"/>
      <c r="AX1011" s="33"/>
    </row>
    <row r="1012">
      <c r="A1012" s="27"/>
      <c r="B1012" s="27"/>
      <c r="C1012" s="28"/>
      <c r="D1012" s="27"/>
      <c r="E1012" s="27"/>
      <c r="F1012" s="27"/>
      <c r="G1012" s="29"/>
      <c r="H1012" s="129"/>
      <c r="I1012" s="30"/>
      <c r="J1012" s="30"/>
      <c r="K1012" s="30"/>
      <c r="L1012" s="30"/>
      <c r="M1012" s="30"/>
      <c r="N1012" s="130"/>
      <c r="O1012" s="31"/>
      <c r="P1012" s="31"/>
      <c r="Q1012" s="31"/>
      <c r="R1012" s="31"/>
      <c r="S1012" s="31"/>
      <c r="T1012" s="31"/>
      <c r="U1012" s="32"/>
      <c r="V1012" s="33"/>
      <c r="W1012" s="33"/>
      <c r="X1012" s="33"/>
      <c r="Y1012" s="27"/>
      <c r="Z1012" s="33"/>
      <c r="AA1012" s="33"/>
      <c r="AB1012" s="33"/>
      <c r="AC1012" s="33"/>
      <c r="AD1012" s="33"/>
      <c r="AE1012" s="33"/>
      <c r="AF1012" s="33"/>
      <c r="AG1012" s="33"/>
      <c r="AH1012" s="33"/>
      <c r="AI1012" s="33"/>
      <c r="AJ1012" s="33"/>
      <c r="AK1012" s="33"/>
      <c r="AL1012" s="33"/>
      <c r="AM1012" s="33"/>
      <c r="AN1012" s="33"/>
      <c r="AO1012" s="33"/>
      <c r="AP1012" s="33"/>
      <c r="AQ1012" s="33"/>
      <c r="AR1012" s="33"/>
      <c r="AS1012" s="33"/>
      <c r="AT1012" s="33"/>
      <c r="AU1012" s="33"/>
      <c r="AV1012" s="33"/>
      <c r="AW1012" s="33"/>
      <c r="AX1012" s="33"/>
    </row>
    <row r="1013">
      <c r="A1013" s="27"/>
      <c r="B1013" s="27"/>
      <c r="C1013" s="28"/>
      <c r="D1013" s="27"/>
      <c r="E1013" s="27"/>
      <c r="F1013" s="27"/>
      <c r="G1013" s="29"/>
      <c r="H1013" s="129"/>
      <c r="I1013" s="30"/>
      <c r="J1013" s="30"/>
      <c r="K1013" s="30"/>
      <c r="L1013" s="30"/>
      <c r="M1013" s="30"/>
      <c r="N1013" s="130"/>
      <c r="O1013" s="31"/>
      <c r="P1013" s="31"/>
      <c r="Q1013" s="31"/>
      <c r="R1013" s="31"/>
      <c r="S1013" s="31"/>
      <c r="T1013" s="31"/>
      <c r="U1013" s="32"/>
      <c r="V1013" s="33"/>
      <c r="W1013" s="33"/>
      <c r="X1013" s="33"/>
      <c r="Y1013" s="27"/>
      <c r="Z1013" s="33"/>
      <c r="AA1013" s="33"/>
      <c r="AB1013" s="33"/>
      <c r="AC1013" s="33"/>
      <c r="AD1013" s="33"/>
      <c r="AE1013" s="33"/>
      <c r="AF1013" s="33"/>
      <c r="AG1013" s="33"/>
      <c r="AH1013" s="33"/>
      <c r="AI1013" s="33"/>
      <c r="AJ1013" s="33"/>
      <c r="AK1013" s="33"/>
      <c r="AL1013" s="33"/>
      <c r="AM1013" s="33"/>
      <c r="AN1013" s="33"/>
      <c r="AO1013" s="33"/>
      <c r="AP1013" s="33"/>
      <c r="AQ1013" s="33"/>
      <c r="AR1013" s="33"/>
      <c r="AS1013" s="33"/>
      <c r="AT1013" s="33"/>
      <c r="AU1013" s="33"/>
      <c r="AV1013" s="33"/>
      <c r="AW1013" s="33"/>
      <c r="AX1013" s="33"/>
    </row>
    <row r="1014">
      <c r="A1014" s="27"/>
      <c r="B1014" s="27"/>
      <c r="C1014" s="28"/>
      <c r="D1014" s="27"/>
      <c r="E1014" s="27"/>
      <c r="F1014" s="27"/>
      <c r="G1014" s="29"/>
      <c r="H1014" s="129"/>
      <c r="I1014" s="30"/>
      <c r="J1014" s="30"/>
      <c r="K1014" s="30"/>
      <c r="L1014" s="30"/>
      <c r="M1014" s="30"/>
      <c r="N1014" s="130"/>
      <c r="O1014" s="31"/>
      <c r="P1014" s="31"/>
      <c r="Q1014" s="31"/>
      <c r="R1014" s="31"/>
      <c r="S1014" s="31"/>
      <c r="T1014" s="31"/>
      <c r="U1014" s="32"/>
      <c r="V1014" s="33"/>
      <c r="W1014" s="33"/>
      <c r="X1014" s="33"/>
      <c r="Y1014" s="27"/>
      <c r="Z1014" s="33"/>
      <c r="AA1014" s="33"/>
      <c r="AB1014" s="33"/>
      <c r="AC1014" s="33"/>
      <c r="AD1014" s="33"/>
      <c r="AE1014" s="33"/>
      <c r="AF1014" s="33"/>
      <c r="AG1014" s="33"/>
      <c r="AH1014" s="33"/>
      <c r="AI1014" s="33"/>
      <c r="AJ1014" s="33"/>
      <c r="AK1014" s="33"/>
      <c r="AL1014" s="33"/>
      <c r="AM1014" s="33"/>
      <c r="AN1014" s="33"/>
      <c r="AO1014" s="33"/>
      <c r="AP1014" s="33"/>
      <c r="AQ1014" s="33"/>
      <c r="AR1014" s="33"/>
      <c r="AS1014" s="33"/>
      <c r="AT1014" s="33"/>
      <c r="AU1014" s="33"/>
      <c r="AV1014" s="33"/>
      <c r="AW1014" s="33"/>
      <c r="AX1014" s="33"/>
    </row>
    <row r="1015">
      <c r="A1015" s="27"/>
      <c r="B1015" s="27"/>
      <c r="C1015" s="28"/>
      <c r="D1015" s="27"/>
      <c r="E1015" s="27"/>
      <c r="F1015" s="27"/>
      <c r="G1015" s="29"/>
      <c r="H1015" s="129"/>
      <c r="I1015" s="30"/>
      <c r="J1015" s="30"/>
      <c r="K1015" s="30"/>
      <c r="L1015" s="30"/>
      <c r="M1015" s="30"/>
      <c r="N1015" s="130"/>
      <c r="O1015" s="31"/>
      <c r="P1015" s="31"/>
      <c r="Q1015" s="31"/>
      <c r="R1015" s="31"/>
      <c r="S1015" s="31"/>
      <c r="T1015" s="31"/>
      <c r="U1015" s="32"/>
      <c r="V1015" s="33"/>
      <c r="W1015" s="33"/>
      <c r="X1015" s="33"/>
      <c r="Y1015" s="27"/>
      <c r="Z1015" s="33"/>
      <c r="AA1015" s="33"/>
      <c r="AB1015" s="33"/>
      <c r="AC1015" s="33"/>
      <c r="AD1015" s="33"/>
      <c r="AE1015" s="33"/>
      <c r="AF1015" s="33"/>
      <c r="AG1015" s="33"/>
      <c r="AH1015" s="33"/>
      <c r="AI1015" s="33"/>
      <c r="AJ1015" s="33"/>
      <c r="AK1015" s="33"/>
      <c r="AL1015" s="33"/>
      <c r="AM1015" s="33"/>
      <c r="AN1015" s="33"/>
      <c r="AO1015" s="33"/>
      <c r="AP1015" s="33"/>
      <c r="AQ1015" s="33"/>
      <c r="AR1015" s="33"/>
      <c r="AS1015" s="33"/>
      <c r="AT1015" s="33"/>
      <c r="AU1015" s="33"/>
      <c r="AV1015" s="33"/>
      <c r="AW1015" s="33"/>
      <c r="AX1015" s="33"/>
    </row>
    <row r="1016">
      <c r="A1016" s="27"/>
      <c r="B1016" s="27"/>
      <c r="C1016" s="28"/>
      <c r="D1016" s="27"/>
      <c r="E1016" s="27"/>
      <c r="F1016" s="27"/>
      <c r="G1016" s="29"/>
      <c r="H1016" s="129"/>
      <c r="I1016" s="30"/>
      <c r="J1016" s="30"/>
      <c r="K1016" s="30"/>
      <c r="L1016" s="30"/>
      <c r="M1016" s="30"/>
      <c r="N1016" s="130"/>
      <c r="O1016" s="31"/>
      <c r="P1016" s="31"/>
      <c r="Q1016" s="31"/>
      <c r="R1016" s="31"/>
      <c r="S1016" s="31"/>
      <c r="T1016" s="31"/>
      <c r="U1016" s="32"/>
      <c r="V1016" s="33"/>
      <c r="W1016" s="33"/>
      <c r="X1016" s="33"/>
      <c r="Y1016" s="27"/>
      <c r="Z1016" s="33"/>
      <c r="AA1016" s="33"/>
      <c r="AB1016" s="33"/>
      <c r="AC1016" s="33"/>
      <c r="AD1016" s="33"/>
      <c r="AE1016" s="33"/>
      <c r="AF1016" s="33"/>
      <c r="AG1016" s="33"/>
      <c r="AH1016" s="33"/>
      <c r="AI1016" s="33"/>
      <c r="AJ1016" s="33"/>
      <c r="AK1016" s="33"/>
      <c r="AL1016" s="33"/>
      <c r="AM1016" s="33"/>
      <c r="AN1016" s="33"/>
      <c r="AO1016" s="33"/>
      <c r="AP1016" s="33"/>
      <c r="AQ1016" s="33"/>
      <c r="AR1016" s="33"/>
      <c r="AS1016" s="33"/>
      <c r="AT1016" s="33"/>
      <c r="AU1016" s="33"/>
      <c r="AV1016" s="33"/>
      <c r="AW1016" s="33"/>
      <c r="AX1016" s="33"/>
    </row>
    <row r="1017">
      <c r="A1017" s="27"/>
      <c r="B1017" s="27"/>
      <c r="C1017" s="28"/>
      <c r="D1017" s="27"/>
      <c r="E1017" s="27"/>
      <c r="F1017" s="27"/>
      <c r="G1017" s="29"/>
      <c r="H1017" s="129"/>
      <c r="I1017" s="30"/>
      <c r="J1017" s="30"/>
      <c r="K1017" s="30"/>
      <c r="L1017" s="30"/>
      <c r="M1017" s="30"/>
      <c r="N1017" s="130"/>
      <c r="O1017" s="31"/>
      <c r="P1017" s="31"/>
      <c r="Q1017" s="31"/>
      <c r="R1017" s="31"/>
      <c r="S1017" s="31"/>
      <c r="T1017" s="31"/>
      <c r="U1017" s="32"/>
      <c r="V1017" s="33"/>
      <c r="W1017" s="33"/>
      <c r="X1017" s="33"/>
      <c r="Y1017" s="27"/>
      <c r="Z1017" s="33"/>
      <c r="AA1017" s="33"/>
      <c r="AB1017" s="33"/>
      <c r="AC1017" s="33"/>
      <c r="AD1017" s="33"/>
      <c r="AE1017" s="33"/>
      <c r="AF1017" s="33"/>
      <c r="AG1017" s="33"/>
      <c r="AH1017" s="33"/>
      <c r="AI1017" s="33"/>
      <c r="AJ1017" s="33"/>
      <c r="AK1017" s="33"/>
      <c r="AL1017" s="33"/>
      <c r="AM1017" s="33"/>
      <c r="AN1017" s="33"/>
      <c r="AO1017" s="33"/>
      <c r="AP1017" s="33"/>
      <c r="AQ1017" s="33"/>
      <c r="AR1017" s="33"/>
      <c r="AS1017" s="33"/>
      <c r="AT1017" s="33"/>
      <c r="AU1017" s="33"/>
      <c r="AV1017" s="33"/>
      <c r="AW1017" s="33"/>
      <c r="AX1017" s="33"/>
    </row>
    <row r="1018">
      <c r="A1018" s="27"/>
      <c r="B1018" s="27"/>
      <c r="C1018" s="28"/>
      <c r="D1018" s="27"/>
      <c r="E1018" s="27"/>
      <c r="F1018" s="27"/>
      <c r="G1018" s="29"/>
      <c r="H1018" s="129"/>
      <c r="I1018" s="30"/>
      <c r="J1018" s="30"/>
      <c r="K1018" s="30"/>
      <c r="L1018" s="30"/>
      <c r="M1018" s="30"/>
      <c r="N1018" s="130"/>
      <c r="O1018" s="31"/>
      <c r="P1018" s="31"/>
      <c r="Q1018" s="31"/>
      <c r="R1018" s="31"/>
      <c r="S1018" s="31"/>
      <c r="T1018" s="31"/>
      <c r="U1018" s="32"/>
      <c r="V1018" s="33"/>
      <c r="W1018" s="33"/>
      <c r="X1018" s="33"/>
      <c r="Y1018" s="27"/>
      <c r="Z1018" s="33"/>
      <c r="AA1018" s="33"/>
      <c r="AB1018" s="33"/>
      <c r="AC1018" s="33"/>
      <c r="AD1018" s="33"/>
      <c r="AE1018" s="33"/>
      <c r="AF1018" s="33"/>
      <c r="AG1018" s="33"/>
      <c r="AH1018" s="33"/>
      <c r="AI1018" s="33"/>
      <c r="AJ1018" s="33"/>
      <c r="AK1018" s="33"/>
      <c r="AL1018" s="33"/>
      <c r="AM1018" s="33"/>
      <c r="AN1018" s="33"/>
      <c r="AO1018" s="33"/>
      <c r="AP1018" s="33"/>
      <c r="AQ1018" s="33"/>
      <c r="AR1018" s="33"/>
      <c r="AS1018" s="33"/>
      <c r="AT1018" s="33"/>
      <c r="AU1018" s="33"/>
      <c r="AV1018" s="33"/>
      <c r="AW1018" s="33"/>
      <c r="AX1018" s="33"/>
    </row>
    <row r="1019">
      <c r="A1019" s="27"/>
      <c r="B1019" s="27"/>
      <c r="C1019" s="28"/>
      <c r="D1019" s="27"/>
      <c r="E1019" s="27"/>
      <c r="F1019" s="27"/>
      <c r="G1019" s="29"/>
      <c r="H1019" s="129"/>
      <c r="I1019" s="30"/>
      <c r="J1019" s="30"/>
      <c r="K1019" s="30"/>
      <c r="L1019" s="30"/>
      <c r="M1019" s="30"/>
      <c r="N1019" s="130"/>
      <c r="O1019" s="31"/>
      <c r="P1019" s="31"/>
      <c r="Q1019" s="31"/>
      <c r="R1019" s="31"/>
      <c r="S1019" s="31"/>
      <c r="T1019" s="31"/>
      <c r="U1019" s="32"/>
      <c r="V1019" s="33"/>
      <c r="W1019" s="33"/>
      <c r="X1019" s="33"/>
      <c r="Y1019" s="27"/>
      <c r="Z1019" s="33"/>
      <c r="AA1019" s="33"/>
      <c r="AB1019" s="33"/>
      <c r="AC1019" s="33"/>
      <c r="AD1019" s="33"/>
      <c r="AE1019" s="33"/>
      <c r="AF1019" s="33"/>
      <c r="AG1019" s="33"/>
      <c r="AH1019" s="33"/>
      <c r="AI1019" s="33"/>
      <c r="AJ1019" s="33"/>
      <c r="AK1019" s="33"/>
      <c r="AL1019" s="33"/>
      <c r="AM1019" s="33"/>
      <c r="AN1019" s="33"/>
      <c r="AO1019" s="33"/>
      <c r="AP1019" s="33"/>
      <c r="AQ1019" s="33"/>
      <c r="AR1019" s="33"/>
      <c r="AS1019" s="33"/>
      <c r="AT1019" s="33"/>
      <c r="AU1019" s="33"/>
      <c r="AV1019" s="33"/>
      <c r="AW1019" s="33"/>
      <c r="AX1019" s="33"/>
    </row>
    <row r="1020">
      <c r="A1020" s="27"/>
      <c r="B1020" s="27"/>
      <c r="C1020" s="28"/>
      <c r="D1020" s="27"/>
      <c r="E1020" s="27"/>
      <c r="F1020" s="27"/>
      <c r="G1020" s="29"/>
      <c r="H1020" s="129"/>
      <c r="I1020" s="30"/>
      <c r="J1020" s="30"/>
      <c r="K1020" s="30"/>
      <c r="L1020" s="30"/>
      <c r="M1020" s="30"/>
      <c r="N1020" s="130"/>
      <c r="O1020" s="31"/>
      <c r="P1020" s="31"/>
      <c r="Q1020" s="31"/>
      <c r="R1020" s="31"/>
      <c r="S1020" s="31"/>
      <c r="T1020" s="31"/>
      <c r="U1020" s="32"/>
      <c r="V1020" s="33"/>
      <c r="W1020" s="33"/>
      <c r="X1020" s="33"/>
      <c r="Y1020" s="27"/>
      <c r="Z1020" s="33"/>
      <c r="AA1020" s="33"/>
      <c r="AB1020" s="33"/>
      <c r="AC1020" s="33"/>
      <c r="AD1020" s="33"/>
      <c r="AE1020" s="33"/>
      <c r="AF1020" s="33"/>
      <c r="AG1020" s="33"/>
      <c r="AH1020" s="33"/>
      <c r="AI1020" s="33"/>
      <c r="AJ1020" s="33"/>
      <c r="AK1020" s="33"/>
      <c r="AL1020" s="33"/>
      <c r="AM1020" s="33"/>
      <c r="AN1020" s="33"/>
      <c r="AO1020" s="33"/>
      <c r="AP1020" s="33"/>
      <c r="AQ1020" s="33"/>
      <c r="AR1020" s="33"/>
      <c r="AS1020" s="33"/>
      <c r="AT1020" s="33"/>
      <c r="AU1020" s="33"/>
      <c r="AV1020" s="33"/>
      <c r="AW1020" s="33"/>
      <c r="AX1020" s="33"/>
    </row>
    <row r="1021">
      <c r="A1021" s="27"/>
      <c r="B1021" s="27"/>
      <c r="C1021" s="28"/>
      <c r="D1021" s="27"/>
      <c r="E1021" s="27"/>
      <c r="F1021" s="27"/>
      <c r="G1021" s="29"/>
      <c r="H1021" s="129"/>
      <c r="I1021" s="30"/>
      <c r="J1021" s="30"/>
      <c r="K1021" s="30"/>
      <c r="L1021" s="30"/>
      <c r="M1021" s="30"/>
      <c r="N1021" s="130"/>
      <c r="O1021" s="31"/>
      <c r="P1021" s="31"/>
      <c r="Q1021" s="31"/>
      <c r="R1021" s="31"/>
      <c r="S1021" s="31"/>
      <c r="T1021" s="31"/>
      <c r="U1021" s="32"/>
      <c r="V1021" s="33"/>
      <c r="W1021" s="33"/>
      <c r="X1021" s="33"/>
      <c r="Y1021" s="27"/>
      <c r="Z1021" s="33"/>
      <c r="AA1021" s="33"/>
      <c r="AB1021" s="33"/>
      <c r="AC1021" s="33"/>
      <c r="AD1021" s="33"/>
      <c r="AE1021" s="33"/>
      <c r="AF1021" s="33"/>
      <c r="AG1021" s="33"/>
      <c r="AH1021" s="33"/>
      <c r="AI1021" s="33"/>
      <c r="AJ1021" s="33"/>
      <c r="AK1021" s="33"/>
      <c r="AL1021" s="33"/>
      <c r="AM1021" s="33"/>
      <c r="AN1021" s="33"/>
      <c r="AO1021" s="33"/>
      <c r="AP1021" s="33"/>
      <c r="AQ1021" s="33"/>
      <c r="AR1021" s="33"/>
      <c r="AS1021" s="33"/>
      <c r="AT1021" s="33"/>
      <c r="AU1021" s="33"/>
      <c r="AV1021" s="33"/>
      <c r="AW1021" s="33"/>
      <c r="AX1021" s="33"/>
    </row>
    <row r="1022">
      <c r="A1022" s="27"/>
      <c r="B1022" s="27"/>
      <c r="C1022" s="28"/>
      <c r="D1022" s="27"/>
      <c r="E1022" s="27"/>
      <c r="F1022" s="27"/>
      <c r="G1022" s="29"/>
      <c r="H1022" s="129"/>
      <c r="I1022" s="30"/>
      <c r="J1022" s="30"/>
      <c r="K1022" s="30"/>
      <c r="L1022" s="30"/>
      <c r="M1022" s="30"/>
      <c r="N1022" s="130"/>
      <c r="O1022" s="31"/>
      <c r="P1022" s="31"/>
      <c r="Q1022" s="31"/>
      <c r="R1022" s="31"/>
      <c r="S1022" s="31"/>
      <c r="T1022" s="31"/>
      <c r="U1022" s="32"/>
      <c r="V1022" s="33"/>
      <c r="W1022" s="33"/>
      <c r="X1022" s="33"/>
      <c r="Y1022" s="27"/>
      <c r="Z1022" s="33"/>
      <c r="AA1022" s="33"/>
      <c r="AB1022" s="33"/>
      <c r="AC1022" s="33"/>
      <c r="AD1022" s="33"/>
      <c r="AE1022" s="33"/>
      <c r="AF1022" s="33"/>
      <c r="AG1022" s="33"/>
      <c r="AH1022" s="33"/>
      <c r="AI1022" s="33"/>
      <c r="AJ1022" s="33"/>
      <c r="AK1022" s="33"/>
      <c r="AL1022" s="33"/>
      <c r="AM1022" s="33"/>
      <c r="AN1022" s="33"/>
      <c r="AO1022" s="33"/>
      <c r="AP1022" s="33"/>
      <c r="AQ1022" s="33"/>
      <c r="AR1022" s="33"/>
      <c r="AS1022" s="33"/>
      <c r="AT1022" s="33"/>
      <c r="AU1022" s="33"/>
      <c r="AV1022" s="33"/>
      <c r="AW1022" s="33"/>
      <c r="AX1022" s="33"/>
    </row>
    <row r="1023">
      <c r="A1023" s="27"/>
      <c r="B1023" s="27"/>
      <c r="C1023" s="28"/>
      <c r="D1023" s="27"/>
      <c r="E1023" s="27"/>
      <c r="F1023" s="27"/>
      <c r="G1023" s="29"/>
      <c r="H1023" s="129"/>
      <c r="I1023" s="30"/>
      <c r="J1023" s="30"/>
      <c r="K1023" s="30"/>
      <c r="L1023" s="30"/>
      <c r="M1023" s="30"/>
      <c r="N1023" s="130"/>
      <c r="O1023" s="31"/>
      <c r="P1023" s="31"/>
      <c r="Q1023" s="31"/>
      <c r="R1023" s="31"/>
      <c r="S1023" s="31"/>
      <c r="T1023" s="31"/>
      <c r="U1023" s="32"/>
      <c r="V1023" s="33"/>
      <c r="W1023" s="33"/>
      <c r="X1023" s="33"/>
      <c r="Y1023" s="27"/>
      <c r="Z1023" s="33"/>
      <c r="AA1023" s="33"/>
      <c r="AB1023" s="33"/>
      <c r="AC1023" s="33"/>
      <c r="AD1023" s="33"/>
      <c r="AE1023" s="33"/>
      <c r="AF1023" s="33"/>
      <c r="AG1023" s="33"/>
      <c r="AH1023" s="33"/>
      <c r="AI1023" s="33"/>
      <c r="AJ1023" s="33"/>
      <c r="AK1023" s="33"/>
      <c r="AL1023" s="33"/>
      <c r="AM1023" s="33"/>
      <c r="AN1023" s="33"/>
      <c r="AO1023" s="33"/>
      <c r="AP1023" s="33"/>
      <c r="AQ1023" s="33"/>
      <c r="AR1023" s="33"/>
      <c r="AS1023" s="33"/>
      <c r="AT1023" s="33"/>
      <c r="AU1023" s="33"/>
      <c r="AV1023" s="33"/>
      <c r="AW1023" s="33"/>
      <c r="AX1023" s="33"/>
    </row>
    <row r="1024">
      <c r="A1024" s="27"/>
      <c r="B1024" s="27"/>
      <c r="C1024" s="28"/>
      <c r="D1024" s="27"/>
      <c r="E1024" s="27"/>
      <c r="F1024" s="27"/>
      <c r="G1024" s="29"/>
      <c r="H1024" s="129"/>
      <c r="I1024" s="30"/>
      <c r="J1024" s="30"/>
      <c r="K1024" s="30"/>
      <c r="L1024" s="30"/>
      <c r="M1024" s="30"/>
      <c r="N1024" s="130"/>
      <c r="O1024" s="31"/>
      <c r="P1024" s="31"/>
      <c r="Q1024" s="31"/>
      <c r="R1024" s="31"/>
      <c r="S1024" s="31"/>
      <c r="T1024" s="31"/>
      <c r="U1024" s="32"/>
      <c r="V1024" s="33"/>
      <c r="W1024" s="33"/>
      <c r="X1024" s="33"/>
      <c r="Y1024" s="27"/>
      <c r="Z1024" s="33"/>
      <c r="AA1024" s="33"/>
      <c r="AB1024" s="33"/>
      <c r="AC1024" s="33"/>
      <c r="AD1024" s="33"/>
      <c r="AE1024" s="33"/>
      <c r="AF1024" s="33"/>
      <c r="AG1024" s="33"/>
      <c r="AH1024" s="33"/>
      <c r="AI1024" s="33"/>
      <c r="AJ1024" s="33"/>
      <c r="AK1024" s="33"/>
      <c r="AL1024" s="33"/>
      <c r="AM1024" s="33"/>
      <c r="AN1024" s="33"/>
      <c r="AO1024" s="33"/>
      <c r="AP1024" s="33"/>
      <c r="AQ1024" s="33"/>
      <c r="AR1024" s="33"/>
      <c r="AS1024" s="33"/>
      <c r="AT1024" s="33"/>
      <c r="AU1024" s="33"/>
      <c r="AV1024" s="33"/>
      <c r="AW1024" s="33"/>
      <c r="AX1024" s="33"/>
    </row>
    <row r="1025">
      <c r="A1025" s="27"/>
      <c r="B1025" s="27"/>
      <c r="C1025" s="28"/>
      <c r="D1025" s="27"/>
      <c r="E1025" s="27"/>
      <c r="F1025" s="27"/>
      <c r="G1025" s="29"/>
      <c r="H1025" s="129"/>
      <c r="I1025" s="30"/>
      <c r="J1025" s="30"/>
      <c r="K1025" s="30"/>
      <c r="L1025" s="30"/>
      <c r="M1025" s="30"/>
      <c r="N1025" s="130"/>
      <c r="O1025" s="31"/>
      <c r="P1025" s="31"/>
      <c r="Q1025" s="31"/>
      <c r="R1025" s="31"/>
      <c r="S1025" s="31"/>
      <c r="T1025" s="31"/>
      <c r="U1025" s="32"/>
      <c r="V1025" s="33"/>
      <c r="W1025" s="33"/>
      <c r="X1025" s="33"/>
      <c r="Y1025" s="27"/>
      <c r="Z1025" s="33"/>
      <c r="AA1025" s="33"/>
      <c r="AB1025" s="33"/>
      <c r="AC1025" s="33"/>
      <c r="AD1025" s="33"/>
      <c r="AE1025" s="33"/>
      <c r="AF1025" s="33"/>
      <c r="AG1025" s="33"/>
      <c r="AH1025" s="33"/>
      <c r="AI1025" s="33"/>
      <c r="AJ1025" s="33"/>
      <c r="AK1025" s="33"/>
      <c r="AL1025" s="33"/>
      <c r="AM1025" s="33"/>
      <c r="AN1025" s="33"/>
      <c r="AO1025" s="33"/>
      <c r="AP1025" s="33"/>
      <c r="AQ1025" s="33"/>
      <c r="AR1025" s="33"/>
      <c r="AS1025" s="33"/>
      <c r="AT1025" s="33"/>
      <c r="AU1025" s="33"/>
      <c r="AV1025" s="33"/>
      <c r="AW1025" s="33"/>
      <c r="AX1025" s="33"/>
    </row>
    <row r="1026">
      <c r="A1026" s="27"/>
      <c r="B1026" s="27"/>
      <c r="C1026" s="28"/>
      <c r="D1026" s="27"/>
      <c r="E1026" s="27"/>
      <c r="F1026" s="27"/>
      <c r="G1026" s="29"/>
      <c r="H1026" s="129"/>
      <c r="I1026" s="30"/>
      <c r="J1026" s="30"/>
      <c r="K1026" s="30"/>
      <c r="L1026" s="30"/>
      <c r="M1026" s="30"/>
      <c r="N1026" s="130"/>
      <c r="O1026" s="31"/>
      <c r="P1026" s="31"/>
      <c r="Q1026" s="31"/>
      <c r="R1026" s="31"/>
      <c r="S1026" s="31"/>
      <c r="T1026" s="31"/>
      <c r="U1026" s="32"/>
      <c r="V1026" s="33"/>
      <c r="W1026" s="33"/>
      <c r="X1026" s="33"/>
      <c r="Y1026" s="27"/>
      <c r="Z1026" s="33"/>
      <c r="AA1026" s="33"/>
      <c r="AB1026" s="33"/>
      <c r="AC1026" s="33"/>
      <c r="AD1026" s="33"/>
      <c r="AE1026" s="33"/>
      <c r="AF1026" s="33"/>
      <c r="AG1026" s="33"/>
      <c r="AH1026" s="33"/>
      <c r="AI1026" s="33"/>
      <c r="AJ1026" s="33"/>
      <c r="AK1026" s="33"/>
      <c r="AL1026" s="33"/>
      <c r="AM1026" s="33"/>
      <c r="AN1026" s="33"/>
      <c r="AO1026" s="33"/>
      <c r="AP1026" s="33"/>
      <c r="AQ1026" s="33"/>
      <c r="AR1026" s="33"/>
      <c r="AS1026" s="33"/>
      <c r="AT1026" s="33"/>
      <c r="AU1026" s="33"/>
      <c r="AV1026" s="33"/>
      <c r="AW1026" s="33"/>
      <c r="AX1026" s="33"/>
    </row>
    <row r="1027">
      <c r="A1027" s="27"/>
      <c r="B1027" s="27"/>
      <c r="C1027" s="28"/>
      <c r="D1027" s="27"/>
      <c r="E1027" s="27"/>
      <c r="F1027" s="27"/>
      <c r="G1027" s="29"/>
      <c r="H1027" s="129"/>
      <c r="I1027" s="30"/>
      <c r="J1027" s="30"/>
      <c r="K1027" s="30"/>
      <c r="L1027" s="30"/>
      <c r="M1027" s="30"/>
      <c r="N1027" s="130"/>
      <c r="O1027" s="31"/>
      <c r="P1027" s="31"/>
      <c r="Q1027" s="31"/>
      <c r="R1027" s="31"/>
      <c r="S1027" s="31"/>
      <c r="T1027" s="31"/>
      <c r="U1027" s="32"/>
      <c r="V1027" s="33"/>
      <c r="W1027" s="33"/>
      <c r="X1027" s="33"/>
      <c r="Y1027" s="27"/>
      <c r="Z1027" s="33"/>
      <c r="AA1027" s="33"/>
      <c r="AB1027" s="33"/>
      <c r="AC1027" s="33"/>
      <c r="AD1027" s="33"/>
      <c r="AE1027" s="33"/>
      <c r="AF1027" s="33"/>
      <c r="AG1027" s="33"/>
      <c r="AH1027" s="33"/>
      <c r="AI1027" s="33"/>
      <c r="AJ1027" s="33"/>
      <c r="AK1027" s="33"/>
      <c r="AL1027" s="33"/>
      <c r="AM1027" s="33"/>
      <c r="AN1027" s="33"/>
      <c r="AO1027" s="33"/>
      <c r="AP1027" s="33"/>
      <c r="AQ1027" s="33"/>
      <c r="AR1027" s="33"/>
      <c r="AS1027" s="33"/>
      <c r="AT1027" s="33"/>
      <c r="AU1027" s="33"/>
      <c r="AV1027" s="33"/>
      <c r="AW1027" s="33"/>
      <c r="AX1027" s="33"/>
    </row>
    <row r="1028">
      <c r="A1028" s="27"/>
      <c r="B1028" s="27"/>
      <c r="C1028" s="28"/>
      <c r="D1028" s="27"/>
      <c r="E1028" s="27"/>
      <c r="F1028" s="27"/>
      <c r="G1028" s="29"/>
      <c r="H1028" s="129"/>
      <c r="I1028" s="30"/>
      <c r="J1028" s="30"/>
      <c r="K1028" s="30"/>
      <c r="L1028" s="30"/>
      <c r="M1028" s="30"/>
      <c r="N1028" s="130"/>
      <c r="O1028" s="31"/>
      <c r="P1028" s="31"/>
      <c r="Q1028" s="31"/>
      <c r="R1028" s="31"/>
      <c r="S1028" s="31"/>
      <c r="T1028" s="31"/>
      <c r="U1028" s="32"/>
      <c r="V1028" s="33"/>
      <c r="W1028" s="33"/>
      <c r="X1028" s="33"/>
      <c r="Y1028" s="27"/>
      <c r="Z1028" s="33"/>
      <c r="AA1028" s="33"/>
      <c r="AB1028" s="33"/>
      <c r="AC1028" s="33"/>
      <c r="AD1028" s="33"/>
      <c r="AE1028" s="33"/>
      <c r="AF1028" s="33"/>
      <c r="AG1028" s="33"/>
      <c r="AH1028" s="33"/>
      <c r="AI1028" s="33"/>
      <c r="AJ1028" s="33"/>
      <c r="AK1028" s="33"/>
      <c r="AL1028" s="33"/>
      <c r="AM1028" s="33"/>
      <c r="AN1028" s="33"/>
      <c r="AO1028" s="33"/>
      <c r="AP1028" s="33"/>
      <c r="AQ1028" s="33"/>
      <c r="AR1028" s="33"/>
      <c r="AS1028" s="33"/>
      <c r="AT1028" s="33"/>
      <c r="AU1028" s="33"/>
      <c r="AV1028" s="33"/>
      <c r="AW1028" s="33"/>
      <c r="AX1028" s="33"/>
    </row>
    <row r="1029">
      <c r="A1029" s="27"/>
      <c r="B1029" s="27"/>
      <c r="C1029" s="28"/>
      <c r="D1029" s="27"/>
      <c r="E1029" s="27"/>
      <c r="F1029" s="27"/>
      <c r="G1029" s="29"/>
      <c r="H1029" s="129"/>
      <c r="I1029" s="30"/>
      <c r="J1029" s="30"/>
      <c r="K1029" s="30"/>
      <c r="L1029" s="30"/>
      <c r="M1029" s="30"/>
      <c r="N1029" s="130"/>
      <c r="O1029" s="31"/>
      <c r="P1029" s="31"/>
      <c r="Q1029" s="31"/>
      <c r="R1029" s="31"/>
      <c r="S1029" s="31"/>
      <c r="T1029" s="31"/>
      <c r="U1029" s="32"/>
      <c r="V1029" s="33"/>
      <c r="W1029" s="33"/>
      <c r="X1029" s="33"/>
      <c r="Y1029" s="27"/>
      <c r="Z1029" s="33"/>
      <c r="AA1029" s="33"/>
      <c r="AB1029" s="33"/>
      <c r="AC1029" s="33"/>
      <c r="AD1029" s="33"/>
      <c r="AE1029" s="33"/>
      <c r="AF1029" s="33"/>
      <c r="AG1029" s="33"/>
      <c r="AH1029" s="33"/>
      <c r="AI1029" s="33"/>
      <c r="AJ1029" s="33"/>
      <c r="AK1029" s="33"/>
      <c r="AL1029" s="33"/>
      <c r="AM1029" s="33"/>
      <c r="AN1029" s="33"/>
      <c r="AO1029" s="33"/>
      <c r="AP1029" s="33"/>
      <c r="AQ1029" s="33"/>
      <c r="AR1029" s="33"/>
      <c r="AS1029" s="33"/>
      <c r="AT1029" s="33"/>
      <c r="AU1029" s="33"/>
      <c r="AV1029" s="33"/>
      <c r="AW1029" s="33"/>
      <c r="AX1029" s="33"/>
    </row>
    <row r="1030">
      <c r="A1030" s="27"/>
      <c r="B1030" s="27"/>
      <c r="C1030" s="28"/>
      <c r="D1030" s="27"/>
      <c r="E1030" s="27"/>
      <c r="F1030" s="27"/>
      <c r="G1030" s="29"/>
      <c r="H1030" s="129"/>
      <c r="I1030" s="30"/>
      <c r="J1030" s="30"/>
      <c r="K1030" s="30"/>
      <c r="L1030" s="30"/>
      <c r="M1030" s="30"/>
      <c r="N1030" s="130"/>
      <c r="O1030" s="31"/>
      <c r="P1030" s="31"/>
      <c r="Q1030" s="31"/>
      <c r="R1030" s="31"/>
      <c r="S1030" s="31"/>
      <c r="T1030" s="31"/>
      <c r="U1030" s="32"/>
      <c r="V1030" s="33"/>
      <c r="W1030" s="33"/>
      <c r="X1030" s="33"/>
      <c r="Y1030" s="27"/>
      <c r="Z1030" s="33"/>
      <c r="AA1030" s="33"/>
      <c r="AB1030" s="33"/>
      <c r="AC1030" s="33"/>
      <c r="AD1030" s="33"/>
      <c r="AE1030" s="33"/>
      <c r="AF1030" s="33"/>
      <c r="AG1030" s="33"/>
      <c r="AH1030" s="33"/>
      <c r="AI1030" s="33"/>
      <c r="AJ1030" s="33"/>
      <c r="AK1030" s="33"/>
      <c r="AL1030" s="33"/>
      <c r="AM1030" s="33"/>
      <c r="AN1030" s="33"/>
      <c r="AO1030" s="33"/>
      <c r="AP1030" s="33"/>
      <c r="AQ1030" s="33"/>
      <c r="AR1030" s="33"/>
      <c r="AS1030" s="33"/>
      <c r="AT1030" s="33"/>
      <c r="AU1030" s="33"/>
      <c r="AV1030" s="33"/>
      <c r="AW1030" s="33"/>
      <c r="AX1030" s="33"/>
    </row>
    <row r="1031">
      <c r="A1031" s="27"/>
      <c r="B1031" s="27"/>
      <c r="C1031" s="28"/>
      <c r="D1031" s="27"/>
      <c r="E1031" s="27"/>
      <c r="F1031" s="27"/>
      <c r="G1031" s="29"/>
      <c r="H1031" s="129"/>
      <c r="I1031" s="30"/>
      <c r="J1031" s="30"/>
      <c r="K1031" s="30"/>
      <c r="L1031" s="30"/>
      <c r="M1031" s="30"/>
      <c r="N1031" s="130"/>
      <c r="O1031" s="31"/>
      <c r="P1031" s="31"/>
      <c r="Q1031" s="31"/>
      <c r="R1031" s="31"/>
      <c r="S1031" s="31"/>
      <c r="T1031" s="31"/>
      <c r="U1031" s="32"/>
      <c r="V1031" s="33"/>
      <c r="W1031" s="33"/>
      <c r="X1031" s="33"/>
      <c r="Y1031" s="27"/>
      <c r="Z1031" s="33"/>
      <c r="AA1031" s="33"/>
      <c r="AB1031" s="33"/>
      <c r="AC1031" s="33"/>
      <c r="AD1031" s="33"/>
      <c r="AE1031" s="33"/>
      <c r="AF1031" s="33"/>
      <c r="AG1031" s="33"/>
      <c r="AH1031" s="33"/>
      <c r="AI1031" s="33"/>
      <c r="AJ1031" s="33"/>
      <c r="AK1031" s="33"/>
      <c r="AL1031" s="33"/>
      <c r="AM1031" s="33"/>
      <c r="AN1031" s="33"/>
      <c r="AO1031" s="33"/>
      <c r="AP1031" s="33"/>
      <c r="AQ1031" s="33"/>
      <c r="AR1031" s="33"/>
      <c r="AS1031" s="33"/>
      <c r="AT1031" s="33"/>
      <c r="AU1031" s="33"/>
      <c r="AV1031" s="33"/>
      <c r="AW1031" s="33"/>
      <c r="AX1031" s="33"/>
    </row>
    <row r="1032">
      <c r="A1032" s="27"/>
      <c r="B1032" s="27"/>
      <c r="C1032" s="28"/>
      <c r="D1032" s="27"/>
      <c r="E1032" s="27"/>
      <c r="F1032" s="27"/>
      <c r="G1032" s="29"/>
      <c r="H1032" s="129"/>
      <c r="I1032" s="30"/>
      <c r="J1032" s="30"/>
      <c r="K1032" s="30"/>
      <c r="L1032" s="30"/>
      <c r="M1032" s="30"/>
      <c r="N1032" s="130"/>
      <c r="O1032" s="31"/>
      <c r="P1032" s="31"/>
      <c r="Q1032" s="31"/>
      <c r="R1032" s="31"/>
      <c r="S1032" s="31"/>
      <c r="T1032" s="31"/>
      <c r="U1032" s="32"/>
      <c r="V1032" s="33"/>
      <c r="W1032" s="33"/>
      <c r="X1032" s="33"/>
      <c r="Y1032" s="27"/>
      <c r="Z1032" s="33"/>
      <c r="AA1032" s="33"/>
      <c r="AB1032" s="33"/>
      <c r="AC1032" s="33"/>
      <c r="AD1032" s="33"/>
      <c r="AE1032" s="33"/>
      <c r="AF1032" s="33"/>
      <c r="AG1032" s="33"/>
      <c r="AH1032" s="33"/>
      <c r="AI1032" s="33"/>
      <c r="AJ1032" s="33"/>
      <c r="AK1032" s="33"/>
      <c r="AL1032" s="33"/>
      <c r="AM1032" s="33"/>
      <c r="AN1032" s="33"/>
      <c r="AO1032" s="33"/>
      <c r="AP1032" s="33"/>
      <c r="AQ1032" s="33"/>
      <c r="AR1032" s="33"/>
      <c r="AS1032" s="33"/>
      <c r="AT1032" s="33"/>
      <c r="AU1032" s="33"/>
      <c r="AV1032" s="33"/>
      <c r="AW1032" s="33"/>
      <c r="AX1032" s="33"/>
    </row>
    <row r="1033">
      <c r="A1033" s="27"/>
      <c r="B1033" s="27"/>
      <c r="C1033" s="28"/>
      <c r="D1033" s="27"/>
      <c r="E1033" s="27"/>
      <c r="F1033" s="27"/>
      <c r="G1033" s="29"/>
      <c r="H1033" s="129"/>
      <c r="I1033" s="30"/>
      <c r="J1033" s="30"/>
      <c r="K1033" s="30"/>
      <c r="L1033" s="30"/>
      <c r="M1033" s="30"/>
      <c r="N1033" s="130"/>
      <c r="O1033" s="31"/>
      <c r="P1033" s="31"/>
      <c r="Q1033" s="31"/>
      <c r="R1033" s="31"/>
      <c r="S1033" s="31"/>
      <c r="T1033" s="31"/>
      <c r="U1033" s="32"/>
      <c r="V1033" s="33"/>
      <c r="W1033" s="33"/>
      <c r="X1033" s="33"/>
      <c r="Y1033" s="27"/>
      <c r="Z1033" s="33"/>
      <c r="AA1033" s="33"/>
      <c r="AB1033" s="33"/>
      <c r="AC1033" s="33"/>
      <c r="AD1033" s="33"/>
      <c r="AE1033" s="33"/>
      <c r="AF1033" s="33"/>
      <c r="AG1033" s="33"/>
      <c r="AH1033" s="33"/>
      <c r="AI1033" s="33"/>
      <c r="AJ1033" s="33"/>
      <c r="AK1033" s="33"/>
      <c r="AL1033" s="33"/>
      <c r="AM1033" s="33"/>
      <c r="AN1033" s="33"/>
      <c r="AO1033" s="33"/>
      <c r="AP1033" s="33"/>
      <c r="AQ1033" s="33"/>
      <c r="AR1033" s="33"/>
      <c r="AS1033" s="33"/>
      <c r="AT1033" s="33"/>
      <c r="AU1033" s="33"/>
      <c r="AV1033" s="33"/>
      <c r="AW1033" s="33"/>
      <c r="AX1033" s="33"/>
    </row>
    <row r="1034">
      <c r="A1034" s="27"/>
      <c r="B1034" s="27"/>
      <c r="C1034" s="28"/>
      <c r="D1034" s="27"/>
      <c r="E1034" s="27"/>
      <c r="F1034" s="27"/>
      <c r="G1034" s="29"/>
      <c r="H1034" s="129"/>
      <c r="I1034" s="30"/>
      <c r="J1034" s="30"/>
      <c r="K1034" s="30"/>
      <c r="L1034" s="30"/>
      <c r="M1034" s="30"/>
      <c r="N1034" s="130"/>
      <c r="O1034" s="31"/>
      <c r="P1034" s="31"/>
      <c r="Q1034" s="31"/>
      <c r="R1034" s="31"/>
      <c r="S1034" s="31"/>
      <c r="T1034" s="31"/>
      <c r="U1034" s="32"/>
      <c r="V1034" s="33"/>
      <c r="W1034" s="33"/>
      <c r="X1034" s="33"/>
      <c r="Y1034" s="27"/>
      <c r="Z1034" s="33"/>
      <c r="AA1034" s="33"/>
      <c r="AB1034" s="33"/>
      <c r="AC1034" s="33"/>
      <c r="AD1034" s="33"/>
      <c r="AE1034" s="33"/>
      <c r="AF1034" s="33"/>
      <c r="AG1034" s="33"/>
      <c r="AH1034" s="33"/>
      <c r="AI1034" s="33"/>
      <c r="AJ1034" s="33"/>
      <c r="AK1034" s="33"/>
      <c r="AL1034" s="33"/>
      <c r="AM1034" s="33"/>
      <c r="AN1034" s="33"/>
      <c r="AO1034" s="33"/>
      <c r="AP1034" s="33"/>
      <c r="AQ1034" s="33"/>
      <c r="AR1034" s="33"/>
      <c r="AS1034" s="33"/>
      <c r="AT1034" s="33"/>
      <c r="AU1034" s="33"/>
      <c r="AV1034" s="33"/>
      <c r="AW1034" s="33"/>
      <c r="AX1034" s="33"/>
    </row>
    <row r="1035">
      <c r="A1035" s="27"/>
      <c r="B1035" s="27"/>
      <c r="C1035" s="28"/>
      <c r="D1035" s="27"/>
      <c r="E1035" s="27"/>
      <c r="F1035" s="27"/>
      <c r="G1035" s="29"/>
      <c r="H1035" s="129"/>
      <c r="I1035" s="30"/>
      <c r="J1035" s="30"/>
      <c r="K1035" s="30"/>
      <c r="L1035" s="30"/>
      <c r="M1035" s="30"/>
      <c r="N1035" s="130"/>
      <c r="O1035" s="31"/>
      <c r="P1035" s="31"/>
      <c r="Q1035" s="31"/>
      <c r="R1035" s="31"/>
      <c r="S1035" s="31"/>
      <c r="T1035" s="31"/>
      <c r="U1035" s="32"/>
      <c r="V1035" s="33"/>
      <c r="W1035" s="33"/>
      <c r="X1035" s="33"/>
      <c r="Y1035" s="27"/>
      <c r="Z1035" s="33"/>
      <c r="AA1035" s="33"/>
      <c r="AB1035" s="33"/>
      <c r="AC1035" s="33"/>
      <c r="AD1035" s="33"/>
      <c r="AE1035" s="33"/>
      <c r="AF1035" s="33"/>
      <c r="AG1035" s="33"/>
      <c r="AH1035" s="33"/>
      <c r="AI1035" s="33"/>
      <c r="AJ1035" s="33"/>
      <c r="AK1035" s="33"/>
      <c r="AL1035" s="33"/>
      <c r="AM1035" s="33"/>
      <c r="AN1035" s="33"/>
      <c r="AO1035" s="33"/>
      <c r="AP1035" s="33"/>
      <c r="AQ1035" s="33"/>
      <c r="AR1035" s="33"/>
      <c r="AS1035" s="33"/>
      <c r="AT1035" s="33"/>
      <c r="AU1035" s="33"/>
      <c r="AV1035" s="33"/>
      <c r="AW1035" s="33"/>
      <c r="AX1035" s="33"/>
    </row>
    <row r="1036">
      <c r="A1036" s="27"/>
      <c r="B1036" s="27"/>
      <c r="C1036" s="28"/>
      <c r="D1036" s="27"/>
      <c r="E1036" s="27"/>
      <c r="F1036" s="27"/>
      <c r="G1036" s="29"/>
      <c r="H1036" s="129"/>
      <c r="I1036" s="30"/>
      <c r="J1036" s="30"/>
      <c r="K1036" s="30"/>
      <c r="L1036" s="30"/>
      <c r="M1036" s="30"/>
      <c r="N1036" s="130"/>
      <c r="O1036" s="31"/>
      <c r="P1036" s="31"/>
      <c r="Q1036" s="31"/>
      <c r="R1036" s="31"/>
      <c r="S1036" s="31"/>
      <c r="T1036" s="31"/>
      <c r="U1036" s="32"/>
      <c r="V1036" s="33"/>
      <c r="W1036" s="33"/>
      <c r="X1036" s="33"/>
      <c r="Y1036" s="27"/>
      <c r="Z1036" s="33"/>
      <c r="AA1036" s="33"/>
      <c r="AB1036" s="33"/>
      <c r="AC1036" s="33"/>
      <c r="AD1036" s="33"/>
      <c r="AE1036" s="33"/>
      <c r="AF1036" s="33"/>
      <c r="AG1036" s="33"/>
      <c r="AH1036" s="33"/>
      <c r="AI1036" s="33"/>
      <c r="AJ1036" s="33"/>
      <c r="AK1036" s="33"/>
      <c r="AL1036" s="33"/>
      <c r="AM1036" s="33"/>
      <c r="AN1036" s="33"/>
      <c r="AO1036" s="33"/>
      <c r="AP1036" s="33"/>
      <c r="AQ1036" s="33"/>
      <c r="AR1036" s="33"/>
      <c r="AS1036" s="33"/>
      <c r="AT1036" s="33"/>
      <c r="AU1036" s="33"/>
      <c r="AV1036" s="33"/>
      <c r="AW1036" s="33"/>
      <c r="AX1036" s="33"/>
    </row>
    <row r="1037">
      <c r="A1037" s="27"/>
      <c r="B1037" s="27"/>
      <c r="C1037" s="28"/>
      <c r="D1037" s="27"/>
      <c r="E1037" s="27"/>
      <c r="F1037" s="27"/>
      <c r="G1037" s="29"/>
      <c r="H1037" s="129"/>
      <c r="I1037" s="30"/>
      <c r="J1037" s="30"/>
      <c r="K1037" s="30"/>
      <c r="L1037" s="30"/>
      <c r="M1037" s="30"/>
      <c r="N1037" s="130"/>
      <c r="O1037" s="31"/>
      <c r="P1037" s="31"/>
      <c r="Q1037" s="31"/>
      <c r="R1037" s="31"/>
      <c r="S1037" s="31"/>
      <c r="T1037" s="31"/>
      <c r="U1037" s="32"/>
      <c r="V1037" s="33"/>
      <c r="W1037" s="33"/>
      <c r="X1037" s="33"/>
      <c r="Y1037" s="27"/>
      <c r="Z1037" s="33"/>
      <c r="AA1037" s="33"/>
      <c r="AB1037" s="33"/>
      <c r="AC1037" s="33"/>
      <c r="AD1037" s="33"/>
      <c r="AE1037" s="33"/>
      <c r="AF1037" s="33"/>
      <c r="AG1037" s="33"/>
      <c r="AH1037" s="33"/>
      <c r="AI1037" s="33"/>
      <c r="AJ1037" s="33"/>
      <c r="AK1037" s="33"/>
      <c r="AL1037" s="33"/>
      <c r="AM1037" s="33"/>
      <c r="AN1037" s="33"/>
      <c r="AO1037" s="33"/>
      <c r="AP1037" s="33"/>
      <c r="AQ1037" s="33"/>
      <c r="AR1037" s="33"/>
      <c r="AS1037" s="33"/>
      <c r="AT1037" s="33"/>
      <c r="AU1037" s="33"/>
      <c r="AV1037" s="33"/>
      <c r="AW1037" s="33"/>
      <c r="AX1037" s="33"/>
    </row>
    <row r="1038">
      <c r="A1038" s="27"/>
      <c r="B1038" s="27"/>
      <c r="C1038" s="28"/>
      <c r="D1038" s="27"/>
      <c r="E1038" s="27"/>
      <c r="F1038" s="27"/>
      <c r="G1038" s="29"/>
      <c r="H1038" s="129"/>
      <c r="I1038" s="30"/>
      <c r="J1038" s="30"/>
      <c r="K1038" s="30"/>
      <c r="L1038" s="30"/>
      <c r="M1038" s="30"/>
      <c r="N1038" s="130"/>
      <c r="O1038" s="31"/>
      <c r="P1038" s="31"/>
      <c r="Q1038" s="31"/>
      <c r="R1038" s="31"/>
      <c r="S1038" s="31"/>
      <c r="T1038" s="31"/>
      <c r="U1038" s="32"/>
      <c r="V1038" s="33"/>
      <c r="W1038" s="33"/>
      <c r="X1038" s="33"/>
      <c r="Y1038" s="27"/>
      <c r="Z1038" s="33"/>
      <c r="AA1038" s="33"/>
      <c r="AB1038" s="33"/>
      <c r="AC1038" s="33"/>
      <c r="AD1038" s="33"/>
      <c r="AE1038" s="33"/>
      <c r="AF1038" s="33"/>
      <c r="AG1038" s="33"/>
      <c r="AH1038" s="33"/>
      <c r="AI1038" s="33"/>
      <c r="AJ1038" s="33"/>
      <c r="AK1038" s="33"/>
      <c r="AL1038" s="33"/>
      <c r="AM1038" s="33"/>
      <c r="AN1038" s="33"/>
      <c r="AO1038" s="33"/>
      <c r="AP1038" s="33"/>
      <c r="AQ1038" s="33"/>
      <c r="AR1038" s="33"/>
      <c r="AS1038" s="33"/>
      <c r="AT1038" s="33"/>
      <c r="AU1038" s="33"/>
      <c r="AV1038" s="33"/>
      <c r="AW1038" s="33"/>
      <c r="AX1038" s="33"/>
    </row>
    <row r="1039">
      <c r="A1039" s="27"/>
      <c r="B1039" s="27"/>
      <c r="C1039" s="28"/>
      <c r="D1039" s="27"/>
      <c r="E1039" s="27"/>
      <c r="F1039" s="27"/>
      <c r="G1039" s="29"/>
      <c r="H1039" s="129"/>
      <c r="I1039" s="30"/>
      <c r="J1039" s="30"/>
      <c r="K1039" s="30"/>
      <c r="L1039" s="30"/>
      <c r="M1039" s="30"/>
      <c r="N1039" s="130"/>
      <c r="O1039" s="31"/>
      <c r="P1039" s="31"/>
      <c r="Q1039" s="31"/>
      <c r="R1039" s="31"/>
      <c r="S1039" s="31"/>
      <c r="T1039" s="31"/>
      <c r="U1039" s="32"/>
      <c r="V1039" s="33"/>
      <c r="W1039" s="33"/>
      <c r="X1039" s="33"/>
      <c r="Y1039" s="27"/>
      <c r="Z1039" s="33"/>
      <c r="AA1039" s="33"/>
      <c r="AB1039" s="33"/>
      <c r="AC1039" s="33"/>
      <c r="AD1039" s="33"/>
      <c r="AE1039" s="33"/>
      <c r="AF1039" s="33"/>
      <c r="AG1039" s="33"/>
      <c r="AH1039" s="33"/>
      <c r="AI1039" s="33"/>
      <c r="AJ1039" s="33"/>
      <c r="AK1039" s="33"/>
      <c r="AL1039" s="33"/>
      <c r="AM1039" s="33"/>
      <c r="AN1039" s="33"/>
      <c r="AO1039" s="33"/>
      <c r="AP1039" s="33"/>
      <c r="AQ1039" s="33"/>
      <c r="AR1039" s="33"/>
      <c r="AS1039" s="33"/>
      <c r="AT1039" s="33"/>
      <c r="AU1039" s="33"/>
      <c r="AV1039" s="33"/>
      <c r="AW1039" s="33"/>
      <c r="AX1039" s="33"/>
    </row>
    <row r="1040">
      <c r="A1040" s="27"/>
      <c r="B1040" s="27"/>
      <c r="C1040" s="28"/>
      <c r="D1040" s="27"/>
      <c r="E1040" s="27"/>
      <c r="F1040" s="27"/>
      <c r="G1040" s="29"/>
      <c r="H1040" s="129"/>
      <c r="I1040" s="30"/>
      <c r="J1040" s="30"/>
      <c r="K1040" s="30"/>
      <c r="L1040" s="30"/>
      <c r="M1040" s="30"/>
      <c r="N1040" s="130"/>
      <c r="O1040" s="31"/>
      <c r="P1040" s="31"/>
      <c r="Q1040" s="31"/>
      <c r="R1040" s="31"/>
      <c r="S1040" s="31"/>
      <c r="T1040" s="31"/>
      <c r="U1040" s="32"/>
      <c r="V1040" s="33"/>
      <c r="W1040" s="33"/>
      <c r="X1040" s="33"/>
      <c r="Y1040" s="27"/>
      <c r="Z1040" s="33"/>
      <c r="AA1040" s="33"/>
      <c r="AB1040" s="33"/>
      <c r="AC1040" s="33"/>
      <c r="AD1040" s="33"/>
      <c r="AE1040" s="33"/>
      <c r="AF1040" s="33"/>
      <c r="AG1040" s="33"/>
      <c r="AH1040" s="33"/>
      <c r="AI1040" s="33"/>
      <c r="AJ1040" s="33"/>
      <c r="AK1040" s="33"/>
      <c r="AL1040" s="33"/>
      <c r="AM1040" s="33"/>
      <c r="AN1040" s="33"/>
      <c r="AO1040" s="33"/>
      <c r="AP1040" s="33"/>
      <c r="AQ1040" s="33"/>
      <c r="AR1040" s="33"/>
      <c r="AS1040" s="33"/>
      <c r="AT1040" s="33"/>
      <c r="AU1040" s="33"/>
      <c r="AV1040" s="33"/>
      <c r="AW1040" s="33"/>
      <c r="AX1040" s="33"/>
    </row>
    <row r="1041">
      <c r="A1041" s="27"/>
      <c r="B1041" s="27"/>
      <c r="C1041" s="28"/>
      <c r="D1041" s="27"/>
      <c r="E1041" s="27"/>
      <c r="F1041" s="27"/>
      <c r="G1041" s="29"/>
      <c r="H1041" s="129"/>
      <c r="I1041" s="30"/>
      <c r="J1041" s="30"/>
      <c r="K1041" s="30"/>
      <c r="L1041" s="30"/>
      <c r="M1041" s="30"/>
      <c r="N1041" s="130"/>
      <c r="O1041" s="31"/>
      <c r="P1041" s="31"/>
      <c r="Q1041" s="31"/>
      <c r="R1041" s="31"/>
      <c r="S1041" s="31"/>
      <c r="T1041" s="31"/>
      <c r="U1041" s="32"/>
      <c r="V1041" s="33"/>
      <c r="W1041" s="33"/>
      <c r="X1041" s="33"/>
      <c r="Y1041" s="27"/>
      <c r="Z1041" s="33"/>
      <c r="AA1041" s="33"/>
      <c r="AB1041" s="33"/>
      <c r="AC1041" s="33"/>
      <c r="AD1041" s="33"/>
      <c r="AE1041" s="33"/>
      <c r="AF1041" s="33"/>
      <c r="AG1041" s="33"/>
      <c r="AH1041" s="33"/>
      <c r="AI1041" s="33"/>
      <c r="AJ1041" s="33"/>
      <c r="AK1041" s="33"/>
      <c r="AL1041" s="33"/>
      <c r="AM1041" s="33"/>
      <c r="AN1041" s="33"/>
      <c r="AO1041" s="33"/>
      <c r="AP1041" s="33"/>
      <c r="AQ1041" s="33"/>
      <c r="AR1041" s="33"/>
      <c r="AS1041" s="33"/>
      <c r="AT1041" s="33"/>
      <c r="AU1041" s="33"/>
      <c r="AV1041" s="33"/>
      <c r="AW1041" s="33"/>
      <c r="AX1041" s="33"/>
    </row>
    <row r="1042">
      <c r="A1042" s="27"/>
      <c r="B1042" s="27"/>
      <c r="C1042" s="28"/>
      <c r="D1042" s="27"/>
      <c r="E1042" s="27"/>
      <c r="F1042" s="27"/>
      <c r="G1042" s="29"/>
      <c r="H1042" s="129"/>
      <c r="I1042" s="30"/>
      <c r="J1042" s="30"/>
      <c r="K1042" s="30"/>
      <c r="L1042" s="30"/>
      <c r="M1042" s="30"/>
      <c r="N1042" s="130"/>
      <c r="O1042" s="31"/>
      <c r="P1042" s="31"/>
      <c r="Q1042" s="31"/>
      <c r="R1042" s="31"/>
      <c r="S1042" s="31"/>
      <c r="T1042" s="31"/>
      <c r="U1042" s="32"/>
      <c r="V1042" s="33"/>
      <c r="W1042" s="33"/>
      <c r="X1042" s="33"/>
      <c r="Y1042" s="27"/>
      <c r="Z1042" s="33"/>
      <c r="AA1042" s="33"/>
      <c r="AB1042" s="33"/>
      <c r="AC1042" s="33"/>
      <c r="AD1042" s="33"/>
      <c r="AE1042" s="33"/>
      <c r="AF1042" s="33"/>
      <c r="AG1042" s="33"/>
      <c r="AH1042" s="33"/>
      <c r="AI1042" s="33"/>
      <c r="AJ1042" s="33"/>
      <c r="AK1042" s="33"/>
      <c r="AL1042" s="33"/>
      <c r="AM1042" s="33"/>
      <c r="AN1042" s="33"/>
      <c r="AO1042" s="33"/>
      <c r="AP1042" s="33"/>
      <c r="AQ1042" s="33"/>
      <c r="AR1042" s="33"/>
      <c r="AS1042" s="33"/>
      <c r="AT1042" s="33"/>
      <c r="AU1042" s="33"/>
      <c r="AV1042" s="33"/>
      <c r="AW1042" s="33"/>
      <c r="AX1042" s="33"/>
    </row>
    <row r="1043">
      <c r="A1043" s="27"/>
      <c r="B1043" s="27"/>
      <c r="C1043" s="28"/>
      <c r="D1043" s="27"/>
      <c r="E1043" s="27"/>
      <c r="F1043" s="27"/>
      <c r="G1043" s="29"/>
      <c r="H1043" s="129"/>
      <c r="I1043" s="30"/>
      <c r="J1043" s="30"/>
      <c r="K1043" s="30"/>
      <c r="L1043" s="30"/>
      <c r="M1043" s="30"/>
      <c r="N1043" s="130"/>
      <c r="O1043" s="31"/>
      <c r="P1043" s="31"/>
      <c r="Q1043" s="31"/>
      <c r="R1043" s="31"/>
      <c r="S1043" s="31"/>
      <c r="T1043" s="31"/>
      <c r="U1043" s="32"/>
      <c r="V1043" s="33"/>
      <c r="W1043" s="33"/>
      <c r="X1043" s="33"/>
      <c r="Y1043" s="27"/>
      <c r="Z1043" s="33"/>
      <c r="AA1043" s="33"/>
      <c r="AB1043" s="33"/>
      <c r="AC1043" s="33"/>
      <c r="AD1043" s="33"/>
      <c r="AE1043" s="33"/>
      <c r="AF1043" s="33"/>
      <c r="AG1043" s="33"/>
      <c r="AH1043" s="33"/>
      <c r="AI1043" s="33"/>
      <c r="AJ1043" s="33"/>
      <c r="AK1043" s="33"/>
      <c r="AL1043" s="33"/>
      <c r="AM1043" s="33"/>
      <c r="AN1043" s="33"/>
      <c r="AO1043" s="33"/>
      <c r="AP1043" s="33"/>
      <c r="AQ1043" s="33"/>
      <c r="AR1043" s="33"/>
      <c r="AS1043" s="33"/>
      <c r="AT1043" s="33"/>
      <c r="AU1043" s="33"/>
      <c r="AV1043" s="33"/>
      <c r="AW1043" s="33"/>
      <c r="AX1043" s="33"/>
    </row>
    <row r="1044">
      <c r="A1044" s="27"/>
      <c r="B1044" s="27"/>
      <c r="C1044" s="28"/>
      <c r="D1044" s="27"/>
      <c r="E1044" s="27"/>
      <c r="F1044" s="27"/>
      <c r="G1044" s="29"/>
      <c r="H1044" s="129"/>
      <c r="I1044" s="30"/>
      <c r="J1044" s="30"/>
      <c r="K1044" s="30"/>
      <c r="L1044" s="30"/>
      <c r="M1044" s="30"/>
      <c r="N1044" s="130"/>
      <c r="O1044" s="31"/>
      <c r="P1044" s="31"/>
      <c r="Q1044" s="31"/>
      <c r="R1044" s="31"/>
      <c r="S1044" s="31"/>
      <c r="T1044" s="31"/>
      <c r="U1044" s="32"/>
      <c r="V1044" s="33"/>
      <c r="W1044" s="33"/>
      <c r="X1044" s="33"/>
      <c r="Y1044" s="27"/>
      <c r="Z1044" s="33"/>
      <c r="AA1044" s="33"/>
      <c r="AB1044" s="33"/>
      <c r="AC1044" s="33"/>
      <c r="AD1044" s="33"/>
      <c r="AE1044" s="33"/>
      <c r="AF1044" s="33"/>
      <c r="AG1044" s="33"/>
      <c r="AH1044" s="33"/>
      <c r="AI1044" s="33"/>
      <c r="AJ1044" s="33"/>
      <c r="AK1044" s="33"/>
      <c r="AL1044" s="33"/>
      <c r="AM1044" s="33"/>
      <c r="AN1044" s="33"/>
      <c r="AO1044" s="33"/>
      <c r="AP1044" s="33"/>
      <c r="AQ1044" s="33"/>
      <c r="AR1044" s="33"/>
      <c r="AS1044" s="33"/>
      <c r="AT1044" s="33"/>
      <c r="AU1044" s="33"/>
      <c r="AV1044" s="33"/>
      <c r="AW1044" s="33"/>
      <c r="AX1044" s="33"/>
    </row>
    <row r="1045">
      <c r="A1045" s="27"/>
      <c r="B1045" s="27"/>
      <c r="C1045" s="28"/>
      <c r="D1045" s="27"/>
      <c r="E1045" s="27"/>
      <c r="F1045" s="27"/>
      <c r="G1045" s="29"/>
      <c r="H1045" s="129"/>
      <c r="I1045" s="30"/>
      <c r="J1045" s="30"/>
      <c r="K1045" s="30"/>
      <c r="L1045" s="30"/>
      <c r="M1045" s="30"/>
      <c r="N1045" s="130"/>
      <c r="O1045" s="31"/>
      <c r="P1045" s="31"/>
      <c r="Q1045" s="31"/>
      <c r="R1045" s="31"/>
      <c r="S1045" s="31"/>
      <c r="T1045" s="31"/>
      <c r="U1045" s="32"/>
      <c r="V1045" s="33"/>
      <c r="W1045" s="33"/>
      <c r="X1045" s="33"/>
      <c r="Y1045" s="27"/>
      <c r="Z1045" s="33"/>
      <c r="AA1045" s="33"/>
      <c r="AB1045" s="33"/>
      <c r="AC1045" s="33"/>
      <c r="AD1045" s="33"/>
      <c r="AE1045" s="33"/>
      <c r="AF1045" s="33"/>
      <c r="AG1045" s="33"/>
      <c r="AH1045" s="33"/>
      <c r="AI1045" s="33"/>
      <c r="AJ1045" s="33"/>
      <c r="AK1045" s="33"/>
      <c r="AL1045" s="33"/>
      <c r="AM1045" s="33"/>
      <c r="AN1045" s="33"/>
      <c r="AO1045" s="33"/>
      <c r="AP1045" s="33"/>
      <c r="AQ1045" s="33"/>
      <c r="AR1045" s="33"/>
      <c r="AS1045" s="33"/>
      <c r="AT1045" s="33"/>
      <c r="AU1045" s="33"/>
      <c r="AV1045" s="33"/>
      <c r="AW1045" s="33"/>
      <c r="AX1045" s="33"/>
    </row>
    <row r="1046">
      <c r="A1046" s="27"/>
      <c r="B1046" s="27"/>
      <c r="C1046" s="28"/>
      <c r="D1046" s="27"/>
      <c r="E1046" s="27"/>
      <c r="F1046" s="27"/>
      <c r="G1046" s="29"/>
      <c r="H1046" s="129"/>
      <c r="I1046" s="30"/>
      <c r="J1046" s="30"/>
      <c r="K1046" s="30"/>
      <c r="L1046" s="30"/>
      <c r="M1046" s="30"/>
      <c r="N1046" s="130"/>
      <c r="O1046" s="31"/>
      <c r="P1046" s="31"/>
      <c r="Q1046" s="31"/>
      <c r="R1046" s="31"/>
      <c r="S1046" s="31"/>
      <c r="T1046" s="31"/>
      <c r="U1046" s="32"/>
      <c r="V1046" s="33"/>
      <c r="W1046" s="33"/>
      <c r="X1046" s="33"/>
      <c r="Y1046" s="27"/>
      <c r="Z1046" s="33"/>
      <c r="AA1046" s="33"/>
      <c r="AB1046" s="33"/>
      <c r="AC1046" s="33"/>
      <c r="AD1046" s="33"/>
      <c r="AE1046" s="33"/>
      <c r="AF1046" s="33"/>
      <c r="AG1046" s="33"/>
      <c r="AH1046" s="33"/>
      <c r="AI1046" s="33"/>
      <c r="AJ1046" s="33"/>
      <c r="AK1046" s="33"/>
      <c r="AL1046" s="33"/>
      <c r="AM1046" s="33"/>
      <c r="AN1046" s="33"/>
      <c r="AO1046" s="33"/>
      <c r="AP1046" s="33"/>
      <c r="AQ1046" s="33"/>
      <c r="AR1046" s="33"/>
      <c r="AS1046" s="33"/>
      <c r="AT1046" s="33"/>
      <c r="AU1046" s="33"/>
      <c r="AV1046" s="33"/>
      <c r="AW1046" s="33"/>
      <c r="AX1046" s="33"/>
    </row>
    <row r="1047">
      <c r="A1047" s="27"/>
      <c r="B1047" s="27"/>
      <c r="C1047" s="28"/>
      <c r="D1047" s="27"/>
      <c r="E1047" s="27"/>
      <c r="F1047" s="27"/>
      <c r="G1047" s="29"/>
      <c r="H1047" s="129"/>
      <c r="I1047" s="30"/>
      <c r="J1047" s="30"/>
      <c r="K1047" s="30"/>
      <c r="L1047" s="30"/>
      <c r="M1047" s="30"/>
      <c r="N1047" s="130"/>
      <c r="O1047" s="31"/>
      <c r="P1047" s="31"/>
      <c r="Q1047" s="31"/>
      <c r="R1047" s="31"/>
      <c r="S1047" s="31"/>
      <c r="T1047" s="31"/>
      <c r="U1047" s="32"/>
      <c r="V1047" s="33"/>
      <c r="W1047" s="33"/>
      <c r="X1047" s="33"/>
      <c r="Y1047" s="27"/>
      <c r="Z1047" s="33"/>
      <c r="AA1047" s="33"/>
      <c r="AB1047" s="33"/>
      <c r="AC1047" s="33"/>
      <c r="AD1047" s="33"/>
      <c r="AE1047" s="33"/>
      <c r="AF1047" s="33"/>
      <c r="AG1047" s="33"/>
      <c r="AH1047" s="33"/>
      <c r="AI1047" s="33"/>
      <c r="AJ1047" s="33"/>
      <c r="AK1047" s="33"/>
      <c r="AL1047" s="33"/>
      <c r="AM1047" s="33"/>
      <c r="AN1047" s="33"/>
      <c r="AO1047" s="33"/>
      <c r="AP1047" s="33"/>
      <c r="AQ1047" s="33"/>
      <c r="AR1047" s="33"/>
      <c r="AS1047" s="33"/>
      <c r="AT1047" s="33"/>
      <c r="AU1047" s="33"/>
      <c r="AV1047" s="33"/>
      <c r="AW1047" s="33"/>
      <c r="AX1047" s="33"/>
    </row>
    <row r="1048">
      <c r="A1048" s="27"/>
      <c r="B1048" s="27"/>
      <c r="C1048" s="28"/>
      <c r="D1048" s="27"/>
      <c r="E1048" s="27"/>
      <c r="F1048" s="27"/>
      <c r="G1048" s="29"/>
      <c r="H1048" s="129"/>
      <c r="I1048" s="30"/>
      <c r="J1048" s="30"/>
      <c r="K1048" s="30"/>
      <c r="L1048" s="30"/>
      <c r="M1048" s="30"/>
      <c r="N1048" s="130"/>
      <c r="O1048" s="31"/>
      <c r="P1048" s="31"/>
      <c r="Q1048" s="31"/>
      <c r="R1048" s="31"/>
      <c r="S1048" s="31"/>
      <c r="T1048" s="31"/>
      <c r="U1048" s="32"/>
      <c r="V1048" s="33"/>
      <c r="W1048" s="33"/>
      <c r="X1048" s="33"/>
      <c r="Y1048" s="27"/>
      <c r="Z1048" s="33"/>
      <c r="AA1048" s="33"/>
      <c r="AB1048" s="33"/>
      <c r="AC1048" s="33"/>
      <c r="AD1048" s="33"/>
      <c r="AE1048" s="33"/>
      <c r="AF1048" s="33"/>
      <c r="AG1048" s="33"/>
      <c r="AH1048" s="33"/>
      <c r="AI1048" s="33"/>
      <c r="AJ1048" s="33"/>
      <c r="AK1048" s="33"/>
      <c r="AL1048" s="33"/>
      <c r="AM1048" s="33"/>
      <c r="AN1048" s="33"/>
      <c r="AO1048" s="33"/>
      <c r="AP1048" s="33"/>
      <c r="AQ1048" s="33"/>
      <c r="AR1048" s="33"/>
      <c r="AS1048" s="33"/>
      <c r="AT1048" s="33"/>
      <c r="AU1048" s="33"/>
      <c r="AV1048" s="33"/>
      <c r="AW1048" s="33"/>
      <c r="AX1048" s="33"/>
    </row>
    <row r="1049">
      <c r="A1049" s="27"/>
      <c r="B1049" s="27"/>
      <c r="C1049" s="28"/>
      <c r="D1049" s="27"/>
      <c r="E1049" s="27"/>
      <c r="F1049" s="27"/>
      <c r="G1049" s="29"/>
      <c r="H1049" s="129"/>
      <c r="I1049" s="30"/>
      <c r="J1049" s="30"/>
      <c r="K1049" s="30"/>
      <c r="L1049" s="30"/>
      <c r="M1049" s="30"/>
      <c r="N1049" s="130"/>
      <c r="O1049" s="31"/>
      <c r="P1049" s="31"/>
      <c r="Q1049" s="31"/>
      <c r="R1049" s="31"/>
      <c r="S1049" s="31"/>
      <c r="T1049" s="31"/>
      <c r="U1049" s="32"/>
      <c r="V1049" s="33"/>
      <c r="W1049" s="33"/>
      <c r="X1049" s="33"/>
      <c r="Y1049" s="27"/>
      <c r="Z1049" s="33"/>
      <c r="AA1049" s="33"/>
      <c r="AB1049" s="33"/>
      <c r="AC1049" s="33"/>
      <c r="AD1049" s="33"/>
      <c r="AE1049" s="33"/>
      <c r="AF1049" s="33"/>
      <c r="AG1049" s="33"/>
      <c r="AH1049" s="33"/>
      <c r="AI1049" s="33"/>
      <c r="AJ1049" s="33"/>
      <c r="AK1049" s="33"/>
      <c r="AL1049" s="33"/>
      <c r="AM1049" s="33"/>
      <c r="AN1049" s="33"/>
      <c r="AO1049" s="33"/>
      <c r="AP1049" s="33"/>
      <c r="AQ1049" s="33"/>
      <c r="AR1049" s="33"/>
      <c r="AS1049" s="33"/>
      <c r="AT1049" s="33"/>
      <c r="AU1049" s="33"/>
      <c r="AV1049" s="33"/>
      <c r="AW1049" s="33"/>
      <c r="AX1049" s="33"/>
    </row>
    <row r="1050">
      <c r="A1050" s="27"/>
      <c r="B1050" s="27"/>
      <c r="C1050" s="28"/>
      <c r="D1050" s="27"/>
      <c r="E1050" s="27"/>
      <c r="F1050" s="27"/>
      <c r="G1050" s="29"/>
      <c r="H1050" s="129"/>
      <c r="I1050" s="30"/>
      <c r="J1050" s="30"/>
      <c r="K1050" s="30"/>
      <c r="L1050" s="30"/>
      <c r="M1050" s="30"/>
      <c r="N1050" s="130"/>
      <c r="O1050" s="31"/>
      <c r="P1050" s="31"/>
      <c r="Q1050" s="31"/>
      <c r="R1050" s="31"/>
      <c r="S1050" s="31"/>
      <c r="T1050" s="31"/>
      <c r="U1050" s="32"/>
      <c r="V1050" s="33"/>
      <c r="W1050" s="33"/>
      <c r="X1050" s="33"/>
      <c r="Y1050" s="27"/>
      <c r="Z1050" s="33"/>
      <c r="AA1050" s="33"/>
      <c r="AB1050" s="33"/>
      <c r="AC1050" s="33"/>
      <c r="AD1050" s="33"/>
      <c r="AE1050" s="33"/>
      <c r="AF1050" s="33"/>
      <c r="AG1050" s="33"/>
      <c r="AH1050" s="33"/>
      <c r="AI1050" s="33"/>
      <c r="AJ1050" s="33"/>
      <c r="AK1050" s="33"/>
      <c r="AL1050" s="33"/>
      <c r="AM1050" s="33"/>
      <c r="AN1050" s="33"/>
      <c r="AO1050" s="33"/>
      <c r="AP1050" s="33"/>
      <c r="AQ1050" s="33"/>
      <c r="AR1050" s="33"/>
      <c r="AS1050" s="33"/>
      <c r="AT1050" s="33"/>
      <c r="AU1050" s="33"/>
      <c r="AV1050" s="33"/>
      <c r="AW1050" s="33"/>
      <c r="AX1050" s="33"/>
    </row>
    <row r="1051">
      <c r="A1051" s="27"/>
      <c r="B1051" s="27"/>
      <c r="C1051" s="28"/>
      <c r="D1051" s="27"/>
      <c r="E1051" s="27"/>
      <c r="F1051" s="27"/>
      <c r="G1051" s="29"/>
      <c r="H1051" s="129"/>
      <c r="I1051" s="30"/>
      <c r="J1051" s="30"/>
      <c r="K1051" s="30"/>
      <c r="L1051" s="30"/>
      <c r="M1051" s="30"/>
      <c r="N1051" s="130"/>
      <c r="O1051" s="31"/>
      <c r="P1051" s="31"/>
      <c r="Q1051" s="31"/>
      <c r="R1051" s="31"/>
      <c r="S1051" s="31"/>
      <c r="T1051" s="31"/>
      <c r="U1051" s="32"/>
      <c r="V1051" s="33"/>
      <c r="W1051" s="33"/>
      <c r="X1051" s="33"/>
      <c r="Y1051" s="27"/>
      <c r="Z1051" s="33"/>
      <c r="AA1051" s="33"/>
      <c r="AB1051" s="33"/>
      <c r="AC1051" s="33"/>
      <c r="AD1051" s="33"/>
      <c r="AE1051" s="33"/>
      <c r="AF1051" s="33"/>
      <c r="AG1051" s="33"/>
      <c r="AH1051" s="33"/>
      <c r="AI1051" s="33"/>
      <c r="AJ1051" s="33"/>
      <c r="AK1051" s="33"/>
      <c r="AL1051" s="33"/>
      <c r="AM1051" s="33"/>
      <c r="AN1051" s="33"/>
      <c r="AO1051" s="33"/>
      <c r="AP1051" s="33"/>
      <c r="AQ1051" s="33"/>
      <c r="AR1051" s="33"/>
      <c r="AS1051" s="33"/>
      <c r="AT1051" s="33"/>
      <c r="AU1051" s="33"/>
      <c r="AV1051" s="33"/>
      <c r="AW1051" s="33"/>
      <c r="AX1051" s="33"/>
    </row>
    <row r="1052">
      <c r="A1052" s="27"/>
      <c r="B1052" s="27"/>
      <c r="C1052" s="28"/>
      <c r="D1052" s="27"/>
      <c r="E1052" s="27"/>
      <c r="F1052" s="27"/>
      <c r="G1052" s="29"/>
      <c r="H1052" s="129"/>
      <c r="I1052" s="30"/>
      <c r="J1052" s="30"/>
      <c r="K1052" s="30"/>
      <c r="L1052" s="30"/>
      <c r="M1052" s="30"/>
      <c r="N1052" s="130"/>
      <c r="O1052" s="31"/>
      <c r="P1052" s="31"/>
      <c r="Q1052" s="31"/>
      <c r="R1052" s="31"/>
      <c r="S1052" s="31"/>
      <c r="T1052" s="31"/>
      <c r="U1052" s="32"/>
      <c r="V1052" s="33"/>
      <c r="W1052" s="33"/>
      <c r="X1052" s="33"/>
      <c r="Y1052" s="27"/>
      <c r="Z1052" s="33"/>
      <c r="AA1052" s="33"/>
      <c r="AB1052" s="33"/>
      <c r="AC1052" s="33"/>
      <c r="AD1052" s="33"/>
      <c r="AE1052" s="33"/>
      <c r="AF1052" s="33"/>
      <c r="AG1052" s="33"/>
      <c r="AH1052" s="33"/>
      <c r="AI1052" s="33"/>
      <c r="AJ1052" s="33"/>
      <c r="AK1052" s="33"/>
      <c r="AL1052" s="33"/>
      <c r="AM1052" s="33"/>
      <c r="AN1052" s="33"/>
      <c r="AO1052" s="33"/>
      <c r="AP1052" s="33"/>
      <c r="AQ1052" s="33"/>
      <c r="AR1052" s="33"/>
      <c r="AS1052" s="33"/>
      <c r="AT1052" s="33"/>
      <c r="AU1052" s="33"/>
      <c r="AV1052" s="33"/>
      <c r="AW1052" s="33"/>
      <c r="AX1052" s="33"/>
    </row>
    <row r="1053">
      <c r="A1053" s="27"/>
      <c r="B1053" s="27"/>
      <c r="C1053" s="28"/>
      <c r="D1053" s="27"/>
      <c r="E1053" s="27"/>
      <c r="F1053" s="27"/>
      <c r="G1053" s="29"/>
      <c r="H1053" s="129"/>
      <c r="I1053" s="30"/>
      <c r="J1053" s="30"/>
      <c r="K1053" s="30"/>
      <c r="L1053" s="30"/>
      <c r="M1053" s="30"/>
      <c r="N1053" s="130"/>
      <c r="O1053" s="31"/>
      <c r="P1053" s="31"/>
      <c r="Q1053" s="31"/>
      <c r="R1053" s="31"/>
      <c r="S1053" s="31"/>
      <c r="T1053" s="31"/>
      <c r="U1053" s="32"/>
      <c r="V1053" s="33"/>
      <c r="W1053" s="33"/>
      <c r="X1053" s="33"/>
      <c r="Y1053" s="27"/>
      <c r="Z1053" s="33"/>
      <c r="AA1053" s="33"/>
      <c r="AB1053" s="33"/>
      <c r="AC1053" s="33"/>
      <c r="AD1053" s="33"/>
      <c r="AE1053" s="33"/>
      <c r="AF1053" s="33"/>
      <c r="AG1053" s="33"/>
      <c r="AH1053" s="33"/>
      <c r="AI1053" s="33"/>
      <c r="AJ1053" s="33"/>
      <c r="AK1053" s="33"/>
      <c r="AL1053" s="33"/>
      <c r="AM1053" s="33"/>
      <c r="AN1053" s="33"/>
      <c r="AO1053" s="33"/>
      <c r="AP1053" s="33"/>
      <c r="AQ1053" s="33"/>
      <c r="AR1053" s="33"/>
      <c r="AS1053" s="33"/>
      <c r="AT1053" s="33"/>
      <c r="AU1053" s="33"/>
      <c r="AV1053" s="33"/>
      <c r="AW1053" s="33"/>
      <c r="AX1053" s="33"/>
    </row>
    <row r="1054">
      <c r="A1054" s="27"/>
      <c r="B1054" s="27"/>
      <c r="C1054" s="28"/>
      <c r="D1054" s="27"/>
      <c r="E1054" s="27"/>
      <c r="F1054" s="27"/>
      <c r="G1054" s="29"/>
      <c r="H1054" s="129"/>
      <c r="I1054" s="30"/>
      <c r="J1054" s="30"/>
      <c r="K1054" s="30"/>
      <c r="L1054" s="30"/>
      <c r="M1054" s="30"/>
      <c r="N1054" s="130"/>
      <c r="O1054" s="31"/>
      <c r="P1054" s="31"/>
      <c r="Q1054" s="31"/>
      <c r="R1054" s="31"/>
      <c r="S1054" s="31"/>
      <c r="T1054" s="31"/>
      <c r="U1054" s="32"/>
      <c r="V1054" s="33"/>
      <c r="W1054" s="33"/>
      <c r="X1054" s="33"/>
      <c r="Y1054" s="27"/>
      <c r="Z1054" s="33"/>
      <c r="AA1054" s="33"/>
      <c r="AB1054" s="33"/>
      <c r="AC1054" s="33"/>
      <c r="AD1054" s="33"/>
      <c r="AE1054" s="33"/>
      <c r="AF1054" s="33"/>
      <c r="AG1054" s="33"/>
      <c r="AH1054" s="33"/>
      <c r="AI1054" s="33"/>
      <c r="AJ1054" s="33"/>
      <c r="AK1054" s="33"/>
      <c r="AL1054" s="33"/>
      <c r="AM1054" s="33"/>
      <c r="AN1054" s="33"/>
      <c r="AO1054" s="33"/>
      <c r="AP1054" s="33"/>
      <c r="AQ1054" s="33"/>
      <c r="AR1054" s="33"/>
      <c r="AS1054" s="33"/>
      <c r="AT1054" s="33"/>
      <c r="AU1054" s="33"/>
      <c r="AV1054" s="33"/>
      <c r="AW1054" s="33"/>
      <c r="AX1054" s="33"/>
    </row>
    <row r="1055">
      <c r="A1055" s="27"/>
      <c r="B1055" s="27"/>
      <c r="C1055" s="28"/>
      <c r="D1055" s="27"/>
      <c r="E1055" s="27"/>
      <c r="F1055" s="27"/>
      <c r="G1055" s="29"/>
      <c r="H1055" s="129"/>
      <c r="I1055" s="30"/>
      <c r="J1055" s="30"/>
      <c r="K1055" s="30"/>
      <c r="L1055" s="30"/>
      <c r="M1055" s="30"/>
      <c r="N1055" s="130"/>
      <c r="O1055" s="31"/>
      <c r="P1055" s="31"/>
      <c r="Q1055" s="31"/>
      <c r="R1055" s="31"/>
      <c r="S1055" s="31"/>
      <c r="T1055" s="31"/>
      <c r="U1055" s="32"/>
      <c r="V1055" s="33"/>
      <c r="W1055" s="33"/>
      <c r="X1055" s="33"/>
      <c r="Y1055" s="27"/>
      <c r="Z1055" s="33"/>
      <c r="AA1055" s="33"/>
      <c r="AB1055" s="33"/>
      <c r="AC1055" s="33"/>
      <c r="AD1055" s="33"/>
      <c r="AE1055" s="33"/>
      <c r="AF1055" s="33"/>
      <c r="AG1055" s="33"/>
      <c r="AH1055" s="33"/>
      <c r="AI1055" s="33"/>
      <c r="AJ1055" s="33"/>
      <c r="AK1055" s="33"/>
      <c r="AL1055" s="33"/>
      <c r="AM1055" s="33"/>
      <c r="AN1055" s="33"/>
      <c r="AO1055" s="33"/>
      <c r="AP1055" s="33"/>
      <c r="AQ1055" s="33"/>
      <c r="AR1055" s="33"/>
      <c r="AS1055" s="33"/>
      <c r="AT1055" s="33"/>
      <c r="AU1055" s="33"/>
      <c r="AV1055" s="33"/>
      <c r="AW1055" s="33"/>
      <c r="AX1055" s="33"/>
    </row>
    <row r="1056">
      <c r="A1056" s="27"/>
      <c r="B1056" s="27"/>
      <c r="C1056" s="28"/>
      <c r="D1056" s="27"/>
      <c r="E1056" s="27"/>
      <c r="F1056" s="27"/>
      <c r="G1056" s="29"/>
      <c r="H1056" s="129"/>
      <c r="I1056" s="30"/>
      <c r="J1056" s="30"/>
      <c r="K1056" s="30"/>
      <c r="L1056" s="30"/>
      <c r="M1056" s="30"/>
      <c r="N1056" s="130"/>
      <c r="O1056" s="31"/>
      <c r="P1056" s="31"/>
      <c r="Q1056" s="31"/>
      <c r="R1056" s="31"/>
      <c r="S1056" s="31"/>
      <c r="T1056" s="31"/>
      <c r="U1056" s="32"/>
      <c r="V1056" s="33"/>
      <c r="W1056" s="33"/>
      <c r="X1056" s="33"/>
      <c r="Y1056" s="27"/>
      <c r="Z1056" s="33"/>
      <c r="AA1056" s="33"/>
      <c r="AB1056" s="33"/>
      <c r="AC1056" s="33"/>
      <c r="AD1056" s="33"/>
      <c r="AE1056" s="33"/>
      <c r="AF1056" s="33"/>
      <c r="AG1056" s="33"/>
      <c r="AH1056" s="33"/>
      <c r="AI1056" s="33"/>
      <c r="AJ1056" s="33"/>
      <c r="AK1056" s="33"/>
      <c r="AL1056" s="33"/>
      <c r="AM1056" s="33"/>
      <c r="AN1056" s="33"/>
      <c r="AO1056" s="33"/>
      <c r="AP1056" s="33"/>
      <c r="AQ1056" s="33"/>
      <c r="AR1056" s="33"/>
      <c r="AS1056" s="33"/>
      <c r="AT1056" s="33"/>
      <c r="AU1056" s="33"/>
      <c r="AV1056" s="33"/>
      <c r="AW1056" s="33"/>
      <c r="AX1056" s="33"/>
    </row>
    <row r="1057">
      <c r="A1057" s="27"/>
      <c r="B1057" s="27"/>
      <c r="C1057" s="28"/>
      <c r="D1057" s="27"/>
      <c r="E1057" s="27"/>
      <c r="F1057" s="27"/>
      <c r="G1057" s="29"/>
      <c r="H1057" s="129"/>
      <c r="I1057" s="30"/>
      <c r="J1057" s="30"/>
      <c r="K1057" s="30"/>
      <c r="L1057" s="30"/>
      <c r="M1057" s="30"/>
      <c r="N1057" s="130"/>
      <c r="O1057" s="31"/>
      <c r="P1057" s="31"/>
      <c r="Q1057" s="31"/>
      <c r="R1057" s="31"/>
      <c r="S1057" s="31"/>
      <c r="T1057" s="31"/>
      <c r="U1057" s="32"/>
      <c r="V1057" s="33"/>
      <c r="W1057" s="33"/>
      <c r="X1057" s="33"/>
      <c r="Y1057" s="27"/>
      <c r="Z1057" s="33"/>
      <c r="AA1057" s="33"/>
      <c r="AB1057" s="33"/>
      <c r="AC1057" s="33"/>
      <c r="AD1057" s="33"/>
      <c r="AE1057" s="33"/>
      <c r="AF1057" s="33"/>
      <c r="AG1057" s="33"/>
      <c r="AH1057" s="33"/>
      <c r="AI1057" s="33"/>
      <c r="AJ1057" s="33"/>
      <c r="AK1057" s="33"/>
      <c r="AL1057" s="33"/>
      <c r="AM1057" s="33"/>
      <c r="AN1057" s="33"/>
      <c r="AO1057" s="33"/>
      <c r="AP1057" s="33"/>
      <c r="AQ1057" s="33"/>
      <c r="AR1057" s="33"/>
      <c r="AS1057" s="33"/>
      <c r="AT1057" s="33"/>
      <c r="AU1057" s="33"/>
      <c r="AV1057" s="33"/>
      <c r="AW1057" s="33"/>
      <c r="AX1057" s="33"/>
    </row>
    <row r="1058">
      <c r="A1058" s="27"/>
      <c r="B1058" s="27"/>
      <c r="C1058" s="28"/>
      <c r="D1058" s="27"/>
      <c r="E1058" s="27"/>
      <c r="F1058" s="27"/>
      <c r="G1058" s="29"/>
      <c r="H1058" s="129"/>
      <c r="I1058" s="30"/>
      <c r="J1058" s="30"/>
      <c r="K1058" s="30"/>
      <c r="L1058" s="30"/>
      <c r="M1058" s="30"/>
      <c r="N1058" s="130"/>
      <c r="O1058" s="31"/>
      <c r="P1058" s="31"/>
      <c r="Q1058" s="31"/>
      <c r="R1058" s="31"/>
      <c r="S1058" s="31"/>
      <c r="T1058" s="31"/>
      <c r="U1058" s="32"/>
      <c r="V1058" s="33"/>
      <c r="W1058" s="33"/>
      <c r="X1058" s="33"/>
      <c r="Y1058" s="27"/>
      <c r="Z1058" s="33"/>
      <c r="AA1058" s="33"/>
      <c r="AB1058" s="33"/>
      <c r="AC1058" s="33"/>
      <c r="AD1058" s="33"/>
      <c r="AE1058" s="33"/>
      <c r="AF1058" s="33"/>
      <c r="AG1058" s="33"/>
      <c r="AH1058" s="33"/>
      <c r="AI1058" s="33"/>
      <c r="AJ1058" s="33"/>
      <c r="AK1058" s="33"/>
      <c r="AL1058" s="33"/>
      <c r="AM1058" s="33"/>
      <c r="AN1058" s="33"/>
      <c r="AO1058" s="33"/>
      <c r="AP1058" s="33"/>
      <c r="AQ1058" s="33"/>
      <c r="AR1058" s="33"/>
      <c r="AS1058" s="33"/>
      <c r="AT1058" s="33"/>
      <c r="AU1058" s="33"/>
      <c r="AV1058" s="33"/>
      <c r="AW1058" s="33"/>
      <c r="AX1058" s="33"/>
    </row>
    <row r="1059">
      <c r="A1059" s="27"/>
      <c r="B1059" s="27"/>
      <c r="C1059" s="28"/>
      <c r="D1059" s="27"/>
      <c r="E1059" s="27"/>
      <c r="F1059" s="27"/>
      <c r="G1059" s="29"/>
      <c r="H1059" s="129"/>
      <c r="I1059" s="30"/>
      <c r="J1059" s="30"/>
      <c r="K1059" s="30"/>
      <c r="L1059" s="30"/>
      <c r="M1059" s="30"/>
      <c r="N1059" s="130"/>
      <c r="O1059" s="31"/>
      <c r="P1059" s="31"/>
      <c r="Q1059" s="31"/>
      <c r="R1059" s="31"/>
      <c r="S1059" s="31"/>
      <c r="T1059" s="31"/>
      <c r="U1059" s="32"/>
      <c r="V1059" s="33"/>
      <c r="W1059" s="33"/>
      <c r="X1059" s="33"/>
      <c r="Y1059" s="27"/>
      <c r="Z1059" s="33"/>
      <c r="AA1059" s="33"/>
      <c r="AB1059" s="33"/>
      <c r="AC1059" s="33"/>
      <c r="AD1059" s="33"/>
      <c r="AE1059" s="33"/>
      <c r="AF1059" s="33"/>
      <c r="AG1059" s="33"/>
      <c r="AH1059" s="33"/>
      <c r="AI1059" s="33"/>
      <c r="AJ1059" s="33"/>
      <c r="AK1059" s="33"/>
      <c r="AL1059" s="33"/>
      <c r="AM1059" s="33"/>
      <c r="AN1059" s="33"/>
      <c r="AO1059" s="33"/>
      <c r="AP1059" s="33"/>
      <c r="AQ1059" s="33"/>
      <c r="AR1059" s="33"/>
      <c r="AS1059" s="33"/>
      <c r="AT1059" s="33"/>
      <c r="AU1059" s="33"/>
      <c r="AV1059" s="33"/>
      <c r="AW1059" s="33"/>
      <c r="AX1059" s="33"/>
    </row>
    <row r="1060">
      <c r="A1060" s="27"/>
      <c r="B1060" s="27"/>
      <c r="C1060" s="28"/>
      <c r="D1060" s="27"/>
      <c r="E1060" s="27"/>
      <c r="F1060" s="27"/>
      <c r="G1060" s="29"/>
      <c r="H1060" s="129"/>
      <c r="I1060" s="30"/>
      <c r="J1060" s="30"/>
      <c r="K1060" s="30"/>
      <c r="L1060" s="30"/>
      <c r="M1060" s="30"/>
      <c r="N1060" s="130"/>
      <c r="O1060" s="31"/>
      <c r="P1060" s="31"/>
      <c r="Q1060" s="31"/>
      <c r="R1060" s="31"/>
      <c r="S1060" s="31"/>
      <c r="T1060" s="31"/>
      <c r="U1060" s="32"/>
      <c r="V1060" s="33"/>
      <c r="W1060" s="33"/>
      <c r="X1060" s="33"/>
      <c r="Y1060" s="27"/>
      <c r="Z1060" s="33"/>
      <c r="AA1060" s="33"/>
      <c r="AB1060" s="33"/>
      <c r="AC1060" s="33"/>
      <c r="AD1060" s="33"/>
      <c r="AE1060" s="33"/>
      <c r="AF1060" s="33"/>
      <c r="AG1060" s="33"/>
      <c r="AH1060" s="33"/>
      <c r="AI1060" s="33"/>
      <c r="AJ1060" s="33"/>
      <c r="AK1060" s="33"/>
      <c r="AL1060" s="33"/>
      <c r="AM1060" s="33"/>
      <c r="AN1060" s="33"/>
      <c r="AO1060" s="33"/>
      <c r="AP1060" s="33"/>
      <c r="AQ1060" s="33"/>
      <c r="AR1060" s="33"/>
      <c r="AS1060" s="33"/>
      <c r="AT1060" s="33"/>
      <c r="AU1060" s="33"/>
      <c r="AV1060" s="33"/>
      <c r="AW1060" s="33"/>
      <c r="AX1060" s="33"/>
    </row>
    <row r="1061">
      <c r="A1061" s="27"/>
      <c r="B1061" s="27"/>
      <c r="C1061" s="28"/>
      <c r="D1061" s="27"/>
      <c r="E1061" s="27"/>
      <c r="F1061" s="27"/>
      <c r="G1061" s="29"/>
      <c r="H1061" s="129"/>
      <c r="I1061" s="30"/>
      <c r="J1061" s="30"/>
      <c r="K1061" s="30"/>
      <c r="L1061" s="30"/>
      <c r="M1061" s="30"/>
      <c r="N1061" s="130"/>
      <c r="O1061" s="31"/>
      <c r="P1061" s="31"/>
      <c r="Q1061" s="31"/>
      <c r="R1061" s="31"/>
      <c r="S1061" s="31"/>
      <c r="T1061" s="31"/>
      <c r="U1061" s="32"/>
      <c r="V1061" s="33"/>
      <c r="W1061" s="33"/>
      <c r="X1061" s="33"/>
      <c r="Y1061" s="27"/>
      <c r="Z1061" s="33"/>
      <c r="AA1061" s="33"/>
      <c r="AB1061" s="33"/>
      <c r="AC1061" s="33"/>
      <c r="AD1061" s="33"/>
      <c r="AE1061" s="33"/>
      <c r="AF1061" s="33"/>
      <c r="AG1061" s="33"/>
      <c r="AH1061" s="33"/>
      <c r="AI1061" s="33"/>
      <c r="AJ1061" s="33"/>
      <c r="AK1061" s="33"/>
      <c r="AL1061" s="33"/>
      <c r="AM1061" s="33"/>
      <c r="AN1061" s="33"/>
      <c r="AO1061" s="33"/>
      <c r="AP1061" s="33"/>
      <c r="AQ1061" s="33"/>
      <c r="AR1061" s="33"/>
      <c r="AS1061" s="33"/>
      <c r="AT1061" s="33"/>
      <c r="AU1061" s="33"/>
      <c r="AV1061" s="33"/>
      <c r="AW1061" s="33"/>
      <c r="AX1061" s="33"/>
    </row>
    <row r="1062">
      <c r="A1062" s="27"/>
      <c r="B1062" s="27"/>
      <c r="C1062" s="28"/>
      <c r="D1062" s="27"/>
      <c r="E1062" s="27"/>
      <c r="F1062" s="27"/>
      <c r="G1062" s="29"/>
      <c r="H1062" s="129"/>
      <c r="I1062" s="30"/>
      <c r="J1062" s="30"/>
      <c r="K1062" s="30"/>
      <c r="L1062" s="30"/>
      <c r="M1062" s="30"/>
      <c r="N1062" s="130"/>
      <c r="O1062" s="31"/>
      <c r="P1062" s="31"/>
      <c r="Q1062" s="31"/>
      <c r="R1062" s="31"/>
      <c r="S1062" s="31"/>
      <c r="T1062" s="31"/>
      <c r="U1062" s="32"/>
      <c r="V1062" s="33"/>
      <c r="W1062" s="33"/>
      <c r="X1062" s="33"/>
      <c r="Y1062" s="27"/>
      <c r="Z1062" s="33"/>
      <c r="AA1062" s="33"/>
      <c r="AB1062" s="33"/>
      <c r="AC1062" s="33"/>
      <c r="AD1062" s="33"/>
      <c r="AE1062" s="33"/>
      <c r="AF1062" s="33"/>
      <c r="AG1062" s="33"/>
      <c r="AH1062" s="33"/>
      <c r="AI1062" s="33"/>
      <c r="AJ1062" s="33"/>
      <c r="AK1062" s="33"/>
      <c r="AL1062" s="33"/>
      <c r="AM1062" s="33"/>
      <c r="AN1062" s="33"/>
      <c r="AO1062" s="33"/>
      <c r="AP1062" s="33"/>
      <c r="AQ1062" s="33"/>
      <c r="AR1062" s="33"/>
      <c r="AS1062" s="33"/>
      <c r="AT1062" s="33"/>
      <c r="AU1062" s="33"/>
      <c r="AV1062" s="33"/>
      <c r="AW1062" s="33"/>
      <c r="AX1062" s="33"/>
    </row>
    <row r="1063">
      <c r="A1063" s="27"/>
      <c r="B1063" s="27"/>
      <c r="C1063" s="28"/>
      <c r="D1063" s="27"/>
      <c r="E1063" s="27"/>
      <c r="F1063" s="27"/>
      <c r="G1063" s="29"/>
      <c r="H1063" s="129"/>
      <c r="I1063" s="30"/>
      <c r="J1063" s="30"/>
      <c r="K1063" s="30"/>
      <c r="L1063" s="30"/>
      <c r="M1063" s="30"/>
      <c r="N1063" s="130"/>
      <c r="O1063" s="31"/>
      <c r="P1063" s="31"/>
      <c r="Q1063" s="31"/>
      <c r="R1063" s="31"/>
      <c r="S1063" s="31"/>
      <c r="T1063" s="31"/>
      <c r="U1063" s="32"/>
      <c r="V1063" s="33"/>
      <c r="W1063" s="33"/>
      <c r="X1063" s="33"/>
      <c r="Y1063" s="27"/>
      <c r="Z1063" s="33"/>
      <c r="AA1063" s="33"/>
      <c r="AB1063" s="33"/>
      <c r="AC1063" s="33"/>
      <c r="AD1063" s="33"/>
      <c r="AE1063" s="33"/>
      <c r="AF1063" s="33"/>
      <c r="AG1063" s="33"/>
      <c r="AH1063" s="33"/>
      <c r="AI1063" s="33"/>
      <c r="AJ1063" s="33"/>
      <c r="AK1063" s="33"/>
      <c r="AL1063" s="33"/>
      <c r="AM1063" s="33"/>
      <c r="AN1063" s="33"/>
      <c r="AO1063" s="33"/>
      <c r="AP1063" s="33"/>
      <c r="AQ1063" s="33"/>
      <c r="AR1063" s="33"/>
      <c r="AS1063" s="33"/>
      <c r="AT1063" s="33"/>
      <c r="AU1063" s="33"/>
      <c r="AV1063" s="33"/>
      <c r="AW1063" s="33"/>
      <c r="AX1063" s="33"/>
    </row>
    <row r="1064">
      <c r="A1064" s="27"/>
      <c r="B1064" s="27"/>
      <c r="C1064" s="28"/>
      <c r="D1064" s="27"/>
      <c r="E1064" s="27"/>
      <c r="F1064" s="27"/>
      <c r="G1064" s="29"/>
      <c r="H1064" s="129"/>
      <c r="I1064" s="30"/>
      <c r="J1064" s="30"/>
      <c r="K1064" s="30"/>
      <c r="L1064" s="30"/>
      <c r="M1064" s="30"/>
      <c r="N1064" s="130"/>
      <c r="O1064" s="31"/>
      <c r="P1064" s="31"/>
      <c r="Q1064" s="31"/>
      <c r="R1064" s="31"/>
      <c r="S1064" s="31"/>
      <c r="T1064" s="31"/>
      <c r="U1064" s="32"/>
      <c r="V1064" s="33"/>
      <c r="W1064" s="33"/>
      <c r="X1064" s="33"/>
      <c r="Y1064" s="27"/>
      <c r="Z1064" s="33"/>
      <c r="AA1064" s="33"/>
      <c r="AB1064" s="33"/>
      <c r="AC1064" s="33"/>
      <c r="AD1064" s="33"/>
      <c r="AE1064" s="33"/>
      <c r="AF1064" s="33"/>
      <c r="AG1064" s="33"/>
      <c r="AH1064" s="33"/>
      <c r="AI1064" s="33"/>
      <c r="AJ1064" s="33"/>
      <c r="AK1064" s="33"/>
      <c r="AL1064" s="33"/>
      <c r="AM1064" s="33"/>
      <c r="AN1064" s="33"/>
      <c r="AO1064" s="33"/>
      <c r="AP1064" s="33"/>
      <c r="AQ1064" s="33"/>
      <c r="AR1064" s="33"/>
      <c r="AS1064" s="33"/>
      <c r="AT1064" s="33"/>
      <c r="AU1064" s="33"/>
      <c r="AV1064" s="33"/>
      <c r="AW1064" s="33"/>
      <c r="AX1064" s="33"/>
    </row>
    <row r="1065">
      <c r="A1065" s="27"/>
      <c r="B1065" s="27"/>
      <c r="C1065" s="28"/>
      <c r="D1065" s="27"/>
      <c r="E1065" s="27"/>
      <c r="F1065" s="27"/>
      <c r="G1065" s="29"/>
      <c r="H1065" s="129"/>
      <c r="I1065" s="30"/>
      <c r="J1065" s="30"/>
      <c r="K1065" s="30"/>
      <c r="L1065" s="30"/>
      <c r="M1065" s="30"/>
      <c r="N1065" s="130"/>
      <c r="O1065" s="31"/>
      <c r="P1065" s="31"/>
      <c r="Q1065" s="31"/>
      <c r="R1065" s="31"/>
      <c r="S1065" s="31"/>
      <c r="T1065" s="31"/>
      <c r="U1065" s="32"/>
      <c r="V1065" s="33"/>
      <c r="W1065" s="33"/>
      <c r="X1065" s="33"/>
      <c r="Y1065" s="27"/>
      <c r="Z1065" s="33"/>
      <c r="AA1065" s="33"/>
      <c r="AB1065" s="33"/>
      <c r="AC1065" s="33"/>
      <c r="AD1065" s="33"/>
      <c r="AE1065" s="33"/>
      <c r="AF1065" s="33"/>
      <c r="AG1065" s="33"/>
      <c r="AH1065" s="33"/>
      <c r="AI1065" s="33"/>
      <c r="AJ1065" s="33"/>
      <c r="AK1065" s="33"/>
      <c r="AL1065" s="33"/>
      <c r="AM1065" s="33"/>
      <c r="AN1065" s="33"/>
      <c r="AO1065" s="33"/>
      <c r="AP1065" s="33"/>
      <c r="AQ1065" s="33"/>
      <c r="AR1065" s="33"/>
      <c r="AS1065" s="33"/>
      <c r="AT1065" s="33"/>
      <c r="AU1065" s="33"/>
      <c r="AV1065" s="33"/>
      <c r="AW1065" s="33"/>
      <c r="AX1065" s="33"/>
    </row>
    <row r="1066">
      <c r="A1066" s="27"/>
      <c r="B1066" s="27"/>
      <c r="C1066" s="28"/>
      <c r="D1066" s="27"/>
      <c r="E1066" s="27"/>
      <c r="F1066" s="27"/>
      <c r="G1066" s="29"/>
      <c r="H1066" s="129"/>
      <c r="I1066" s="30"/>
      <c r="J1066" s="30"/>
      <c r="K1066" s="30"/>
      <c r="L1066" s="30"/>
      <c r="M1066" s="30"/>
      <c r="N1066" s="130"/>
      <c r="O1066" s="31"/>
      <c r="P1066" s="31"/>
      <c r="Q1066" s="31"/>
      <c r="R1066" s="31"/>
      <c r="S1066" s="31"/>
      <c r="T1066" s="31"/>
      <c r="U1066" s="32"/>
      <c r="V1066" s="33"/>
      <c r="W1066" s="33"/>
      <c r="X1066" s="33"/>
      <c r="Y1066" s="27"/>
      <c r="Z1066" s="33"/>
      <c r="AA1066" s="33"/>
      <c r="AB1066" s="33"/>
      <c r="AC1066" s="33"/>
      <c r="AD1066" s="33"/>
      <c r="AE1066" s="33"/>
      <c r="AF1066" s="33"/>
      <c r="AG1066" s="33"/>
      <c r="AH1066" s="33"/>
      <c r="AI1066" s="33"/>
      <c r="AJ1066" s="33"/>
      <c r="AK1066" s="33"/>
      <c r="AL1066" s="33"/>
      <c r="AM1066" s="33"/>
      <c r="AN1066" s="33"/>
      <c r="AO1066" s="33"/>
      <c r="AP1066" s="33"/>
      <c r="AQ1066" s="33"/>
      <c r="AR1066" s="33"/>
      <c r="AS1066" s="33"/>
      <c r="AT1066" s="33"/>
      <c r="AU1066" s="33"/>
      <c r="AV1066" s="33"/>
      <c r="AW1066" s="33"/>
      <c r="AX1066" s="33"/>
    </row>
    <row r="1067">
      <c r="A1067" s="27"/>
      <c r="B1067" s="27"/>
      <c r="C1067" s="28"/>
      <c r="D1067" s="27"/>
      <c r="E1067" s="27"/>
      <c r="F1067" s="27"/>
      <c r="G1067" s="29"/>
      <c r="H1067" s="129"/>
      <c r="I1067" s="30"/>
      <c r="J1067" s="30"/>
      <c r="K1067" s="30"/>
      <c r="L1067" s="30"/>
      <c r="M1067" s="30"/>
      <c r="N1067" s="130"/>
      <c r="O1067" s="31"/>
      <c r="P1067" s="31"/>
      <c r="Q1067" s="31"/>
      <c r="R1067" s="31"/>
      <c r="S1067" s="31"/>
      <c r="T1067" s="31"/>
      <c r="U1067" s="32"/>
      <c r="V1067" s="33"/>
      <c r="W1067" s="33"/>
      <c r="X1067" s="33"/>
      <c r="Y1067" s="27"/>
      <c r="Z1067" s="33"/>
      <c r="AA1067" s="33"/>
      <c r="AB1067" s="33"/>
      <c r="AC1067" s="33"/>
      <c r="AD1067" s="33"/>
      <c r="AE1067" s="33"/>
      <c r="AF1067" s="33"/>
      <c r="AG1067" s="33"/>
      <c r="AH1067" s="33"/>
      <c r="AI1067" s="33"/>
      <c r="AJ1067" s="33"/>
      <c r="AK1067" s="33"/>
      <c r="AL1067" s="33"/>
      <c r="AM1067" s="33"/>
      <c r="AN1067" s="33"/>
      <c r="AO1067" s="33"/>
      <c r="AP1067" s="33"/>
      <c r="AQ1067" s="33"/>
      <c r="AR1067" s="33"/>
      <c r="AS1067" s="33"/>
      <c r="AT1067" s="33"/>
      <c r="AU1067" s="33"/>
      <c r="AV1067" s="33"/>
      <c r="AW1067" s="33"/>
      <c r="AX1067" s="33"/>
    </row>
    <row r="1068">
      <c r="A1068" s="27"/>
      <c r="B1068" s="27"/>
      <c r="C1068" s="28"/>
      <c r="D1068" s="27"/>
      <c r="E1068" s="27"/>
      <c r="F1068" s="27"/>
      <c r="G1068" s="29"/>
      <c r="H1068" s="129"/>
      <c r="I1068" s="30"/>
      <c r="J1068" s="30"/>
      <c r="K1068" s="30"/>
      <c r="L1068" s="30"/>
      <c r="M1068" s="30"/>
      <c r="N1068" s="130"/>
      <c r="O1068" s="31"/>
      <c r="P1068" s="31"/>
      <c r="Q1068" s="31"/>
      <c r="R1068" s="31"/>
      <c r="S1068" s="31"/>
      <c r="T1068" s="31"/>
      <c r="U1068" s="32"/>
      <c r="V1068" s="33"/>
      <c r="W1068" s="33"/>
      <c r="X1068" s="33"/>
      <c r="Y1068" s="27"/>
      <c r="Z1068" s="33"/>
      <c r="AA1068" s="33"/>
      <c r="AB1068" s="33"/>
      <c r="AC1068" s="33"/>
      <c r="AD1068" s="33"/>
      <c r="AE1068" s="33"/>
      <c r="AF1068" s="33"/>
      <c r="AG1068" s="33"/>
      <c r="AH1068" s="33"/>
      <c r="AI1068" s="33"/>
      <c r="AJ1068" s="33"/>
      <c r="AK1068" s="33"/>
      <c r="AL1068" s="33"/>
      <c r="AM1068" s="33"/>
      <c r="AN1068" s="33"/>
      <c r="AO1068" s="33"/>
      <c r="AP1068" s="33"/>
      <c r="AQ1068" s="33"/>
      <c r="AR1068" s="33"/>
      <c r="AS1068" s="33"/>
      <c r="AT1068" s="33"/>
      <c r="AU1068" s="33"/>
      <c r="AV1068" s="33"/>
      <c r="AW1068" s="33"/>
      <c r="AX1068" s="33"/>
    </row>
    <row r="1069">
      <c r="A1069" s="27"/>
      <c r="B1069" s="27"/>
      <c r="C1069" s="28"/>
      <c r="D1069" s="27"/>
      <c r="E1069" s="27"/>
      <c r="F1069" s="27"/>
      <c r="G1069" s="29"/>
      <c r="H1069" s="129"/>
      <c r="I1069" s="30"/>
      <c r="J1069" s="30"/>
      <c r="K1069" s="30"/>
      <c r="L1069" s="30"/>
      <c r="M1069" s="30"/>
      <c r="N1069" s="130"/>
      <c r="O1069" s="31"/>
      <c r="P1069" s="31"/>
      <c r="Q1069" s="31"/>
      <c r="R1069" s="31"/>
      <c r="S1069" s="31"/>
      <c r="T1069" s="31"/>
      <c r="U1069" s="32"/>
      <c r="V1069" s="33"/>
      <c r="W1069" s="33"/>
      <c r="X1069" s="33"/>
      <c r="Y1069" s="27"/>
      <c r="Z1069" s="33"/>
      <c r="AA1069" s="33"/>
      <c r="AB1069" s="33"/>
      <c r="AC1069" s="33"/>
      <c r="AD1069" s="33"/>
      <c r="AE1069" s="33"/>
      <c r="AF1069" s="33"/>
      <c r="AG1069" s="33"/>
      <c r="AH1069" s="33"/>
      <c r="AI1069" s="33"/>
      <c r="AJ1069" s="33"/>
      <c r="AK1069" s="33"/>
      <c r="AL1069" s="33"/>
      <c r="AM1069" s="33"/>
      <c r="AN1069" s="33"/>
      <c r="AO1069" s="33"/>
      <c r="AP1069" s="33"/>
      <c r="AQ1069" s="33"/>
      <c r="AR1069" s="33"/>
      <c r="AS1069" s="33"/>
      <c r="AT1069" s="33"/>
      <c r="AU1069" s="33"/>
      <c r="AV1069" s="33"/>
      <c r="AW1069" s="33"/>
      <c r="AX1069" s="33"/>
    </row>
    <row r="1070">
      <c r="A1070" s="27"/>
      <c r="B1070" s="27"/>
      <c r="C1070" s="28"/>
      <c r="D1070" s="27"/>
      <c r="E1070" s="27"/>
      <c r="F1070" s="27"/>
      <c r="G1070" s="29"/>
      <c r="H1070" s="129"/>
      <c r="I1070" s="30"/>
      <c r="J1070" s="30"/>
      <c r="K1070" s="30"/>
      <c r="L1070" s="30"/>
      <c r="M1070" s="30"/>
      <c r="N1070" s="130"/>
      <c r="O1070" s="31"/>
      <c r="P1070" s="31"/>
      <c r="Q1070" s="31"/>
      <c r="R1070" s="31"/>
      <c r="S1070" s="31"/>
      <c r="T1070" s="31"/>
      <c r="U1070" s="32"/>
      <c r="V1070" s="33"/>
      <c r="W1070" s="33"/>
      <c r="X1070" s="33"/>
      <c r="Y1070" s="27"/>
      <c r="Z1070" s="33"/>
      <c r="AA1070" s="33"/>
      <c r="AB1070" s="33"/>
      <c r="AC1070" s="33"/>
      <c r="AD1070" s="33"/>
      <c r="AE1070" s="33"/>
      <c r="AF1070" s="33"/>
      <c r="AG1070" s="33"/>
      <c r="AH1070" s="33"/>
      <c r="AI1070" s="33"/>
      <c r="AJ1070" s="33"/>
      <c r="AK1070" s="33"/>
      <c r="AL1070" s="33"/>
      <c r="AM1070" s="33"/>
      <c r="AN1070" s="33"/>
      <c r="AO1070" s="33"/>
      <c r="AP1070" s="33"/>
      <c r="AQ1070" s="33"/>
      <c r="AR1070" s="33"/>
      <c r="AS1070" s="33"/>
      <c r="AT1070" s="33"/>
      <c r="AU1070" s="33"/>
      <c r="AV1070" s="33"/>
      <c r="AW1070" s="33"/>
      <c r="AX1070" s="33"/>
    </row>
    <row r="1071">
      <c r="A1071" s="27"/>
      <c r="B1071" s="27"/>
      <c r="C1071" s="28"/>
      <c r="D1071" s="27"/>
      <c r="E1071" s="27"/>
      <c r="F1071" s="27"/>
      <c r="G1071" s="29"/>
      <c r="H1071" s="129"/>
      <c r="I1071" s="30"/>
      <c r="J1071" s="30"/>
      <c r="K1071" s="30"/>
      <c r="L1071" s="30"/>
      <c r="M1071" s="30"/>
      <c r="N1071" s="130"/>
      <c r="O1071" s="31"/>
      <c r="P1071" s="31"/>
      <c r="Q1071" s="31"/>
      <c r="R1071" s="31"/>
      <c r="S1071" s="31"/>
      <c r="T1071" s="31"/>
      <c r="U1071" s="32"/>
      <c r="V1071" s="33"/>
      <c r="W1071" s="33"/>
      <c r="X1071" s="33"/>
      <c r="Y1071" s="27"/>
      <c r="Z1071" s="33"/>
      <c r="AA1071" s="33"/>
      <c r="AB1071" s="33"/>
      <c r="AC1071" s="33"/>
      <c r="AD1071" s="33"/>
      <c r="AE1071" s="33"/>
      <c r="AF1071" s="33"/>
      <c r="AG1071" s="33"/>
      <c r="AH1071" s="33"/>
      <c r="AI1071" s="33"/>
      <c r="AJ1071" s="33"/>
      <c r="AK1071" s="33"/>
      <c r="AL1071" s="33"/>
      <c r="AM1071" s="33"/>
      <c r="AN1071" s="33"/>
      <c r="AO1071" s="33"/>
      <c r="AP1071" s="33"/>
      <c r="AQ1071" s="33"/>
      <c r="AR1071" s="33"/>
      <c r="AS1071" s="33"/>
      <c r="AT1071" s="33"/>
      <c r="AU1071" s="33"/>
      <c r="AV1071" s="33"/>
      <c r="AW1071" s="33"/>
      <c r="AX1071" s="33"/>
    </row>
    <row r="1072">
      <c r="A1072" s="27"/>
      <c r="B1072" s="27"/>
      <c r="C1072" s="28"/>
      <c r="D1072" s="27"/>
      <c r="E1072" s="27"/>
      <c r="F1072" s="27"/>
      <c r="G1072" s="29"/>
      <c r="H1072" s="129"/>
      <c r="I1072" s="30"/>
      <c r="J1072" s="30"/>
      <c r="K1072" s="30"/>
      <c r="L1072" s="30"/>
      <c r="M1072" s="30"/>
      <c r="N1072" s="130"/>
      <c r="O1072" s="31"/>
      <c r="P1072" s="31"/>
      <c r="Q1072" s="31"/>
      <c r="R1072" s="31"/>
      <c r="S1072" s="31"/>
      <c r="T1072" s="31"/>
      <c r="U1072" s="32"/>
      <c r="V1072" s="33"/>
      <c r="W1072" s="33"/>
      <c r="X1072" s="33"/>
      <c r="Y1072" s="27"/>
      <c r="Z1072" s="33"/>
      <c r="AA1072" s="33"/>
      <c r="AB1072" s="33"/>
      <c r="AC1072" s="33"/>
      <c r="AD1072" s="33"/>
      <c r="AE1072" s="33"/>
      <c r="AF1072" s="33"/>
      <c r="AG1072" s="33"/>
      <c r="AH1072" s="33"/>
      <c r="AI1072" s="33"/>
      <c r="AJ1072" s="33"/>
      <c r="AK1072" s="33"/>
      <c r="AL1072" s="33"/>
      <c r="AM1072" s="33"/>
      <c r="AN1072" s="33"/>
      <c r="AO1072" s="33"/>
      <c r="AP1072" s="33"/>
      <c r="AQ1072" s="33"/>
      <c r="AR1072" s="33"/>
      <c r="AS1072" s="33"/>
      <c r="AT1072" s="33"/>
      <c r="AU1072" s="33"/>
      <c r="AV1072" s="33"/>
      <c r="AW1072" s="33"/>
      <c r="AX1072" s="33"/>
    </row>
    <row r="1073">
      <c r="A1073" s="27"/>
      <c r="B1073" s="27"/>
      <c r="C1073" s="28"/>
      <c r="D1073" s="27"/>
      <c r="E1073" s="27"/>
      <c r="F1073" s="27"/>
      <c r="G1073" s="29"/>
      <c r="H1073" s="129"/>
      <c r="I1073" s="30"/>
      <c r="J1073" s="30"/>
      <c r="K1073" s="30"/>
      <c r="L1073" s="30"/>
      <c r="M1073" s="30"/>
      <c r="N1073" s="130"/>
      <c r="O1073" s="31"/>
      <c r="P1073" s="31"/>
      <c r="Q1073" s="31"/>
      <c r="R1073" s="31"/>
      <c r="S1073" s="31"/>
      <c r="T1073" s="31"/>
      <c r="U1073" s="32"/>
      <c r="V1073" s="33"/>
      <c r="W1073" s="33"/>
      <c r="X1073" s="33"/>
      <c r="Y1073" s="27"/>
      <c r="Z1073" s="33"/>
      <c r="AA1073" s="33"/>
      <c r="AB1073" s="33"/>
      <c r="AC1073" s="33"/>
      <c r="AD1073" s="33"/>
      <c r="AE1073" s="33"/>
      <c r="AF1073" s="33"/>
      <c r="AG1073" s="33"/>
      <c r="AH1073" s="33"/>
      <c r="AI1073" s="33"/>
      <c r="AJ1073" s="33"/>
      <c r="AK1073" s="33"/>
      <c r="AL1073" s="33"/>
      <c r="AM1073" s="33"/>
      <c r="AN1073" s="33"/>
      <c r="AO1073" s="33"/>
      <c r="AP1073" s="33"/>
      <c r="AQ1073" s="33"/>
      <c r="AR1073" s="33"/>
      <c r="AS1073" s="33"/>
      <c r="AT1073" s="33"/>
      <c r="AU1073" s="33"/>
      <c r="AV1073" s="33"/>
      <c r="AW1073" s="33"/>
      <c r="AX1073" s="33"/>
    </row>
    <row r="1074">
      <c r="A1074" s="27"/>
      <c r="B1074" s="27"/>
      <c r="C1074" s="28"/>
      <c r="D1074" s="27"/>
      <c r="E1074" s="27"/>
      <c r="F1074" s="27"/>
      <c r="G1074" s="29"/>
      <c r="H1074" s="129"/>
      <c r="I1074" s="30"/>
      <c r="J1074" s="30"/>
      <c r="K1074" s="30"/>
      <c r="L1074" s="30"/>
      <c r="M1074" s="30"/>
      <c r="N1074" s="130"/>
      <c r="O1074" s="31"/>
      <c r="P1074" s="31"/>
      <c r="Q1074" s="31"/>
      <c r="R1074" s="31"/>
      <c r="S1074" s="31"/>
      <c r="T1074" s="31"/>
      <c r="U1074" s="32"/>
      <c r="V1074" s="33"/>
      <c r="W1074" s="33"/>
      <c r="X1074" s="33"/>
      <c r="Y1074" s="27"/>
      <c r="Z1074" s="33"/>
      <c r="AA1074" s="33"/>
      <c r="AB1074" s="33"/>
      <c r="AC1074" s="33"/>
      <c r="AD1074" s="33"/>
      <c r="AE1074" s="33"/>
      <c r="AF1074" s="33"/>
      <c r="AG1074" s="33"/>
      <c r="AH1074" s="33"/>
      <c r="AI1074" s="33"/>
      <c r="AJ1074" s="33"/>
      <c r="AK1074" s="33"/>
      <c r="AL1074" s="33"/>
      <c r="AM1074" s="33"/>
      <c r="AN1074" s="33"/>
      <c r="AO1074" s="33"/>
      <c r="AP1074" s="33"/>
      <c r="AQ1074" s="33"/>
      <c r="AR1074" s="33"/>
      <c r="AS1074" s="33"/>
      <c r="AT1074" s="33"/>
      <c r="AU1074" s="33"/>
      <c r="AV1074" s="33"/>
      <c r="AW1074" s="33"/>
      <c r="AX1074" s="33"/>
    </row>
    <row r="1075">
      <c r="A1075" s="27"/>
      <c r="B1075" s="27"/>
      <c r="C1075" s="28"/>
      <c r="D1075" s="27"/>
      <c r="E1075" s="27"/>
      <c r="F1075" s="27"/>
      <c r="G1075" s="29"/>
      <c r="H1075" s="129"/>
      <c r="I1075" s="30"/>
      <c r="J1075" s="30"/>
      <c r="K1075" s="30"/>
      <c r="L1075" s="30"/>
      <c r="M1075" s="30"/>
      <c r="N1075" s="130"/>
      <c r="O1075" s="31"/>
      <c r="P1075" s="31"/>
      <c r="Q1075" s="31"/>
      <c r="R1075" s="31"/>
      <c r="S1075" s="31"/>
      <c r="T1075" s="31"/>
      <c r="U1075" s="32"/>
      <c r="V1075" s="33"/>
      <c r="W1075" s="33"/>
      <c r="X1075" s="33"/>
      <c r="Y1075" s="27"/>
      <c r="Z1075" s="33"/>
      <c r="AA1075" s="33"/>
      <c r="AB1075" s="33"/>
      <c r="AC1075" s="33"/>
      <c r="AD1075" s="33"/>
      <c r="AE1075" s="33"/>
      <c r="AF1075" s="33"/>
      <c r="AG1075" s="33"/>
      <c r="AH1075" s="33"/>
      <c r="AI1075" s="33"/>
      <c r="AJ1075" s="33"/>
      <c r="AK1075" s="33"/>
      <c r="AL1075" s="33"/>
      <c r="AM1075" s="33"/>
      <c r="AN1075" s="33"/>
      <c r="AO1075" s="33"/>
      <c r="AP1075" s="33"/>
      <c r="AQ1075" s="33"/>
      <c r="AR1075" s="33"/>
      <c r="AS1075" s="33"/>
      <c r="AT1075" s="33"/>
      <c r="AU1075" s="33"/>
      <c r="AV1075" s="33"/>
      <c r="AW1075" s="33"/>
      <c r="AX1075" s="33"/>
    </row>
    <row r="1076">
      <c r="A1076" s="27"/>
      <c r="B1076" s="27"/>
      <c r="C1076" s="28"/>
      <c r="D1076" s="27"/>
      <c r="E1076" s="27"/>
      <c r="F1076" s="27"/>
      <c r="G1076" s="29"/>
      <c r="H1076" s="129"/>
      <c r="I1076" s="30"/>
      <c r="J1076" s="30"/>
      <c r="K1076" s="30"/>
      <c r="L1076" s="30"/>
      <c r="M1076" s="30"/>
      <c r="N1076" s="130"/>
      <c r="O1076" s="31"/>
      <c r="P1076" s="31"/>
      <c r="Q1076" s="31"/>
      <c r="R1076" s="31"/>
      <c r="S1076" s="31"/>
      <c r="T1076" s="31"/>
      <c r="U1076" s="32"/>
      <c r="V1076" s="33"/>
      <c r="W1076" s="33"/>
      <c r="X1076" s="33"/>
      <c r="Y1076" s="27"/>
      <c r="Z1076" s="33"/>
      <c r="AA1076" s="33"/>
      <c r="AB1076" s="33"/>
      <c r="AC1076" s="33"/>
      <c r="AD1076" s="33"/>
      <c r="AE1076" s="33"/>
      <c r="AF1076" s="33"/>
      <c r="AG1076" s="33"/>
      <c r="AH1076" s="33"/>
      <c r="AI1076" s="33"/>
      <c r="AJ1076" s="33"/>
      <c r="AK1076" s="33"/>
      <c r="AL1076" s="33"/>
      <c r="AM1076" s="33"/>
      <c r="AN1076" s="33"/>
      <c r="AO1076" s="33"/>
      <c r="AP1076" s="33"/>
      <c r="AQ1076" s="33"/>
      <c r="AR1076" s="33"/>
      <c r="AS1076" s="33"/>
      <c r="AT1076" s="33"/>
      <c r="AU1076" s="33"/>
      <c r="AV1076" s="33"/>
      <c r="AW1076" s="33"/>
      <c r="AX1076" s="33"/>
    </row>
    <row r="1077">
      <c r="A1077" s="27"/>
      <c r="B1077" s="27"/>
      <c r="C1077" s="28"/>
      <c r="D1077" s="27"/>
      <c r="E1077" s="27"/>
      <c r="F1077" s="27"/>
      <c r="G1077" s="29"/>
      <c r="H1077" s="129"/>
      <c r="I1077" s="30"/>
      <c r="J1077" s="30"/>
      <c r="K1077" s="30"/>
      <c r="L1077" s="30"/>
      <c r="M1077" s="30"/>
      <c r="N1077" s="130"/>
      <c r="O1077" s="31"/>
      <c r="P1077" s="31"/>
      <c r="Q1077" s="31"/>
      <c r="R1077" s="31"/>
      <c r="S1077" s="31"/>
      <c r="T1077" s="31"/>
      <c r="U1077" s="32"/>
      <c r="V1077" s="33"/>
      <c r="W1077" s="33"/>
      <c r="X1077" s="33"/>
      <c r="Y1077" s="27"/>
      <c r="Z1077" s="33"/>
      <c r="AA1077" s="33"/>
      <c r="AB1077" s="33"/>
      <c r="AC1077" s="33"/>
      <c r="AD1077" s="33"/>
      <c r="AE1077" s="33"/>
      <c r="AF1077" s="33"/>
      <c r="AG1077" s="33"/>
      <c r="AH1077" s="33"/>
      <c r="AI1077" s="33"/>
      <c r="AJ1077" s="33"/>
      <c r="AK1077" s="33"/>
      <c r="AL1077" s="33"/>
      <c r="AM1077" s="33"/>
      <c r="AN1077" s="33"/>
      <c r="AO1077" s="33"/>
      <c r="AP1077" s="33"/>
      <c r="AQ1077" s="33"/>
      <c r="AR1077" s="33"/>
      <c r="AS1077" s="33"/>
      <c r="AT1077" s="33"/>
      <c r="AU1077" s="33"/>
      <c r="AV1077" s="33"/>
      <c r="AW1077" s="33"/>
      <c r="AX1077" s="33"/>
    </row>
    <row r="1078">
      <c r="A1078" s="27"/>
      <c r="B1078" s="27"/>
      <c r="C1078" s="28"/>
      <c r="D1078" s="27"/>
      <c r="E1078" s="27"/>
      <c r="F1078" s="27"/>
      <c r="G1078" s="29"/>
      <c r="H1078" s="129"/>
      <c r="I1078" s="30"/>
      <c r="J1078" s="30"/>
      <c r="K1078" s="30"/>
      <c r="L1078" s="30"/>
      <c r="M1078" s="30"/>
      <c r="N1078" s="130"/>
      <c r="O1078" s="31"/>
      <c r="P1078" s="31"/>
      <c r="Q1078" s="31"/>
      <c r="R1078" s="31"/>
      <c r="S1078" s="31"/>
      <c r="T1078" s="31"/>
      <c r="U1078" s="32"/>
      <c r="V1078" s="33"/>
      <c r="W1078" s="33"/>
      <c r="X1078" s="33"/>
      <c r="Y1078" s="27"/>
      <c r="Z1078" s="33"/>
      <c r="AA1078" s="33"/>
      <c r="AB1078" s="33"/>
      <c r="AC1078" s="33"/>
      <c r="AD1078" s="33"/>
      <c r="AE1078" s="33"/>
      <c r="AF1078" s="33"/>
      <c r="AG1078" s="33"/>
      <c r="AH1078" s="33"/>
      <c r="AI1078" s="33"/>
      <c r="AJ1078" s="33"/>
      <c r="AK1078" s="33"/>
      <c r="AL1078" s="33"/>
      <c r="AM1078" s="33"/>
      <c r="AN1078" s="33"/>
      <c r="AO1078" s="33"/>
      <c r="AP1078" s="33"/>
      <c r="AQ1078" s="33"/>
      <c r="AR1078" s="33"/>
      <c r="AS1078" s="33"/>
      <c r="AT1078" s="33"/>
      <c r="AU1078" s="33"/>
      <c r="AV1078" s="33"/>
      <c r="AW1078" s="33"/>
      <c r="AX1078" s="33"/>
    </row>
    <row r="1079">
      <c r="A1079" s="27"/>
      <c r="B1079" s="27"/>
      <c r="C1079" s="28"/>
      <c r="D1079" s="27"/>
      <c r="E1079" s="27"/>
      <c r="F1079" s="27"/>
      <c r="G1079" s="29"/>
      <c r="H1079" s="129"/>
      <c r="I1079" s="30"/>
      <c r="J1079" s="30"/>
      <c r="K1079" s="30"/>
      <c r="L1079" s="30"/>
      <c r="M1079" s="30"/>
      <c r="N1079" s="130"/>
      <c r="O1079" s="31"/>
      <c r="P1079" s="31"/>
      <c r="Q1079" s="31"/>
      <c r="R1079" s="31"/>
      <c r="S1079" s="31"/>
      <c r="T1079" s="31"/>
      <c r="U1079" s="32"/>
      <c r="V1079" s="33"/>
      <c r="W1079" s="33"/>
      <c r="X1079" s="33"/>
      <c r="Y1079" s="27"/>
      <c r="Z1079" s="33"/>
      <c r="AA1079" s="33"/>
      <c r="AB1079" s="33"/>
      <c r="AC1079" s="33"/>
      <c r="AD1079" s="33"/>
      <c r="AE1079" s="33"/>
      <c r="AF1079" s="33"/>
      <c r="AG1079" s="33"/>
      <c r="AH1079" s="33"/>
      <c r="AI1079" s="33"/>
      <c r="AJ1079" s="33"/>
      <c r="AK1079" s="33"/>
      <c r="AL1079" s="33"/>
      <c r="AM1079" s="33"/>
      <c r="AN1079" s="33"/>
      <c r="AO1079" s="33"/>
      <c r="AP1079" s="33"/>
      <c r="AQ1079" s="33"/>
      <c r="AR1079" s="33"/>
      <c r="AS1079" s="33"/>
      <c r="AT1079" s="33"/>
      <c r="AU1079" s="33"/>
      <c r="AV1079" s="33"/>
      <c r="AW1079" s="33"/>
      <c r="AX1079" s="33"/>
    </row>
    <row r="1080">
      <c r="A1080" s="27"/>
      <c r="B1080" s="27"/>
      <c r="C1080" s="28"/>
      <c r="D1080" s="27"/>
      <c r="E1080" s="27"/>
      <c r="F1080" s="27"/>
      <c r="G1080" s="29"/>
      <c r="H1080" s="129"/>
      <c r="I1080" s="30"/>
      <c r="J1080" s="30"/>
      <c r="K1080" s="30"/>
      <c r="L1080" s="30"/>
      <c r="M1080" s="30"/>
      <c r="N1080" s="130"/>
      <c r="O1080" s="31"/>
      <c r="P1080" s="31"/>
      <c r="Q1080" s="31"/>
      <c r="R1080" s="31"/>
      <c r="S1080" s="31"/>
      <c r="T1080" s="31"/>
      <c r="U1080" s="32"/>
      <c r="V1080" s="33"/>
      <c r="W1080" s="33"/>
      <c r="X1080" s="33"/>
      <c r="Y1080" s="27"/>
      <c r="Z1080" s="33"/>
      <c r="AA1080" s="33"/>
      <c r="AB1080" s="33"/>
      <c r="AC1080" s="33"/>
      <c r="AD1080" s="33"/>
      <c r="AE1080" s="33"/>
      <c r="AF1080" s="33"/>
      <c r="AG1080" s="33"/>
      <c r="AH1080" s="33"/>
      <c r="AI1080" s="33"/>
      <c r="AJ1080" s="33"/>
      <c r="AK1080" s="33"/>
      <c r="AL1080" s="33"/>
      <c r="AM1080" s="33"/>
      <c r="AN1080" s="33"/>
      <c r="AO1080" s="33"/>
      <c r="AP1080" s="33"/>
      <c r="AQ1080" s="33"/>
      <c r="AR1080" s="33"/>
      <c r="AS1080" s="33"/>
      <c r="AT1080" s="33"/>
      <c r="AU1080" s="33"/>
      <c r="AV1080" s="33"/>
      <c r="AW1080" s="33"/>
      <c r="AX1080" s="33"/>
    </row>
    <row r="1081">
      <c r="A1081" s="27"/>
      <c r="B1081" s="27"/>
      <c r="C1081" s="28"/>
      <c r="D1081" s="27"/>
      <c r="E1081" s="27"/>
      <c r="F1081" s="27"/>
      <c r="G1081" s="29"/>
      <c r="H1081" s="129"/>
      <c r="I1081" s="30"/>
      <c r="J1081" s="30"/>
      <c r="K1081" s="30"/>
      <c r="L1081" s="30"/>
      <c r="M1081" s="30"/>
      <c r="N1081" s="130"/>
      <c r="O1081" s="31"/>
      <c r="P1081" s="31"/>
      <c r="Q1081" s="31"/>
      <c r="R1081" s="31"/>
      <c r="S1081" s="31"/>
      <c r="T1081" s="31"/>
      <c r="U1081" s="32"/>
      <c r="V1081" s="33"/>
      <c r="W1081" s="33"/>
      <c r="X1081" s="33"/>
      <c r="Y1081" s="27"/>
      <c r="Z1081" s="33"/>
      <c r="AA1081" s="33"/>
      <c r="AB1081" s="33"/>
      <c r="AC1081" s="33"/>
      <c r="AD1081" s="33"/>
      <c r="AE1081" s="33"/>
      <c r="AF1081" s="33"/>
      <c r="AG1081" s="33"/>
      <c r="AH1081" s="33"/>
      <c r="AI1081" s="33"/>
      <c r="AJ1081" s="33"/>
      <c r="AK1081" s="33"/>
      <c r="AL1081" s="33"/>
      <c r="AM1081" s="33"/>
      <c r="AN1081" s="33"/>
      <c r="AO1081" s="33"/>
      <c r="AP1081" s="33"/>
      <c r="AQ1081" s="33"/>
      <c r="AR1081" s="33"/>
      <c r="AS1081" s="33"/>
      <c r="AT1081" s="33"/>
      <c r="AU1081" s="33"/>
      <c r="AV1081" s="33"/>
      <c r="AW1081" s="33"/>
      <c r="AX1081" s="33"/>
    </row>
    <row r="1082">
      <c r="A1082" s="27"/>
      <c r="B1082" s="27"/>
      <c r="C1082" s="28"/>
      <c r="D1082" s="27"/>
      <c r="E1082" s="27"/>
      <c r="F1082" s="27"/>
      <c r="G1082" s="29"/>
      <c r="H1082" s="129"/>
      <c r="I1082" s="30"/>
      <c r="J1082" s="30"/>
      <c r="K1082" s="30"/>
      <c r="L1082" s="30"/>
      <c r="M1082" s="30"/>
      <c r="N1082" s="130"/>
      <c r="O1082" s="31"/>
      <c r="P1082" s="31"/>
      <c r="Q1082" s="31"/>
      <c r="R1082" s="31"/>
      <c r="S1082" s="31"/>
      <c r="T1082" s="31"/>
      <c r="U1082" s="32"/>
      <c r="V1082" s="33"/>
      <c r="W1082" s="33"/>
      <c r="X1082" s="33"/>
      <c r="Y1082" s="27"/>
      <c r="Z1082" s="33"/>
      <c r="AA1082" s="33"/>
      <c r="AB1082" s="33"/>
      <c r="AC1082" s="33"/>
      <c r="AD1082" s="33"/>
      <c r="AE1082" s="33"/>
      <c r="AF1082" s="33"/>
      <c r="AG1082" s="33"/>
      <c r="AH1082" s="33"/>
      <c r="AI1082" s="33"/>
      <c r="AJ1082" s="33"/>
      <c r="AK1082" s="33"/>
      <c r="AL1082" s="33"/>
      <c r="AM1082" s="33"/>
      <c r="AN1082" s="33"/>
      <c r="AO1082" s="33"/>
      <c r="AP1082" s="33"/>
      <c r="AQ1082" s="33"/>
      <c r="AR1082" s="33"/>
      <c r="AS1082" s="33"/>
      <c r="AT1082" s="33"/>
      <c r="AU1082" s="33"/>
      <c r="AV1082" s="33"/>
      <c r="AW1082" s="33"/>
      <c r="AX1082" s="33"/>
    </row>
    <row r="1083">
      <c r="A1083" s="27"/>
      <c r="B1083" s="27"/>
      <c r="C1083" s="28"/>
      <c r="D1083" s="27"/>
      <c r="E1083" s="27"/>
      <c r="F1083" s="27"/>
      <c r="G1083" s="29"/>
      <c r="H1083" s="129"/>
      <c r="I1083" s="30"/>
      <c r="J1083" s="30"/>
      <c r="K1083" s="30"/>
      <c r="L1083" s="30"/>
      <c r="M1083" s="30"/>
      <c r="N1083" s="130"/>
      <c r="O1083" s="31"/>
      <c r="P1083" s="31"/>
      <c r="Q1083" s="31"/>
      <c r="R1083" s="31"/>
      <c r="S1083" s="31"/>
      <c r="T1083" s="31"/>
      <c r="U1083" s="32"/>
      <c r="V1083" s="33"/>
      <c r="W1083" s="33"/>
      <c r="X1083" s="33"/>
      <c r="Y1083" s="27"/>
      <c r="Z1083" s="33"/>
      <c r="AA1083" s="33"/>
      <c r="AB1083" s="33"/>
      <c r="AC1083" s="33"/>
      <c r="AD1083" s="33"/>
      <c r="AE1083" s="33"/>
      <c r="AF1083" s="33"/>
      <c r="AG1083" s="33"/>
      <c r="AH1083" s="33"/>
      <c r="AI1083" s="33"/>
      <c r="AJ1083" s="33"/>
      <c r="AK1083" s="33"/>
      <c r="AL1083" s="33"/>
      <c r="AM1083" s="33"/>
      <c r="AN1083" s="33"/>
      <c r="AO1083" s="33"/>
      <c r="AP1083" s="33"/>
      <c r="AQ1083" s="33"/>
      <c r="AR1083" s="33"/>
      <c r="AS1083" s="33"/>
      <c r="AT1083" s="33"/>
      <c r="AU1083" s="33"/>
      <c r="AV1083" s="33"/>
      <c r="AW1083" s="33"/>
      <c r="AX1083" s="33"/>
    </row>
    <row r="1084">
      <c r="A1084" s="27"/>
      <c r="B1084" s="27"/>
      <c r="C1084" s="28"/>
      <c r="D1084" s="27"/>
      <c r="E1084" s="27"/>
      <c r="F1084" s="27"/>
      <c r="G1084" s="29"/>
      <c r="H1084" s="129"/>
      <c r="I1084" s="30"/>
      <c r="J1084" s="30"/>
      <c r="K1084" s="30"/>
      <c r="L1084" s="30"/>
      <c r="M1084" s="30"/>
      <c r="N1084" s="130"/>
      <c r="O1084" s="31"/>
      <c r="P1084" s="31"/>
      <c r="Q1084" s="31"/>
      <c r="R1084" s="31"/>
      <c r="S1084" s="31"/>
      <c r="T1084" s="31"/>
      <c r="U1084" s="32"/>
      <c r="V1084" s="33"/>
      <c r="W1084" s="33"/>
      <c r="X1084" s="33"/>
      <c r="Y1084" s="27"/>
      <c r="Z1084" s="33"/>
      <c r="AA1084" s="33"/>
      <c r="AB1084" s="33"/>
      <c r="AC1084" s="33"/>
      <c r="AD1084" s="33"/>
      <c r="AE1084" s="33"/>
      <c r="AF1084" s="33"/>
      <c r="AG1084" s="33"/>
      <c r="AH1084" s="33"/>
      <c r="AI1084" s="33"/>
      <c r="AJ1084" s="33"/>
      <c r="AK1084" s="33"/>
      <c r="AL1084" s="33"/>
      <c r="AM1084" s="33"/>
      <c r="AN1084" s="33"/>
      <c r="AO1084" s="33"/>
      <c r="AP1084" s="33"/>
      <c r="AQ1084" s="33"/>
      <c r="AR1084" s="33"/>
      <c r="AS1084" s="33"/>
      <c r="AT1084" s="33"/>
      <c r="AU1084" s="33"/>
      <c r="AV1084" s="33"/>
      <c r="AW1084" s="33"/>
      <c r="AX1084" s="33"/>
    </row>
    <row r="1085">
      <c r="A1085" s="27"/>
      <c r="B1085" s="27"/>
      <c r="C1085" s="28"/>
      <c r="D1085" s="27"/>
      <c r="E1085" s="27"/>
      <c r="F1085" s="27"/>
      <c r="G1085" s="29"/>
      <c r="H1085" s="129"/>
      <c r="I1085" s="30"/>
      <c r="J1085" s="30"/>
      <c r="K1085" s="30"/>
      <c r="L1085" s="30"/>
      <c r="M1085" s="30"/>
      <c r="N1085" s="130"/>
      <c r="O1085" s="31"/>
      <c r="P1085" s="31"/>
      <c r="Q1085" s="31"/>
      <c r="R1085" s="31"/>
      <c r="S1085" s="31"/>
      <c r="T1085" s="31"/>
      <c r="U1085" s="32"/>
      <c r="V1085" s="33"/>
      <c r="W1085" s="33"/>
      <c r="X1085" s="33"/>
      <c r="Y1085" s="27"/>
      <c r="Z1085" s="33"/>
      <c r="AA1085" s="33"/>
      <c r="AB1085" s="33"/>
      <c r="AC1085" s="33"/>
      <c r="AD1085" s="33"/>
      <c r="AE1085" s="33"/>
      <c r="AF1085" s="33"/>
      <c r="AG1085" s="33"/>
      <c r="AH1085" s="33"/>
      <c r="AI1085" s="33"/>
      <c r="AJ1085" s="33"/>
      <c r="AK1085" s="33"/>
      <c r="AL1085" s="33"/>
      <c r="AM1085" s="33"/>
      <c r="AN1085" s="33"/>
      <c r="AO1085" s="33"/>
      <c r="AP1085" s="33"/>
      <c r="AQ1085" s="33"/>
      <c r="AR1085" s="33"/>
      <c r="AS1085" s="33"/>
      <c r="AT1085" s="33"/>
      <c r="AU1085" s="33"/>
      <c r="AV1085" s="33"/>
      <c r="AW1085" s="33"/>
      <c r="AX1085" s="33"/>
    </row>
    <row r="1086">
      <c r="A1086" s="27"/>
      <c r="B1086" s="27"/>
      <c r="C1086" s="28"/>
      <c r="D1086" s="27"/>
      <c r="E1086" s="27"/>
      <c r="F1086" s="27"/>
      <c r="G1086" s="29"/>
      <c r="H1086" s="129"/>
      <c r="I1086" s="30"/>
      <c r="J1086" s="30"/>
      <c r="K1086" s="30"/>
      <c r="L1086" s="30"/>
      <c r="M1086" s="30"/>
      <c r="N1086" s="130"/>
      <c r="O1086" s="31"/>
      <c r="P1086" s="31"/>
      <c r="Q1086" s="31"/>
      <c r="R1086" s="31"/>
      <c r="S1086" s="31"/>
      <c r="T1086" s="31"/>
      <c r="U1086" s="32"/>
      <c r="V1086" s="33"/>
      <c r="W1086" s="33"/>
      <c r="X1086" s="33"/>
      <c r="Y1086" s="27"/>
      <c r="Z1086" s="33"/>
      <c r="AA1086" s="33"/>
      <c r="AB1086" s="33"/>
      <c r="AC1086" s="33"/>
      <c r="AD1086" s="33"/>
      <c r="AE1086" s="33"/>
      <c r="AF1086" s="33"/>
      <c r="AG1086" s="33"/>
      <c r="AH1086" s="33"/>
      <c r="AI1086" s="33"/>
      <c r="AJ1086" s="33"/>
      <c r="AK1086" s="33"/>
      <c r="AL1086" s="33"/>
      <c r="AM1086" s="33"/>
      <c r="AN1086" s="33"/>
      <c r="AO1086" s="33"/>
      <c r="AP1086" s="33"/>
      <c r="AQ1086" s="33"/>
      <c r="AR1086" s="33"/>
      <c r="AS1086" s="33"/>
      <c r="AT1086" s="33"/>
      <c r="AU1086" s="33"/>
      <c r="AV1086" s="33"/>
      <c r="AW1086" s="33"/>
      <c r="AX1086" s="33"/>
    </row>
    <row r="1087">
      <c r="A1087" s="27"/>
      <c r="B1087" s="27"/>
      <c r="C1087" s="28"/>
      <c r="D1087" s="27"/>
      <c r="E1087" s="27"/>
      <c r="F1087" s="27"/>
      <c r="G1087" s="29"/>
      <c r="H1087" s="129"/>
      <c r="I1087" s="30"/>
      <c r="J1087" s="30"/>
      <c r="K1087" s="30"/>
      <c r="L1087" s="30"/>
      <c r="M1087" s="30"/>
      <c r="N1087" s="130"/>
      <c r="O1087" s="31"/>
      <c r="P1087" s="31"/>
      <c r="Q1087" s="31"/>
      <c r="R1087" s="31"/>
      <c r="S1087" s="31"/>
      <c r="T1087" s="31"/>
      <c r="U1087" s="32"/>
      <c r="V1087" s="33"/>
      <c r="W1087" s="33"/>
      <c r="X1087" s="33"/>
      <c r="Y1087" s="27"/>
      <c r="Z1087" s="33"/>
      <c r="AA1087" s="33"/>
      <c r="AB1087" s="33"/>
      <c r="AC1087" s="33"/>
      <c r="AD1087" s="33"/>
      <c r="AE1087" s="33"/>
      <c r="AF1087" s="33"/>
      <c r="AG1087" s="33"/>
      <c r="AH1087" s="33"/>
      <c r="AI1087" s="33"/>
      <c r="AJ1087" s="33"/>
      <c r="AK1087" s="33"/>
      <c r="AL1087" s="33"/>
      <c r="AM1087" s="33"/>
      <c r="AN1087" s="33"/>
      <c r="AO1087" s="33"/>
      <c r="AP1087" s="33"/>
      <c r="AQ1087" s="33"/>
      <c r="AR1087" s="33"/>
      <c r="AS1087" s="33"/>
      <c r="AT1087" s="33"/>
      <c r="AU1087" s="33"/>
      <c r="AV1087" s="33"/>
      <c r="AW1087" s="33"/>
      <c r="AX1087" s="33"/>
    </row>
    <row r="1088">
      <c r="A1088" s="27"/>
      <c r="B1088" s="27"/>
      <c r="C1088" s="28"/>
      <c r="D1088" s="27"/>
      <c r="E1088" s="27"/>
      <c r="F1088" s="27"/>
      <c r="G1088" s="29"/>
      <c r="H1088" s="129"/>
      <c r="I1088" s="30"/>
      <c r="J1088" s="30"/>
      <c r="K1088" s="30"/>
      <c r="L1088" s="30"/>
      <c r="M1088" s="30"/>
      <c r="N1088" s="130"/>
      <c r="O1088" s="31"/>
      <c r="P1088" s="31"/>
      <c r="Q1088" s="31"/>
      <c r="R1088" s="31"/>
      <c r="S1088" s="31"/>
      <c r="T1088" s="31"/>
      <c r="U1088" s="32"/>
      <c r="V1088" s="33"/>
      <c r="W1088" s="33"/>
      <c r="X1088" s="33"/>
      <c r="Y1088" s="27"/>
      <c r="Z1088" s="33"/>
      <c r="AA1088" s="33"/>
      <c r="AB1088" s="33"/>
      <c r="AC1088" s="33"/>
      <c r="AD1088" s="33"/>
      <c r="AE1088" s="33"/>
      <c r="AF1088" s="33"/>
      <c r="AG1088" s="33"/>
      <c r="AH1088" s="33"/>
      <c r="AI1088" s="33"/>
      <c r="AJ1088" s="33"/>
      <c r="AK1088" s="33"/>
      <c r="AL1088" s="33"/>
      <c r="AM1088" s="33"/>
      <c r="AN1088" s="33"/>
      <c r="AO1088" s="33"/>
      <c r="AP1088" s="33"/>
      <c r="AQ1088" s="33"/>
      <c r="AR1088" s="33"/>
      <c r="AS1088" s="33"/>
      <c r="AT1088" s="33"/>
      <c r="AU1088" s="33"/>
      <c r="AV1088" s="33"/>
      <c r="AW1088" s="33"/>
      <c r="AX1088" s="33"/>
    </row>
    <row r="1089">
      <c r="A1089" s="27"/>
      <c r="B1089" s="27"/>
      <c r="C1089" s="28"/>
      <c r="D1089" s="27"/>
      <c r="E1089" s="27"/>
      <c r="F1089" s="27"/>
      <c r="G1089" s="29"/>
      <c r="H1089" s="129"/>
      <c r="I1089" s="30"/>
      <c r="J1089" s="30"/>
      <c r="K1089" s="30"/>
      <c r="L1089" s="30"/>
      <c r="M1089" s="30"/>
      <c r="N1089" s="130"/>
      <c r="O1089" s="31"/>
      <c r="P1089" s="31"/>
      <c r="Q1089" s="31"/>
      <c r="R1089" s="31"/>
      <c r="S1089" s="31"/>
      <c r="T1089" s="31"/>
      <c r="U1089" s="32"/>
      <c r="V1089" s="33"/>
      <c r="W1089" s="33"/>
      <c r="X1089" s="33"/>
      <c r="Y1089" s="27"/>
      <c r="Z1089" s="33"/>
      <c r="AA1089" s="33"/>
      <c r="AB1089" s="33"/>
      <c r="AC1089" s="33"/>
      <c r="AD1089" s="33"/>
      <c r="AE1089" s="33"/>
      <c r="AF1089" s="33"/>
      <c r="AG1089" s="33"/>
      <c r="AH1089" s="33"/>
      <c r="AI1089" s="33"/>
      <c r="AJ1089" s="33"/>
      <c r="AK1089" s="33"/>
      <c r="AL1089" s="33"/>
      <c r="AM1089" s="33"/>
      <c r="AN1089" s="33"/>
      <c r="AO1089" s="33"/>
      <c r="AP1089" s="33"/>
      <c r="AQ1089" s="33"/>
      <c r="AR1089" s="33"/>
      <c r="AS1089" s="33"/>
      <c r="AT1089" s="33"/>
      <c r="AU1089" s="33"/>
      <c r="AV1089" s="33"/>
      <c r="AW1089" s="33"/>
      <c r="AX1089" s="33"/>
    </row>
  </sheetData>
  <dataValidations>
    <dataValidation type="list" allowBlank="1" showErrorMessage="1" sqref="B10">
      <formula1>'Location Data'!$A$6:$A$18</formula1>
    </dataValidation>
    <dataValidation type="list" allowBlank="1" showErrorMessage="1" sqref="E22">
      <formula1>'Project Costs'!$J$9:$J$17</formula1>
    </dataValidation>
  </dataValidations>
  <printOptions horizontalCentered="1"/>
  <pageMargins bottom="0.75" footer="0.0" header="0.0" left="0.7" right="0.7" top="0.75"/>
  <pageSetup fitToHeight="0" paperSize="8"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1" t="s">
        <v>347</v>
      </c>
    </row>
    <row r="2">
      <c r="A2" s="221" t="s">
        <v>348</v>
      </c>
    </row>
    <row r="3">
      <c r="A3" s="221" t="s">
        <v>349</v>
      </c>
    </row>
    <row r="5">
      <c r="A5" s="221" t="s">
        <v>350</v>
      </c>
    </row>
    <row r="6">
      <c r="A6" s="221" t="s">
        <v>351</v>
      </c>
    </row>
    <row r="7">
      <c r="A7" s="221" t="s">
        <v>352</v>
      </c>
    </row>
    <row r="8">
      <c r="A8" s="221" t="s">
        <v>353</v>
      </c>
    </row>
    <row r="9">
      <c r="A9" s="221" t="s">
        <v>354</v>
      </c>
    </row>
    <row r="10">
      <c r="A10" s="221" t="s">
        <v>355</v>
      </c>
    </row>
    <row r="11">
      <c r="A11" s="221" t="s">
        <v>356</v>
      </c>
    </row>
    <row r="12">
      <c r="A12" s="221" t="s">
        <v>357</v>
      </c>
    </row>
    <row r="13">
      <c r="A13" s="221" t="s">
        <v>358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1" t="s">
        <v>359</v>
      </c>
    </row>
    <row r="3">
      <c r="A3" s="221" t="s">
        <v>360</v>
      </c>
    </row>
    <row r="4">
      <c r="A4" s="221" t="s">
        <v>361</v>
      </c>
    </row>
    <row r="6">
      <c r="A6" s="221" t="s">
        <v>362</v>
      </c>
    </row>
    <row r="7">
      <c r="A7" s="221" t="s">
        <v>363</v>
      </c>
    </row>
    <row r="8">
      <c r="A8" s="221" t="s">
        <v>364</v>
      </c>
    </row>
    <row r="9">
      <c r="A9" s="221" t="s">
        <v>365</v>
      </c>
    </row>
    <row r="10">
      <c r="A10" s="221" t="s">
        <v>366</v>
      </c>
    </row>
    <row r="11">
      <c r="A11" s="221" t="s">
        <v>367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35.25"/>
    <col customWidth="1" min="3" max="3" width="23.88"/>
    <col customWidth="1" min="4" max="5" width="18.13"/>
    <col customWidth="1" min="6" max="7" width="16.75"/>
    <col customWidth="1" min="8" max="8" width="31.38"/>
    <col customWidth="1" min="9" max="9" width="19.5"/>
    <col customWidth="1" min="10" max="12" width="15.38"/>
  </cols>
  <sheetData>
    <row r="1">
      <c r="A1" s="1" t="s">
        <v>368</v>
      </c>
      <c r="B1" s="4"/>
      <c r="C1" s="4"/>
      <c r="D1" s="4"/>
      <c r="E1" s="4"/>
      <c r="F1" s="4"/>
      <c r="G1" s="3"/>
      <c r="H1" s="3"/>
      <c r="I1" s="3"/>
      <c r="J1" s="3"/>
      <c r="K1" s="3"/>
      <c r="L1" s="3"/>
      <c r="M1" s="3"/>
      <c r="N1" s="3"/>
      <c r="O1" s="3"/>
      <c r="P1" s="3"/>
      <c r="Q1" s="3"/>
      <c r="R1" s="3"/>
      <c r="S1" s="3"/>
      <c r="T1" s="3"/>
      <c r="U1" s="3"/>
      <c r="V1" s="3"/>
      <c r="W1" s="3"/>
      <c r="X1" s="3"/>
      <c r="Y1" s="3"/>
      <c r="Z1" s="3"/>
    </row>
    <row r="2">
      <c r="A2" s="3"/>
      <c r="B2" s="4"/>
      <c r="C2" s="4"/>
      <c r="D2" s="4"/>
      <c r="E2" s="4"/>
      <c r="F2" s="4"/>
      <c r="G2" s="3"/>
      <c r="H2" s="3"/>
      <c r="I2" s="3"/>
      <c r="J2" s="3"/>
      <c r="K2" s="3"/>
      <c r="L2" s="3"/>
      <c r="M2" s="3"/>
      <c r="N2" s="3"/>
      <c r="O2" s="3"/>
      <c r="P2" s="3"/>
      <c r="Q2" s="3"/>
      <c r="R2" s="3"/>
      <c r="S2" s="3"/>
      <c r="T2" s="3"/>
      <c r="U2" s="3"/>
      <c r="V2" s="3"/>
      <c r="W2" s="3"/>
      <c r="X2" s="3"/>
      <c r="Y2" s="3"/>
      <c r="Z2" s="3"/>
    </row>
    <row r="3">
      <c r="A3" s="3"/>
      <c r="B3" s="4"/>
      <c r="C3" s="4"/>
      <c r="D3" s="4"/>
      <c r="E3" s="4"/>
      <c r="F3" s="4"/>
      <c r="G3" s="3"/>
      <c r="H3" s="3"/>
      <c r="I3" s="3"/>
      <c r="J3" s="3"/>
      <c r="K3" s="3"/>
      <c r="L3" s="3"/>
      <c r="M3" s="3"/>
      <c r="N3" s="3"/>
      <c r="O3" s="3"/>
      <c r="P3" s="3"/>
      <c r="Q3" s="3"/>
      <c r="R3" s="3"/>
      <c r="S3" s="3"/>
      <c r="T3" s="3"/>
      <c r="U3" s="3"/>
      <c r="V3" s="3"/>
      <c r="W3" s="3"/>
      <c r="X3" s="3"/>
      <c r="Y3" s="3"/>
      <c r="Z3" s="3"/>
    </row>
    <row r="4">
      <c r="A4" s="1" t="s">
        <v>369</v>
      </c>
      <c r="B4" s="4"/>
      <c r="C4" s="4"/>
      <c r="D4" s="6"/>
      <c r="E4" s="4"/>
      <c r="F4" s="4"/>
      <c r="G4" s="1" t="s">
        <v>369</v>
      </c>
      <c r="H4" s="4"/>
      <c r="I4" s="3"/>
      <c r="J4" s="3"/>
      <c r="K4" s="3"/>
      <c r="L4" s="3"/>
      <c r="M4" s="3"/>
      <c r="N4" s="3"/>
      <c r="O4" s="3"/>
      <c r="P4" s="3"/>
      <c r="Q4" s="3"/>
      <c r="R4" s="3"/>
      <c r="S4" s="3"/>
      <c r="T4" s="3"/>
      <c r="U4" s="3"/>
      <c r="V4" s="3"/>
      <c r="W4" s="3"/>
      <c r="X4" s="3"/>
      <c r="Y4" s="3"/>
      <c r="Z4" s="3"/>
    </row>
    <row r="5">
      <c r="A5" s="5" t="s">
        <v>370</v>
      </c>
      <c r="B5" s="222">
        <f>today()</f>
        <v>46128</v>
      </c>
      <c r="C5" s="4"/>
      <c r="D5" s="4"/>
      <c r="E5" s="4"/>
      <c r="F5" s="4"/>
      <c r="G5" s="5" t="s">
        <v>370</v>
      </c>
      <c r="H5" s="222">
        <f>today()</f>
        <v>46128</v>
      </c>
      <c r="I5" s="3"/>
      <c r="J5" s="3"/>
      <c r="K5" s="3"/>
      <c r="L5" s="3"/>
      <c r="M5" s="3"/>
      <c r="N5" s="3"/>
      <c r="O5" s="3"/>
      <c r="P5" s="3"/>
      <c r="Q5" s="3"/>
      <c r="R5" s="3"/>
      <c r="S5" s="3"/>
      <c r="T5" s="3"/>
      <c r="U5" s="3"/>
      <c r="V5" s="3"/>
      <c r="W5" s="3"/>
      <c r="X5" s="3"/>
      <c r="Y5" s="3"/>
      <c r="Z5" s="3"/>
    </row>
    <row r="6">
      <c r="A6" s="5" t="s">
        <v>371</v>
      </c>
      <c r="B6" s="2" t="s">
        <v>372</v>
      </c>
      <c r="C6" s="4"/>
      <c r="D6" s="4"/>
      <c r="E6" s="4"/>
      <c r="F6" s="4"/>
      <c r="G6" s="5" t="s">
        <v>371</v>
      </c>
      <c r="H6" s="2" t="s">
        <v>372</v>
      </c>
      <c r="I6" s="3"/>
      <c r="J6" s="3"/>
      <c r="K6" s="3"/>
      <c r="L6" s="3"/>
      <c r="M6" s="3"/>
      <c r="N6" s="3"/>
      <c r="O6" s="3"/>
      <c r="P6" s="3"/>
      <c r="Q6" s="3"/>
      <c r="R6" s="3"/>
      <c r="S6" s="3"/>
      <c r="T6" s="3"/>
      <c r="U6" s="3"/>
      <c r="V6" s="3"/>
      <c r="W6" s="3"/>
      <c r="X6" s="3"/>
      <c r="Y6" s="3"/>
      <c r="Z6" s="3"/>
    </row>
    <row r="7">
      <c r="A7" s="5"/>
      <c r="B7" s="5"/>
      <c r="C7" s="4"/>
      <c r="D7" s="4"/>
      <c r="E7" s="4"/>
      <c r="F7" s="4"/>
      <c r="G7" s="5"/>
      <c r="H7" s="5"/>
      <c r="I7" s="3"/>
      <c r="J7" s="3"/>
      <c r="K7" s="3"/>
      <c r="L7" s="3"/>
      <c r="M7" s="3"/>
      <c r="N7" s="3"/>
      <c r="O7" s="3"/>
      <c r="P7" s="3"/>
      <c r="Q7" s="3"/>
      <c r="R7" s="3"/>
      <c r="S7" s="3"/>
      <c r="T7" s="3"/>
      <c r="U7" s="3"/>
      <c r="V7" s="3"/>
      <c r="W7" s="3"/>
      <c r="X7" s="3"/>
      <c r="Y7" s="3"/>
      <c r="Z7" s="3"/>
    </row>
    <row r="8">
      <c r="A8" s="5" t="s">
        <v>373</v>
      </c>
      <c r="C8" s="4"/>
      <c r="D8" s="4"/>
      <c r="E8" s="4"/>
      <c r="F8" s="4"/>
      <c r="G8" s="5" t="s">
        <v>373</v>
      </c>
      <c r="I8" s="3"/>
      <c r="J8" s="3"/>
      <c r="K8" s="3"/>
      <c r="L8" s="3"/>
      <c r="M8" s="3"/>
      <c r="N8" s="3"/>
      <c r="O8" s="3"/>
      <c r="P8" s="3"/>
      <c r="Q8" s="3"/>
      <c r="R8" s="3"/>
      <c r="S8" s="3"/>
      <c r="T8" s="3"/>
      <c r="U8" s="3"/>
      <c r="V8" s="3"/>
      <c r="W8" s="3"/>
      <c r="X8" s="3"/>
      <c r="Y8" s="3"/>
      <c r="Z8" s="3"/>
    </row>
    <row r="9">
      <c r="A9" s="2" t="s">
        <v>374</v>
      </c>
      <c r="C9" s="4"/>
      <c r="D9" s="4"/>
      <c r="E9" s="4"/>
      <c r="F9" s="4"/>
      <c r="G9" s="2" t="s">
        <v>375</v>
      </c>
      <c r="I9" s="3"/>
      <c r="J9" s="3"/>
      <c r="K9" s="3"/>
      <c r="L9" s="3"/>
      <c r="M9" s="3"/>
      <c r="N9" s="3"/>
      <c r="O9" s="3"/>
      <c r="P9" s="3"/>
      <c r="Q9" s="3"/>
      <c r="R9" s="3"/>
      <c r="S9" s="3"/>
      <c r="T9" s="3"/>
      <c r="U9" s="3"/>
      <c r="V9" s="3"/>
      <c r="W9" s="3"/>
      <c r="X9" s="3"/>
      <c r="Y9" s="3"/>
      <c r="Z9" s="3"/>
    </row>
    <row r="10">
      <c r="A10" s="2" t="s">
        <v>376</v>
      </c>
      <c r="C10" s="4"/>
      <c r="D10" s="4"/>
      <c r="E10" s="4"/>
      <c r="F10" s="4"/>
      <c r="G10" s="2" t="s">
        <v>376</v>
      </c>
      <c r="I10" s="3"/>
      <c r="J10" s="3"/>
      <c r="K10" s="3"/>
      <c r="L10" s="3"/>
      <c r="M10" s="3"/>
      <c r="N10" s="3"/>
      <c r="O10" s="3"/>
      <c r="P10" s="3"/>
      <c r="Q10" s="3"/>
      <c r="R10" s="3"/>
      <c r="S10" s="3"/>
      <c r="T10" s="3"/>
      <c r="U10" s="3"/>
      <c r="V10" s="3"/>
      <c r="W10" s="3"/>
      <c r="X10" s="3"/>
      <c r="Y10" s="3"/>
      <c r="Z10" s="3"/>
    </row>
    <row r="11" ht="21.0" customHeight="1">
      <c r="A11" s="3"/>
      <c r="B11" s="4"/>
      <c r="C11" s="4"/>
      <c r="D11" s="4"/>
      <c r="E11" s="4"/>
      <c r="F11" s="4"/>
      <c r="G11" s="3"/>
      <c r="H11" s="3"/>
      <c r="I11" s="3"/>
      <c r="J11" s="3"/>
      <c r="K11" s="3"/>
      <c r="L11" s="3"/>
      <c r="M11" s="3"/>
      <c r="N11" s="3"/>
      <c r="O11" s="3"/>
      <c r="P11" s="3"/>
      <c r="Q11" s="3"/>
      <c r="R11" s="3"/>
      <c r="S11" s="3"/>
      <c r="T11" s="3"/>
      <c r="U11" s="3"/>
      <c r="V11" s="3"/>
      <c r="W11" s="3"/>
      <c r="X11" s="3"/>
      <c r="Y11" s="3"/>
      <c r="Z11" s="3"/>
    </row>
    <row r="12">
      <c r="A12" s="1" t="s">
        <v>377</v>
      </c>
      <c r="B12" s="4"/>
      <c r="C12" s="4"/>
      <c r="D12" s="4"/>
      <c r="E12" s="4"/>
      <c r="F12" s="4"/>
      <c r="G12" s="1" t="s">
        <v>377</v>
      </c>
      <c r="H12" s="3"/>
      <c r="I12" s="3"/>
      <c r="J12" s="3"/>
      <c r="K12" s="3"/>
      <c r="L12" s="3"/>
      <c r="M12" s="3"/>
      <c r="N12" s="3"/>
      <c r="O12" s="3"/>
      <c r="P12" s="3"/>
      <c r="Q12" s="3"/>
      <c r="R12" s="3"/>
      <c r="S12" s="3"/>
      <c r="T12" s="3"/>
      <c r="U12" s="3"/>
      <c r="V12" s="3"/>
      <c r="W12" s="3"/>
      <c r="X12" s="3"/>
      <c r="Y12" s="3"/>
      <c r="Z12" s="3"/>
    </row>
    <row r="13">
      <c r="A13" s="223" t="s">
        <v>378</v>
      </c>
      <c r="B13" s="2" t="str">
        <f>'Project Input'!B22</f>
        <v>Funky Jackfruit</v>
      </c>
      <c r="C13" s="4"/>
      <c r="D13" s="2"/>
      <c r="E13" s="4"/>
      <c r="F13" s="4"/>
      <c r="G13" s="223" t="s">
        <v>378</v>
      </c>
      <c r="H13" s="3" t="str">
        <f t="shared" ref="H13:H15" si="1">B13</f>
        <v>Funky Jackfruit</v>
      </c>
      <c r="I13" s="3"/>
      <c r="J13" s="3"/>
      <c r="K13" s="3"/>
      <c r="L13" s="3"/>
      <c r="M13" s="3"/>
      <c r="N13" s="3"/>
      <c r="O13" s="3"/>
      <c r="P13" s="3"/>
      <c r="Q13" s="3"/>
      <c r="R13" s="3"/>
      <c r="S13" s="3"/>
      <c r="T13" s="3"/>
      <c r="U13" s="3"/>
      <c r="V13" s="3"/>
      <c r="W13" s="3"/>
      <c r="X13" s="3"/>
      <c r="Y13" s="3"/>
      <c r="Z13" s="3"/>
    </row>
    <row r="14">
      <c r="A14" s="5" t="s">
        <v>379</v>
      </c>
      <c r="B14" s="224" t="str">
        <f>'Project Input'!B23</f>
        <v>+256 712 345 678</v>
      </c>
      <c r="C14" s="4"/>
      <c r="D14" s="2"/>
      <c r="E14" s="4"/>
      <c r="F14" s="4"/>
      <c r="G14" s="5" t="s">
        <v>379</v>
      </c>
      <c r="H14" s="225" t="str">
        <f t="shared" si="1"/>
        <v>+256 712 345 678</v>
      </c>
      <c r="I14" s="226"/>
      <c r="J14" s="3"/>
      <c r="K14" s="3"/>
      <c r="L14" s="3"/>
      <c r="M14" s="3"/>
      <c r="N14" s="3"/>
      <c r="O14" s="3"/>
      <c r="P14" s="3"/>
      <c r="Q14" s="3"/>
      <c r="R14" s="3"/>
      <c r="S14" s="3"/>
      <c r="T14" s="3"/>
      <c r="U14" s="3"/>
      <c r="V14" s="3"/>
      <c r="W14" s="3"/>
      <c r="X14" s="3"/>
      <c r="Y14" s="3"/>
      <c r="Z14" s="3"/>
    </row>
    <row r="15">
      <c r="A15" s="5" t="s">
        <v>380</v>
      </c>
      <c r="B15" s="2" t="str">
        <f>'Project Input'!B27</f>
        <v>Wolf Bierens</v>
      </c>
      <c r="C15" s="4"/>
      <c r="D15" s="2"/>
      <c r="E15" s="4"/>
      <c r="F15" s="4"/>
      <c r="G15" s="5" t="s">
        <v>381</v>
      </c>
      <c r="H15" s="3" t="str">
        <f t="shared" si="1"/>
        <v>Wolf Bierens</v>
      </c>
      <c r="I15" s="3"/>
      <c r="J15" s="3"/>
      <c r="K15" s="3"/>
      <c r="L15" s="3"/>
      <c r="M15" s="3"/>
      <c r="N15" s="3"/>
      <c r="O15" s="3"/>
      <c r="P15" s="3"/>
      <c r="Q15" s="3"/>
      <c r="R15" s="3"/>
      <c r="S15" s="3"/>
      <c r="T15" s="3"/>
      <c r="U15" s="3"/>
      <c r="V15" s="3"/>
      <c r="W15" s="3"/>
      <c r="X15" s="3"/>
      <c r="Y15" s="3"/>
      <c r="Z15" s="3"/>
    </row>
    <row r="16" ht="22.5" customHeight="1">
      <c r="A16" s="1"/>
      <c r="B16" s="4"/>
      <c r="C16" s="4"/>
      <c r="D16" s="4"/>
      <c r="E16" s="4"/>
      <c r="F16" s="4"/>
      <c r="G16" s="1"/>
      <c r="H16" s="3"/>
      <c r="I16" s="3"/>
      <c r="J16" s="3"/>
      <c r="K16" s="3"/>
      <c r="L16" s="3"/>
      <c r="M16" s="3"/>
      <c r="N16" s="3"/>
      <c r="O16" s="3"/>
      <c r="P16" s="3"/>
      <c r="Q16" s="3"/>
      <c r="R16" s="3"/>
      <c r="S16" s="3"/>
      <c r="T16" s="3"/>
      <c r="U16" s="3"/>
      <c r="V16" s="3"/>
      <c r="W16" s="3"/>
      <c r="X16" s="3"/>
      <c r="Y16" s="3"/>
      <c r="Z16" s="3"/>
    </row>
    <row r="17">
      <c r="A17" s="1" t="s">
        <v>382</v>
      </c>
      <c r="B17" s="4"/>
      <c r="C17" s="4"/>
      <c r="D17" s="4"/>
      <c r="E17" s="4"/>
      <c r="F17" s="4"/>
      <c r="G17" s="1" t="s">
        <v>382</v>
      </c>
      <c r="H17" s="3"/>
      <c r="I17" s="3"/>
      <c r="J17" s="3"/>
      <c r="K17" s="3"/>
      <c r="L17" s="3"/>
      <c r="M17" s="3"/>
      <c r="N17" s="3"/>
      <c r="O17" s="3"/>
      <c r="P17" s="3"/>
      <c r="Q17" s="3"/>
      <c r="R17" s="3"/>
      <c r="S17" s="3"/>
      <c r="T17" s="3"/>
      <c r="U17" s="3"/>
      <c r="V17" s="3"/>
      <c r="W17" s="3"/>
      <c r="X17" s="3"/>
      <c r="Y17" s="3"/>
      <c r="Z17" s="3"/>
    </row>
    <row r="18">
      <c r="A18" s="5" t="s">
        <v>383</v>
      </c>
      <c r="B18" s="227" t="str">
        <f>B58</f>
        <v>Mono Pitch (4884)</v>
      </c>
      <c r="C18" s="4"/>
      <c r="D18" s="4"/>
      <c r="E18" s="4"/>
      <c r="F18" s="4"/>
      <c r="G18" s="5" t="s">
        <v>383</v>
      </c>
      <c r="H18" s="228" t="str">
        <f t="shared" ref="H18:H24" si="2">B18</f>
        <v>Mono Pitch (4884)</v>
      </c>
      <c r="I18" s="3"/>
      <c r="J18" s="3"/>
      <c r="K18" s="3"/>
      <c r="L18" s="3"/>
      <c r="M18" s="3"/>
      <c r="N18" s="3"/>
      <c r="O18" s="3"/>
      <c r="P18" s="3"/>
      <c r="Q18" s="3"/>
      <c r="R18" s="3"/>
      <c r="S18" s="3"/>
      <c r="T18" s="3"/>
      <c r="U18" s="3"/>
      <c r="V18" s="3"/>
      <c r="W18" s="3"/>
      <c r="X18" s="3"/>
      <c r="Y18" s="3"/>
      <c r="Z18" s="3"/>
    </row>
    <row r="19">
      <c r="A19" s="5" t="s">
        <v>384</v>
      </c>
      <c r="B19" s="229">
        <f>B62</f>
        <v>61.2</v>
      </c>
      <c r="C19" s="4"/>
      <c r="D19" s="2"/>
      <c r="E19" s="4"/>
      <c r="F19" s="4"/>
      <c r="G19" s="5" t="s">
        <v>384</v>
      </c>
      <c r="H19" s="229">
        <f t="shared" si="2"/>
        <v>61.2</v>
      </c>
      <c r="I19" s="3"/>
      <c r="J19" s="3"/>
      <c r="K19" s="3"/>
      <c r="L19" s="3"/>
      <c r="M19" s="3"/>
      <c r="N19" s="3"/>
      <c r="O19" s="3"/>
      <c r="P19" s="3"/>
      <c r="Q19" s="3"/>
      <c r="R19" s="3"/>
      <c r="S19" s="3"/>
      <c r="T19" s="3"/>
      <c r="U19" s="3"/>
      <c r="V19" s="3"/>
      <c r="W19" s="3"/>
      <c r="X19" s="3"/>
      <c r="Y19" s="3"/>
      <c r="Z19" s="3"/>
    </row>
    <row r="20">
      <c r="A20" s="5" t="s">
        <v>385</v>
      </c>
      <c r="B20" s="2">
        <f>B41</f>
        <v>0</v>
      </c>
      <c r="C20" s="4"/>
      <c r="D20" s="4"/>
      <c r="E20" s="4"/>
      <c r="F20" s="4"/>
      <c r="G20" s="5" t="s">
        <v>385</v>
      </c>
      <c r="H20" s="4">
        <f t="shared" si="2"/>
        <v>0</v>
      </c>
      <c r="I20" s="3"/>
      <c r="J20" s="3"/>
      <c r="K20" s="3"/>
      <c r="L20" s="3"/>
      <c r="M20" s="3"/>
      <c r="N20" s="3"/>
      <c r="O20" s="3"/>
      <c r="P20" s="3"/>
      <c r="Q20" s="3"/>
      <c r="R20" s="3"/>
      <c r="S20" s="3"/>
      <c r="T20" s="3"/>
      <c r="U20" s="3"/>
      <c r="V20" s="3"/>
      <c r="W20" s="3"/>
      <c r="X20" s="3"/>
      <c r="Y20" s="3"/>
      <c r="Z20" s="3"/>
    </row>
    <row r="21">
      <c r="A21" s="5" t="s">
        <v>52</v>
      </c>
      <c r="B21" s="2">
        <f t="shared" ref="B21:B22" si="3">B69</f>
        <v>2</v>
      </c>
      <c r="C21" s="4"/>
      <c r="D21" s="4"/>
      <c r="E21" s="4"/>
      <c r="F21" s="4"/>
      <c r="G21" s="5" t="s">
        <v>52</v>
      </c>
      <c r="H21" s="4">
        <f t="shared" si="2"/>
        <v>2</v>
      </c>
      <c r="I21" s="3"/>
      <c r="J21" s="3"/>
      <c r="K21" s="3"/>
      <c r="L21" s="3"/>
      <c r="M21" s="3"/>
      <c r="N21" s="3"/>
      <c r="O21" s="3"/>
      <c r="P21" s="3"/>
      <c r="Q21" s="3"/>
      <c r="R21" s="3"/>
      <c r="S21" s="3"/>
      <c r="T21" s="3"/>
      <c r="U21" s="3"/>
      <c r="V21" s="3"/>
      <c r="W21" s="3"/>
      <c r="X21" s="3"/>
      <c r="Y21" s="3"/>
      <c r="Z21" s="3"/>
    </row>
    <row r="22">
      <c r="A22" s="5" t="s">
        <v>54</v>
      </c>
      <c r="B22" s="2">
        <f t="shared" si="3"/>
        <v>2</v>
      </c>
      <c r="C22" s="4"/>
      <c r="D22" s="4"/>
      <c r="E22" s="4"/>
      <c r="F22" s="4"/>
      <c r="G22" s="5" t="s">
        <v>54</v>
      </c>
      <c r="H22" s="4">
        <f t="shared" si="2"/>
        <v>2</v>
      </c>
      <c r="I22" s="3"/>
      <c r="J22" s="3"/>
      <c r="K22" s="3"/>
      <c r="L22" s="3"/>
      <c r="M22" s="3"/>
      <c r="N22" s="3"/>
      <c r="O22" s="3"/>
      <c r="P22" s="3"/>
      <c r="Q22" s="3"/>
      <c r="R22" s="3"/>
      <c r="S22" s="3"/>
      <c r="T22" s="3"/>
      <c r="U22" s="3"/>
      <c r="V22" s="3"/>
      <c r="W22" s="3"/>
      <c r="X22" s="3"/>
      <c r="Y22" s="3"/>
      <c r="Z22" s="3"/>
    </row>
    <row r="23">
      <c r="A23" s="5" t="s">
        <v>138</v>
      </c>
      <c r="B23" s="2" t="str">
        <f>'Project Input'!B24</f>
        <v>Sagala</v>
      </c>
      <c r="C23" s="4"/>
      <c r="D23" s="2"/>
      <c r="E23" s="4"/>
      <c r="F23" s="4"/>
      <c r="G23" s="5" t="s">
        <v>138</v>
      </c>
      <c r="H23" s="4" t="str">
        <f t="shared" si="2"/>
        <v>Sagala</v>
      </c>
      <c r="I23" s="3"/>
      <c r="J23" s="3"/>
      <c r="K23" s="3"/>
      <c r="L23" s="3"/>
      <c r="M23" s="3"/>
      <c r="N23" s="3"/>
      <c r="O23" s="3"/>
      <c r="P23" s="3"/>
      <c r="Q23" s="3"/>
      <c r="R23" s="3"/>
      <c r="S23" s="3"/>
      <c r="T23" s="3"/>
      <c r="U23" s="3"/>
      <c r="V23" s="3"/>
      <c r="W23" s="3"/>
      <c r="X23" s="3"/>
      <c r="Y23" s="3"/>
      <c r="Z23" s="3"/>
    </row>
    <row r="24">
      <c r="A24" s="5" t="s">
        <v>386</v>
      </c>
      <c r="B24" s="2">
        <f>'Project Input'!B25</f>
        <v>50</v>
      </c>
      <c r="C24" s="4"/>
      <c r="D24" s="2"/>
      <c r="E24" s="4"/>
      <c r="F24" s="4"/>
      <c r="G24" s="5" t="s">
        <v>386</v>
      </c>
      <c r="H24" s="4">
        <f t="shared" si="2"/>
        <v>50</v>
      </c>
      <c r="I24" s="3"/>
      <c r="J24" s="3"/>
      <c r="K24" s="3"/>
      <c r="L24" s="3"/>
      <c r="M24" s="3"/>
      <c r="N24" s="3"/>
      <c r="O24" s="3"/>
      <c r="P24" s="3"/>
      <c r="Q24" s="3"/>
      <c r="R24" s="3"/>
      <c r="S24" s="3"/>
      <c r="T24" s="3"/>
      <c r="U24" s="3"/>
      <c r="V24" s="3"/>
      <c r="W24" s="3"/>
      <c r="X24" s="3"/>
      <c r="Y24" s="3"/>
      <c r="Z24" s="3"/>
    </row>
    <row r="25" ht="24.75" customHeight="1">
      <c r="A25" s="5"/>
      <c r="B25" s="4"/>
      <c r="C25" s="4"/>
      <c r="D25" s="4"/>
      <c r="E25" s="4"/>
      <c r="F25" s="4"/>
      <c r="G25" s="3"/>
      <c r="H25" s="3"/>
      <c r="I25" s="3"/>
      <c r="J25" s="3"/>
      <c r="K25" s="3"/>
      <c r="L25" s="3"/>
      <c r="M25" s="3"/>
      <c r="N25" s="3"/>
      <c r="O25" s="3"/>
      <c r="P25" s="3"/>
      <c r="Q25" s="3"/>
      <c r="R25" s="3"/>
      <c r="S25" s="3"/>
      <c r="T25" s="3"/>
      <c r="U25" s="3"/>
      <c r="V25" s="3"/>
      <c r="W25" s="3"/>
      <c r="X25" s="3"/>
      <c r="Y25" s="3"/>
      <c r="Z25" s="3"/>
    </row>
    <row r="26">
      <c r="A26" s="1" t="s">
        <v>387</v>
      </c>
      <c r="B26" s="4"/>
      <c r="C26" s="4"/>
      <c r="D26" s="4"/>
      <c r="E26" s="4"/>
      <c r="F26" s="4"/>
      <c r="G26" s="1" t="s">
        <v>387</v>
      </c>
      <c r="H26" s="3"/>
      <c r="I26" s="3"/>
      <c r="J26" s="3"/>
      <c r="K26" s="3"/>
      <c r="L26" s="3"/>
      <c r="M26" s="3"/>
      <c r="N26" s="3"/>
      <c r="O26" s="3"/>
      <c r="P26" s="3"/>
      <c r="Q26" s="3"/>
      <c r="R26" s="3"/>
      <c r="S26" s="3"/>
      <c r="T26" s="3"/>
      <c r="U26" s="3"/>
      <c r="V26" s="3"/>
      <c r="W26" s="3"/>
      <c r="X26" s="3"/>
      <c r="Y26" s="3"/>
      <c r="Z26" s="3"/>
    </row>
    <row r="27">
      <c r="A27" s="5"/>
      <c r="B27" s="4"/>
      <c r="C27" s="4"/>
      <c r="D27" s="4"/>
      <c r="E27" s="4"/>
      <c r="F27" s="4"/>
      <c r="G27" s="5"/>
      <c r="H27" s="3"/>
      <c r="I27" s="3"/>
      <c r="J27" s="3"/>
      <c r="K27" s="3"/>
      <c r="L27" s="3"/>
      <c r="M27" s="3"/>
      <c r="N27" s="3"/>
      <c r="O27" s="3"/>
      <c r="P27" s="3"/>
      <c r="Q27" s="3"/>
      <c r="R27" s="3"/>
      <c r="S27" s="3"/>
      <c r="T27" s="3"/>
      <c r="U27" s="3"/>
      <c r="V27" s="3"/>
      <c r="W27" s="3"/>
      <c r="X27" s="3"/>
      <c r="Y27" s="3"/>
      <c r="Z27" s="3"/>
    </row>
    <row r="28">
      <c r="A28" s="1" t="s">
        <v>388</v>
      </c>
      <c r="B28" s="1"/>
      <c r="C28" s="6"/>
      <c r="D28" s="6"/>
      <c r="E28" s="6" t="s">
        <v>389</v>
      </c>
      <c r="F28" s="4"/>
      <c r="G28" s="1" t="s">
        <v>388</v>
      </c>
      <c r="H28" s="3"/>
      <c r="I28" s="3"/>
      <c r="J28" s="3"/>
      <c r="K28" s="6" t="s">
        <v>390</v>
      </c>
      <c r="L28" s="3"/>
      <c r="M28" s="3"/>
      <c r="N28" s="3"/>
      <c r="O28" s="3"/>
      <c r="P28" s="3"/>
      <c r="Q28" s="3"/>
      <c r="R28" s="3"/>
      <c r="S28" s="3"/>
      <c r="T28" s="3"/>
      <c r="U28" s="3"/>
      <c r="V28" s="3"/>
      <c r="W28" s="3"/>
      <c r="X28" s="3"/>
      <c r="Y28" s="3"/>
      <c r="Z28" s="3"/>
    </row>
    <row r="29">
      <c r="A29" s="5"/>
      <c r="B29" s="2"/>
      <c r="C29" s="2"/>
      <c r="D29" s="2"/>
      <c r="E29" s="4"/>
      <c r="F29" s="4"/>
      <c r="G29" s="5"/>
      <c r="H29" s="3"/>
      <c r="I29" s="3"/>
      <c r="J29" s="3"/>
      <c r="K29" s="4"/>
      <c r="L29" s="3"/>
      <c r="M29" s="3"/>
      <c r="N29" s="3"/>
      <c r="O29" s="3"/>
      <c r="P29" s="3"/>
      <c r="Q29" s="3"/>
      <c r="R29" s="3"/>
      <c r="S29" s="3"/>
      <c r="T29" s="3"/>
      <c r="U29" s="3"/>
      <c r="V29" s="3"/>
      <c r="W29" s="3"/>
      <c r="X29" s="3"/>
      <c r="Y29" s="3"/>
      <c r="Z29" s="3"/>
    </row>
    <row r="30">
      <c r="A30" s="1" t="s">
        <v>391</v>
      </c>
      <c r="B30" s="6"/>
      <c r="C30" s="6"/>
      <c r="D30" s="230"/>
      <c r="E30" s="231">
        <f>E81</f>
        <v>110966200</v>
      </c>
      <c r="F30" s="4"/>
      <c r="G30" s="1" t="s">
        <v>391</v>
      </c>
      <c r="H30" s="3"/>
      <c r="I30" s="3"/>
      <c r="J30" s="3"/>
      <c r="K30" s="231">
        <f>G81</f>
        <v>4205080</v>
      </c>
      <c r="L30" s="3"/>
      <c r="M30" s="3"/>
      <c r="N30" s="3"/>
      <c r="O30" s="3"/>
      <c r="P30" s="3"/>
      <c r="Q30" s="3"/>
      <c r="R30" s="3"/>
      <c r="S30" s="3"/>
      <c r="T30" s="3"/>
      <c r="U30" s="3"/>
      <c r="V30" s="3"/>
      <c r="W30" s="3"/>
      <c r="X30" s="3"/>
      <c r="Y30" s="3"/>
      <c r="Z30" s="3"/>
    </row>
    <row r="31">
      <c r="A31" s="5" t="s">
        <v>392</v>
      </c>
      <c r="B31" s="4"/>
      <c r="C31" s="4"/>
      <c r="D31" s="227"/>
      <c r="E31" s="227"/>
      <c r="F31" s="4"/>
      <c r="G31" s="5" t="s">
        <v>392</v>
      </c>
      <c r="H31" s="3"/>
      <c r="I31" s="3"/>
      <c r="J31" s="3"/>
      <c r="K31" s="227"/>
      <c r="L31" s="3"/>
      <c r="M31" s="3"/>
      <c r="N31" s="3"/>
      <c r="O31" s="3"/>
      <c r="P31" s="3"/>
      <c r="Q31" s="3"/>
      <c r="R31" s="3"/>
      <c r="S31" s="3"/>
      <c r="T31" s="3"/>
      <c r="U31" s="3"/>
      <c r="V31" s="3"/>
      <c r="W31" s="3"/>
      <c r="X31" s="3"/>
      <c r="Y31" s="3"/>
      <c r="Z31" s="3"/>
    </row>
    <row r="32">
      <c r="A32" s="5" t="s">
        <v>393</v>
      </c>
      <c r="B32" s="4"/>
      <c r="C32" s="4"/>
      <c r="D32" s="227"/>
      <c r="E32" s="227"/>
      <c r="F32" s="4"/>
      <c r="G32" s="5" t="s">
        <v>393</v>
      </c>
      <c r="H32" s="3"/>
      <c r="I32" s="3"/>
      <c r="J32" s="5"/>
      <c r="K32" s="3"/>
      <c r="L32" s="3"/>
      <c r="M32" s="5"/>
      <c r="N32" s="3"/>
      <c r="O32" s="3"/>
      <c r="P32" s="3"/>
      <c r="Q32" s="3"/>
      <c r="R32" s="3"/>
      <c r="S32" s="3"/>
      <c r="T32" s="3"/>
      <c r="U32" s="3"/>
      <c r="V32" s="3"/>
      <c r="W32" s="3"/>
      <c r="X32" s="3"/>
      <c r="Y32" s="3"/>
      <c r="Z32" s="3"/>
    </row>
    <row r="33">
      <c r="A33" s="5" t="s">
        <v>394</v>
      </c>
      <c r="B33" s="4"/>
      <c r="C33" s="4"/>
      <c r="D33" s="227"/>
      <c r="E33" s="227"/>
      <c r="F33" s="4"/>
      <c r="G33" s="5" t="s">
        <v>394</v>
      </c>
      <c r="H33" s="3"/>
      <c r="I33" s="3"/>
      <c r="J33" s="3"/>
      <c r="K33" s="3"/>
      <c r="L33" s="3"/>
      <c r="M33" s="3"/>
      <c r="N33" s="3"/>
      <c r="O33" s="3"/>
      <c r="P33" s="3"/>
      <c r="Q33" s="3"/>
      <c r="R33" s="3"/>
      <c r="S33" s="3"/>
      <c r="T33" s="3"/>
      <c r="U33" s="3"/>
      <c r="V33" s="3"/>
      <c r="W33" s="3"/>
      <c r="X33" s="3"/>
      <c r="Y33" s="3"/>
      <c r="Z33" s="3"/>
    </row>
    <row r="34">
      <c r="A34" s="5" t="s">
        <v>395</v>
      </c>
      <c r="B34" s="4"/>
      <c r="C34" s="4"/>
      <c r="D34" s="227"/>
      <c r="E34" s="227"/>
      <c r="F34" s="4"/>
      <c r="G34" s="5" t="s">
        <v>395</v>
      </c>
      <c r="H34" s="3"/>
      <c r="I34" s="3"/>
      <c r="J34" s="5"/>
      <c r="K34" s="3"/>
      <c r="L34" s="3"/>
      <c r="M34" s="5"/>
      <c r="N34" s="3"/>
      <c r="O34" s="3"/>
      <c r="P34" s="3"/>
      <c r="Q34" s="3"/>
      <c r="R34" s="3"/>
      <c r="S34" s="3"/>
      <c r="T34" s="3"/>
      <c r="U34" s="3"/>
      <c r="V34" s="3"/>
      <c r="W34" s="3"/>
      <c r="X34" s="3"/>
      <c r="Y34" s="3"/>
      <c r="Z34" s="3"/>
    </row>
    <row r="35">
      <c r="A35" s="5" t="s">
        <v>396</v>
      </c>
      <c r="B35" s="4"/>
      <c r="C35" s="4"/>
      <c r="D35" s="227"/>
      <c r="E35" s="227"/>
      <c r="F35" s="4"/>
      <c r="G35" s="5" t="s">
        <v>396</v>
      </c>
      <c r="H35" s="3"/>
      <c r="I35" s="3"/>
      <c r="J35" s="5"/>
      <c r="K35" s="3"/>
      <c r="L35" s="3"/>
      <c r="M35" s="5"/>
      <c r="N35" s="3"/>
      <c r="O35" s="3"/>
      <c r="P35" s="3"/>
      <c r="Q35" s="3"/>
      <c r="R35" s="3"/>
      <c r="S35" s="3"/>
      <c r="T35" s="3"/>
      <c r="U35" s="3"/>
      <c r="V35" s="3"/>
      <c r="W35" s="3"/>
      <c r="X35" s="3"/>
      <c r="Y35" s="3"/>
      <c r="Z35" s="3"/>
    </row>
    <row r="36">
      <c r="A36" s="5" t="s">
        <v>397</v>
      </c>
      <c r="B36" s="4"/>
      <c r="C36" s="4"/>
      <c r="D36" s="227"/>
      <c r="E36" s="227"/>
      <c r="F36" s="4"/>
      <c r="G36" s="5" t="s">
        <v>397</v>
      </c>
      <c r="H36" s="3"/>
      <c r="I36" s="3"/>
      <c r="J36" s="5"/>
      <c r="K36" s="3"/>
      <c r="L36" s="3"/>
      <c r="M36" s="5"/>
      <c r="N36" s="3"/>
      <c r="O36" s="3"/>
      <c r="P36" s="3"/>
      <c r="Q36" s="3"/>
      <c r="R36" s="3"/>
      <c r="S36" s="3"/>
      <c r="T36" s="3"/>
      <c r="U36" s="3"/>
      <c r="V36" s="3"/>
      <c r="W36" s="3"/>
      <c r="X36" s="3"/>
      <c r="Y36" s="3"/>
      <c r="Z36" s="3"/>
    </row>
    <row r="37">
      <c r="A37" s="5" t="s">
        <v>398</v>
      </c>
      <c r="B37" s="4"/>
      <c r="C37" s="4"/>
      <c r="D37" s="227"/>
      <c r="E37" s="227"/>
      <c r="F37" s="4"/>
      <c r="G37" s="5" t="s">
        <v>398</v>
      </c>
      <c r="H37" s="3"/>
      <c r="I37" s="3"/>
      <c r="J37" s="5"/>
      <c r="K37" s="3"/>
      <c r="L37" s="3"/>
      <c r="M37" s="5"/>
      <c r="N37" s="3"/>
      <c r="O37" s="3"/>
      <c r="P37" s="3"/>
      <c r="Q37" s="3"/>
      <c r="R37" s="3"/>
      <c r="S37" s="3"/>
      <c r="T37" s="3"/>
      <c r="U37" s="3"/>
      <c r="V37" s="3"/>
      <c r="W37" s="3"/>
      <c r="X37" s="3"/>
      <c r="Y37" s="3"/>
      <c r="Z37" s="3"/>
    </row>
    <row r="38">
      <c r="A38" s="5"/>
      <c r="B38" s="4"/>
      <c r="C38" s="4"/>
      <c r="D38" s="227"/>
      <c r="E38" s="227"/>
      <c r="F38" s="4"/>
      <c r="G38" s="3"/>
      <c r="H38" s="3"/>
      <c r="I38" s="3"/>
      <c r="J38" s="5"/>
      <c r="K38" s="3"/>
      <c r="L38" s="3"/>
      <c r="M38" s="5"/>
      <c r="N38" s="3"/>
      <c r="O38" s="3"/>
      <c r="P38" s="3"/>
      <c r="Q38" s="3"/>
      <c r="R38" s="3"/>
      <c r="S38" s="3"/>
      <c r="T38" s="3"/>
      <c r="U38" s="3"/>
      <c r="V38" s="3"/>
      <c r="W38" s="3"/>
      <c r="X38" s="3"/>
      <c r="Y38" s="3"/>
      <c r="Z38" s="3"/>
    </row>
    <row r="39">
      <c r="A39" s="1" t="s">
        <v>58</v>
      </c>
      <c r="B39" s="1" t="s">
        <v>399</v>
      </c>
      <c r="C39" s="1" t="s">
        <v>19</v>
      </c>
      <c r="D39" s="230" t="s">
        <v>400</v>
      </c>
      <c r="E39" s="230" t="s">
        <v>389</v>
      </c>
      <c r="F39" s="4"/>
      <c r="G39" s="1" t="s">
        <v>58</v>
      </c>
      <c r="H39" s="1" t="s">
        <v>399</v>
      </c>
      <c r="I39" s="1" t="s">
        <v>19</v>
      </c>
      <c r="J39" s="230" t="s">
        <v>400</v>
      </c>
      <c r="K39" s="230" t="s">
        <v>390</v>
      </c>
      <c r="L39" s="3"/>
      <c r="M39" s="3"/>
      <c r="N39" s="3"/>
      <c r="O39" s="3"/>
      <c r="P39" s="3"/>
      <c r="Q39" s="3"/>
      <c r="R39" s="3"/>
      <c r="S39" s="3"/>
      <c r="T39" s="3"/>
      <c r="U39" s="3"/>
      <c r="V39" s="3"/>
      <c r="W39" s="3"/>
      <c r="X39" s="3"/>
      <c r="Y39" s="3"/>
      <c r="Z39" s="3"/>
    </row>
    <row r="40">
      <c r="A40" s="5" t="s">
        <v>401</v>
      </c>
      <c r="B40" s="2">
        <f>'Project Input'!B48</f>
        <v>0</v>
      </c>
      <c r="C40" s="2" t="s">
        <v>50</v>
      </c>
      <c r="D40" s="232">
        <v>250000.0</v>
      </c>
      <c r="E40" s="227">
        <f t="shared" ref="E40:E45" si="5">B40*D40</f>
        <v>0</v>
      </c>
      <c r="F40" s="2" t="s">
        <v>402</v>
      </c>
      <c r="G40" s="5" t="s">
        <v>401</v>
      </c>
      <c r="H40" s="4">
        <f t="shared" ref="H40:I40" si="4">B40</f>
        <v>0</v>
      </c>
      <c r="I40" s="3" t="str">
        <f t="shared" si="4"/>
        <v>sqm</v>
      </c>
      <c r="J40" s="232">
        <v>7500.0</v>
      </c>
      <c r="K40" s="227">
        <f t="shared" ref="K40:K45" si="7">H40*J40</f>
        <v>0</v>
      </c>
      <c r="L40" s="3"/>
      <c r="M40" s="3"/>
      <c r="N40" s="3"/>
      <c r="O40" s="3"/>
      <c r="P40" s="3"/>
      <c r="Q40" s="3"/>
      <c r="R40" s="3"/>
      <c r="S40" s="3"/>
      <c r="T40" s="3"/>
      <c r="U40" s="3"/>
      <c r="V40" s="3"/>
      <c r="W40" s="3"/>
      <c r="X40" s="3"/>
      <c r="Y40" s="3"/>
      <c r="Z40" s="3"/>
    </row>
    <row r="41">
      <c r="A41" s="5" t="s">
        <v>403</v>
      </c>
      <c r="B41" s="2">
        <f>'Project Input'!B43</f>
        <v>0</v>
      </c>
      <c r="C41" s="2" t="s">
        <v>50</v>
      </c>
      <c r="D41" s="232">
        <v>300000.0</v>
      </c>
      <c r="E41" s="227">
        <f t="shared" si="5"/>
        <v>0</v>
      </c>
      <c r="F41" s="2" t="s">
        <v>404</v>
      </c>
      <c r="G41" s="5" t="s">
        <v>403</v>
      </c>
      <c r="H41" s="4">
        <f t="shared" ref="H41:I41" si="6">B41</f>
        <v>0</v>
      </c>
      <c r="I41" s="3" t="str">
        <f t="shared" si="6"/>
        <v>sqm</v>
      </c>
      <c r="J41" s="232">
        <v>12000.0</v>
      </c>
      <c r="K41" s="227">
        <f t="shared" si="7"/>
        <v>0</v>
      </c>
      <c r="L41" s="3"/>
      <c r="M41" s="3"/>
      <c r="N41" s="3"/>
      <c r="O41" s="3"/>
      <c r="P41" s="3"/>
      <c r="Q41" s="3"/>
      <c r="R41" s="3"/>
      <c r="S41" s="3"/>
      <c r="T41" s="3"/>
      <c r="U41" s="3"/>
      <c r="V41" s="3"/>
      <c r="W41" s="3"/>
      <c r="X41" s="3"/>
      <c r="Y41" s="3"/>
      <c r="Z41" s="3"/>
    </row>
    <row r="42">
      <c r="A42" s="5" t="s">
        <v>405</v>
      </c>
      <c r="B42" s="2">
        <f>'Project Input'!B44</f>
        <v>0</v>
      </c>
      <c r="C42" s="2" t="s">
        <v>50</v>
      </c>
      <c r="D42" s="232">
        <v>100000.0</v>
      </c>
      <c r="E42" s="227">
        <f t="shared" si="5"/>
        <v>0</v>
      </c>
      <c r="F42" s="2" t="s">
        <v>406</v>
      </c>
      <c r="G42" s="5" t="s">
        <v>405</v>
      </c>
      <c r="H42" s="4">
        <f t="shared" ref="H42:I42" si="8">B42</f>
        <v>0</v>
      </c>
      <c r="I42" s="3" t="str">
        <f t="shared" si="8"/>
        <v>sqm</v>
      </c>
      <c r="J42" s="232">
        <v>4000.0</v>
      </c>
      <c r="K42" s="227">
        <f t="shared" si="7"/>
        <v>0</v>
      </c>
      <c r="L42" s="3"/>
      <c r="M42" s="3"/>
      <c r="N42" s="3"/>
      <c r="O42" s="3"/>
      <c r="P42" s="3"/>
      <c r="Q42" s="3"/>
      <c r="R42" s="3"/>
      <c r="S42" s="3"/>
      <c r="T42" s="3"/>
      <c r="U42" s="3"/>
      <c r="V42" s="3"/>
      <c r="W42" s="3"/>
      <c r="X42" s="3"/>
      <c r="Y42" s="3"/>
      <c r="Z42" s="3"/>
    </row>
    <row r="43">
      <c r="A43" s="5" t="s">
        <v>407</v>
      </c>
      <c r="B43" s="2">
        <f>'Project Input'!B45</f>
        <v>0</v>
      </c>
      <c r="C43" s="2" t="s">
        <v>408</v>
      </c>
      <c r="D43" s="232">
        <v>90000.0</v>
      </c>
      <c r="E43" s="227">
        <f t="shared" si="5"/>
        <v>0</v>
      </c>
      <c r="F43" s="2" t="s">
        <v>409</v>
      </c>
      <c r="G43" s="5" t="s">
        <v>407</v>
      </c>
      <c r="H43" s="4">
        <f t="shared" ref="H43:I43" si="9">B43</f>
        <v>0</v>
      </c>
      <c r="I43" s="3" t="str">
        <f t="shared" si="9"/>
        <v>m1</v>
      </c>
      <c r="J43" s="232">
        <v>3500.0</v>
      </c>
      <c r="K43" s="227">
        <f t="shared" si="7"/>
        <v>0</v>
      </c>
      <c r="L43" s="3"/>
      <c r="M43" s="3"/>
      <c r="N43" s="3"/>
      <c r="O43" s="3"/>
      <c r="P43" s="3"/>
      <c r="Q43" s="3"/>
      <c r="R43" s="3"/>
      <c r="S43" s="3"/>
      <c r="T43" s="3"/>
      <c r="U43" s="3"/>
      <c r="V43" s="3"/>
      <c r="W43" s="3"/>
      <c r="X43" s="3"/>
      <c r="Y43" s="3"/>
      <c r="Z43" s="3"/>
    </row>
    <row r="44">
      <c r="A44" s="5" t="s">
        <v>410</v>
      </c>
      <c r="B44" s="2">
        <f>'Project Input'!B46</f>
        <v>0</v>
      </c>
      <c r="C44" s="2" t="s">
        <v>408</v>
      </c>
      <c r="D44" s="232">
        <v>180000.0</v>
      </c>
      <c r="E44" s="227">
        <f t="shared" si="5"/>
        <v>0</v>
      </c>
      <c r="F44" s="2" t="s">
        <v>411</v>
      </c>
      <c r="G44" s="5" t="s">
        <v>410</v>
      </c>
      <c r="H44" s="4">
        <f t="shared" ref="H44:I44" si="10">B44</f>
        <v>0</v>
      </c>
      <c r="I44" s="3" t="str">
        <f t="shared" si="10"/>
        <v>m1</v>
      </c>
      <c r="J44" s="232">
        <v>7000.0</v>
      </c>
      <c r="K44" s="227">
        <f t="shared" si="7"/>
        <v>0</v>
      </c>
      <c r="L44" s="3"/>
      <c r="M44" s="3"/>
      <c r="N44" s="3"/>
      <c r="O44" s="3"/>
      <c r="P44" s="3"/>
      <c r="Q44" s="3"/>
      <c r="R44" s="3"/>
      <c r="S44" s="3"/>
      <c r="T44" s="3"/>
      <c r="U44" s="3"/>
      <c r="V44" s="3"/>
      <c r="W44" s="3"/>
      <c r="X44" s="3"/>
      <c r="Y44" s="3"/>
      <c r="Z44" s="3"/>
    </row>
    <row r="45">
      <c r="A45" s="5" t="s">
        <v>412</v>
      </c>
      <c r="B45" s="2">
        <f>'Project Input'!B49</f>
        <v>0</v>
      </c>
      <c r="C45" s="2" t="s">
        <v>48</v>
      </c>
      <c r="D45" s="232">
        <v>1500000.0</v>
      </c>
      <c r="E45" s="227">
        <f t="shared" si="5"/>
        <v>0</v>
      </c>
      <c r="F45" s="2" t="s">
        <v>413</v>
      </c>
      <c r="G45" s="5" t="s">
        <v>412</v>
      </c>
      <c r="H45" s="4">
        <f t="shared" ref="H45:I45" si="11">B45</f>
        <v>0</v>
      </c>
      <c r="I45" s="3" t="str">
        <f t="shared" si="11"/>
        <v>pcs</v>
      </c>
      <c r="J45" s="232">
        <v>6500.0</v>
      </c>
      <c r="K45" s="227">
        <f t="shared" si="7"/>
        <v>0</v>
      </c>
      <c r="L45" s="3"/>
      <c r="M45" s="3"/>
      <c r="N45" s="3"/>
      <c r="O45" s="3"/>
      <c r="P45" s="3"/>
      <c r="Q45" s="3"/>
      <c r="R45" s="3"/>
      <c r="S45" s="3"/>
      <c r="T45" s="3"/>
      <c r="U45" s="3"/>
      <c r="V45" s="3"/>
      <c r="W45" s="3"/>
      <c r="X45" s="3"/>
      <c r="Y45" s="3"/>
      <c r="Z45" s="3"/>
    </row>
    <row r="46">
      <c r="A46" s="5" t="s">
        <v>414</v>
      </c>
      <c r="B46" s="233"/>
      <c r="C46" s="2" t="s">
        <v>415</v>
      </c>
      <c r="D46" s="227"/>
      <c r="E46" s="2">
        <f>'Project Input'!B50</f>
        <v>0</v>
      </c>
      <c r="F46" s="2"/>
      <c r="G46" s="5" t="s">
        <v>414</v>
      </c>
      <c r="H46" s="4"/>
      <c r="I46" s="3" t="str">
        <f t="shared" ref="I46:I49" si="12">C46</f>
        <v>total</v>
      </c>
      <c r="J46" s="227"/>
      <c r="K46" s="227">
        <f>'Project Input'!B50</f>
        <v>0</v>
      </c>
      <c r="L46" s="3"/>
      <c r="M46" s="3"/>
      <c r="N46" s="3"/>
      <c r="O46" s="3"/>
      <c r="P46" s="3"/>
      <c r="Q46" s="3"/>
      <c r="R46" s="3"/>
      <c r="S46" s="3"/>
      <c r="T46" s="3"/>
      <c r="U46" s="3"/>
      <c r="V46" s="3"/>
      <c r="W46" s="3"/>
      <c r="X46" s="3"/>
      <c r="Y46" s="3"/>
      <c r="Z46" s="3"/>
    </row>
    <row r="47">
      <c r="A47" s="5" t="s">
        <v>416</v>
      </c>
      <c r="B47" s="233"/>
      <c r="C47" s="2" t="s">
        <v>415</v>
      </c>
      <c r="D47" s="227"/>
      <c r="E47" s="2">
        <f>'Project Input'!B51</f>
        <v>0</v>
      </c>
      <c r="F47" s="2"/>
      <c r="G47" s="5" t="s">
        <v>416</v>
      </c>
      <c r="H47" s="4"/>
      <c r="I47" s="3" t="str">
        <f t="shared" si="12"/>
        <v>total</v>
      </c>
      <c r="J47" s="227"/>
      <c r="K47" s="227">
        <f>'Project Input'!B51</f>
        <v>0</v>
      </c>
      <c r="L47" s="3"/>
      <c r="M47" s="3"/>
      <c r="N47" s="3"/>
      <c r="O47" s="3"/>
      <c r="P47" s="3"/>
      <c r="Q47" s="3"/>
      <c r="R47" s="3"/>
      <c r="S47" s="3"/>
      <c r="T47" s="3"/>
      <c r="U47" s="3"/>
      <c r="V47" s="3"/>
      <c r="W47" s="3"/>
      <c r="X47" s="3"/>
      <c r="Y47" s="3"/>
      <c r="Z47" s="3"/>
    </row>
    <row r="48">
      <c r="A48" s="5" t="s">
        <v>417</v>
      </c>
      <c r="B48" s="233"/>
      <c r="C48" s="2" t="s">
        <v>415</v>
      </c>
      <c r="D48" s="227"/>
      <c r="E48" s="2">
        <f>'Project Input'!B52</f>
        <v>0</v>
      </c>
      <c r="F48" s="2"/>
      <c r="G48" s="5" t="s">
        <v>417</v>
      </c>
      <c r="H48" s="4"/>
      <c r="I48" s="3" t="str">
        <f t="shared" si="12"/>
        <v>total</v>
      </c>
      <c r="J48" s="227"/>
      <c r="K48" s="227">
        <f>'Project Input'!B52</f>
        <v>0</v>
      </c>
      <c r="L48" s="3"/>
      <c r="M48" s="3"/>
      <c r="N48" s="3"/>
      <c r="O48" s="3"/>
      <c r="P48" s="3"/>
      <c r="Q48" s="3"/>
      <c r="R48" s="3"/>
      <c r="S48" s="3"/>
      <c r="T48" s="3"/>
      <c r="U48" s="3"/>
      <c r="V48" s="3"/>
      <c r="W48" s="3"/>
      <c r="X48" s="3"/>
      <c r="Y48" s="3"/>
      <c r="Z48" s="3"/>
    </row>
    <row r="49">
      <c r="A49" s="5" t="str">
        <f>"Other options: "&amp;'Project Input'!B53</f>
        <v>Other options: </v>
      </c>
      <c r="D49" s="232"/>
      <c r="E49" s="227" t="str">
        <f>'Project Input'!B54</f>
        <v/>
      </c>
      <c r="F49" s="2"/>
      <c r="G49" s="5" t="str">
        <f>'Project Input'!A54</f>
        <v>Other option(s) price</v>
      </c>
      <c r="H49" s="5"/>
      <c r="I49" s="3" t="str">
        <f t="shared" si="12"/>
        <v/>
      </c>
      <c r="J49" s="227"/>
      <c r="K49" s="227" t="str">
        <f>'Project Input'!B54</f>
        <v/>
      </c>
      <c r="L49" s="3"/>
      <c r="M49" s="3"/>
      <c r="N49" s="3"/>
      <c r="O49" s="3"/>
      <c r="P49" s="3"/>
      <c r="Q49" s="3"/>
      <c r="R49" s="3"/>
      <c r="S49" s="3"/>
      <c r="T49" s="3"/>
      <c r="U49" s="3"/>
      <c r="V49" s="3"/>
      <c r="W49" s="3"/>
      <c r="X49" s="3"/>
      <c r="Y49" s="3"/>
      <c r="Z49" s="3"/>
    </row>
    <row r="50">
      <c r="A50" s="1" t="s">
        <v>418</v>
      </c>
      <c r="B50" s="2"/>
      <c r="C50" s="2"/>
      <c r="D50" s="227"/>
      <c r="E50" s="231">
        <f>SUM(E40:E49)</f>
        <v>0</v>
      </c>
      <c r="F50" s="2"/>
      <c r="G50" s="1" t="s">
        <v>418</v>
      </c>
      <c r="H50" s="3" t="str">
        <f t="shared" ref="H50:I50" si="13">B50</f>
        <v/>
      </c>
      <c r="I50" s="3" t="str">
        <f t="shared" si="13"/>
        <v/>
      </c>
      <c r="J50" s="227"/>
      <c r="K50" s="231">
        <f>SUM(K40:K49)</f>
        <v>0</v>
      </c>
      <c r="L50" s="3"/>
      <c r="M50" s="3"/>
      <c r="N50" s="3"/>
      <c r="O50" s="3"/>
      <c r="P50" s="3"/>
      <c r="Q50" s="3"/>
      <c r="R50" s="3"/>
      <c r="S50" s="3"/>
      <c r="T50" s="3"/>
      <c r="U50" s="3"/>
      <c r="V50" s="3"/>
      <c r="W50" s="3"/>
      <c r="X50" s="3"/>
      <c r="Y50" s="3"/>
      <c r="Z50" s="3"/>
    </row>
    <row r="51">
      <c r="A51" s="5"/>
      <c r="B51" s="4"/>
      <c r="C51" s="4"/>
      <c r="D51" s="227"/>
      <c r="E51" s="227"/>
      <c r="F51" s="4"/>
      <c r="G51" s="3"/>
      <c r="H51" s="3"/>
      <c r="I51" s="3"/>
      <c r="J51" s="3"/>
      <c r="K51" s="3"/>
      <c r="L51" s="3"/>
      <c r="M51" s="3"/>
      <c r="N51" s="3"/>
      <c r="O51" s="3"/>
      <c r="P51" s="3"/>
      <c r="Q51" s="3"/>
      <c r="R51" s="3"/>
      <c r="S51" s="3"/>
      <c r="T51" s="3"/>
      <c r="U51" s="3"/>
      <c r="V51" s="3"/>
      <c r="W51" s="3"/>
      <c r="X51" s="3"/>
      <c r="Y51" s="3"/>
      <c r="Z51" s="3"/>
    </row>
    <row r="52">
      <c r="A52" s="1" t="s">
        <v>419</v>
      </c>
      <c r="C52" s="4"/>
      <c r="D52" s="232" t="s">
        <v>420</v>
      </c>
      <c r="E52" s="231">
        <f>E30+E50</f>
        <v>110966200</v>
      </c>
      <c r="F52" s="4"/>
      <c r="G52" s="1" t="s">
        <v>419</v>
      </c>
      <c r="I52" s="3"/>
      <c r="J52" s="5"/>
      <c r="K52" s="231">
        <f>K30+K50</f>
        <v>4205080</v>
      </c>
      <c r="L52" s="3"/>
      <c r="M52" s="5"/>
      <c r="N52" s="3"/>
      <c r="O52" s="3"/>
      <c r="P52" s="3"/>
      <c r="Q52" s="3"/>
      <c r="R52" s="3"/>
      <c r="S52" s="3"/>
      <c r="T52" s="3"/>
      <c r="U52" s="3"/>
      <c r="V52" s="3"/>
      <c r="W52" s="3"/>
      <c r="X52" s="3"/>
      <c r="Y52" s="3"/>
      <c r="Z52" s="3"/>
    </row>
    <row r="53">
      <c r="A53" s="5"/>
      <c r="B53" s="4"/>
      <c r="C53" s="4"/>
      <c r="D53" s="227"/>
      <c r="E53" s="227"/>
      <c r="F53" s="4"/>
      <c r="G53" s="3"/>
      <c r="H53" s="3"/>
      <c r="I53" s="3"/>
      <c r="J53" s="5"/>
      <c r="K53" s="3"/>
      <c r="L53" s="3"/>
      <c r="M53" s="5"/>
      <c r="N53" s="3"/>
      <c r="O53" s="3"/>
      <c r="P53" s="3"/>
      <c r="Q53" s="3"/>
      <c r="R53" s="3"/>
      <c r="S53" s="3"/>
      <c r="T53" s="3"/>
      <c r="U53" s="3"/>
      <c r="V53" s="3"/>
      <c r="W53" s="3"/>
      <c r="X53" s="3"/>
      <c r="Y53" s="3"/>
      <c r="Z53" s="3"/>
    </row>
    <row r="54">
      <c r="A54" s="5" t="s">
        <v>421</v>
      </c>
      <c r="B54" s="2">
        <f>'Project Input'!B31</f>
        <v>1</v>
      </c>
      <c r="C54" s="2" t="s">
        <v>42</v>
      </c>
      <c r="D54" s="227">
        <f>E52</f>
        <v>110966200</v>
      </c>
      <c r="E54" s="231">
        <f>B54*D54</f>
        <v>110966200</v>
      </c>
      <c r="F54" s="4"/>
      <c r="G54" s="5" t="s">
        <v>421</v>
      </c>
      <c r="H54" s="3">
        <f>B54</f>
        <v>1</v>
      </c>
      <c r="I54" s="3"/>
      <c r="J54" s="232">
        <f>K52</f>
        <v>4205080</v>
      </c>
      <c r="K54" s="231">
        <f>H54*J54</f>
        <v>4205080</v>
      </c>
      <c r="L54" s="3"/>
      <c r="M54" s="5"/>
      <c r="N54" s="3"/>
      <c r="O54" s="3"/>
      <c r="P54" s="3"/>
      <c r="Q54" s="3"/>
      <c r="R54" s="3"/>
      <c r="S54" s="3"/>
      <c r="T54" s="3"/>
      <c r="U54" s="3"/>
      <c r="V54" s="3"/>
      <c r="W54" s="3"/>
      <c r="X54" s="3"/>
      <c r="Y54" s="3"/>
      <c r="Z54" s="3"/>
    </row>
    <row r="55">
      <c r="A55" s="3"/>
      <c r="B55" s="4"/>
      <c r="C55" s="4"/>
      <c r="D55" s="4"/>
      <c r="E55" s="4"/>
      <c r="F55" s="4"/>
      <c r="G55" s="3"/>
      <c r="H55" s="3"/>
      <c r="I55" s="3"/>
      <c r="J55" s="5"/>
      <c r="K55" s="3"/>
      <c r="L55" s="3"/>
      <c r="M55" s="5"/>
      <c r="N55" s="3"/>
      <c r="O55" s="3"/>
      <c r="P55" s="3"/>
      <c r="Q55" s="3"/>
      <c r="R55" s="3"/>
      <c r="S55" s="3"/>
      <c r="T55" s="3"/>
      <c r="U55" s="3"/>
      <c r="V55" s="3"/>
      <c r="W55" s="3"/>
      <c r="X55" s="3"/>
      <c r="Y55" s="3"/>
      <c r="Z55" s="3"/>
    </row>
    <row r="56">
      <c r="A56" s="3"/>
      <c r="B56" s="4"/>
      <c r="C56" s="4"/>
      <c r="D56" s="6" t="s">
        <v>422</v>
      </c>
      <c r="E56" s="4"/>
      <c r="F56" s="6" t="s">
        <v>423</v>
      </c>
      <c r="G56" s="3"/>
      <c r="H56" s="3"/>
      <c r="I56" s="3"/>
      <c r="J56" s="5"/>
      <c r="K56" s="3"/>
      <c r="L56" s="3"/>
      <c r="M56" s="5"/>
      <c r="N56" s="3"/>
      <c r="O56" s="3"/>
      <c r="P56" s="3"/>
      <c r="Q56" s="3"/>
      <c r="R56" s="3"/>
      <c r="S56" s="3"/>
      <c r="T56" s="3"/>
      <c r="U56" s="3"/>
      <c r="V56" s="3"/>
      <c r="W56" s="3"/>
      <c r="X56" s="3"/>
      <c r="Y56" s="3"/>
      <c r="Z56" s="3"/>
    </row>
    <row r="57">
      <c r="A57" s="6" t="s">
        <v>424</v>
      </c>
      <c r="B57" s="5" t="s">
        <v>74</v>
      </c>
      <c r="C57" s="5" t="s">
        <v>19</v>
      </c>
      <c r="D57" s="2" t="s">
        <v>400</v>
      </c>
      <c r="E57" s="2" t="s">
        <v>425</v>
      </c>
      <c r="F57" s="2" t="s">
        <v>400</v>
      </c>
      <c r="G57" s="2" t="s">
        <v>425</v>
      </c>
      <c r="H57" s="1"/>
      <c r="I57" s="5"/>
      <c r="J57" s="5"/>
      <c r="K57" s="5"/>
      <c r="L57" s="5"/>
      <c r="M57" s="5"/>
      <c r="N57" s="5"/>
      <c r="O57" s="5"/>
      <c r="P57" s="5"/>
      <c r="Q57" s="5"/>
      <c r="R57" s="3"/>
      <c r="S57" s="3"/>
      <c r="T57" s="3"/>
      <c r="U57" s="3"/>
      <c r="V57" s="3"/>
      <c r="W57" s="3"/>
      <c r="X57" s="3"/>
      <c r="Y57" s="3"/>
      <c r="Z57" s="3"/>
    </row>
    <row r="58">
      <c r="A58" s="2" t="s">
        <v>153</v>
      </c>
      <c r="B58" s="234" t="str">
        <f>'Project Input'!B30</f>
        <v>Mono Pitch (4884)</v>
      </c>
      <c r="C58" s="5"/>
      <c r="D58" s="4"/>
      <c r="E58" s="4"/>
      <c r="F58" s="4"/>
      <c r="G58" s="3"/>
      <c r="H58" s="5"/>
      <c r="I58" s="5"/>
      <c r="J58" s="3"/>
      <c r="K58" s="3"/>
      <c r="L58" s="3"/>
      <c r="M58" s="5"/>
      <c r="N58" s="3"/>
      <c r="O58" s="15"/>
      <c r="P58" s="5"/>
      <c r="Q58" s="3"/>
      <c r="R58" s="3"/>
      <c r="S58" s="3"/>
      <c r="T58" s="3"/>
      <c r="U58" s="3"/>
      <c r="V58" s="3"/>
      <c r="W58" s="3"/>
      <c r="X58" s="3"/>
      <c r="Y58" s="3"/>
      <c r="Z58" s="3"/>
    </row>
    <row r="59">
      <c r="A59" s="2" t="s">
        <v>426</v>
      </c>
      <c r="B59" s="2">
        <f>'Project Input'!B32</f>
        <v>2</v>
      </c>
      <c r="C59" s="5" t="s">
        <v>48</v>
      </c>
      <c r="D59" s="4"/>
      <c r="E59" s="4"/>
      <c r="F59" s="4"/>
      <c r="G59" s="3"/>
      <c r="H59" s="5"/>
      <c r="I59" s="5"/>
      <c r="J59" s="3"/>
      <c r="K59" s="3"/>
      <c r="L59" s="3"/>
      <c r="M59" s="5"/>
      <c r="N59" s="3"/>
      <c r="O59" s="15"/>
      <c r="P59" s="5"/>
      <c r="Q59" s="3"/>
      <c r="R59" s="3"/>
      <c r="S59" s="3"/>
      <c r="T59" s="3"/>
      <c r="U59" s="3"/>
      <c r="V59" s="3"/>
      <c r="W59" s="3"/>
      <c r="X59" s="3"/>
      <c r="Y59" s="3"/>
      <c r="Z59" s="3"/>
    </row>
    <row r="60">
      <c r="A60" s="2" t="s">
        <v>427</v>
      </c>
      <c r="B60" s="2">
        <f>'Project Input'!B33</f>
        <v>4</v>
      </c>
      <c r="C60" s="5" t="s">
        <v>428</v>
      </c>
      <c r="D60" s="4"/>
      <c r="E60" s="4"/>
      <c r="F60" s="4"/>
      <c r="G60" s="3"/>
      <c r="H60" s="5"/>
      <c r="I60" s="5"/>
      <c r="J60" s="3"/>
      <c r="K60" s="3"/>
      <c r="L60" s="3"/>
      <c r="M60" s="5"/>
      <c r="N60" s="3"/>
      <c r="O60" s="15"/>
      <c r="P60" s="5"/>
      <c r="Q60" s="3"/>
      <c r="R60" s="3"/>
      <c r="S60" s="3"/>
      <c r="T60" s="3"/>
      <c r="U60" s="3"/>
      <c r="V60" s="3"/>
      <c r="W60" s="3"/>
      <c r="X60" s="3"/>
      <c r="Y60" s="3"/>
      <c r="Z60" s="3"/>
    </row>
    <row r="61">
      <c r="A61" s="2" t="s">
        <v>429</v>
      </c>
      <c r="B61" s="2">
        <f>'Project Input'!B34</f>
        <v>0</v>
      </c>
      <c r="C61" s="5" t="s">
        <v>48</v>
      </c>
      <c r="D61" s="4"/>
      <c r="E61" s="4"/>
      <c r="F61" s="4"/>
      <c r="G61" s="3"/>
      <c r="H61" s="5"/>
      <c r="I61" s="5"/>
      <c r="J61" s="3"/>
      <c r="K61" s="3"/>
      <c r="L61" s="3"/>
      <c r="M61" s="5"/>
      <c r="N61" s="3"/>
      <c r="O61" s="15"/>
      <c r="P61" s="5"/>
      <c r="Q61" s="3"/>
      <c r="R61" s="3"/>
      <c r="S61" s="3"/>
      <c r="T61" s="3"/>
      <c r="U61" s="3"/>
      <c r="V61" s="3"/>
      <c r="W61" s="3"/>
      <c r="X61" s="3"/>
      <c r="Y61" s="3"/>
      <c r="Z61" s="3"/>
    </row>
    <row r="62">
      <c r="A62" s="2" t="s">
        <v>430</v>
      </c>
      <c r="B62" s="235">
        <f>H96</f>
        <v>61.2</v>
      </c>
      <c r="C62" s="5" t="s">
        <v>50</v>
      </c>
      <c r="D62" s="4"/>
      <c r="E62" s="4"/>
      <c r="F62" s="4"/>
      <c r="G62" s="3"/>
      <c r="H62" s="5"/>
      <c r="I62" s="5"/>
      <c r="J62" s="3"/>
      <c r="K62" s="3"/>
      <c r="L62" s="3"/>
      <c r="M62" s="5"/>
      <c r="N62" s="3"/>
      <c r="O62" s="15"/>
      <c r="P62" s="5"/>
      <c r="Q62" s="3"/>
      <c r="R62" s="3"/>
      <c r="S62" s="3"/>
      <c r="T62" s="3"/>
      <c r="U62" s="3"/>
      <c r="V62" s="3"/>
      <c r="W62" s="3"/>
      <c r="X62" s="3"/>
      <c r="Y62" s="3"/>
      <c r="Z62" s="3"/>
    </row>
    <row r="63">
      <c r="A63" s="2" t="s">
        <v>431</v>
      </c>
      <c r="B63" s="2"/>
      <c r="C63" s="5"/>
      <c r="D63" s="4">
        <f t="shared" ref="D63:G63" si="14">I96</f>
        <v>1228500</v>
      </c>
      <c r="E63" s="4">
        <f t="shared" si="14"/>
        <v>75184200</v>
      </c>
      <c r="F63" s="4">
        <f t="shared" si="14"/>
        <v>44000</v>
      </c>
      <c r="G63" s="3">
        <f t="shared" si="14"/>
        <v>2692800</v>
      </c>
      <c r="H63" s="5"/>
      <c r="I63" s="5"/>
      <c r="J63" s="3"/>
      <c r="K63" s="3"/>
      <c r="L63" s="3"/>
      <c r="M63" s="5"/>
      <c r="N63" s="3"/>
      <c r="O63" s="15"/>
      <c r="P63" s="5"/>
      <c r="Q63" s="3"/>
      <c r="R63" s="3"/>
      <c r="S63" s="3"/>
      <c r="T63" s="3"/>
      <c r="U63" s="3"/>
      <c r="V63" s="3"/>
      <c r="W63" s="3"/>
      <c r="X63" s="3"/>
      <c r="Y63" s="3"/>
      <c r="Z63" s="3"/>
    </row>
    <row r="64">
      <c r="A64" s="2" t="s">
        <v>170</v>
      </c>
      <c r="B64" s="2">
        <f>'Project Input'!B35</f>
        <v>6</v>
      </c>
      <c r="C64" s="5" t="s">
        <v>48</v>
      </c>
      <c r="D64" s="4">
        <v>850000.0</v>
      </c>
      <c r="E64" s="4">
        <f t="shared" ref="E64:E67" si="15">B64*D64</f>
        <v>5100000</v>
      </c>
      <c r="F64" s="2">
        <v>47500.0</v>
      </c>
      <c r="G64" s="3">
        <f t="shared" ref="G64:G67" si="16">B64*F64</f>
        <v>285000</v>
      </c>
      <c r="H64" s="5"/>
      <c r="I64" s="3"/>
      <c r="J64" s="3"/>
      <c r="K64" s="3"/>
      <c r="L64" s="3"/>
      <c r="M64" s="3"/>
      <c r="N64" s="3"/>
      <c r="O64" s="3"/>
      <c r="P64" s="3"/>
      <c r="Q64" s="3"/>
      <c r="R64" s="3"/>
      <c r="S64" s="3"/>
      <c r="T64" s="3"/>
      <c r="U64" s="3"/>
      <c r="V64" s="3"/>
      <c r="W64" s="3"/>
      <c r="X64" s="3"/>
      <c r="Y64" s="3"/>
      <c r="Z64" s="3"/>
    </row>
    <row r="65">
      <c r="A65" s="2" t="s">
        <v>432</v>
      </c>
      <c r="B65" s="2">
        <f>'Project Input'!B36</f>
        <v>27</v>
      </c>
      <c r="C65" s="5" t="s">
        <v>49</v>
      </c>
      <c r="D65" s="2">
        <v>500000.0</v>
      </c>
      <c r="E65" s="4">
        <f t="shared" si="15"/>
        <v>13500000</v>
      </c>
      <c r="F65" s="2">
        <v>20000.0</v>
      </c>
      <c r="G65" s="3">
        <f t="shared" si="16"/>
        <v>540000</v>
      </c>
      <c r="H65" s="5"/>
      <c r="I65" s="5"/>
      <c r="J65" s="3"/>
      <c r="K65" s="3"/>
      <c r="L65" s="3"/>
      <c r="M65" s="5"/>
      <c r="N65" s="3"/>
      <c r="O65" s="15"/>
      <c r="P65" s="5"/>
      <c r="Q65" s="3"/>
      <c r="R65" s="3"/>
      <c r="S65" s="3"/>
      <c r="T65" s="3"/>
      <c r="U65" s="3"/>
      <c r="V65" s="3"/>
      <c r="W65" s="3"/>
      <c r="X65" s="3"/>
      <c r="Y65" s="3"/>
      <c r="Z65" s="3"/>
    </row>
    <row r="66">
      <c r="A66" s="2" t="s">
        <v>433</v>
      </c>
      <c r="B66" s="2">
        <f>'Project Input'!B37</f>
        <v>10.5</v>
      </c>
      <c r="C66" s="5" t="s">
        <v>50</v>
      </c>
      <c r="D66" s="4">
        <v>500000.0</v>
      </c>
      <c r="E66" s="4">
        <f t="shared" si="15"/>
        <v>5250000</v>
      </c>
      <c r="F66" s="2">
        <v>20000.0</v>
      </c>
      <c r="G66" s="3">
        <f t="shared" si="16"/>
        <v>210000</v>
      </c>
      <c r="H66" s="5"/>
      <c r="I66" s="3"/>
      <c r="J66" s="3"/>
      <c r="K66" s="3"/>
      <c r="L66" s="3"/>
      <c r="M66" s="3"/>
      <c r="N66" s="3"/>
      <c r="O66" s="3"/>
      <c r="P66" s="3"/>
      <c r="Q66" s="3"/>
      <c r="R66" s="3"/>
      <c r="S66" s="3"/>
      <c r="T66" s="3"/>
      <c r="U66" s="3"/>
      <c r="V66" s="3"/>
      <c r="W66" s="3"/>
      <c r="X66" s="3"/>
      <c r="Y66" s="3"/>
      <c r="Z66" s="3"/>
    </row>
    <row r="67">
      <c r="A67" s="5" t="s">
        <v>434</v>
      </c>
      <c r="B67" s="2">
        <f>'Project Input'!B47</f>
        <v>0</v>
      </c>
      <c r="C67" s="2" t="s">
        <v>48</v>
      </c>
      <c r="D67" s="2">
        <v>300000.0</v>
      </c>
      <c r="E67" s="4">
        <f t="shared" si="15"/>
        <v>0</v>
      </c>
      <c r="F67" s="2">
        <v>16000.0</v>
      </c>
      <c r="G67" s="3">
        <f t="shared" si="16"/>
        <v>0</v>
      </c>
      <c r="H67" s="3"/>
      <c r="I67" s="3"/>
      <c r="J67" s="3"/>
      <c r="K67" s="3"/>
      <c r="L67" s="3"/>
      <c r="M67" s="3"/>
      <c r="N67" s="3"/>
      <c r="O67" s="3"/>
      <c r="P67" s="3"/>
      <c r="Q67" s="3"/>
      <c r="R67" s="3"/>
      <c r="S67" s="3"/>
      <c r="T67" s="3"/>
      <c r="U67" s="3"/>
      <c r="V67" s="3"/>
      <c r="W67" s="3"/>
      <c r="X67" s="3"/>
      <c r="Y67" s="3"/>
      <c r="Z67" s="3"/>
    </row>
    <row r="68">
      <c r="A68" s="5" t="s">
        <v>435</v>
      </c>
      <c r="B68" s="2">
        <v>0.0</v>
      </c>
      <c r="C68" s="2" t="s">
        <v>295</v>
      </c>
      <c r="D68" s="4"/>
      <c r="E68" s="4"/>
      <c r="F68" s="4"/>
      <c r="G68" s="3"/>
      <c r="H68" s="5"/>
      <c r="I68" s="3"/>
      <c r="J68" s="3"/>
      <c r="K68" s="3"/>
      <c r="L68" s="3"/>
      <c r="M68" s="3"/>
      <c r="N68" s="3"/>
      <c r="O68" s="3"/>
      <c r="P68" s="3"/>
      <c r="Q68" s="3"/>
      <c r="R68" s="3"/>
      <c r="S68" s="3"/>
      <c r="T68" s="3"/>
      <c r="U68" s="3"/>
      <c r="V68" s="3"/>
      <c r="W68" s="3"/>
      <c r="X68" s="3"/>
      <c r="Y68" s="3"/>
      <c r="Z68" s="3"/>
    </row>
    <row r="69">
      <c r="A69" s="5" t="s">
        <v>52</v>
      </c>
      <c r="B69" s="2">
        <f>'Project Input'!B38</f>
        <v>2</v>
      </c>
      <c r="C69" s="2" t="s">
        <v>295</v>
      </c>
      <c r="D69" s="4"/>
      <c r="E69" s="4"/>
      <c r="F69" s="4"/>
      <c r="G69" s="3"/>
      <c r="H69" s="3"/>
      <c r="I69" s="3"/>
      <c r="J69" s="3"/>
      <c r="K69" s="3"/>
      <c r="L69" s="3"/>
      <c r="M69" s="3"/>
      <c r="N69" s="3"/>
      <c r="O69" s="3"/>
      <c r="P69" s="3"/>
      <c r="Q69" s="3"/>
      <c r="R69" s="3"/>
      <c r="S69" s="3"/>
      <c r="T69" s="3"/>
      <c r="U69" s="3"/>
      <c r="V69" s="3"/>
      <c r="W69" s="3"/>
      <c r="X69" s="3"/>
      <c r="Y69" s="3"/>
      <c r="Z69" s="3"/>
    </row>
    <row r="70">
      <c r="A70" s="5" t="s">
        <v>54</v>
      </c>
      <c r="B70" s="2">
        <f>'Project Input'!B39</f>
        <v>2</v>
      </c>
      <c r="C70" s="2" t="s">
        <v>295</v>
      </c>
      <c r="D70" s="4"/>
      <c r="E70" s="4"/>
      <c r="F70" s="4"/>
      <c r="G70" s="3"/>
      <c r="H70" s="3"/>
      <c r="I70" s="3"/>
      <c r="J70" s="3"/>
      <c r="K70" s="3"/>
      <c r="L70" s="3"/>
      <c r="M70" s="3"/>
      <c r="N70" s="3"/>
      <c r="O70" s="3"/>
      <c r="P70" s="3"/>
      <c r="Q70" s="3"/>
      <c r="R70" s="3"/>
      <c r="S70" s="3"/>
      <c r="T70" s="3"/>
      <c r="U70" s="3"/>
      <c r="V70" s="3"/>
      <c r="W70" s="3"/>
      <c r="X70" s="3"/>
      <c r="Y70" s="3"/>
      <c r="Z70" s="3"/>
    </row>
    <row r="71">
      <c r="A71" s="5" t="s">
        <v>56</v>
      </c>
      <c r="B71" s="2">
        <f>'Project Input'!B40</f>
        <v>1</v>
      </c>
      <c r="C71" s="2" t="s">
        <v>295</v>
      </c>
      <c r="D71" s="4"/>
      <c r="E71" s="4"/>
      <c r="F71" s="4"/>
      <c r="G71" s="3"/>
      <c r="H71" s="3"/>
      <c r="I71" s="3"/>
      <c r="J71" s="3"/>
      <c r="K71" s="3"/>
      <c r="L71" s="3"/>
      <c r="M71" s="3"/>
      <c r="N71" s="3"/>
      <c r="O71" s="3"/>
      <c r="P71" s="3"/>
      <c r="Q71" s="3"/>
      <c r="R71" s="3"/>
      <c r="S71" s="3"/>
      <c r="T71" s="3"/>
      <c r="U71" s="3"/>
      <c r="V71" s="3"/>
      <c r="W71" s="3"/>
      <c r="X71" s="3"/>
      <c r="Y71" s="3"/>
      <c r="Z71" s="3"/>
    </row>
    <row r="72">
      <c r="A72" s="5" t="s">
        <v>436</v>
      </c>
      <c r="B72" s="2">
        <v>0.0</v>
      </c>
      <c r="C72" s="2" t="s">
        <v>295</v>
      </c>
      <c r="D72" s="4"/>
      <c r="E72" s="4"/>
      <c r="F72" s="4"/>
      <c r="G72" s="3"/>
      <c r="H72" s="3"/>
      <c r="I72" s="3"/>
      <c r="J72" s="3"/>
      <c r="K72" s="3"/>
      <c r="L72" s="3"/>
      <c r="M72" s="3"/>
      <c r="N72" s="3"/>
      <c r="O72" s="3"/>
      <c r="P72" s="3"/>
      <c r="Q72" s="3"/>
      <c r="R72" s="3"/>
      <c r="S72" s="3"/>
      <c r="T72" s="3"/>
      <c r="U72" s="3"/>
      <c r="V72" s="3"/>
      <c r="W72" s="3"/>
      <c r="X72" s="3"/>
      <c r="Y72" s="3"/>
      <c r="Z72" s="3"/>
    </row>
    <row r="73">
      <c r="A73" s="5" t="s">
        <v>437</v>
      </c>
      <c r="B73" s="2">
        <v>0.0</v>
      </c>
      <c r="C73" s="2" t="s">
        <v>295</v>
      </c>
      <c r="D73" s="4"/>
      <c r="E73" s="4"/>
      <c r="F73" s="4"/>
      <c r="G73" s="3"/>
      <c r="H73" s="3"/>
      <c r="I73" s="3"/>
      <c r="J73" s="3"/>
      <c r="K73" s="3"/>
      <c r="L73" s="3"/>
      <c r="M73" s="3"/>
      <c r="N73" s="3"/>
      <c r="O73" s="3"/>
      <c r="P73" s="3"/>
      <c r="Q73" s="3"/>
      <c r="R73" s="3"/>
      <c r="S73" s="3"/>
      <c r="T73" s="3"/>
      <c r="U73" s="3"/>
      <c r="V73" s="3"/>
      <c r="W73" s="3"/>
      <c r="X73" s="3"/>
      <c r="Y73" s="3"/>
      <c r="Z73" s="3"/>
    </row>
    <row r="74">
      <c r="A74" s="5" t="s">
        <v>438</v>
      </c>
      <c r="B74" s="2">
        <v>0.0</v>
      </c>
      <c r="C74" s="2" t="s">
        <v>50</v>
      </c>
      <c r="D74" s="4"/>
      <c r="E74" s="4"/>
      <c r="F74" s="4"/>
      <c r="G74" s="3"/>
      <c r="H74" s="3"/>
      <c r="I74" s="3"/>
      <c r="J74" s="3"/>
      <c r="K74" s="3"/>
      <c r="L74" s="3"/>
      <c r="M74" s="3"/>
      <c r="N74" s="3"/>
      <c r="O74" s="3"/>
      <c r="P74" s="3"/>
      <c r="Q74" s="3"/>
      <c r="R74" s="3"/>
      <c r="S74" s="3"/>
      <c r="T74" s="3"/>
      <c r="U74" s="3"/>
      <c r="V74" s="3"/>
      <c r="W74" s="3"/>
      <c r="X74" s="3"/>
      <c r="Y74" s="3"/>
      <c r="Z74" s="3"/>
    </row>
    <row r="75">
      <c r="A75" s="5" t="s">
        <v>439</v>
      </c>
      <c r="B75" s="2">
        <v>0.0</v>
      </c>
      <c r="C75" s="2" t="s">
        <v>49</v>
      </c>
      <c r="D75" s="4"/>
      <c r="E75" s="4"/>
      <c r="F75" s="4"/>
      <c r="G75" s="3"/>
      <c r="H75" s="3"/>
      <c r="I75" s="3"/>
      <c r="J75" s="3"/>
      <c r="K75" s="3"/>
      <c r="L75" s="3"/>
      <c r="M75" s="3"/>
      <c r="N75" s="3"/>
      <c r="O75" s="3"/>
      <c r="P75" s="3"/>
      <c r="Q75" s="3"/>
      <c r="R75" s="3"/>
      <c r="S75" s="3"/>
      <c r="T75" s="3"/>
      <c r="U75" s="3"/>
      <c r="V75" s="3"/>
      <c r="W75" s="3"/>
      <c r="X75" s="3"/>
      <c r="Y75" s="3"/>
      <c r="Z75" s="3"/>
    </row>
    <row r="76">
      <c r="A76" s="5" t="s">
        <v>386</v>
      </c>
      <c r="B76" s="2">
        <f>'Project Input'!B25</f>
        <v>50</v>
      </c>
      <c r="C76" s="2" t="s">
        <v>31</v>
      </c>
      <c r="D76" s="2">
        <v>400.0</v>
      </c>
      <c r="E76" s="4">
        <f>if((B76-100)&gt;0,(B76-100)*B62*D76,0)</f>
        <v>0</v>
      </c>
      <c r="F76" s="2">
        <v>15.0</v>
      </c>
      <c r="G76" s="3">
        <f>if((B76-100)&gt;0,(B76-100)*B62*F76,0)</f>
        <v>0</v>
      </c>
      <c r="H76" s="3"/>
      <c r="I76" s="3"/>
      <c r="J76" s="3"/>
      <c r="K76" s="3"/>
      <c r="L76" s="3"/>
      <c r="M76" s="3"/>
      <c r="N76" s="3"/>
      <c r="O76" s="3"/>
      <c r="P76" s="3"/>
      <c r="Q76" s="3"/>
      <c r="R76" s="3"/>
      <c r="S76" s="3"/>
      <c r="T76" s="3"/>
      <c r="U76" s="3"/>
      <c r="V76" s="3"/>
      <c r="W76" s="3"/>
      <c r="X76" s="3"/>
      <c r="Y76" s="3"/>
      <c r="Z76" s="3"/>
    </row>
    <row r="77">
      <c r="A77" s="5" t="s">
        <v>190</v>
      </c>
      <c r="B77" s="229">
        <f>B79</f>
        <v>61.2</v>
      </c>
      <c r="C77" s="2" t="s">
        <v>50</v>
      </c>
      <c r="D77" s="4"/>
      <c r="E77" s="4">
        <f>2000000+B77*80000</f>
        <v>6896000</v>
      </c>
      <c r="F77" s="4"/>
      <c r="G77" s="3">
        <f>80000+3200*B77</f>
        <v>275840</v>
      </c>
      <c r="H77" s="3"/>
      <c r="I77" s="3"/>
      <c r="J77" s="3"/>
      <c r="K77" s="3"/>
      <c r="L77" s="3"/>
      <c r="M77" s="3"/>
      <c r="N77" s="3"/>
      <c r="O77" s="3"/>
      <c r="P77" s="3"/>
      <c r="Q77" s="3"/>
      <c r="R77" s="3"/>
      <c r="S77" s="3"/>
      <c r="T77" s="3"/>
      <c r="U77" s="3"/>
      <c r="V77" s="3"/>
      <c r="W77" s="3"/>
      <c r="X77" s="3"/>
      <c r="Y77" s="3"/>
      <c r="Z77" s="3"/>
    </row>
    <row r="78">
      <c r="A78" s="5" t="s">
        <v>196</v>
      </c>
      <c r="B78" s="4">
        <f>B71+B70</f>
        <v>3</v>
      </c>
      <c r="C78" s="2" t="s">
        <v>440</v>
      </c>
      <c r="D78" s="4"/>
      <c r="E78" s="4">
        <f>if(B78&gt;0,1500000+500000*B78,0)</f>
        <v>3000000</v>
      </c>
      <c r="F78" s="4"/>
      <c r="G78" s="3">
        <f>if(B78&gt;0,60000+20000*B78,0)</f>
        <v>120000</v>
      </c>
      <c r="H78" s="3"/>
      <c r="I78" s="3"/>
      <c r="J78" s="3"/>
      <c r="K78" s="3"/>
      <c r="L78" s="3"/>
      <c r="M78" s="3"/>
      <c r="N78" s="3"/>
      <c r="O78" s="3"/>
      <c r="P78" s="3"/>
      <c r="Q78" s="3"/>
      <c r="R78" s="3"/>
      <c r="S78" s="3"/>
      <c r="T78" s="3"/>
      <c r="U78" s="3"/>
      <c r="V78" s="3"/>
      <c r="W78" s="3"/>
      <c r="X78" s="3"/>
      <c r="Y78" s="3"/>
      <c r="Z78" s="3"/>
    </row>
    <row r="79">
      <c r="A79" s="5" t="s">
        <v>441</v>
      </c>
      <c r="B79" s="229">
        <f>B62</f>
        <v>61.2</v>
      </c>
      <c r="C79" s="2" t="s">
        <v>50</v>
      </c>
      <c r="D79" s="4"/>
      <c r="E79" s="4">
        <f>15000*B79</f>
        <v>918000</v>
      </c>
      <c r="F79" s="4"/>
      <c r="G79" s="3">
        <f>600*B79</f>
        <v>36720</v>
      </c>
      <c r="H79" s="3"/>
      <c r="I79" s="3"/>
      <c r="J79" s="3"/>
      <c r="K79" s="3"/>
      <c r="L79" s="3"/>
      <c r="M79" s="3"/>
      <c r="N79" s="3"/>
      <c r="O79" s="3"/>
      <c r="P79" s="3"/>
      <c r="Q79" s="3"/>
      <c r="R79" s="3"/>
      <c r="S79" s="3"/>
      <c r="T79" s="3"/>
      <c r="U79" s="3"/>
      <c r="V79" s="3"/>
      <c r="W79" s="3"/>
      <c r="X79" s="3"/>
      <c r="Y79" s="3"/>
      <c r="Z79" s="3"/>
    </row>
    <row r="80">
      <c r="A80" s="5" t="s">
        <v>442</v>
      </c>
      <c r="B80" s="229">
        <f>B79</f>
        <v>61.2</v>
      </c>
      <c r="C80" s="2" t="s">
        <v>50</v>
      </c>
      <c r="D80" s="4"/>
      <c r="E80" s="4">
        <f>200000+B80*15000</f>
        <v>1118000</v>
      </c>
      <c r="F80" s="4"/>
      <c r="G80" s="3">
        <f>8000+600*B80</f>
        <v>44720</v>
      </c>
      <c r="H80" s="3"/>
      <c r="I80" s="3"/>
      <c r="J80" s="3"/>
      <c r="K80" s="3"/>
      <c r="L80" s="3"/>
      <c r="M80" s="3"/>
      <c r="N80" s="3"/>
      <c r="O80" s="3"/>
      <c r="P80" s="3"/>
      <c r="Q80" s="3"/>
      <c r="R80" s="3"/>
      <c r="S80" s="3"/>
      <c r="T80" s="3"/>
      <c r="U80" s="3"/>
      <c r="V80" s="3"/>
      <c r="W80" s="3"/>
      <c r="X80" s="3"/>
      <c r="Y80" s="3"/>
      <c r="Z80" s="3"/>
    </row>
    <row r="81">
      <c r="A81" s="1" t="s">
        <v>443</v>
      </c>
      <c r="B81" s="4"/>
      <c r="C81" s="6" t="s">
        <v>191</v>
      </c>
      <c r="D81" s="4"/>
      <c r="E81" s="20">
        <f>sum(E58:E80)</f>
        <v>110966200</v>
      </c>
      <c r="F81" s="20"/>
      <c r="G81" s="20">
        <f>sum(G58:G80)</f>
        <v>4205080</v>
      </c>
      <c r="H81" s="3"/>
      <c r="I81" s="3"/>
      <c r="J81" s="3"/>
      <c r="K81" s="3"/>
      <c r="L81" s="3"/>
      <c r="M81" s="3"/>
      <c r="N81" s="3"/>
      <c r="O81" s="3"/>
      <c r="P81" s="3"/>
      <c r="Q81" s="3"/>
      <c r="R81" s="3"/>
      <c r="S81" s="3"/>
      <c r="T81" s="3"/>
      <c r="U81" s="3"/>
      <c r="V81" s="3"/>
      <c r="W81" s="3"/>
      <c r="X81" s="3"/>
      <c r="Y81" s="3"/>
      <c r="Z81" s="3"/>
    </row>
    <row r="82">
      <c r="A82" s="3"/>
      <c r="B82" s="4"/>
      <c r="C82" s="4"/>
      <c r="D82" s="4"/>
      <c r="E82" s="4"/>
      <c r="F82" s="4"/>
      <c r="G82" s="3"/>
      <c r="H82" s="3"/>
      <c r="I82" s="3"/>
      <c r="J82" s="3"/>
      <c r="K82" s="3"/>
      <c r="L82" s="3"/>
      <c r="M82" s="3"/>
      <c r="N82" s="3"/>
      <c r="O82" s="3"/>
      <c r="P82" s="3"/>
      <c r="Q82" s="3"/>
      <c r="R82" s="3"/>
      <c r="S82" s="3"/>
      <c r="T82" s="3"/>
      <c r="U82" s="3"/>
      <c r="V82" s="3"/>
      <c r="W82" s="3"/>
      <c r="X82" s="3"/>
      <c r="Y82" s="3"/>
      <c r="Z82" s="3"/>
    </row>
    <row r="83">
      <c r="A83" s="3"/>
      <c r="B83" s="4"/>
      <c r="C83" s="4"/>
      <c r="D83" s="4"/>
      <c r="E83" s="4"/>
      <c r="F83" s="4"/>
      <c r="G83" s="3"/>
      <c r="H83" s="3"/>
      <c r="I83" s="3"/>
      <c r="J83" s="3"/>
      <c r="K83" s="3"/>
      <c r="L83" s="3"/>
      <c r="M83" s="3"/>
      <c r="N83" s="3"/>
      <c r="O83" s="3"/>
      <c r="P83" s="3"/>
      <c r="Q83" s="3"/>
      <c r="R83" s="3"/>
      <c r="S83" s="3"/>
      <c r="T83" s="3"/>
      <c r="U83" s="3"/>
      <c r="V83" s="3"/>
      <c r="W83" s="3"/>
      <c r="X83" s="3"/>
      <c r="Y83" s="3"/>
      <c r="Z83" s="3"/>
    </row>
    <row r="84">
      <c r="A84" s="3"/>
      <c r="B84" s="3"/>
      <c r="C84" s="5"/>
      <c r="D84" s="3"/>
      <c r="E84" s="3"/>
      <c r="F84" s="5"/>
      <c r="G84" s="3"/>
      <c r="H84" s="3"/>
      <c r="I84" s="3"/>
      <c r="J84" s="3"/>
      <c r="K84" s="3"/>
      <c r="L84" s="3"/>
      <c r="M84" s="3"/>
      <c r="N84" s="3"/>
      <c r="O84" s="3"/>
      <c r="P84" s="3"/>
      <c r="Q84" s="3"/>
      <c r="R84" s="3"/>
      <c r="S84" s="3"/>
      <c r="T84" s="3"/>
      <c r="U84" s="3"/>
      <c r="V84" s="3"/>
      <c r="W84" s="3"/>
      <c r="X84" s="3"/>
      <c r="Y84" s="3"/>
      <c r="Z84" s="3"/>
    </row>
    <row r="85">
      <c r="A85" s="3"/>
      <c r="B85" s="3"/>
      <c r="C85" s="5" t="s">
        <v>302</v>
      </c>
      <c r="D85" s="3"/>
      <c r="E85" s="3"/>
      <c r="F85" s="5"/>
      <c r="G85" s="3"/>
      <c r="H85" s="3"/>
      <c r="I85" s="1" t="s">
        <v>444</v>
      </c>
      <c r="J85" s="3"/>
      <c r="K85" s="1" t="s">
        <v>445</v>
      </c>
      <c r="L85" s="3"/>
      <c r="M85" s="3"/>
      <c r="N85" s="3"/>
      <c r="O85" s="3"/>
      <c r="P85" s="3"/>
      <c r="Q85" s="3"/>
      <c r="R85" s="3"/>
      <c r="S85" s="3"/>
      <c r="T85" s="3"/>
      <c r="U85" s="3"/>
      <c r="V85" s="3"/>
      <c r="W85" s="3"/>
      <c r="X85" s="3"/>
      <c r="Y85" s="3"/>
      <c r="Z85" s="3"/>
    </row>
    <row r="86">
      <c r="A86" s="1" t="s">
        <v>446</v>
      </c>
      <c r="B86" s="5" t="s">
        <v>447</v>
      </c>
      <c r="C86" s="5" t="s">
        <v>448</v>
      </c>
      <c r="D86" s="5" t="s">
        <v>449</v>
      </c>
      <c r="E86" s="5" t="s">
        <v>450</v>
      </c>
      <c r="F86" s="5" t="s">
        <v>451</v>
      </c>
      <c r="G86" s="5" t="s">
        <v>452</v>
      </c>
      <c r="H86" s="5" t="s">
        <v>453</v>
      </c>
      <c r="I86" s="5" t="s">
        <v>454</v>
      </c>
      <c r="J86" s="5" t="s">
        <v>455</v>
      </c>
      <c r="K86" s="5" t="s">
        <v>454</v>
      </c>
      <c r="L86" s="5" t="s">
        <v>455</v>
      </c>
      <c r="M86" s="3"/>
      <c r="N86" s="3"/>
      <c r="O86" s="3"/>
      <c r="P86" s="3"/>
      <c r="Q86" s="3"/>
      <c r="R86" s="3"/>
      <c r="S86" s="3"/>
      <c r="T86" s="3"/>
      <c r="U86" s="3"/>
      <c r="V86" s="3"/>
      <c r="W86" s="3"/>
      <c r="X86" s="3"/>
      <c r="Y86" s="3"/>
      <c r="Z86" s="3"/>
    </row>
    <row r="87" ht="24.75" customHeight="1">
      <c r="A87" s="234" t="s">
        <v>39</v>
      </c>
      <c r="B87" s="2">
        <v>4972.0</v>
      </c>
      <c r="C87" s="4">
        <f t="shared" ref="C87:C92" si="17">1221*$B$59</f>
        <v>2442</v>
      </c>
      <c r="D87" s="4">
        <f t="shared" ref="D87:D92" si="18">2442*$B$60</f>
        <v>9768</v>
      </c>
      <c r="E87" s="4">
        <f t="shared" ref="E87:E92" si="19">3053*$B$61</f>
        <v>0</v>
      </c>
      <c r="F87" s="2">
        <v>88.0</v>
      </c>
      <c r="G87" s="4">
        <f t="shared" ref="G87:G92" si="20">sum(C87:F87)</f>
        <v>12298</v>
      </c>
      <c r="H87" s="229">
        <f t="shared" ref="H87:H92" si="21">roundup(B87*G87/1000000,1)</f>
        <v>61.2</v>
      </c>
      <c r="I87" s="4">
        <v>1228500.0</v>
      </c>
      <c r="J87" s="4">
        <f t="shared" ref="J87:J92" si="22">H87*I87</f>
        <v>75184200</v>
      </c>
      <c r="K87" s="5">
        <v>44000.0</v>
      </c>
      <c r="L87" s="3">
        <f t="shared" ref="L87:L92" si="23">K87*H87</f>
        <v>2692800</v>
      </c>
      <c r="M87" s="3"/>
      <c r="N87" s="3"/>
      <c r="O87" s="3"/>
      <c r="P87" s="3"/>
      <c r="Q87" s="3"/>
      <c r="R87" s="3"/>
      <c r="S87" s="3"/>
      <c r="T87" s="3"/>
      <c r="U87" s="3"/>
      <c r="V87" s="3"/>
      <c r="W87" s="3"/>
      <c r="X87" s="3"/>
      <c r="Y87" s="3"/>
      <c r="Z87" s="3"/>
    </row>
    <row r="88" ht="24.75" customHeight="1">
      <c r="A88" s="234" t="s">
        <v>132</v>
      </c>
      <c r="B88" s="2">
        <v>6194.0</v>
      </c>
      <c r="C88" s="4">
        <f t="shared" si="17"/>
        <v>2442</v>
      </c>
      <c r="D88" s="4">
        <f t="shared" si="18"/>
        <v>9768</v>
      </c>
      <c r="E88" s="4">
        <f t="shared" si="19"/>
        <v>0</v>
      </c>
      <c r="F88" s="2">
        <v>88.0</v>
      </c>
      <c r="G88" s="4">
        <f t="shared" si="20"/>
        <v>12298</v>
      </c>
      <c r="H88" s="229">
        <f t="shared" si="21"/>
        <v>76.2</v>
      </c>
      <c r="I88" s="4">
        <v>1123500.0</v>
      </c>
      <c r="J88" s="4">
        <f t="shared" si="22"/>
        <v>85610700</v>
      </c>
      <c r="K88" s="5">
        <v>42500.0</v>
      </c>
      <c r="L88" s="3">
        <f t="shared" si="23"/>
        <v>3238500</v>
      </c>
      <c r="M88" s="3"/>
      <c r="N88" s="3"/>
      <c r="O88" s="3"/>
      <c r="P88" s="3"/>
      <c r="Q88" s="3"/>
      <c r="R88" s="3"/>
      <c r="S88" s="3"/>
      <c r="T88" s="3"/>
      <c r="U88" s="3"/>
      <c r="V88" s="3"/>
      <c r="W88" s="3"/>
      <c r="X88" s="3"/>
      <c r="Y88" s="3"/>
      <c r="Z88" s="3"/>
    </row>
    <row r="89" ht="24.75" customHeight="1">
      <c r="A89" s="234" t="s">
        <v>135</v>
      </c>
      <c r="B89" s="2">
        <v>7414.0</v>
      </c>
      <c r="C89" s="4">
        <f t="shared" si="17"/>
        <v>2442</v>
      </c>
      <c r="D89" s="4">
        <f t="shared" si="18"/>
        <v>9768</v>
      </c>
      <c r="E89" s="4">
        <f t="shared" si="19"/>
        <v>0</v>
      </c>
      <c r="F89" s="2">
        <v>88.0</v>
      </c>
      <c r="G89" s="4">
        <f t="shared" si="20"/>
        <v>12298</v>
      </c>
      <c r="H89" s="229">
        <f t="shared" si="21"/>
        <v>91.2</v>
      </c>
      <c r="I89" s="4">
        <v>1123500.0</v>
      </c>
      <c r="J89" s="4">
        <f t="shared" si="22"/>
        <v>102463200</v>
      </c>
      <c r="K89" s="5">
        <v>42500.0</v>
      </c>
      <c r="L89" s="3">
        <f t="shared" si="23"/>
        <v>3876000</v>
      </c>
      <c r="M89" s="3"/>
      <c r="N89" s="3"/>
      <c r="O89" s="3"/>
      <c r="P89" s="3"/>
      <c r="Q89" s="3"/>
      <c r="R89" s="3"/>
      <c r="S89" s="3"/>
      <c r="T89" s="3"/>
      <c r="U89" s="3"/>
      <c r="V89" s="3"/>
      <c r="W89" s="3"/>
      <c r="X89" s="3"/>
      <c r="Y89" s="3"/>
      <c r="Z89" s="3"/>
    </row>
    <row r="90" ht="24.75" customHeight="1">
      <c r="A90" s="234" t="s">
        <v>137</v>
      </c>
      <c r="B90" s="2">
        <v>9856.0</v>
      </c>
      <c r="C90" s="4">
        <f t="shared" si="17"/>
        <v>2442</v>
      </c>
      <c r="D90" s="4">
        <f t="shared" si="18"/>
        <v>9768</v>
      </c>
      <c r="E90" s="4">
        <f t="shared" si="19"/>
        <v>0</v>
      </c>
      <c r="F90" s="2">
        <v>88.0</v>
      </c>
      <c r="G90" s="4">
        <f t="shared" si="20"/>
        <v>12298</v>
      </c>
      <c r="H90" s="229">
        <f t="shared" si="21"/>
        <v>121.3</v>
      </c>
      <c r="I90" s="4">
        <v>1123500.0</v>
      </c>
      <c r="J90" s="4">
        <f t="shared" si="22"/>
        <v>136280550</v>
      </c>
      <c r="K90" s="5">
        <v>42500.0</v>
      </c>
      <c r="L90" s="3">
        <f t="shared" si="23"/>
        <v>5155250</v>
      </c>
      <c r="M90" s="3"/>
      <c r="N90" s="3"/>
      <c r="O90" s="3"/>
      <c r="P90" s="3"/>
      <c r="Q90" s="3"/>
      <c r="R90" s="3"/>
      <c r="S90" s="3"/>
      <c r="T90" s="3"/>
      <c r="U90" s="3"/>
      <c r="V90" s="3"/>
      <c r="W90" s="3"/>
      <c r="X90" s="3"/>
      <c r="Y90" s="3"/>
      <c r="Z90" s="3"/>
    </row>
    <row r="91" ht="24.75" customHeight="1">
      <c r="A91" s="234" t="s">
        <v>140</v>
      </c>
      <c r="B91" s="2">
        <v>7414.0</v>
      </c>
      <c r="C91" s="4">
        <f t="shared" si="17"/>
        <v>2442</v>
      </c>
      <c r="D91" s="4">
        <f t="shared" si="18"/>
        <v>9768</v>
      </c>
      <c r="E91" s="4">
        <f t="shared" si="19"/>
        <v>0</v>
      </c>
      <c r="F91" s="2">
        <v>88.0</v>
      </c>
      <c r="G91" s="4">
        <f t="shared" si="20"/>
        <v>12298</v>
      </c>
      <c r="H91" s="229">
        <f t="shared" si="21"/>
        <v>91.2</v>
      </c>
      <c r="I91" s="4">
        <v>1228500.0</v>
      </c>
      <c r="J91" s="4">
        <f t="shared" si="22"/>
        <v>112039200</v>
      </c>
      <c r="K91" s="5">
        <v>44000.0</v>
      </c>
      <c r="L91" s="3">
        <f t="shared" si="23"/>
        <v>4012800</v>
      </c>
      <c r="M91" s="3"/>
      <c r="N91" s="3"/>
      <c r="O91" s="3"/>
      <c r="P91" s="3"/>
      <c r="Q91" s="3"/>
      <c r="R91" s="3"/>
      <c r="S91" s="3"/>
      <c r="T91" s="3"/>
      <c r="U91" s="3"/>
      <c r="V91" s="3"/>
      <c r="W91" s="3"/>
      <c r="X91" s="3"/>
      <c r="Y91" s="3"/>
      <c r="Z91" s="3"/>
    </row>
    <row r="92" ht="24.75" customHeight="1">
      <c r="A92" s="234" t="s">
        <v>143</v>
      </c>
      <c r="B92" s="2">
        <v>8635.0</v>
      </c>
      <c r="C92" s="4">
        <f t="shared" si="17"/>
        <v>2442</v>
      </c>
      <c r="D92" s="4">
        <f t="shared" si="18"/>
        <v>9768</v>
      </c>
      <c r="E92" s="4">
        <f t="shared" si="19"/>
        <v>0</v>
      </c>
      <c r="F92" s="2">
        <v>88.0</v>
      </c>
      <c r="G92" s="4">
        <f t="shared" si="20"/>
        <v>12298</v>
      </c>
      <c r="H92" s="229">
        <f t="shared" si="21"/>
        <v>106.2</v>
      </c>
      <c r="I92" s="4">
        <v>1228500.0</v>
      </c>
      <c r="J92" s="4">
        <f t="shared" si="22"/>
        <v>130466700</v>
      </c>
      <c r="K92" s="5">
        <v>44000.0</v>
      </c>
      <c r="L92" s="3">
        <f t="shared" si="23"/>
        <v>4672800</v>
      </c>
      <c r="M92" s="3"/>
      <c r="N92" s="3"/>
      <c r="O92" s="3"/>
      <c r="P92" s="3"/>
      <c r="Q92" s="3"/>
      <c r="R92" s="3"/>
      <c r="S92" s="3"/>
      <c r="T92" s="3"/>
      <c r="U92" s="3"/>
      <c r="V92" s="3"/>
      <c r="W92" s="3"/>
      <c r="X92" s="3"/>
      <c r="Y92" s="3"/>
      <c r="Z92" s="3"/>
    </row>
    <row r="93" ht="24.75" customHeight="1">
      <c r="A93" s="234" t="s">
        <v>144</v>
      </c>
      <c r="B93" s="2"/>
      <c r="C93" s="4"/>
      <c r="D93" s="4"/>
      <c r="E93" s="4"/>
      <c r="F93" s="2"/>
      <c r="G93" s="4"/>
      <c r="H93" s="229"/>
      <c r="I93" s="4"/>
      <c r="J93" s="4"/>
      <c r="K93" s="5"/>
      <c r="L93" s="3"/>
      <c r="M93" s="3"/>
      <c r="N93" s="3"/>
      <c r="O93" s="3"/>
      <c r="P93" s="3"/>
      <c r="Q93" s="3"/>
      <c r="R93" s="3"/>
      <c r="S93" s="3"/>
      <c r="T93" s="3"/>
      <c r="U93" s="3"/>
      <c r="V93" s="3"/>
      <c r="W93" s="3"/>
      <c r="X93" s="3"/>
      <c r="Y93" s="3"/>
      <c r="Z93" s="3"/>
    </row>
    <row r="94" ht="24.75" customHeight="1">
      <c r="A94" s="234" t="s">
        <v>145</v>
      </c>
      <c r="B94" s="2"/>
      <c r="C94" s="4"/>
      <c r="D94" s="4"/>
      <c r="E94" s="4"/>
      <c r="F94" s="2"/>
      <c r="G94" s="4"/>
      <c r="H94" s="229"/>
      <c r="I94" s="4"/>
      <c r="J94" s="4"/>
      <c r="K94" s="5"/>
      <c r="L94" s="3"/>
      <c r="M94" s="3"/>
      <c r="N94" s="3"/>
      <c r="O94" s="3"/>
      <c r="P94" s="3"/>
      <c r="Q94" s="3"/>
      <c r="R94" s="3"/>
      <c r="S94" s="3"/>
      <c r="T94" s="3"/>
      <c r="U94" s="3"/>
      <c r="V94" s="3"/>
      <c r="W94" s="3"/>
      <c r="X94" s="3"/>
      <c r="Y94" s="3"/>
      <c r="Z94" s="3"/>
    </row>
    <row r="95" ht="24.75" customHeight="1">
      <c r="A95" s="234" t="s">
        <v>146</v>
      </c>
      <c r="B95" s="2"/>
      <c r="C95" s="4"/>
      <c r="D95" s="4"/>
      <c r="E95" s="4"/>
      <c r="F95" s="2"/>
      <c r="G95" s="4"/>
      <c r="H95" s="229"/>
      <c r="I95" s="4"/>
      <c r="J95" s="4"/>
      <c r="K95" s="5"/>
      <c r="L95" s="3"/>
      <c r="M95" s="3"/>
      <c r="N95" s="3"/>
      <c r="O95" s="3"/>
      <c r="P95" s="3"/>
      <c r="Q95" s="3"/>
      <c r="R95" s="3"/>
      <c r="S95" s="3"/>
      <c r="T95" s="3"/>
      <c r="U95" s="3"/>
      <c r="V95" s="3"/>
      <c r="W95" s="3"/>
      <c r="X95" s="3"/>
      <c r="Y95" s="3"/>
      <c r="Z95" s="3"/>
    </row>
    <row r="96" ht="24.75" customHeight="1">
      <c r="A96" s="236" t="str">
        <f>B58</f>
        <v>Mono Pitch (4884)</v>
      </c>
      <c r="B96" s="4"/>
      <c r="C96" s="4"/>
      <c r="D96" s="4"/>
      <c r="E96" s="4"/>
      <c r="F96" s="4"/>
      <c r="G96" s="4"/>
      <c r="H96" s="229">
        <f t="shared" ref="H96:L96" si="24">Index(H87:H92,MATCH($A$96,$A$87:$A$92,0))</f>
        <v>61.2</v>
      </c>
      <c r="I96" s="4">
        <f t="shared" si="24"/>
        <v>1228500</v>
      </c>
      <c r="J96" s="4">
        <f t="shared" si="24"/>
        <v>75184200</v>
      </c>
      <c r="K96" s="4">
        <f t="shared" si="24"/>
        <v>44000</v>
      </c>
      <c r="L96" s="4">
        <f t="shared" si="24"/>
        <v>2692800</v>
      </c>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5"/>
      <c r="B98" s="3"/>
      <c r="C98" s="3"/>
      <c r="D98" s="3"/>
      <c r="E98" s="3"/>
      <c r="F98" s="3"/>
      <c r="G98" s="3"/>
      <c r="H98" s="3"/>
      <c r="I98" s="3"/>
      <c r="J98" s="3"/>
      <c r="K98" s="3"/>
      <c r="L98" s="3"/>
      <c r="M98" s="3"/>
      <c r="N98" s="3"/>
      <c r="O98" s="3"/>
      <c r="P98" s="3"/>
      <c r="Q98" s="3"/>
      <c r="R98" s="3"/>
      <c r="S98" s="3"/>
      <c r="T98" s="3"/>
      <c r="U98" s="3"/>
      <c r="V98" s="3"/>
      <c r="W98" s="3"/>
      <c r="X98" s="3"/>
      <c r="Y98" s="3"/>
      <c r="Z98" s="3"/>
    </row>
    <row r="99">
      <c r="A99" s="233"/>
      <c r="B99" s="233"/>
      <c r="C99" s="233"/>
      <c r="D99" s="233"/>
      <c r="E99" s="233"/>
      <c r="F99" s="233"/>
      <c r="G99" s="233"/>
      <c r="H99" s="233"/>
      <c r="I99" s="3"/>
      <c r="J99" s="233"/>
      <c r="K99" s="233"/>
      <c r="L99" s="233"/>
      <c r="M99" s="233"/>
      <c r="N99" s="233"/>
      <c r="O99" s="233"/>
      <c r="P99" s="233"/>
      <c r="Q99" s="233"/>
      <c r="R99" s="233"/>
      <c r="S99" s="233"/>
      <c r="T99" s="233"/>
      <c r="U99" s="233"/>
      <c r="V99" s="233"/>
      <c r="W99" s="233"/>
      <c r="X99" s="233"/>
      <c r="Y99" s="233"/>
      <c r="Z99" s="233"/>
    </row>
    <row r="100">
      <c r="A100" s="233"/>
      <c r="B100" s="233"/>
      <c r="C100" s="233"/>
      <c r="D100" s="233"/>
      <c r="E100" s="233"/>
      <c r="F100" s="233"/>
      <c r="G100" s="233"/>
      <c r="H100" s="233"/>
      <c r="I100" s="3"/>
      <c r="J100" s="233"/>
      <c r="K100" s="233"/>
      <c r="L100" s="233"/>
      <c r="M100" s="233"/>
      <c r="N100" s="233"/>
      <c r="O100" s="233"/>
      <c r="P100" s="233"/>
      <c r="Q100" s="233"/>
      <c r="R100" s="233"/>
      <c r="S100" s="233"/>
      <c r="T100" s="233"/>
      <c r="U100" s="233"/>
      <c r="V100" s="233"/>
      <c r="W100" s="233"/>
      <c r="X100" s="233"/>
      <c r="Y100" s="233"/>
      <c r="Z100" s="233"/>
    </row>
    <row r="101">
      <c r="A101" s="233"/>
      <c r="B101" s="233"/>
      <c r="C101" s="233"/>
      <c r="D101" s="233"/>
      <c r="E101" s="233"/>
      <c r="F101" s="233"/>
      <c r="G101" s="233"/>
      <c r="H101" s="233"/>
      <c r="I101" s="3"/>
      <c r="J101" s="233"/>
      <c r="K101" s="233"/>
      <c r="L101" s="233"/>
      <c r="M101" s="233"/>
      <c r="N101" s="233"/>
      <c r="O101" s="233"/>
      <c r="P101" s="233"/>
      <c r="Q101" s="233"/>
      <c r="R101" s="233"/>
      <c r="S101" s="233"/>
      <c r="T101" s="233"/>
      <c r="U101" s="233"/>
      <c r="V101" s="233"/>
      <c r="W101" s="233"/>
      <c r="X101" s="233"/>
      <c r="Y101" s="233"/>
      <c r="Z101" s="233"/>
    </row>
    <row r="102">
      <c r="A102" s="233"/>
      <c r="B102" s="233"/>
      <c r="C102" s="233"/>
      <c r="D102" s="233"/>
      <c r="E102" s="233"/>
      <c r="F102" s="233"/>
      <c r="G102" s="233"/>
      <c r="H102" s="233"/>
      <c r="I102" s="3"/>
      <c r="J102" s="233"/>
      <c r="K102" s="233"/>
      <c r="L102" s="233"/>
      <c r="M102" s="233"/>
      <c r="N102" s="233"/>
      <c r="O102" s="233"/>
      <c r="P102" s="233"/>
      <c r="Q102" s="233"/>
      <c r="R102" s="233"/>
      <c r="S102" s="233"/>
      <c r="T102" s="233"/>
      <c r="U102" s="233"/>
      <c r="V102" s="233"/>
      <c r="W102" s="233"/>
      <c r="X102" s="233"/>
      <c r="Y102" s="233"/>
      <c r="Z102" s="233"/>
    </row>
    <row r="103">
      <c r="A103" s="233"/>
      <c r="B103" s="233"/>
      <c r="C103" s="233"/>
      <c r="D103" s="233"/>
      <c r="E103" s="233"/>
      <c r="F103" s="233"/>
      <c r="G103" s="233"/>
      <c r="H103" s="233"/>
      <c r="I103" s="3"/>
      <c r="J103" s="233"/>
      <c r="K103" s="233"/>
      <c r="L103" s="233"/>
      <c r="M103" s="233"/>
      <c r="N103" s="233"/>
      <c r="O103" s="233"/>
      <c r="P103" s="233"/>
      <c r="Q103" s="233"/>
      <c r="R103" s="233"/>
      <c r="S103" s="233"/>
      <c r="T103" s="233"/>
      <c r="U103" s="233"/>
      <c r="V103" s="233"/>
      <c r="W103" s="233"/>
      <c r="X103" s="233"/>
      <c r="Y103" s="233"/>
      <c r="Z103" s="233"/>
    </row>
    <row r="104">
      <c r="A104" s="233"/>
      <c r="B104" s="233"/>
      <c r="C104" s="233"/>
      <c r="D104" s="233"/>
      <c r="E104" s="233"/>
      <c r="F104" s="233"/>
      <c r="G104" s="233"/>
      <c r="H104" s="233"/>
      <c r="I104" s="3"/>
      <c r="J104" s="233"/>
      <c r="K104" s="233"/>
      <c r="L104" s="233"/>
      <c r="M104" s="233"/>
      <c r="N104" s="233"/>
      <c r="O104" s="233"/>
      <c r="P104" s="233"/>
      <c r="Q104" s="233"/>
      <c r="R104" s="233"/>
      <c r="S104" s="233"/>
      <c r="T104" s="233"/>
      <c r="U104" s="233"/>
      <c r="V104" s="233"/>
      <c r="W104" s="233"/>
      <c r="X104" s="233"/>
      <c r="Y104" s="233"/>
      <c r="Z104" s="233"/>
    </row>
    <row r="105">
      <c r="A105" s="233"/>
      <c r="B105" s="233"/>
      <c r="C105" s="233"/>
      <c r="D105" s="233"/>
      <c r="E105" s="233"/>
      <c r="F105" s="233"/>
      <c r="G105" s="233"/>
      <c r="H105" s="233"/>
      <c r="I105" s="3"/>
      <c r="J105" s="233"/>
      <c r="K105" s="233"/>
      <c r="L105" s="233"/>
      <c r="M105" s="233"/>
      <c r="N105" s="233"/>
      <c r="O105" s="233"/>
      <c r="P105" s="233"/>
      <c r="Q105" s="233"/>
      <c r="R105" s="233"/>
      <c r="S105" s="233"/>
      <c r="T105" s="233"/>
      <c r="U105" s="233"/>
      <c r="V105" s="233"/>
      <c r="W105" s="233"/>
      <c r="X105" s="233"/>
      <c r="Y105" s="233"/>
      <c r="Z105" s="233"/>
    </row>
    <row r="106">
      <c r="A106" s="233"/>
      <c r="B106" s="233"/>
      <c r="C106" s="233"/>
      <c r="D106" s="233"/>
      <c r="E106" s="233"/>
      <c r="F106" s="233"/>
      <c r="G106" s="233"/>
      <c r="H106" s="233"/>
      <c r="I106" s="3"/>
      <c r="J106" s="233"/>
      <c r="K106" s="233"/>
      <c r="L106" s="233"/>
      <c r="M106" s="233"/>
      <c r="N106" s="233"/>
      <c r="O106" s="233"/>
      <c r="P106" s="233"/>
      <c r="Q106" s="233"/>
      <c r="R106" s="233"/>
      <c r="S106" s="233"/>
      <c r="T106" s="233"/>
      <c r="U106" s="233"/>
      <c r="V106" s="233"/>
      <c r="W106" s="233"/>
      <c r="X106" s="233"/>
      <c r="Y106" s="233"/>
      <c r="Z106" s="233"/>
    </row>
    <row r="107">
      <c r="A107" s="233"/>
      <c r="B107" s="233"/>
      <c r="C107" s="233"/>
      <c r="D107" s="233"/>
      <c r="E107" s="233"/>
      <c r="F107" s="233"/>
      <c r="G107" s="233"/>
      <c r="H107" s="233"/>
      <c r="I107" s="3"/>
      <c r="J107" s="233"/>
      <c r="K107" s="233"/>
      <c r="L107" s="233"/>
      <c r="M107" s="233"/>
      <c r="N107" s="233"/>
      <c r="O107" s="233"/>
      <c r="P107" s="233"/>
      <c r="Q107" s="233"/>
      <c r="R107" s="233"/>
      <c r="S107" s="233"/>
      <c r="T107" s="233"/>
      <c r="U107" s="233"/>
      <c r="V107" s="233"/>
      <c r="W107" s="233"/>
      <c r="X107" s="233"/>
      <c r="Y107" s="233"/>
      <c r="Z107" s="233"/>
    </row>
    <row r="108">
      <c r="A108" s="233"/>
      <c r="B108" s="233"/>
      <c r="C108" s="233"/>
      <c r="D108" s="233"/>
      <c r="E108" s="233"/>
      <c r="F108" s="233"/>
      <c r="G108" s="233"/>
      <c r="H108" s="233"/>
      <c r="I108" s="233"/>
      <c r="J108" s="233"/>
      <c r="K108" s="233"/>
      <c r="L108" s="233"/>
      <c r="M108" s="233"/>
      <c r="N108" s="233"/>
      <c r="O108" s="233"/>
      <c r="P108" s="233"/>
      <c r="Q108" s="233"/>
      <c r="R108" s="233"/>
      <c r="S108" s="233"/>
      <c r="T108" s="233"/>
      <c r="U108" s="233"/>
      <c r="V108" s="233"/>
      <c r="W108" s="233"/>
      <c r="X108" s="233"/>
      <c r="Y108" s="233"/>
      <c r="Z108" s="233"/>
    </row>
    <row r="109">
      <c r="A109" s="233"/>
      <c r="B109" s="233"/>
      <c r="C109" s="233"/>
      <c r="D109" s="233"/>
      <c r="E109" s="233"/>
      <c r="F109" s="233"/>
      <c r="G109" s="233"/>
      <c r="H109" s="233"/>
      <c r="I109" s="233"/>
      <c r="J109" s="233"/>
      <c r="K109" s="233"/>
      <c r="L109" s="233"/>
      <c r="M109" s="233"/>
      <c r="N109" s="233"/>
      <c r="O109" s="233"/>
      <c r="P109" s="233"/>
      <c r="Q109" s="233"/>
      <c r="R109" s="233"/>
      <c r="S109" s="233"/>
      <c r="T109" s="233"/>
      <c r="U109" s="233"/>
      <c r="V109" s="233"/>
      <c r="W109" s="233"/>
      <c r="X109" s="233"/>
      <c r="Y109" s="233"/>
      <c r="Z109" s="233"/>
    </row>
    <row r="110">
      <c r="A110" s="233"/>
      <c r="B110" s="233"/>
      <c r="C110" s="233"/>
      <c r="D110" s="233"/>
      <c r="E110" s="233"/>
      <c r="F110" s="233"/>
      <c r="G110" s="233"/>
      <c r="H110" s="233"/>
      <c r="I110" s="233"/>
      <c r="J110" s="233"/>
      <c r="K110" s="233"/>
      <c r="L110" s="233"/>
      <c r="M110" s="233"/>
      <c r="N110" s="233"/>
      <c r="O110" s="233"/>
      <c r="P110" s="233"/>
      <c r="Q110" s="233"/>
      <c r="R110" s="233"/>
      <c r="S110" s="233"/>
      <c r="T110" s="233"/>
      <c r="U110" s="233"/>
      <c r="V110" s="233"/>
      <c r="W110" s="233"/>
      <c r="X110" s="233"/>
      <c r="Y110" s="233"/>
      <c r="Z110" s="233"/>
    </row>
    <row r="111">
      <c r="A111" s="233"/>
      <c r="B111" s="233"/>
      <c r="C111" s="233"/>
      <c r="D111" s="233"/>
      <c r="E111" s="233"/>
      <c r="F111" s="233"/>
      <c r="G111" s="233"/>
      <c r="H111" s="233"/>
      <c r="I111" s="233"/>
      <c r="J111" s="233"/>
      <c r="K111" s="233"/>
      <c r="L111" s="233"/>
      <c r="M111" s="233"/>
      <c r="N111" s="233"/>
      <c r="O111" s="233"/>
      <c r="P111" s="233"/>
      <c r="Q111" s="233"/>
      <c r="R111" s="233"/>
      <c r="S111" s="233"/>
      <c r="T111" s="233"/>
      <c r="U111" s="233"/>
      <c r="V111" s="233"/>
      <c r="W111" s="233"/>
      <c r="X111" s="233"/>
      <c r="Y111" s="233"/>
      <c r="Z111" s="233"/>
    </row>
    <row r="112">
      <c r="A112" s="233"/>
      <c r="B112" s="233"/>
      <c r="C112" s="233"/>
      <c r="D112" s="233"/>
      <c r="E112" s="233"/>
      <c r="F112" s="233"/>
      <c r="G112" s="233"/>
      <c r="H112" s="233"/>
      <c r="I112" s="233"/>
      <c r="J112" s="233"/>
      <c r="K112" s="233"/>
      <c r="L112" s="233"/>
      <c r="M112" s="233"/>
      <c r="N112" s="233"/>
      <c r="O112" s="233"/>
      <c r="P112" s="233"/>
      <c r="Q112" s="233"/>
      <c r="R112" s="233"/>
      <c r="S112" s="233"/>
      <c r="T112" s="233"/>
      <c r="U112" s="233"/>
      <c r="V112" s="233"/>
      <c r="W112" s="233"/>
      <c r="X112" s="233"/>
      <c r="Y112" s="233"/>
      <c r="Z112" s="233"/>
    </row>
    <row r="113">
      <c r="A113" s="233"/>
      <c r="B113" s="233"/>
      <c r="C113" s="233"/>
      <c r="D113" s="233"/>
      <c r="E113" s="233"/>
      <c r="F113" s="233"/>
      <c r="G113" s="233"/>
      <c r="H113" s="233"/>
      <c r="I113" s="233"/>
      <c r="J113" s="233"/>
      <c r="K113" s="233"/>
      <c r="L113" s="233"/>
      <c r="M113" s="233"/>
      <c r="N113" s="233"/>
      <c r="O113" s="233"/>
      <c r="P113" s="233"/>
      <c r="Q113" s="233"/>
      <c r="R113" s="233"/>
      <c r="S113" s="233"/>
      <c r="T113" s="233"/>
      <c r="U113" s="233"/>
      <c r="V113" s="233"/>
      <c r="W113" s="233"/>
      <c r="X113" s="233"/>
      <c r="Y113" s="233"/>
      <c r="Z113" s="233"/>
    </row>
    <row r="114">
      <c r="A114" s="233"/>
      <c r="B114" s="233"/>
      <c r="C114" s="233"/>
      <c r="D114" s="233"/>
      <c r="E114" s="233"/>
      <c r="F114" s="233"/>
      <c r="G114" s="233"/>
      <c r="H114" s="233"/>
      <c r="I114" s="233"/>
      <c r="J114" s="233"/>
      <c r="K114" s="233"/>
      <c r="L114" s="233"/>
      <c r="M114" s="233"/>
      <c r="N114" s="233"/>
      <c r="O114" s="233"/>
      <c r="P114" s="233"/>
      <c r="Q114" s="233"/>
      <c r="R114" s="233"/>
      <c r="S114" s="233"/>
      <c r="T114" s="233"/>
      <c r="U114" s="233"/>
      <c r="V114" s="233"/>
      <c r="W114" s="233"/>
      <c r="X114" s="233"/>
      <c r="Y114" s="233"/>
      <c r="Z114" s="233"/>
    </row>
    <row r="115">
      <c r="A115" s="233"/>
      <c r="B115" s="233"/>
      <c r="C115" s="233"/>
      <c r="D115" s="233"/>
      <c r="E115" s="233"/>
      <c r="F115" s="233"/>
      <c r="G115" s="233"/>
      <c r="H115" s="233"/>
      <c r="I115" s="233"/>
      <c r="J115" s="233"/>
      <c r="K115" s="233"/>
      <c r="L115" s="233"/>
      <c r="M115" s="233"/>
      <c r="N115" s="233"/>
      <c r="O115" s="233"/>
      <c r="P115" s="233"/>
      <c r="Q115" s="233"/>
      <c r="R115" s="233"/>
      <c r="S115" s="233"/>
      <c r="T115" s="233"/>
      <c r="U115" s="233"/>
      <c r="V115" s="233"/>
      <c r="W115" s="233"/>
      <c r="X115" s="233"/>
      <c r="Y115" s="233"/>
      <c r="Z115" s="233"/>
    </row>
    <row r="116">
      <c r="A116" s="233"/>
      <c r="B116" s="233"/>
      <c r="C116" s="233"/>
      <c r="D116" s="233"/>
      <c r="E116" s="233"/>
      <c r="F116" s="233"/>
      <c r="G116" s="233"/>
      <c r="H116" s="233"/>
      <c r="I116" s="233"/>
      <c r="J116" s="233"/>
      <c r="K116" s="233"/>
      <c r="L116" s="233"/>
      <c r="M116" s="233"/>
      <c r="N116" s="233"/>
      <c r="O116" s="233"/>
      <c r="P116" s="233"/>
      <c r="Q116" s="233"/>
      <c r="R116" s="233"/>
      <c r="S116" s="233"/>
      <c r="T116" s="233"/>
      <c r="U116" s="233"/>
      <c r="V116" s="233"/>
      <c r="W116" s="233"/>
      <c r="X116" s="233"/>
      <c r="Y116" s="233"/>
      <c r="Z116" s="233"/>
    </row>
    <row r="117">
      <c r="A117" s="233"/>
      <c r="B117" s="233"/>
      <c r="C117" s="233"/>
      <c r="D117" s="233"/>
      <c r="E117" s="233"/>
      <c r="F117" s="233"/>
      <c r="G117" s="233"/>
      <c r="H117" s="233"/>
      <c r="I117" s="233"/>
      <c r="J117" s="233"/>
      <c r="K117" s="233"/>
      <c r="L117" s="233"/>
      <c r="M117" s="233"/>
      <c r="N117" s="233"/>
      <c r="O117" s="233"/>
      <c r="P117" s="233"/>
      <c r="Q117" s="233"/>
      <c r="R117" s="233"/>
      <c r="S117" s="233"/>
      <c r="T117" s="233"/>
      <c r="U117" s="233"/>
      <c r="V117" s="233"/>
      <c r="W117" s="233"/>
      <c r="X117" s="233"/>
      <c r="Y117" s="233"/>
      <c r="Z117" s="233"/>
    </row>
    <row r="118">
      <c r="A118" s="233"/>
      <c r="B118" s="233"/>
      <c r="C118" s="233"/>
      <c r="D118" s="233"/>
      <c r="E118" s="233"/>
      <c r="F118" s="233"/>
      <c r="G118" s="233"/>
      <c r="H118" s="233"/>
      <c r="I118" s="233"/>
      <c r="J118" s="233"/>
      <c r="K118" s="233"/>
      <c r="L118" s="233"/>
      <c r="M118" s="233"/>
      <c r="N118" s="233"/>
      <c r="O118" s="233"/>
      <c r="P118" s="233"/>
      <c r="Q118" s="233"/>
      <c r="R118" s="233"/>
      <c r="S118" s="233"/>
      <c r="T118" s="233"/>
      <c r="U118" s="233"/>
      <c r="V118" s="233"/>
      <c r="W118" s="233"/>
      <c r="X118" s="233"/>
      <c r="Y118" s="233"/>
      <c r="Z118" s="233"/>
    </row>
    <row r="119">
      <c r="A119" s="3"/>
      <c r="B119" s="4"/>
      <c r="C119" s="4"/>
      <c r="D119" s="4"/>
      <c r="E119" s="4"/>
      <c r="F119" s="4"/>
      <c r="G119" s="3"/>
      <c r="H119" s="3"/>
      <c r="I119" s="3"/>
      <c r="J119" s="3"/>
      <c r="K119" s="3"/>
      <c r="L119" s="3"/>
      <c r="M119" s="3"/>
      <c r="N119" s="3"/>
      <c r="O119" s="3"/>
      <c r="P119" s="3"/>
      <c r="Q119" s="3"/>
      <c r="R119" s="3"/>
      <c r="S119" s="3"/>
      <c r="T119" s="3"/>
      <c r="U119" s="3"/>
      <c r="V119" s="3"/>
      <c r="W119" s="3"/>
      <c r="X119" s="3"/>
      <c r="Y119" s="3"/>
      <c r="Z119" s="3"/>
    </row>
    <row r="120">
      <c r="A120" s="3"/>
      <c r="B120" s="4"/>
      <c r="C120" s="4"/>
      <c r="D120" s="4"/>
      <c r="E120" s="4"/>
      <c r="F120" s="4"/>
      <c r="G120" s="3"/>
      <c r="H120" s="3"/>
      <c r="I120" s="3"/>
      <c r="J120" s="3"/>
      <c r="K120" s="3"/>
      <c r="L120" s="3"/>
      <c r="M120" s="3"/>
      <c r="N120" s="3"/>
      <c r="O120" s="3"/>
      <c r="P120" s="3"/>
      <c r="Q120" s="3"/>
      <c r="R120" s="3"/>
      <c r="S120" s="3"/>
      <c r="T120" s="3"/>
      <c r="U120" s="3"/>
      <c r="V120" s="3"/>
      <c r="W120" s="3"/>
      <c r="X120" s="3"/>
      <c r="Y120" s="3"/>
      <c r="Z120" s="3"/>
    </row>
    <row r="121">
      <c r="A121" s="3"/>
      <c r="B121" s="4"/>
      <c r="C121" s="4"/>
      <c r="D121" s="4"/>
      <c r="E121" s="4"/>
      <c r="F121" s="4"/>
      <c r="G121" s="3"/>
      <c r="H121" s="3"/>
      <c r="I121" s="3"/>
      <c r="J121" s="3"/>
      <c r="K121" s="3"/>
      <c r="L121" s="3"/>
      <c r="M121" s="3"/>
      <c r="N121" s="3"/>
      <c r="O121" s="3"/>
      <c r="P121" s="3"/>
      <c r="Q121" s="3"/>
      <c r="R121" s="3"/>
      <c r="S121" s="3"/>
      <c r="T121" s="3"/>
      <c r="U121" s="3"/>
      <c r="V121" s="3"/>
      <c r="W121" s="3"/>
      <c r="X121" s="3"/>
      <c r="Y121" s="3"/>
      <c r="Z121" s="3"/>
    </row>
    <row r="122">
      <c r="A122" s="3"/>
      <c r="B122" s="4"/>
      <c r="C122" s="4"/>
      <c r="D122" s="4"/>
      <c r="E122" s="4"/>
      <c r="F122" s="4"/>
      <c r="G122" s="3"/>
      <c r="H122" s="3"/>
      <c r="I122" s="3"/>
      <c r="J122" s="3"/>
      <c r="K122" s="3"/>
      <c r="L122" s="3"/>
      <c r="M122" s="3"/>
      <c r="N122" s="3"/>
      <c r="O122" s="3"/>
      <c r="P122" s="3"/>
      <c r="Q122" s="3"/>
      <c r="R122" s="3"/>
      <c r="S122" s="3"/>
      <c r="T122" s="3"/>
      <c r="U122" s="3"/>
      <c r="V122" s="3"/>
      <c r="W122" s="3"/>
      <c r="X122" s="3"/>
      <c r="Y122" s="3"/>
      <c r="Z122" s="3"/>
    </row>
    <row r="123">
      <c r="A123" s="3"/>
      <c r="B123" s="4"/>
      <c r="C123" s="4"/>
      <c r="D123" s="4"/>
      <c r="E123" s="4"/>
      <c r="F123" s="4"/>
      <c r="G123" s="3"/>
      <c r="H123" s="3"/>
      <c r="I123" s="3"/>
      <c r="J123" s="3"/>
      <c r="K123" s="3"/>
      <c r="L123" s="3"/>
      <c r="M123" s="3"/>
      <c r="N123" s="3"/>
      <c r="O123" s="3"/>
      <c r="P123" s="3"/>
      <c r="Q123" s="3"/>
      <c r="R123" s="3"/>
      <c r="S123" s="3"/>
      <c r="T123" s="3"/>
      <c r="U123" s="3"/>
      <c r="V123" s="3"/>
      <c r="W123" s="3"/>
      <c r="X123" s="3"/>
      <c r="Y123" s="3"/>
      <c r="Z123" s="3"/>
    </row>
    <row r="124">
      <c r="A124" s="3"/>
      <c r="B124" s="4"/>
      <c r="C124" s="4"/>
      <c r="D124" s="4"/>
      <c r="E124" s="4"/>
      <c r="F124" s="4"/>
      <c r="G124" s="3"/>
      <c r="H124" s="3"/>
      <c r="I124" s="3"/>
      <c r="J124" s="3"/>
      <c r="K124" s="3"/>
      <c r="L124" s="3"/>
      <c r="M124" s="3"/>
      <c r="N124" s="3"/>
      <c r="O124" s="3"/>
      <c r="P124" s="3"/>
      <c r="Q124" s="3"/>
      <c r="R124" s="3"/>
      <c r="S124" s="3"/>
      <c r="T124" s="3"/>
      <c r="U124" s="3"/>
      <c r="V124" s="3"/>
      <c r="W124" s="3"/>
      <c r="X124" s="3"/>
      <c r="Y124" s="3"/>
      <c r="Z124" s="3"/>
    </row>
    <row r="125">
      <c r="A125" s="3"/>
      <c r="B125" s="4"/>
      <c r="C125" s="4"/>
      <c r="D125" s="4"/>
      <c r="E125" s="4"/>
      <c r="F125" s="4"/>
      <c r="G125" s="3"/>
      <c r="H125" s="3"/>
      <c r="I125" s="3"/>
      <c r="J125" s="3"/>
      <c r="K125" s="3"/>
      <c r="L125" s="3"/>
      <c r="M125" s="3"/>
      <c r="N125" s="3"/>
      <c r="O125" s="3"/>
      <c r="P125" s="3"/>
      <c r="Q125" s="3"/>
      <c r="R125" s="3"/>
      <c r="S125" s="3"/>
      <c r="T125" s="3"/>
      <c r="U125" s="3"/>
      <c r="V125" s="3"/>
      <c r="W125" s="3"/>
      <c r="X125" s="3"/>
      <c r="Y125" s="3"/>
      <c r="Z125" s="3"/>
    </row>
    <row r="126">
      <c r="A126" s="3"/>
      <c r="B126" s="4"/>
      <c r="C126" s="4"/>
      <c r="D126" s="4"/>
      <c r="E126" s="4"/>
      <c r="F126" s="4"/>
      <c r="G126" s="3"/>
      <c r="H126" s="3"/>
      <c r="I126" s="3"/>
      <c r="J126" s="3"/>
      <c r="K126" s="3"/>
      <c r="L126" s="3"/>
      <c r="M126" s="3"/>
      <c r="N126" s="3"/>
      <c r="O126" s="3"/>
      <c r="P126" s="3"/>
      <c r="Q126" s="3"/>
      <c r="R126" s="3"/>
      <c r="S126" s="3"/>
      <c r="T126" s="3"/>
      <c r="U126" s="3"/>
      <c r="V126" s="3"/>
      <c r="W126" s="3"/>
      <c r="X126" s="3"/>
      <c r="Y126" s="3"/>
      <c r="Z126" s="3"/>
    </row>
    <row r="127">
      <c r="A127" s="3"/>
      <c r="B127" s="4"/>
      <c r="C127" s="4"/>
      <c r="D127" s="4"/>
      <c r="E127" s="4"/>
      <c r="F127" s="4"/>
      <c r="G127" s="3"/>
      <c r="H127" s="3"/>
      <c r="I127" s="3"/>
      <c r="J127" s="3"/>
      <c r="K127" s="3"/>
      <c r="L127" s="3"/>
      <c r="M127" s="3"/>
      <c r="N127" s="3"/>
      <c r="O127" s="3"/>
      <c r="P127" s="3"/>
      <c r="Q127" s="3"/>
      <c r="R127" s="3"/>
      <c r="S127" s="3"/>
      <c r="T127" s="3"/>
      <c r="U127" s="3"/>
      <c r="V127" s="3"/>
      <c r="W127" s="3"/>
      <c r="X127" s="3"/>
      <c r="Y127" s="3"/>
      <c r="Z127" s="3"/>
    </row>
    <row r="128">
      <c r="A128" s="3"/>
      <c r="B128" s="4"/>
      <c r="C128" s="4"/>
      <c r="D128" s="4"/>
      <c r="E128" s="4"/>
      <c r="F128" s="4"/>
      <c r="G128" s="3"/>
      <c r="H128" s="3"/>
      <c r="I128" s="3"/>
      <c r="J128" s="3"/>
      <c r="K128" s="3"/>
      <c r="L128" s="3"/>
      <c r="M128" s="3"/>
      <c r="N128" s="3"/>
      <c r="O128" s="3"/>
      <c r="P128" s="3"/>
      <c r="Q128" s="3"/>
      <c r="R128" s="3"/>
      <c r="S128" s="3"/>
      <c r="T128" s="3"/>
      <c r="U128" s="3"/>
      <c r="V128" s="3"/>
      <c r="W128" s="3"/>
      <c r="X128" s="3"/>
      <c r="Y128" s="3"/>
      <c r="Z128" s="3"/>
    </row>
    <row r="129">
      <c r="A129" s="3"/>
      <c r="B129" s="4"/>
      <c r="C129" s="4"/>
      <c r="D129" s="4"/>
      <c r="E129" s="4"/>
      <c r="F129" s="4"/>
      <c r="G129" s="3"/>
      <c r="H129" s="3"/>
      <c r="I129" s="3"/>
      <c r="J129" s="3"/>
      <c r="K129" s="3"/>
      <c r="L129" s="3"/>
      <c r="M129" s="3"/>
      <c r="N129" s="3"/>
      <c r="O129" s="3"/>
      <c r="P129" s="3"/>
      <c r="Q129" s="3"/>
      <c r="R129" s="3"/>
      <c r="S129" s="3"/>
      <c r="T129" s="3"/>
      <c r="U129" s="3"/>
      <c r="V129" s="3"/>
      <c r="W129" s="3"/>
      <c r="X129" s="3"/>
      <c r="Y129" s="3"/>
      <c r="Z129" s="3"/>
    </row>
    <row r="130">
      <c r="A130" s="3"/>
      <c r="B130" s="4"/>
      <c r="C130" s="4"/>
      <c r="D130" s="4"/>
      <c r="E130" s="4"/>
      <c r="F130" s="4"/>
      <c r="G130" s="3"/>
      <c r="H130" s="3"/>
      <c r="I130" s="3"/>
      <c r="J130" s="3"/>
      <c r="K130" s="3"/>
      <c r="L130" s="3"/>
      <c r="M130" s="3"/>
      <c r="N130" s="3"/>
      <c r="O130" s="3"/>
      <c r="P130" s="3"/>
      <c r="Q130" s="3"/>
      <c r="R130" s="3"/>
      <c r="S130" s="3"/>
      <c r="T130" s="3"/>
      <c r="U130" s="3"/>
      <c r="V130" s="3"/>
      <c r="W130" s="3"/>
      <c r="X130" s="3"/>
      <c r="Y130" s="3"/>
      <c r="Z130" s="3"/>
    </row>
    <row r="131">
      <c r="A131" s="3"/>
      <c r="B131" s="4"/>
      <c r="C131" s="4"/>
      <c r="D131" s="4"/>
      <c r="E131" s="4"/>
      <c r="F131" s="4"/>
      <c r="G131" s="3"/>
      <c r="H131" s="3"/>
      <c r="I131" s="3"/>
      <c r="J131" s="3"/>
      <c r="K131" s="3"/>
      <c r="L131" s="3"/>
      <c r="M131" s="3"/>
      <c r="N131" s="3"/>
      <c r="O131" s="3"/>
      <c r="P131" s="3"/>
      <c r="Q131" s="3"/>
      <c r="R131" s="3"/>
      <c r="S131" s="3"/>
      <c r="T131" s="3"/>
      <c r="U131" s="3"/>
      <c r="V131" s="3"/>
      <c r="W131" s="3"/>
      <c r="X131" s="3"/>
      <c r="Y131" s="3"/>
      <c r="Z131" s="3"/>
    </row>
    <row r="132">
      <c r="A132" s="3"/>
      <c r="B132" s="4"/>
      <c r="C132" s="4"/>
      <c r="D132" s="4"/>
      <c r="E132" s="4"/>
      <c r="F132" s="4"/>
      <c r="G132" s="3"/>
      <c r="H132" s="3"/>
      <c r="I132" s="3"/>
      <c r="J132" s="3"/>
      <c r="K132" s="3"/>
      <c r="L132" s="3"/>
      <c r="M132" s="3"/>
      <c r="N132" s="3"/>
      <c r="O132" s="3"/>
      <c r="P132" s="3"/>
      <c r="Q132" s="3"/>
      <c r="R132" s="3"/>
      <c r="S132" s="3"/>
      <c r="T132" s="3"/>
      <c r="U132" s="3"/>
      <c r="V132" s="3"/>
      <c r="W132" s="3"/>
      <c r="X132" s="3"/>
      <c r="Y132" s="3"/>
      <c r="Z132" s="3"/>
    </row>
    <row r="133">
      <c r="A133" s="3"/>
      <c r="B133" s="4"/>
      <c r="C133" s="4"/>
      <c r="D133" s="4"/>
      <c r="E133" s="4"/>
      <c r="F133" s="4"/>
      <c r="G133" s="3"/>
      <c r="H133" s="3"/>
      <c r="I133" s="3"/>
      <c r="J133" s="3"/>
      <c r="K133" s="3"/>
      <c r="L133" s="3"/>
      <c r="M133" s="3"/>
      <c r="N133" s="3"/>
      <c r="O133" s="3"/>
      <c r="P133" s="3"/>
      <c r="Q133" s="3"/>
      <c r="R133" s="3"/>
      <c r="S133" s="3"/>
      <c r="T133" s="3"/>
      <c r="U133" s="3"/>
      <c r="V133" s="3"/>
      <c r="W133" s="3"/>
      <c r="X133" s="3"/>
      <c r="Y133" s="3"/>
      <c r="Z133" s="3"/>
    </row>
    <row r="134">
      <c r="A134" s="3"/>
      <c r="B134" s="4"/>
      <c r="C134" s="4"/>
      <c r="D134" s="4"/>
      <c r="E134" s="4"/>
      <c r="F134" s="4"/>
      <c r="G134" s="3"/>
      <c r="H134" s="3"/>
      <c r="I134" s="3"/>
      <c r="J134" s="3"/>
      <c r="K134" s="3"/>
      <c r="L134" s="3"/>
      <c r="M134" s="3"/>
      <c r="N134" s="3"/>
      <c r="O134" s="3"/>
      <c r="P134" s="3"/>
      <c r="Q134" s="3"/>
      <c r="R134" s="3"/>
      <c r="S134" s="3"/>
      <c r="T134" s="3"/>
      <c r="U134" s="3"/>
      <c r="V134" s="3"/>
      <c r="W134" s="3"/>
      <c r="X134" s="3"/>
      <c r="Y134" s="3"/>
      <c r="Z134" s="3"/>
    </row>
    <row r="135">
      <c r="A135" s="3"/>
      <c r="B135" s="4"/>
      <c r="C135" s="4"/>
      <c r="D135" s="4"/>
      <c r="E135" s="4"/>
      <c r="F135" s="4"/>
      <c r="G135" s="3"/>
      <c r="H135" s="3"/>
      <c r="I135" s="3"/>
      <c r="J135" s="3"/>
      <c r="K135" s="3"/>
      <c r="L135" s="3"/>
      <c r="M135" s="3"/>
      <c r="N135" s="3"/>
      <c r="O135" s="3"/>
      <c r="P135" s="3"/>
      <c r="Q135" s="3"/>
      <c r="R135" s="3"/>
      <c r="S135" s="3"/>
      <c r="T135" s="3"/>
      <c r="U135" s="3"/>
      <c r="V135" s="3"/>
      <c r="W135" s="3"/>
      <c r="X135" s="3"/>
      <c r="Y135" s="3"/>
      <c r="Z135" s="3"/>
    </row>
    <row r="136">
      <c r="A136" s="3"/>
      <c r="B136" s="4"/>
      <c r="C136" s="4"/>
      <c r="D136" s="4"/>
      <c r="E136" s="4"/>
      <c r="F136" s="4"/>
      <c r="G136" s="3"/>
      <c r="H136" s="3"/>
      <c r="I136" s="3"/>
      <c r="J136" s="3"/>
      <c r="K136" s="3"/>
      <c r="L136" s="3"/>
      <c r="M136" s="3"/>
      <c r="N136" s="3"/>
      <c r="O136" s="3"/>
      <c r="P136" s="3"/>
      <c r="Q136" s="3"/>
      <c r="R136" s="3"/>
      <c r="S136" s="3"/>
      <c r="T136" s="3"/>
      <c r="U136" s="3"/>
      <c r="V136" s="3"/>
      <c r="W136" s="3"/>
      <c r="X136" s="3"/>
      <c r="Y136" s="3"/>
      <c r="Z136" s="3"/>
    </row>
    <row r="137">
      <c r="A137" s="3"/>
      <c r="B137" s="4"/>
      <c r="C137" s="4"/>
      <c r="D137" s="4"/>
      <c r="E137" s="4"/>
      <c r="F137" s="4"/>
      <c r="G137" s="3"/>
      <c r="H137" s="3"/>
      <c r="I137" s="3"/>
      <c r="J137" s="3"/>
      <c r="K137" s="3"/>
      <c r="L137" s="3"/>
      <c r="M137" s="3"/>
      <c r="N137" s="3"/>
      <c r="O137" s="3"/>
      <c r="P137" s="3"/>
      <c r="Q137" s="3"/>
      <c r="R137" s="3"/>
      <c r="S137" s="3"/>
      <c r="T137" s="3"/>
      <c r="U137" s="3"/>
      <c r="V137" s="3"/>
      <c r="W137" s="3"/>
      <c r="X137" s="3"/>
      <c r="Y137" s="3"/>
      <c r="Z137" s="3"/>
    </row>
    <row r="138">
      <c r="A138" s="3"/>
      <c r="B138" s="4"/>
      <c r="C138" s="4"/>
      <c r="D138" s="4"/>
      <c r="E138" s="4"/>
      <c r="F138" s="4"/>
      <c r="G138" s="3"/>
      <c r="H138" s="3"/>
      <c r="I138" s="3"/>
      <c r="J138" s="3"/>
      <c r="K138" s="3"/>
      <c r="L138" s="3"/>
      <c r="M138" s="3"/>
      <c r="N138" s="3"/>
      <c r="O138" s="3"/>
      <c r="P138" s="3"/>
      <c r="Q138" s="3"/>
      <c r="R138" s="3"/>
      <c r="S138" s="3"/>
      <c r="T138" s="3"/>
      <c r="U138" s="3"/>
      <c r="V138" s="3"/>
      <c r="W138" s="3"/>
      <c r="X138" s="3"/>
      <c r="Y138" s="3"/>
      <c r="Z138" s="3"/>
    </row>
    <row r="139">
      <c r="A139" s="3"/>
      <c r="B139" s="4"/>
      <c r="C139" s="4"/>
      <c r="D139" s="4"/>
      <c r="E139" s="4"/>
      <c r="F139" s="4"/>
      <c r="G139" s="3"/>
      <c r="H139" s="3"/>
      <c r="I139" s="3"/>
      <c r="J139" s="3"/>
      <c r="K139" s="3"/>
      <c r="L139" s="3"/>
      <c r="M139" s="3"/>
      <c r="N139" s="3"/>
      <c r="O139" s="3"/>
      <c r="P139" s="3"/>
      <c r="Q139" s="3"/>
      <c r="R139" s="3"/>
      <c r="S139" s="3"/>
      <c r="T139" s="3"/>
      <c r="U139" s="3"/>
      <c r="V139" s="3"/>
      <c r="W139" s="3"/>
      <c r="X139" s="3"/>
      <c r="Y139" s="3"/>
      <c r="Z139" s="3"/>
    </row>
    <row r="140">
      <c r="A140" s="3"/>
      <c r="B140" s="4"/>
      <c r="C140" s="4"/>
      <c r="D140" s="4"/>
      <c r="E140" s="4"/>
      <c r="F140" s="4"/>
      <c r="G140" s="3"/>
      <c r="H140" s="3"/>
      <c r="I140" s="3"/>
      <c r="J140" s="3"/>
      <c r="K140" s="3"/>
      <c r="L140" s="3"/>
      <c r="M140" s="3"/>
      <c r="N140" s="3"/>
      <c r="O140" s="3"/>
      <c r="P140" s="3"/>
      <c r="Q140" s="3"/>
      <c r="R140" s="3"/>
      <c r="S140" s="3"/>
      <c r="T140" s="3"/>
      <c r="U140" s="3"/>
      <c r="V140" s="3"/>
      <c r="W140" s="3"/>
      <c r="X140" s="3"/>
      <c r="Y140" s="3"/>
      <c r="Z140" s="3"/>
    </row>
    <row r="141">
      <c r="A141" s="3"/>
      <c r="B141" s="4"/>
      <c r="C141" s="4"/>
      <c r="D141" s="4"/>
      <c r="E141" s="4"/>
      <c r="F141" s="4"/>
      <c r="G141" s="3"/>
      <c r="H141" s="3"/>
      <c r="I141" s="3"/>
      <c r="J141" s="3"/>
      <c r="K141" s="3"/>
      <c r="L141" s="3"/>
      <c r="M141" s="3"/>
      <c r="N141" s="3"/>
      <c r="O141" s="3"/>
      <c r="P141" s="3"/>
      <c r="Q141" s="3"/>
      <c r="R141" s="3"/>
      <c r="S141" s="3"/>
      <c r="T141" s="3"/>
      <c r="U141" s="3"/>
      <c r="V141" s="3"/>
      <c r="W141" s="3"/>
      <c r="X141" s="3"/>
      <c r="Y141" s="3"/>
      <c r="Z141" s="3"/>
    </row>
    <row r="142">
      <c r="A142" s="3"/>
      <c r="B142" s="4"/>
      <c r="C142" s="4"/>
      <c r="D142" s="4"/>
      <c r="E142" s="4"/>
      <c r="F142" s="4"/>
      <c r="G142" s="3"/>
      <c r="H142" s="3"/>
      <c r="I142" s="3"/>
      <c r="J142" s="3"/>
      <c r="K142" s="3"/>
      <c r="L142" s="3"/>
      <c r="M142" s="3"/>
      <c r="N142" s="3"/>
      <c r="O142" s="3"/>
      <c r="P142" s="3"/>
      <c r="Q142" s="3"/>
      <c r="R142" s="3"/>
      <c r="S142" s="3"/>
      <c r="T142" s="3"/>
      <c r="U142" s="3"/>
      <c r="V142" s="3"/>
      <c r="W142" s="3"/>
      <c r="X142" s="3"/>
      <c r="Y142" s="3"/>
      <c r="Z142" s="3"/>
    </row>
    <row r="143">
      <c r="A143" s="3"/>
      <c r="B143" s="4"/>
      <c r="C143" s="4"/>
      <c r="D143" s="4"/>
      <c r="E143" s="4"/>
      <c r="F143" s="4"/>
      <c r="G143" s="3"/>
      <c r="H143" s="3"/>
      <c r="I143" s="3"/>
      <c r="J143" s="3"/>
      <c r="K143" s="3"/>
      <c r="L143" s="3"/>
      <c r="M143" s="3"/>
      <c r="N143" s="3"/>
      <c r="O143" s="3"/>
      <c r="P143" s="3"/>
      <c r="Q143" s="3"/>
      <c r="R143" s="3"/>
      <c r="S143" s="3"/>
      <c r="T143" s="3"/>
      <c r="U143" s="3"/>
      <c r="V143" s="3"/>
      <c r="W143" s="3"/>
      <c r="X143" s="3"/>
      <c r="Y143" s="3"/>
      <c r="Z143" s="3"/>
    </row>
    <row r="144">
      <c r="A144" s="3"/>
      <c r="B144" s="4"/>
      <c r="C144" s="4"/>
      <c r="D144" s="4"/>
      <c r="E144" s="4"/>
      <c r="F144" s="4"/>
      <c r="G144" s="3"/>
      <c r="H144" s="3"/>
      <c r="I144" s="3"/>
      <c r="J144" s="3"/>
      <c r="K144" s="3"/>
      <c r="L144" s="3"/>
      <c r="M144" s="3"/>
      <c r="N144" s="3"/>
      <c r="O144" s="3"/>
      <c r="P144" s="3"/>
      <c r="Q144" s="3"/>
      <c r="R144" s="3"/>
      <c r="S144" s="3"/>
      <c r="T144" s="3"/>
      <c r="U144" s="3"/>
      <c r="V144" s="3"/>
      <c r="W144" s="3"/>
      <c r="X144" s="3"/>
      <c r="Y144" s="3"/>
      <c r="Z144" s="3"/>
    </row>
    <row r="145">
      <c r="A145" s="3"/>
      <c r="B145" s="4"/>
      <c r="C145" s="4"/>
      <c r="D145" s="4"/>
      <c r="E145" s="4"/>
      <c r="F145" s="4"/>
      <c r="G145" s="3"/>
      <c r="H145" s="3"/>
      <c r="I145" s="3"/>
      <c r="J145" s="3"/>
      <c r="K145" s="3"/>
      <c r="L145" s="3"/>
      <c r="M145" s="3"/>
      <c r="N145" s="3"/>
      <c r="O145" s="3"/>
      <c r="P145" s="3"/>
      <c r="Q145" s="3"/>
      <c r="R145" s="3"/>
      <c r="S145" s="3"/>
      <c r="T145" s="3"/>
      <c r="U145" s="3"/>
      <c r="V145" s="3"/>
      <c r="W145" s="3"/>
      <c r="X145" s="3"/>
      <c r="Y145" s="3"/>
      <c r="Z145" s="3"/>
    </row>
    <row r="146">
      <c r="A146" s="3"/>
      <c r="B146" s="4"/>
      <c r="C146" s="4"/>
      <c r="D146" s="4"/>
      <c r="E146" s="4"/>
      <c r="F146" s="4"/>
      <c r="G146" s="3"/>
      <c r="H146" s="3"/>
      <c r="I146" s="3"/>
      <c r="J146" s="3"/>
      <c r="K146" s="3"/>
      <c r="L146" s="3"/>
      <c r="M146" s="3"/>
      <c r="N146" s="3"/>
      <c r="O146" s="3"/>
      <c r="P146" s="3"/>
      <c r="Q146" s="3"/>
      <c r="R146" s="3"/>
      <c r="S146" s="3"/>
      <c r="T146" s="3"/>
      <c r="U146" s="3"/>
      <c r="V146" s="3"/>
      <c r="W146" s="3"/>
      <c r="X146" s="3"/>
      <c r="Y146" s="3"/>
      <c r="Z146" s="3"/>
    </row>
    <row r="147">
      <c r="A147" s="3"/>
      <c r="B147" s="4"/>
      <c r="C147" s="4"/>
      <c r="D147" s="4"/>
      <c r="E147" s="4"/>
      <c r="F147" s="4"/>
      <c r="G147" s="3"/>
      <c r="H147" s="3"/>
      <c r="I147" s="3"/>
      <c r="J147" s="3"/>
      <c r="K147" s="3"/>
      <c r="L147" s="3"/>
      <c r="M147" s="3"/>
      <c r="N147" s="3"/>
      <c r="O147" s="3"/>
      <c r="P147" s="3"/>
      <c r="Q147" s="3"/>
      <c r="R147" s="3"/>
      <c r="S147" s="3"/>
      <c r="T147" s="3"/>
      <c r="U147" s="3"/>
      <c r="V147" s="3"/>
      <c r="W147" s="3"/>
      <c r="X147" s="3"/>
      <c r="Y147" s="3"/>
      <c r="Z147" s="3"/>
    </row>
    <row r="148">
      <c r="A148" s="3"/>
      <c r="B148" s="4"/>
      <c r="C148" s="4"/>
      <c r="D148" s="4"/>
      <c r="E148" s="4"/>
      <c r="F148" s="4"/>
      <c r="G148" s="3"/>
      <c r="H148" s="3"/>
      <c r="I148" s="3"/>
      <c r="J148" s="3"/>
      <c r="K148" s="3"/>
      <c r="L148" s="3"/>
      <c r="M148" s="3"/>
      <c r="N148" s="3"/>
      <c r="O148" s="3"/>
      <c r="P148" s="3"/>
      <c r="Q148" s="3"/>
      <c r="R148" s="3"/>
      <c r="S148" s="3"/>
      <c r="T148" s="3"/>
      <c r="U148" s="3"/>
      <c r="V148" s="3"/>
      <c r="W148" s="3"/>
      <c r="X148" s="3"/>
      <c r="Y148" s="3"/>
      <c r="Z148" s="3"/>
    </row>
    <row r="149">
      <c r="A149" s="3"/>
      <c r="B149" s="4"/>
      <c r="C149" s="4"/>
      <c r="D149" s="4"/>
      <c r="E149" s="4"/>
      <c r="F149" s="4"/>
      <c r="G149" s="3"/>
      <c r="H149" s="3"/>
      <c r="I149" s="3"/>
      <c r="J149" s="3"/>
      <c r="K149" s="3"/>
      <c r="L149" s="3"/>
      <c r="M149" s="3"/>
      <c r="N149" s="3"/>
      <c r="O149" s="3"/>
      <c r="P149" s="3"/>
      <c r="Q149" s="3"/>
      <c r="R149" s="3"/>
      <c r="S149" s="3"/>
      <c r="T149" s="3"/>
      <c r="U149" s="3"/>
      <c r="V149" s="3"/>
      <c r="W149" s="3"/>
      <c r="X149" s="3"/>
      <c r="Y149" s="3"/>
      <c r="Z149" s="3"/>
    </row>
    <row r="150">
      <c r="A150" s="3"/>
      <c r="B150" s="4"/>
      <c r="C150" s="4"/>
      <c r="D150" s="4"/>
      <c r="E150" s="4"/>
      <c r="F150" s="4"/>
      <c r="G150" s="3"/>
      <c r="H150" s="3"/>
      <c r="I150" s="3"/>
      <c r="J150" s="3"/>
      <c r="K150" s="3"/>
      <c r="L150" s="3"/>
      <c r="M150" s="3"/>
      <c r="N150" s="3"/>
      <c r="O150" s="3"/>
      <c r="P150" s="3"/>
      <c r="Q150" s="3"/>
      <c r="R150" s="3"/>
      <c r="S150" s="3"/>
      <c r="T150" s="3"/>
      <c r="U150" s="3"/>
      <c r="V150" s="3"/>
      <c r="W150" s="3"/>
      <c r="X150" s="3"/>
      <c r="Y150" s="3"/>
      <c r="Z150" s="3"/>
    </row>
    <row r="151">
      <c r="A151" s="3"/>
      <c r="B151" s="4"/>
      <c r="C151" s="4"/>
      <c r="D151" s="4"/>
      <c r="E151" s="4"/>
      <c r="F151" s="4"/>
      <c r="G151" s="3"/>
      <c r="H151" s="3"/>
      <c r="I151" s="3"/>
      <c r="J151" s="3"/>
      <c r="K151" s="3"/>
      <c r="L151" s="3"/>
      <c r="M151" s="3"/>
      <c r="N151" s="3"/>
      <c r="O151" s="3"/>
      <c r="P151" s="3"/>
      <c r="Q151" s="3"/>
      <c r="R151" s="3"/>
      <c r="S151" s="3"/>
      <c r="T151" s="3"/>
      <c r="U151" s="3"/>
      <c r="V151" s="3"/>
      <c r="W151" s="3"/>
      <c r="X151" s="3"/>
      <c r="Y151" s="3"/>
      <c r="Z151" s="3"/>
    </row>
    <row r="152">
      <c r="A152" s="3"/>
      <c r="B152" s="4"/>
      <c r="C152" s="4"/>
      <c r="D152" s="4"/>
      <c r="E152" s="4"/>
      <c r="F152" s="4"/>
      <c r="G152" s="3"/>
      <c r="H152" s="3"/>
      <c r="I152" s="3"/>
      <c r="J152" s="3"/>
      <c r="K152" s="3"/>
      <c r="L152" s="3"/>
      <c r="M152" s="3"/>
      <c r="N152" s="3"/>
      <c r="O152" s="3"/>
      <c r="P152" s="3"/>
      <c r="Q152" s="3"/>
      <c r="R152" s="3"/>
      <c r="S152" s="3"/>
      <c r="T152" s="3"/>
      <c r="U152" s="3"/>
      <c r="V152" s="3"/>
      <c r="W152" s="3"/>
      <c r="X152" s="3"/>
      <c r="Y152" s="3"/>
      <c r="Z152" s="3"/>
    </row>
    <row r="153">
      <c r="A153" s="3"/>
      <c r="B153" s="4"/>
      <c r="C153" s="4"/>
      <c r="D153" s="4"/>
      <c r="E153" s="4"/>
      <c r="F153" s="4"/>
      <c r="G153" s="3"/>
      <c r="H153" s="3"/>
      <c r="I153" s="3"/>
      <c r="J153" s="3"/>
      <c r="K153" s="3"/>
      <c r="L153" s="3"/>
      <c r="M153" s="3"/>
      <c r="N153" s="3"/>
      <c r="O153" s="3"/>
      <c r="P153" s="3"/>
      <c r="Q153" s="3"/>
      <c r="R153" s="3"/>
      <c r="S153" s="3"/>
      <c r="T153" s="3"/>
      <c r="U153" s="3"/>
      <c r="V153" s="3"/>
      <c r="W153" s="3"/>
      <c r="X153" s="3"/>
      <c r="Y153" s="3"/>
      <c r="Z153" s="3"/>
    </row>
    <row r="154">
      <c r="A154" s="3"/>
      <c r="B154" s="4"/>
      <c r="C154" s="4"/>
      <c r="D154" s="4"/>
      <c r="E154" s="4"/>
      <c r="F154" s="4"/>
      <c r="G154" s="3"/>
      <c r="H154" s="3"/>
      <c r="I154" s="3"/>
      <c r="J154" s="3"/>
      <c r="K154" s="3"/>
      <c r="L154" s="3"/>
      <c r="M154" s="3"/>
      <c r="N154" s="3"/>
      <c r="O154" s="3"/>
      <c r="P154" s="3"/>
      <c r="Q154" s="3"/>
      <c r="R154" s="3"/>
      <c r="S154" s="3"/>
      <c r="T154" s="3"/>
      <c r="U154" s="3"/>
      <c r="V154" s="3"/>
      <c r="W154" s="3"/>
      <c r="X154" s="3"/>
      <c r="Y154" s="3"/>
      <c r="Z154" s="3"/>
    </row>
    <row r="155">
      <c r="A155" s="3"/>
      <c r="B155" s="4"/>
      <c r="C155" s="4"/>
      <c r="D155" s="4"/>
      <c r="E155" s="4"/>
      <c r="F155" s="4"/>
      <c r="G155" s="3"/>
      <c r="H155" s="3"/>
      <c r="I155" s="3"/>
      <c r="J155" s="3"/>
      <c r="K155" s="3"/>
      <c r="L155" s="3"/>
      <c r="M155" s="3"/>
      <c r="N155" s="3"/>
      <c r="O155" s="3"/>
      <c r="P155" s="3"/>
      <c r="Q155" s="3"/>
      <c r="R155" s="3"/>
      <c r="S155" s="3"/>
      <c r="T155" s="3"/>
      <c r="U155" s="3"/>
      <c r="V155" s="3"/>
      <c r="W155" s="3"/>
      <c r="X155" s="3"/>
      <c r="Y155" s="3"/>
      <c r="Z155" s="3"/>
    </row>
    <row r="156">
      <c r="A156" s="3"/>
      <c r="B156" s="4"/>
      <c r="C156" s="4"/>
      <c r="D156" s="4"/>
      <c r="E156" s="4"/>
      <c r="F156" s="4"/>
      <c r="G156" s="3"/>
      <c r="H156" s="3"/>
      <c r="I156" s="3"/>
      <c r="J156" s="3"/>
      <c r="K156" s="3"/>
      <c r="L156" s="3"/>
      <c r="M156" s="3"/>
      <c r="N156" s="3"/>
      <c r="O156" s="3"/>
      <c r="P156" s="3"/>
      <c r="Q156" s="3"/>
      <c r="R156" s="3"/>
      <c r="S156" s="3"/>
      <c r="T156" s="3"/>
      <c r="U156" s="3"/>
      <c r="V156" s="3"/>
      <c r="W156" s="3"/>
      <c r="X156" s="3"/>
      <c r="Y156" s="3"/>
      <c r="Z156" s="3"/>
    </row>
    <row r="157">
      <c r="A157" s="3"/>
      <c r="B157" s="4"/>
      <c r="C157" s="4"/>
      <c r="D157" s="4"/>
      <c r="E157" s="4"/>
      <c r="F157" s="4"/>
      <c r="G157" s="3"/>
      <c r="H157" s="3"/>
      <c r="I157" s="3"/>
      <c r="J157" s="3"/>
      <c r="K157" s="3"/>
      <c r="L157" s="3"/>
      <c r="M157" s="3"/>
      <c r="N157" s="3"/>
      <c r="O157" s="3"/>
      <c r="P157" s="3"/>
      <c r="Q157" s="3"/>
      <c r="R157" s="3"/>
      <c r="S157" s="3"/>
      <c r="T157" s="3"/>
      <c r="U157" s="3"/>
      <c r="V157" s="3"/>
      <c r="W157" s="3"/>
      <c r="X157" s="3"/>
      <c r="Y157" s="3"/>
      <c r="Z157" s="3"/>
    </row>
    <row r="158">
      <c r="A158" s="3"/>
      <c r="B158" s="4"/>
      <c r="C158" s="4"/>
      <c r="D158" s="4"/>
      <c r="E158" s="4"/>
      <c r="F158" s="4"/>
      <c r="G158" s="3"/>
      <c r="H158" s="3"/>
      <c r="I158" s="3"/>
      <c r="J158" s="3"/>
      <c r="K158" s="3"/>
      <c r="L158" s="3"/>
      <c r="M158" s="3"/>
      <c r="N158" s="3"/>
      <c r="O158" s="3"/>
      <c r="P158" s="3"/>
      <c r="Q158" s="3"/>
      <c r="R158" s="3"/>
      <c r="S158" s="3"/>
      <c r="T158" s="3"/>
      <c r="U158" s="3"/>
      <c r="V158" s="3"/>
      <c r="W158" s="3"/>
      <c r="X158" s="3"/>
      <c r="Y158" s="3"/>
      <c r="Z158" s="3"/>
    </row>
    <row r="159">
      <c r="A159" s="3"/>
      <c r="B159" s="4"/>
      <c r="C159" s="4"/>
      <c r="D159" s="4"/>
      <c r="E159" s="4"/>
      <c r="F159" s="4"/>
      <c r="G159" s="3"/>
      <c r="H159" s="3"/>
      <c r="I159" s="3"/>
      <c r="J159" s="3"/>
      <c r="K159" s="3"/>
      <c r="L159" s="3"/>
      <c r="M159" s="3"/>
      <c r="N159" s="3"/>
      <c r="O159" s="3"/>
      <c r="P159" s="3"/>
      <c r="Q159" s="3"/>
      <c r="R159" s="3"/>
      <c r="S159" s="3"/>
      <c r="T159" s="3"/>
      <c r="U159" s="3"/>
      <c r="V159" s="3"/>
      <c r="W159" s="3"/>
      <c r="X159" s="3"/>
      <c r="Y159" s="3"/>
      <c r="Z159" s="3"/>
    </row>
    <row r="160">
      <c r="A160" s="3"/>
      <c r="B160" s="4"/>
      <c r="C160" s="4"/>
      <c r="D160" s="4"/>
      <c r="E160" s="4"/>
      <c r="F160" s="4"/>
      <c r="G160" s="3"/>
      <c r="H160" s="3"/>
      <c r="I160" s="3"/>
      <c r="J160" s="3"/>
      <c r="K160" s="3"/>
      <c r="L160" s="3"/>
      <c r="M160" s="3"/>
      <c r="N160" s="3"/>
      <c r="O160" s="3"/>
      <c r="P160" s="3"/>
      <c r="Q160" s="3"/>
      <c r="R160" s="3"/>
      <c r="S160" s="3"/>
      <c r="T160" s="3"/>
      <c r="U160" s="3"/>
      <c r="V160" s="3"/>
      <c r="W160" s="3"/>
      <c r="X160" s="3"/>
      <c r="Y160" s="3"/>
      <c r="Z160" s="3"/>
    </row>
    <row r="161">
      <c r="A161" s="3"/>
      <c r="B161" s="4"/>
      <c r="C161" s="4"/>
      <c r="D161" s="4"/>
      <c r="E161" s="4"/>
      <c r="F161" s="4"/>
      <c r="G161" s="3"/>
      <c r="H161" s="3"/>
      <c r="I161" s="3"/>
      <c r="J161" s="3"/>
      <c r="K161" s="3"/>
      <c r="L161" s="3"/>
      <c r="M161" s="3"/>
      <c r="N161" s="3"/>
      <c r="O161" s="3"/>
      <c r="P161" s="3"/>
      <c r="Q161" s="3"/>
      <c r="R161" s="3"/>
      <c r="S161" s="3"/>
      <c r="T161" s="3"/>
      <c r="U161" s="3"/>
      <c r="V161" s="3"/>
      <c r="W161" s="3"/>
      <c r="X161" s="3"/>
      <c r="Y161" s="3"/>
      <c r="Z161" s="3"/>
    </row>
    <row r="162">
      <c r="A162" s="3"/>
      <c r="B162" s="4"/>
      <c r="C162" s="4"/>
      <c r="D162" s="4"/>
      <c r="E162" s="4"/>
      <c r="F162" s="4"/>
      <c r="G162" s="3"/>
      <c r="H162" s="3"/>
      <c r="I162" s="3"/>
      <c r="J162" s="3"/>
      <c r="K162" s="3"/>
      <c r="L162" s="3"/>
      <c r="M162" s="3"/>
      <c r="N162" s="3"/>
      <c r="O162" s="3"/>
      <c r="P162" s="3"/>
      <c r="Q162" s="3"/>
      <c r="R162" s="3"/>
      <c r="S162" s="3"/>
      <c r="T162" s="3"/>
      <c r="U162" s="3"/>
      <c r="V162" s="3"/>
      <c r="W162" s="3"/>
      <c r="X162" s="3"/>
      <c r="Y162" s="3"/>
      <c r="Z162" s="3"/>
    </row>
    <row r="163">
      <c r="A163" s="3"/>
      <c r="B163" s="4"/>
      <c r="C163" s="4"/>
      <c r="D163" s="4"/>
      <c r="E163" s="4"/>
      <c r="F163" s="4"/>
      <c r="G163" s="3"/>
      <c r="H163" s="3"/>
      <c r="I163" s="3"/>
      <c r="J163" s="3"/>
      <c r="K163" s="3"/>
      <c r="L163" s="3"/>
      <c r="M163" s="3"/>
      <c r="N163" s="3"/>
      <c r="O163" s="3"/>
      <c r="P163" s="3"/>
      <c r="Q163" s="3"/>
      <c r="R163" s="3"/>
      <c r="S163" s="3"/>
      <c r="T163" s="3"/>
      <c r="U163" s="3"/>
      <c r="V163" s="3"/>
      <c r="W163" s="3"/>
      <c r="X163" s="3"/>
      <c r="Y163" s="3"/>
      <c r="Z163" s="3"/>
    </row>
    <row r="164">
      <c r="A164" s="3"/>
      <c r="B164" s="4"/>
      <c r="C164" s="4"/>
      <c r="D164" s="4"/>
      <c r="E164" s="4"/>
      <c r="F164" s="4"/>
      <c r="G164" s="3"/>
      <c r="H164" s="3"/>
      <c r="I164" s="3"/>
      <c r="J164" s="3"/>
      <c r="K164" s="3"/>
      <c r="L164" s="3"/>
      <c r="M164" s="3"/>
      <c r="N164" s="3"/>
      <c r="O164" s="3"/>
      <c r="P164" s="3"/>
      <c r="Q164" s="3"/>
      <c r="R164" s="3"/>
      <c r="S164" s="3"/>
      <c r="T164" s="3"/>
      <c r="U164" s="3"/>
      <c r="V164" s="3"/>
      <c r="W164" s="3"/>
      <c r="X164" s="3"/>
      <c r="Y164" s="3"/>
      <c r="Z164" s="3"/>
    </row>
    <row r="165">
      <c r="A165" s="3"/>
      <c r="B165" s="4"/>
      <c r="C165" s="4"/>
      <c r="D165" s="4"/>
      <c r="E165" s="4"/>
      <c r="F165" s="4"/>
      <c r="G165" s="3"/>
      <c r="H165" s="3"/>
      <c r="I165" s="3"/>
      <c r="J165" s="3"/>
      <c r="K165" s="3"/>
      <c r="L165" s="3"/>
      <c r="M165" s="3"/>
      <c r="N165" s="3"/>
      <c r="O165" s="3"/>
      <c r="P165" s="3"/>
      <c r="Q165" s="3"/>
      <c r="R165" s="3"/>
      <c r="S165" s="3"/>
      <c r="T165" s="3"/>
      <c r="U165" s="3"/>
      <c r="V165" s="3"/>
      <c r="W165" s="3"/>
      <c r="X165" s="3"/>
      <c r="Y165" s="3"/>
      <c r="Z165" s="3"/>
    </row>
    <row r="166">
      <c r="A166" s="3"/>
      <c r="B166" s="4"/>
      <c r="C166" s="4"/>
      <c r="D166" s="4"/>
      <c r="E166" s="4"/>
      <c r="F166" s="4"/>
      <c r="G166" s="3"/>
      <c r="H166" s="3"/>
      <c r="I166" s="3"/>
      <c r="J166" s="3"/>
      <c r="K166" s="3"/>
      <c r="L166" s="3"/>
      <c r="M166" s="3"/>
      <c r="N166" s="3"/>
      <c r="O166" s="3"/>
      <c r="P166" s="3"/>
      <c r="Q166" s="3"/>
      <c r="R166" s="3"/>
      <c r="S166" s="3"/>
      <c r="T166" s="3"/>
      <c r="U166" s="3"/>
      <c r="V166" s="3"/>
      <c r="W166" s="3"/>
      <c r="X166" s="3"/>
      <c r="Y166" s="3"/>
      <c r="Z166" s="3"/>
    </row>
    <row r="167">
      <c r="A167" s="3"/>
      <c r="B167" s="4"/>
      <c r="C167" s="4"/>
      <c r="D167" s="4"/>
      <c r="E167" s="4"/>
      <c r="F167" s="4"/>
      <c r="G167" s="3"/>
      <c r="H167" s="3"/>
      <c r="I167" s="3"/>
      <c r="J167" s="3"/>
      <c r="K167" s="3"/>
      <c r="L167" s="3"/>
      <c r="M167" s="3"/>
      <c r="N167" s="3"/>
      <c r="O167" s="3"/>
      <c r="P167" s="3"/>
      <c r="Q167" s="3"/>
      <c r="R167" s="3"/>
      <c r="S167" s="3"/>
      <c r="T167" s="3"/>
      <c r="U167" s="3"/>
      <c r="V167" s="3"/>
      <c r="W167" s="3"/>
      <c r="X167" s="3"/>
      <c r="Y167" s="3"/>
      <c r="Z167" s="3"/>
    </row>
    <row r="168">
      <c r="A168" s="3"/>
      <c r="B168" s="4"/>
      <c r="C168" s="4"/>
      <c r="D168" s="4"/>
      <c r="E168" s="4"/>
      <c r="F168" s="4"/>
      <c r="G168" s="3"/>
      <c r="H168" s="3"/>
      <c r="I168" s="3"/>
      <c r="J168" s="3"/>
      <c r="K168" s="3"/>
      <c r="L168" s="3"/>
      <c r="M168" s="3"/>
      <c r="N168" s="3"/>
      <c r="O168" s="3"/>
      <c r="P168" s="3"/>
      <c r="Q168" s="3"/>
      <c r="R168" s="3"/>
      <c r="S168" s="3"/>
      <c r="T168" s="3"/>
      <c r="U168" s="3"/>
      <c r="V168" s="3"/>
      <c r="W168" s="3"/>
      <c r="X168" s="3"/>
      <c r="Y168" s="3"/>
      <c r="Z168" s="3"/>
    </row>
    <row r="169">
      <c r="A169" s="3"/>
      <c r="B169" s="4"/>
      <c r="C169" s="4"/>
      <c r="D169" s="4"/>
      <c r="E169" s="4"/>
      <c r="F169" s="4"/>
      <c r="G169" s="3"/>
      <c r="H169" s="3"/>
      <c r="I169" s="3"/>
      <c r="J169" s="3"/>
      <c r="K169" s="3"/>
      <c r="L169" s="3"/>
      <c r="M169" s="3"/>
      <c r="N169" s="3"/>
      <c r="O169" s="3"/>
      <c r="P169" s="3"/>
      <c r="Q169" s="3"/>
      <c r="R169" s="3"/>
      <c r="S169" s="3"/>
      <c r="T169" s="3"/>
      <c r="U169" s="3"/>
      <c r="V169" s="3"/>
      <c r="W169" s="3"/>
      <c r="X169" s="3"/>
      <c r="Y169" s="3"/>
      <c r="Z169" s="3"/>
    </row>
    <row r="170">
      <c r="A170" s="3"/>
      <c r="B170" s="4"/>
      <c r="C170" s="4"/>
      <c r="D170" s="4"/>
      <c r="E170" s="4"/>
      <c r="F170" s="4"/>
      <c r="G170" s="3"/>
      <c r="H170" s="3"/>
      <c r="I170" s="3"/>
      <c r="J170" s="3"/>
      <c r="K170" s="3"/>
      <c r="L170" s="3"/>
      <c r="M170" s="3"/>
      <c r="N170" s="3"/>
      <c r="O170" s="3"/>
      <c r="P170" s="3"/>
      <c r="Q170" s="3"/>
      <c r="R170" s="3"/>
      <c r="S170" s="3"/>
      <c r="T170" s="3"/>
      <c r="U170" s="3"/>
      <c r="V170" s="3"/>
      <c r="W170" s="3"/>
      <c r="X170" s="3"/>
      <c r="Y170" s="3"/>
      <c r="Z170" s="3"/>
    </row>
    <row r="171">
      <c r="A171" s="3"/>
      <c r="B171" s="4"/>
      <c r="C171" s="4"/>
      <c r="D171" s="4"/>
      <c r="E171" s="4"/>
      <c r="F171" s="4"/>
      <c r="G171" s="3"/>
      <c r="H171" s="3"/>
      <c r="I171" s="3"/>
      <c r="J171" s="3"/>
      <c r="K171" s="3"/>
      <c r="L171" s="3"/>
      <c r="M171" s="3"/>
      <c r="N171" s="3"/>
      <c r="O171" s="3"/>
      <c r="P171" s="3"/>
      <c r="Q171" s="3"/>
      <c r="R171" s="3"/>
      <c r="S171" s="3"/>
      <c r="T171" s="3"/>
      <c r="U171" s="3"/>
      <c r="V171" s="3"/>
      <c r="W171" s="3"/>
      <c r="X171" s="3"/>
      <c r="Y171" s="3"/>
      <c r="Z171" s="3"/>
    </row>
    <row r="172">
      <c r="A172" s="3"/>
      <c r="B172" s="4"/>
      <c r="C172" s="4"/>
      <c r="D172" s="4"/>
      <c r="E172" s="4"/>
      <c r="F172" s="4"/>
      <c r="G172" s="3"/>
      <c r="H172" s="3"/>
      <c r="I172" s="3"/>
      <c r="J172" s="3"/>
      <c r="K172" s="3"/>
      <c r="L172" s="3"/>
      <c r="M172" s="3"/>
      <c r="N172" s="3"/>
      <c r="O172" s="3"/>
      <c r="P172" s="3"/>
      <c r="Q172" s="3"/>
      <c r="R172" s="3"/>
      <c r="S172" s="3"/>
      <c r="T172" s="3"/>
      <c r="U172" s="3"/>
      <c r="V172" s="3"/>
      <c r="W172" s="3"/>
      <c r="X172" s="3"/>
      <c r="Y172" s="3"/>
      <c r="Z172" s="3"/>
    </row>
    <row r="173">
      <c r="A173" s="3"/>
      <c r="B173" s="4"/>
      <c r="C173" s="4"/>
      <c r="D173" s="4"/>
      <c r="E173" s="4"/>
      <c r="F173" s="4"/>
      <c r="G173" s="3"/>
      <c r="H173" s="3"/>
      <c r="I173" s="3"/>
      <c r="J173" s="3"/>
      <c r="K173" s="3"/>
      <c r="L173" s="3"/>
      <c r="M173" s="3"/>
      <c r="N173" s="3"/>
      <c r="O173" s="3"/>
      <c r="P173" s="3"/>
      <c r="Q173" s="3"/>
      <c r="R173" s="3"/>
      <c r="S173" s="3"/>
      <c r="T173" s="3"/>
      <c r="U173" s="3"/>
      <c r="V173" s="3"/>
      <c r="W173" s="3"/>
      <c r="X173" s="3"/>
      <c r="Y173" s="3"/>
      <c r="Z173" s="3"/>
    </row>
    <row r="174">
      <c r="A174" s="3"/>
      <c r="B174" s="4"/>
      <c r="C174" s="4"/>
      <c r="D174" s="4"/>
      <c r="E174" s="4"/>
      <c r="F174" s="4"/>
      <c r="G174" s="3"/>
      <c r="H174" s="3"/>
      <c r="I174" s="3"/>
      <c r="J174" s="3"/>
      <c r="K174" s="3"/>
      <c r="L174" s="3"/>
      <c r="M174" s="3"/>
      <c r="N174" s="3"/>
      <c r="O174" s="3"/>
      <c r="P174" s="3"/>
      <c r="Q174" s="3"/>
      <c r="R174" s="3"/>
      <c r="S174" s="3"/>
      <c r="T174" s="3"/>
      <c r="U174" s="3"/>
      <c r="V174" s="3"/>
      <c r="W174" s="3"/>
      <c r="X174" s="3"/>
      <c r="Y174" s="3"/>
      <c r="Z174" s="3"/>
    </row>
    <row r="175">
      <c r="A175" s="3"/>
      <c r="B175" s="4"/>
      <c r="C175" s="4"/>
      <c r="D175" s="4"/>
      <c r="E175" s="4"/>
      <c r="F175" s="4"/>
      <c r="G175" s="3"/>
      <c r="H175" s="3"/>
      <c r="I175" s="3"/>
      <c r="J175" s="3"/>
      <c r="K175" s="3"/>
      <c r="L175" s="3"/>
      <c r="M175" s="3"/>
      <c r="N175" s="3"/>
      <c r="O175" s="3"/>
      <c r="P175" s="3"/>
      <c r="Q175" s="3"/>
      <c r="R175" s="3"/>
      <c r="S175" s="3"/>
      <c r="T175" s="3"/>
      <c r="U175" s="3"/>
      <c r="V175" s="3"/>
      <c r="W175" s="3"/>
      <c r="X175" s="3"/>
      <c r="Y175" s="3"/>
      <c r="Z175" s="3"/>
    </row>
    <row r="176">
      <c r="A176" s="3"/>
      <c r="B176" s="4"/>
      <c r="C176" s="4"/>
      <c r="D176" s="4"/>
      <c r="E176" s="4"/>
      <c r="F176" s="4"/>
      <c r="G176" s="3"/>
      <c r="H176" s="3"/>
      <c r="I176" s="3"/>
      <c r="J176" s="3"/>
      <c r="K176" s="3"/>
      <c r="L176" s="3"/>
      <c r="M176" s="3"/>
      <c r="N176" s="3"/>
      <c r="O176" s="3"/>
      <c r="P176" s="3"/>
      <c r="Q176" s="3"/>
      <c r="R176" s="3"/>
      <c r="S176" s="3"/>
      <c r="T176" s="3"/>
      <c r="U176" s="3"/>
      <c r="V176" s="3"/>
      <c r="W176" s="3"/>
      <c r="X176" s="3"/>
      <c r="Y176" s="3"/>
      <c r="Z176" s="3"/>
    </row>
    <row r="177">
      <c r="A177" s="3"/>
      <c r="B177" s="4"/>
      <c r="C177" s="4"/>
      <c r="D177" s="4"/>
      <c r="E177" s="4"/>
      <c r="F177" s="4"/>
      <c r="G177" s="3"/>
      <c r="H177" s="3"/>
      <c r="I177" s="3"/>
      <c r="J177" s="3"/>
      <c r="K177" s="3"/>
      <c r="L177" s="3"/>
      <c r="M177" s="3"/>
      <c r="N177" s="3"/>
      <c r="O177" s="3"/>
      <c r="P177" s="3"/>
      <c r="Q177" s="3"/>
      <c r="R177" s="3"/>
      <c r="S177" s="3"/>
      <c r="T177" s="3"/>
      <c r="U177" s="3"/>
      <c r="V177" s="3"/>
      <c r="W177" s="3"/>
      <c r="X177" s="3"/>
      <c r="Y177" s="3"/>
      <c r="Z177" s="3"/>
    </row>
    <row r="178">
      <c r="A178" s="3"/>
      <c r="B178" s="4"/>
      <c r="C178" s="4"/>
      <c r="D178" s="4"/>
      <c r="E178" s="4"/>
      <c r="F178" s="4"/>
      <c r="G178" s="3"/>
      <c r="H178" s="3"/>
      <c r="I178" s="3"/>
      <c r="J178" s="3"/>
      <c r="K178" s="3"/>
      <c r="L178" s="3"/>
      <c r="M178" s="3"/>
      <c r="N178" s="3"/>
      <c r="O178" s="3"/>
      <c r="P178" s="3"/>
      <c r="Q178" s="3"/>
      <c r="R178" s="3"/>
      <c r="S178" s="3"/>
      <c r="T178" s="3"/>
      <c r="U178" s="3"/>
      <c r="V178" s="3"/>
      <c r="W178" s="3"/>
      <c r="X178" s="3"/>
      <c r="Y178" s="3"/>
      <c r="Z178" s="3"/>
    </row>
    <row r="179">
      <c r="A179" s="3"/>
      <c r="B179" s="4"/>
      <c r="C179" s="4"/>
      <c r="D179" s="4"/>
      <c r="E179" s="4"/>
      <c r="F179" s="4"/>
      <c r="G179" s="3"/>
      <c r="H179" s="3"/>
      <c r="I179" s="3"/>
      <c r="J179" s="3"/>
      <c r="K179" s="3"/>
      <c r="L179" s="3"/>
      <c r="M179" s="3"/>
      <c r="N179" s="3"/>
      <c r="O179" s="3"/>
      <c r="P179" s="3"/>
      <c r="Q179" s="3"/>
      <c r="R179" s="3"/>
      <c r="S179" s="3"/>
      <c r="T179" s="3"/>
      <c r="U179" s="3"/>
      <c r="V179" s="3"/>
      <c r="W179" s="3"/>
      <c r="X179" s="3"/>
      <c r="Y179" s="3"/>
      <c r="Z179" s="3"/>
    </row>
    <row r="180">
      <c r="A180" s="3"/>
      <c r="B180" s="4"/>
      <c r="C180" s="4"/>
      <c r="D180" s="4"/>
      <c r="E180" s="4"/>
      <c r="F180" s="4"/>
      <c r="G180" s="3"/>
      <c r="H180" s="3"/>
      <c r="I180" s="3"/>
      <c r="J180" s="3"/>
      <c r="K180" s="3"/>
      <c r="L180" s="3"/>
      <c r="M180" s="3"/>
      <c r="N180" s="3"/>
      <c r="O180" s="3"/>
      <c r="P180" s="3"/>
      <c r="Q180" s="3"/>
      <c r="R180" s="3"/>
      <c r="S180" s="3"/>
      <c r="T180" s="3"/>
      <c r="U180" s="3"/>
      <c r="V180" s="3"/>
      <c r="W180" s="3"/>
      <c r="X180" s="3"/>
      <c r="Y180" s="3"/>
      <c r="Z180" s="3"/>
    </row>
    <row r="181">
      <c r="A181" s="3"/>
      <c r="B181" s="4"/>
      <c r="C181" s="4"/>
      <c r="D181" s="4"/>
      <c r="E181" s="4"/>
      <c r="F181" s="4"/>
      <c r="G181" s="3"/>
      <c r="H181" s="3"/>
      <c r="I181" s="3"/>
      <c r="J181" s="3"/>
      <c r="K181" s="3"/>
      <c r="L181" s="3"/>
      <c r="M181" s="3"/>
      <c r="N181" s="3"/>
      <c r="O181" s="3"/>
      <c r="P181" s="3"/>
      <c r="Q181" s="3"/>
      <c r="R181" s="3"/>
      <c r="S181" s="3"/>
      <c r="T181" s="3"/>
      <c r="U181" s="3"/>
      <c r="V181" s="3"/>
      <c r="W181" s="3"/>
      <c r="X181" s="3"/>
      <c r="Y181" s="3"/>
      <c r="Z181" s="3"/>
    </row>
    <row r="182">
      <c r="A182" s="3"/>
      <c r="B182" s="4"/>
      <c r="C182" s="4"/>
      <c r="D182" s="4"/>
      <c r="E182" s="4"/>
      <c r="F182" s="4"/>
      <c r="G182" s="3"/>
      <c r="H182" s="3"/>
      <c r="I182" s="3"/>
      <c r="J182" s="3"/>
      <c r="K182" s="3"/>
      <c r="L182" s="3"/>
      <c r="M182" s="3"/>
      <c r="N182" s="3"/>
      <c r="O182" s="3"/>
      <c r="P182" s="3"/>
      <c r="Q182" s="3"/>
      <c r="R182" s="3"/>
      <c r="S182" s="3"/>
      <c r="T182" s="3"/>
      <c r="U182" s="3"/>
      <c r="V182" s="3"/>
      <c r="W182" s="3"/>
      <c r="X182" s="3"/>
      <c r="Y182" s="3"/>
      <c r="Z182" s="3"/>
    </row>
    <row r="183">
      <c r="A183" s="3"/>
      <c r="B183" s="4"/>
      <c r="C183" s="4"/>
      <c r="D183" s="4"/>
      <c r="E183" s="4"/>
      <c r="F183" s="4"/>
      <c r="G183" s="3"/>
      <c r="H183" s="3"/>
      <c r="I183" s="3"/>
      <c r="J183" s="3"/>
      <c r="K183" s="3"/>
      <c r="L183" s="3"/>
      <c r="M183" s="3"/>
      <c r="N183" s="3"/>
      <c r="O183" s="3"/>
      <c r="P183" s="3"/>
      <c r="Q183" s="3"/>
      <c r="R183" s="3"/>
      <c r="S183" s="3"/>
      <c r="T183" s="3"/>
      <c r="U183" s="3"/>
      <c r="V183" s="3"/>
      <c r="W183" s="3"/>
      <c r="X183" s="3"/>
      <c r="Y183" s="3"/>
      <c r="Z183" s="3"/>
    </row>
    <row r="184">
      <c r="A184" s="3"/>
      <c r="B184" s="4"/>
      <c r="C184" s="4"/>
      <c r="D184" s="4"/>
      <c r="E184" s="4"/>
      <c r="F184" s="4"/>
      <c r="G184" s="3"/>
      <c r="H184" s="3"/>
      <c r="I184" s="3"/>
      <c r="J184" s="3"/>
      <c r="K184" s="3"/>
      <c r="L184" s="3"/>
      <c r="M184" s="3"/>
      <c r="N184" s="3"/>
      <c r="O184" s="3"/>
      <c r="P184" s="3"/>
      <c r="Q184" s="3"/>
      <c r="R184" s="3"/>
      <c r="S184" s="3"/>
      <c r="T184" s="3"/>
      <c r="U184" s="3"/>
      <c r="V184" s="3"/>
      <c r="W184" s="3"/>
      <c r="X184" s="3"/>
      <c r="Y184" s="3"/>
      <c r="Z184" s="3"/>
    </row>
    <row r="185">
      <c r="A185" s="3"/>
      <c r="B185" s="4"/>
      <c r="C185" s="4"/>
      <c r="D185" s="4"/>
      <c r="E185" s="4"/>
      <c r="F185" s="4"/>
      <c r="G185" s="3"/>
      <c r="H185" s="3"/>
      <c r="I185" s="3"/>
      <c r="J185" s="3"/>
      <c r="K185" s="3"/>
      <c r="L185" s="3"/>
      <c r="M185" s="3"/>
      <c r="N185" s="3"/>
      <c r="O185" s="3"/>
      <c r="P185" s="3"/>
      <c r="Q185" s="3"/>
      <c r="R185" s="3"/>
      <c r="S185" s="3"/>
      <c r="T185" s="3"/>
      <c r="U185" s="3"/>
      <c r="V185" s="3"/>
      <c r="W185" s="3"/>
      <c r="X185" s="3"/>
      <c r="Y185" s="3"/>
      <c r="Z185" s="3"/>
    </row>
    <row r="186">
      <c r="A186" s="3"/>
      <c r="B186" s="4"/>
      <c r="C186" s="4"/>
      <c r="D186" s="4"/>
      <c r="E186" s="4"/>
      <c r="F186" s="4"/>
      <c r="G186" s="3"/>
      <c r="H186" s="3"/>
      <c r="I186" s="3"/>
      <c r="J186" s="3"/>
      <c r="K186" s="3"/>
      <c r="L186" s="3"/>
      <c r="M186" s="3"/>
      <c r="N186" s="3"/>
      <c r="O186" s="3"/>
      <c r="P186" s="3"/>
      <c r="Q186" s="3"/>
      <c r="R186" s="3"/>
      <c r="S186" s="3"/>
      <c r="T186" s="3"/>
      <c r="U186" s="3"/>
      <c r="V186" s="3"/>
      <c r="W186" s="3"/>
      <c r="X186" s="3"/>
      <c r="Y186" s="3"/>
      <c r="Z186" s="3"/>
    </row>
    <row r="187">
      <c r="A187" s="3"/>
      <c r="B187" s="4"/>
      <c r="C187" s="4"/>
      <c r="D187" s="4"/>
      <c r="E187" s="4"/>
      <c r="F187" s="4"/>
      <c r="G187" s="3"/>
      <c r="H187" s="3"/>
      <c r="I187" s="3"/>
      <c r="J187" s="3"/>
      <c r="K187" s="3"/>
      <c r="L187" s="3"/>
      <c r="M187" s="3"/>
      <c r="N187" s="3"/>
      <c r="O187" s="3"/>
      <c r="P187" s="3"/>
      <c r="Q187" s="3"/>
      <c r="R187" s="3"/>
      <c r="S187" s="3"/>
      <c r="T187" s="3"/>
      <c r="U187" s="3"/>
      <c r="V187" s="3"/>
      <c r="W187" s="3"/>
      <c r="X187" s="3"/>
      <c r="Y187" s="3"/>
      <c r="Z187" s="3"/>
    </row>
    <row r="188">
      <c r="A188" s="3"/>
      <c r="B188" s="4"/>
      <c r="C188" s="4"/>
      <c r="D188" s="4"/>
      <c r="E188" s="4"/>
      <c r="F188" s="4"/>
      <c r="G188" s="3"/>
      <c r="H188" s="3"/>
      <c r="I188" s="3"/>
      <c r="J188" s="3"/>
      <c r="K188" s="3"/>
      <c r="L188" s="3"/>
      <c r="M188" s="3"/>
      <c r="N188" s="3"/>
      <c r="O188" s="3"/>
      <c r="P188" s="3"/>
      <c r="Q188" s="3"/>
      <c r="R188" s="3"/>
      <c r="S188" s="3"/>
      <c r="T188" s="3"/>
      <c r="U188" s="3"/>
      <c r="V188" s="3"/>
      <c r="W188" s="3"/>
      <c r="X188" s="3"/>
      <c r="Y188" s="3"/>
      <c r="Z188" s="3"/>
    </row>
    <row r="189">
      <c r="A189" s="3"/>
      <c r="B189" s="4"/>
      <c r="C189" s="4"/>
      <c r="D189" s="4"/>
      <c r="E189" s="4"/>
      <c r="F189" s="4"/>
      <c r="G189" s="3"/>
      <c r="H189" s="3"/>
      <c r="I189" s="3"/>
      <c r="J189" s="3"/>
      <c r="K189" s="3"/>
      <c r="L189" s="3"/>
      <c r="M189" s="3"/>
      <c r="N189" s="3"/>
      <c r="O189" s="3"/>
      <c r="P189" s="3"/>
      <c r="Q189" s="3"/>
      <c r="R189" s="3"/>
      <c r="S189" s="3"/>
      <c r="T189" s="3"/>
      <c r="U189" s="3"/>
      <c r="V189" s="3"/>
      <c r="W189" s="3"/>
      <c r="X189" s="3"/>
      <c r="Y189" s="3"/>
      <c r="Z189" s="3"/>
    </row>
    <row r="190">
      <c r="A190" s="3"/>
      <c r="B190" s="4"/>
      <c r="C190" s="4"/>
      <c r="D190" s="4"/>
      <c r="E190" s="4"/>
      <c r="F190" s="4"/>
      <c r="G190" s="3"/>
      <c r="H190" s="3"/>
      <c r="I190" s="3"/>
      <c r="J190" s="3"/>
      <c r="K190" s="3"/>
      <c r="L190" s="3"/>
      <c r="M190" s="3"/>
      <c r="N190" s="3"/>
      <c r="O190" s="3"/>
      <c r="P190" s="3"/>
      <c r="Q190" s="3"/>
      <c r="R190" s="3"/>
      <c r="S190" s="3"/>
      <c r="T190" s="3"/>
      <c r="U190" s="3"/>
      <c r="V190" s="3"/>
      <c r="W190" s="3"/>
      <c r="X190" s="3"/>
      <c r="Y190" s="3"/>
      <c r="Z190" s="3"/>
    </row>
    <row r="191">
      <c r="A191" s="3"/>
      <c r="B191" s="4"/>
      <c r="C191" s="4"/>
      <c r="D191" s="4"/>
      <c r="E191" s="4"/>
      <c r="F191" s="4"/>
      <c r="G191" s="3"/>
      <c r="H191" s="3"/>
      <c r="I191" s="3"/>
      <c r="J191" s="3"/>
      <c r="K191" s="3"/>
      <c r="L191" s="3"/>
      <c r="M191" s="3"/>
      <c r="N191" s="3"/>
      <c r="O191" s="3"/>
      <c r="P191" s="3"/>
      <c r="Q191" s="3"/>
      <c r="R191" s="3"/>
      <c r="S191" s="3"/>
      <c r="T191" s="3"/>
      <c r="U191" s="3"/>
      <c r="V191" s="3"/>
      <c r="W191" s="3"/>
      <c r="X191" s="3"/>
      <c r="Y191" s="3"/>
      <c r="Z191" s="3"/>
    </row>
    <row r="192">
      <c r="A192" s="3"/>
      <c r="B192" s="4"/>
      <c r="C192" s="4"/>
      <c r="D192" s="4"/>
      <c r="E192" s="4"/>
      <c r="F192" s="4"/>
      <c r="G192" s="3"/>
      <c r="H192" s="3"/>
      <c r="I192" s="3"/>
      <c r="J192" s="3"/>
      <c r="K192" s="3"/>
      <c r="L192" s="3"/>
      <c r="M192" s="3"/>
      <c r="N192" s="3"/>
      <c r="O192" s="3"/>
      <c r="P192" s="3"/>
      <c r="Q192" s="3"/>
      <c r="R192" s="3"/>
      <c r="S192" s="3"/>
      <c r="T192" s="3"/>
      <c r="U192" s="3"/>
      <c r="V192" s="3"/>
      <c r="W192" s="3"/>
      <c r="X192" s="3"/>
      <c r="Y192" s="3"/>
      <c r="Z192" s="3"/>
    </row>
    <row r="193">
      <c r="A193" s="3"/>
      <c r="B193" s="4"/>
      <c r="C193" s="4"/>
      <c r="D193" s="4"/>
      <c r="E193" s="4"/>
      <c r="F193" s="4"/>
      <c r="G193" s="3"/>
      <c r="H193" s="3"/>
      <c r="I193" s="3"/>
      <c r="J193" s="3"/>
      <c r="K193" s="3"/>
      <c r="L193" s="3"/>
      <c r="M193" s="3"/>
      <c r="N193" s="3"/>
      <c r="O193" s="3"/>
      <c r="P193" s="3"/>
      <c r="Q193" s="3"/>
      <c r="R193" s="3"/>
      <c r="S193" s="3"/>
      <c r="T193" s="3"/>
      <c r="U193" s="3"/>
      <c r="V193" s="3"/>
      <c r="W193" s="3"/>
      <c r="X193" s="3"/>
      <c r="Y193" s="3"/>
      <c r="Z193" s="3"/>
    </row>
    <row r="194">
      <c r="A194" s="3"/>
      <c r="B194" s="4"/>
      <c r="C194" s="4"/>
      <c r="D194" s="4"/>
      <c r="E194" s="4"/>
      <c r="F194" s="4"/>
      <c r="G194" s="3"/>
      <c r="H194" s="3"/>
      <c r="I194" s="3"/>
      <c r="J194" s="3"/>
      <c r="K194" s="3"/>
      <c r="L194" s="3"/>
      <c r="M194" s="3"/>
      <c r="N194" s="3"/>
      <c r="O194" s="3"/>
      <c r="P194" s="3"/>
      <c r="Q194" s="3"/>
      <c r="R194" s="3"/>
      <c r="S194" s="3"/>
      <c r="T194" s="3"/>
      <c r="U194" s="3"/>
      <c r="V194" s="3"/>
      <c r="W194" s="3"/>
      <c r="X194" s="3"/>
      <c r="Y194" s="3"/>
      <c r="Z194" s="3"/>
    </row>
    <row r="195">
      <c r="A195" s="3"/>
      <c r="B195" s="4"/>
      <c r="C195" s="4"/>
      <c r="D195" s="4"/>
      <c r="E195" s="4"/>
      <c r="F195" s="4"/>
      <c r="G195" s="3"/>
      <c r="H195" s="3"/>
      <c r="I195" s="3"/>
      <c r="J195" s="3"/>
      <c r="K195" s="3"/>
      <c r="L195" s="3"/>
      <c r="M195" s="3"/>
      <c r="N195" s="3"/>
      <c r="O195" s="3"/>
      <c r="P195" s="3"/>
      <c r="Q195" s="3"/>
      <c r="R195" s="3"/>
      <c r="S195" s="3"/>
      <c r="T195" s="3"/>
      <c r="U195" s="3"/>
      <c r="V195" s="3"/>
      <c r="W195" s="3"/>
      <c r="X195" s="3"/>
      <c r="Y195" s="3"/>
      <c r="Z195" s="3"/>
    </row>
    <row r="196">
      <c r="A196" s="3"/>
      <c r="B196" s="4"/>
      <c r="C196" s="4"/>
      <c r="D196" s="4"/>
      <c r="E196" s="4"/>
      <c r="F196" s="4"/>
      <c r="G196" s="3"/>
      <c r="H196" s="3"/>
      <c r="I196" s="3"/>
      <c r="J196" s="3"/>
      <c r="K196" s="3"/>
      <c r="L196" s="3"/>
      <c r="M196" s="3"/>
      <c r="N196" s="3"/>
      <c r="O196" s="3"/>
      <c r="P196" s="3"/>
      <c r="Q196" s="3"/>
      <c r="R196" s="3"/>
      <c r="S196" s="3"/>
      <c r="T196" s="3"/>
      <c r="U196" s="3"/>
      <c r="V196" s="3"/>
      <c r="W196" s="3"/>
      <c r="X196" s="3"/>
      <c r="Y196" s="3"/>
      <c r="Z196" s="3"/>
    </row>
    <row r="197">
      <c r="A197" s="3"/>
      <c r="B197" s="4"/>
      <c r="C197" s="4"/>
      <c r="D197" s="4"/>
      <c r="E197" s="4"/>
      <c r="F197" s="4"/>
      <c r="G197" s="3"/>
      <c r="H197" s="3"/>
      <c r="I197" s="3"/>
      <c r="J197" s="3"/>
      <c r="K197" s="3"/>
      <c r="L197" s="3"/>
      <c r="M197" s="3"/>
      <c r="N197" s="3"/>
      <c r="O197" s="3"/>
      <c r="P197" s="3"/>
      <c r="Q197" s="3"/>
      <c r="R197" s="3"/>
      <c r="S197" s="3"/>
      <c r="T197" s="3"/>
      <c r="U197" s="3"/>
      <c r="V197" s="3"/>
      <c r="W197" s="3"/>
      <c r="X197" s="3"/>
      <c r="Y197" s="3"/>
      <c r="Z197" s="3"/>
    </row>
    <row r="198">
      <c r="A198" s="3"/>
      <c r="B198" s="4"/>
      <c r="C198" s="4"/>
      <c r="D198" s="4"/>
      <c r="E198" s="4"/>
      <c r="F198" s="4"/>
      <c r="G198" s="3"/>
      <c r="H198" s="3"/>
      <c r="I198" s="3"/>
      <c r="J198" s="3"/>
      <c r="K198" s="3"/>
      <c r="L198" s="3"/>
      <c r="M198" s="3"/>
      <c r="N198" s="3"/>
      <c r="O198" s="3"/>
      <c r="P198" s="3"/>
      <c r="Q198" s="3"/>
      <c r="R198" s="3"/>
      <c r="S198" s="3"/>
      <c r="T198" s="3"/>
      <c r="U198" s="3"/>
      <c r="V198" s="3"/>
      <c r="W198" s="3"/>
      <c r="X198" s="3"/>
      <c r="Y198" s="3"/>
      <c r="Z198" s="3"/>
    </row>
    <row r="199">
      <c r="A199" s="3"/>
      <c r="B199" s="4"/>
      <c r="C199" s="4"/>
      <c r="D199" s="4"/>
      <c r="E199" s="4"/>
      <c r="F199" s="4"/>
      <c r="G199" s="3"/>
      <c r="H199" s="3"/>
      <c r="I199" s="3"/>
      <c r="J199" s="3"/>
      <c r="K199" s="3"/>
      <c r="L199" s="3"/>
      <c r="M199" s="3"/>
      <c r="N199" s="3"/>
      <c r="O199" s="3"/>
      <c r="P199" s="3"/>
      <c r="Q199" s="3"/>
      <c r="R199" s="3"/>
      <c r="S199" s="3"/>
      <c r="T199" s="3"/>
      <c r="U199" s="3"/>
      <c r="V199" s="3"/>
      <c r="W199" s="3"/>
      <c r="X199" s="3"/>
      <c r="Y199" s="3"/>
      <c r="Z199" s="3"/>
    </row>
    <row r="200">
      <c r="A200" s="3"/>
      <c r="B200" s="4"/>
      <c r="C200" s="4"/>
      <c r="D200" s="4"/>
      <c r="E200" s="4"/>
      <c r="F200" s="4"/>
      <c r="G200" s="3"/>
      <c r="H200" s="3"/>
      <c r="I200" s="3"/>
      <c r="J200" s="3"/>
      <c r="K200" s="3"/>
      <c r="L200" s="3"/>
      <c r="M200" s="3"/>
      <c r="N200" s="3"/>
      <c r="O200" s="3"/>
      <c r="P200" s="3"/>
      <c r="Q200" s="3"/>
      <c r="R200" s="3"/>
      <c r="S200" s="3"/>
      <c r="T200" s="3"/>
      <c r="U200" s="3"/>
      <c r="V200" s="3"/>
      <c r="W200" s="3"/>
      <c r="X200" s="3"/>
      <c r="Y200" s="3"/>
      <c r="Z200" s="3"/>
    </row>
    <row r="201">
      <c r="A201" s="3"/>
      <c r="B201" s="4"/>
      <c r="C201" s="4"/>
      <c r="D201" s="4"/>
      <c r="E201" s="4"/>
      <c r="F201" s="4"/>
      <c r="G201" s="3"/>
      <c r="H201" s="3"/>
      <c r="I201" s="3"/>
      <c r="J201" s="3"/>
      <c r="K201" s="3"/>
      <c r="L201" s="3"/>
      <c r="M201" s="3"/>
      <c r="N201" s="3"/>
      <c r="O201" s="3"/>
      <c r="P201" s="3"/>
      <c r="Q201" s="3"/>
      <c r="R201" s="3"/>
      <c r="S201" s="3"/>
      <c r="T201" s="3"/>
      <c r="U201" s="3"/>
      <c r="V201" s="3"/>
      <c r="W201" s="3"/>
      <c r="X201" s="3"/>
      <c r="Y201" s="3"/>
      <c r="Z201" s="3"/>
    </row>
    <row r="202">
      <c r="A202" s="3"/>
      <c r="B202" s="4"/>
      <c r="C202" s="4"/>
      <c r="D202" s="4"/>
      <c r="E202" s="4"/>
      <c r="F202" s="4"/>
      <c r="G202" s="3"/>
      <c r="H202" s="3"/>
      <c r="I202" s="3"/>
      <c r="J202" s="3"/>
      <c r="K202" s="3"/>
      <c r="L202" s="3"/>
      <c r="M202" s="3"/>
      <c r="N202" s="3"/>
      <c r="O202" s="3"/>
      <c r="P202" s="3"/>
      <c r="Q202" s="3"/>
      <c r="R202" s="3"/>
      <c r="S202" s="3"/>
      <c r="T202" s="3"/>
      <c r="U202" s="3"/>
      <c r="V202" s="3"/>
      <c r="W202" s="3"/>
      <c r="X202" s="3"/>
      <c r="Y202" s="3"/>
      <c r="Z202" s="3"/>
    </row>
    <row r="203">
      <c r="A203" s="3"/>
      <c r="B203" s="4"/>
      <c r="C203" s="4"/>
      <c r="D203" s="4"/>
      <c r="E203" s="4"/>
      <c r="F203" s="4"/>
      <c r="G203" s="3"/>
      <c r="H203" s="3"/>
      <c r="I203" s="3"/>
      <c r="J203" s="3"/>
      <c r="K203" s="3"/>
      <c r="L203" s="3"/>
      <c r="M203" s="3"/>
      <c r="N203" s="3"/>
      <c r="O203" s="3"/>
      <c r="P203" s="3"/>
      <c r="Q203" s="3"/>
      <c r="R203" s="3"/>
      <c r="S203" s="3"/>
      <c r="T203" s="3"/>
      <c r="U203" s="3"/>
      <c r="V203" s="3"/>
      <c r="W203" s="3"/>
      <c r="X203" s="3"/>
      <c r="Y203" s="3"/>
      <c r="Z203" s="3"/>
    </row>
    <row r="204">
      <c r="A204" s="3"/>
      <c r="B204" s="4"/>
      <c r="C204" s="4"/>
      <c r="D204" s="4"/>
      <c r="E204" s="4"/>
      <c r="F204" s="4"/>
      <c r="G204" s="3"/>
      <c r="H204" s="3"/>
      <c r="I204" s="3"/>
      <c r="J204" s="3"/>
      <c r="K204" s="3"/>
      <c r="L204" s="3"/>
      <c r="M204" s="3"/>
      <c r="N204" s="3"/>
      <c r="O204" s="3"/>
      <c r="P204" s="3"/>
      <c r="Q204" s="3"/>
      <c r="R204" s="3"/>
      <c r="S204" s="3"/>
      <c r="T204" s="3"/>
      <c r="U204" s="3"/>
      <c r="V204" s="3"/>
      <c r="W204" s="3"/>
      <c r="X204" s="3"/>
      <c r="Y204" s="3"/>
      <c r="Z204" s="3"/>
    </row>
    <row r="205">
      <c r="A205" s="3"/>
      <c r="B205" s="4"/>
      <c r="C205" s="4"/>
      <c r="D205" s="4"/>
      <c r="E205" s="4"/>
      <c r="F205" s="4"/>
      <c r="G205" s="3"/>
      <c r="H205" s="3"/>
      <c r="I205" s="3"/>
      <c r="J205" s="3"/>
      <c r="K205" s="3"/>
      <c r="L205" s="3"/>
      <c r="M205" s="3"/>
      <c r="N205" s="3"/>
      <c r="O205" s="3"/>
      <c r="P205" s="3"/>
      <c r="Q205" s="3"/>
      <c r="R205" s="3"/>
      <c r="S205" s="3"/>
      <c r="T205" s="3"/>
      <c r="U205" s="3"/>
      <c r="V205" s="3"/>
      <c r="W205" s="3"/>
      <c r="X205" s="3"/>
      <c r="Y205" s="3"/>
      <c r="Z205" s="3"/>
    </row>
    <row r="206">
      <c r="A206" s="3"/>
      <c r="B206" s="4"/>
      <c r="C206" s="4"/>
      <c r="D206" s="4"/>
      <c r="E206" s="4"/>
      <c r="F206" s="4"/>
      <c r="G206" s="3"/>
      <c r="H206" s="3"/>
      <c r="I206" s="3"/>
      <c r="J206" s="3"/>
      <c r="K206" s="3"/>
      <c r="L206" s="3"/>
      <c r="M206" s="3"/>
      <c r="N206" s="3"/>
      <c r="O206" s="3"/>
      <c r="P206" s="3"/>
      <c r="Q206" s="3"/>
      <c r="R206" s="3"/>
      <c r="S206" s="3"/>
      <c r="T206" s="3"/>
      <c r="U206" s="3"/>
      <c r="V206" s="3"/>
      <c r="W206" s="3"/>
      <c r="X206" s="3"/>
      <c r="Y206" s="3"/>
      <c r="Z206" s="3"/>
    </row>
    <row r="207">
      <c r="A207" s="3"/>
      <c r="B207" s="4"/>
      <c r="C207" s="4"/>
      <c r="D207" s="4"/>
      <c r="E207" s="4"/>
      <c r="F207" s="4"/>
      <c r="G207" s="3"/>
      <c r="H207" s="3"/>
      <c r="I207" s="3"/>
      <c r="J207" s="3"/>
      <c r="K207" s="3"/>
      <c r="L207" s="3"/>
      <c r="M207" s="3"/>
      <c r="N207" s="3"/>
      <c r="O207" s="3"/>
      <c r="P207" s="3"/>
      <c r="Q207" s="3"/>
      <c r="R207" s="3"/>
      <c r="S207" s="3"/>
      <c r="T207" s="3"/>
      <c r="U207" s="3"/>
      <c r="V207" s="3"/>
      <c r="W207" s="3"/>
      <c r="X207" s="3"/>
      <c r="Y207" s="3"/>
      <c r="Z207" s="3"/>
    </row>
    <row r="208">
      <c r="A208" s="3"/>
      <c r="B208" s="4"/>
      <c r="C208" s="4"/>
      <c r="D208" s="4"/>
      <c r="E208" s="4"/>
      <c r="F208" s="4"/>
      <c r="G208" s="3"/>
      <c r="H208" s="3"/>
      <c r="I208" s="3"/>
      <c r="J208" s="3"/>
      <c r="K208" s="3"/>
      <c r="L208" s="3"/>
      <c r="M208" s="3"/>
      <c r="N208" s="3"/>
      <c r="O208" s="3"/>
      <c r="P208" s="3"/>
      <c r="Q208" s="3"/>
      <c r="R208" s="3"/>
      <c r="S208" s="3"/>
      <c r="T208" s="3"/>
      <c r="U208" s="3"/>
      <c r="V208" s="3"/>
      <c r="W208" s="3"/>
      <c r="X208" s="3"/>
      <c r="Y208" s="3"/>
      <c r="Z208" s="3"/>
    </row>
    <row r="209">
      <c r="A209" s="3"/>
      <c r="B209" s="4"/>
      <c r="C209" s="4"/>
      <c r="D209" s="4"/>
      <c r="E209" s="4"/>
      <c r="F209" s="4"/>
      <c r="G209" s="3"/>
      <c r="H209" s="3"/>
      <c r="I209" s="3"/>
      <c r="J209" s="3"/>
      <c r="K209" s="3"/>
      <c r="L209" s="3"/>
      <c r="M209" s="3"/>
      <c r="N209" s="3"/>
      <c r="O209" s="3"/>
      <c r="P209" s="3"/>
      <c r="Q209" s="3"/>
      <c r="R209" s="3"/>
      <c r="S209" s="3"/>
      <c r="T209" s="3"/>
      <c r="U209" s="3"/>
      <c r="V209" s="3"/>
      <c r="W209" s="3"/>
      <c r="X209" s="3"/>
      <c r="Y209" s="3"/>
      <c r="Z209" s="3"/>
    </row>
    <row r="210">
      <c r="A210" s="3"/>
      <c r="B210" s="4"/>
      <c r="C210" s="4"/>
      <c r="D210" s="4"/>
      <c r="E210" s="4"/>
      <c r="F210" s="4"/>
      <c r="G210" s="3"/>
      <c r="H210" s="3"/>
      <c r="I210" s="3"/>
      <c r="J210" s="3"/>
      <c r="K210" s="3"/>
      <c r="L210" s="3"/>
      <c r="M210" s="3"/>
      <c r="N210" s="3"/>
      <c r="O210" s="3"/>
      <c r="P210" s="3"/>
      <c r="Q210" s="3"/>
      <c r="R210" s="3"/>
      <c r="S210" s="3"/>
      <c r="T210" s="3"/>
      <c r="U210" s="3"/>
      <c r="V210" s="3"/>
      <c r="W210" s="3"/>
      <c r="X210" s="3"/>
      <c r="Y210" s="3"/>
      <c r="Z210" s="3"/>
    </row>
    <row r="211">
      <c r="A211" s="3"/>
      <c r="B211" s="4"/>
      <c r="C211" s="4"/>
      <c r="D211" s="4"/>
      <c r="E211" s="4"/>
      <c r="F211" s="4"/>
      <c r="G211" s="3"/>
      <c r="H211" s="3"/>
      <c r="I211" s="3"/>
      <c r="J211" s="3"/>
      <c r="K211" s="3"/>
      <c r="L211" s="3"/>
      <c r="M211" s="3"/>
      <c r="N211" s="3"/>
      <c r="O211" s="3"/>
      <c r="P211" s="3"/>
      <c r="Q211" s="3"/>
      <c r="R211" s="3"/>
      <c r="S211" s="3"/>
      <c r="T211" s="3"/>
      <c r="U211" s="3"/>
      <c r="V211" s="3"/>
      <c r="W211" s="3"/>
      <c r="X211" s="3"/>
      <c r="Y211" s="3"/>
      <c r="Z211" s="3"/>
    </row>
    <row r="212">
      <c r="A212" s="3"/>
      <c r="B212" s="4"/>
      <c r="C212" s="4"/>
      <c r="D212" s="4"/>
      <c r="E212" s="4"/>
      <c r="F212" s="4"/>
      <c r="G212" s="3"/>
      <c r="H212" s="3"/>
      <c r="I212" s="3"/>
      <c r="J212" s="3"/>
      <c r="K212" s="3"/>
      <c r="L212" s="3"/>
      <c r="M212" s="3"/>
      <c r="N212" s="3"/>
      <c r="O212" s="3"/>
      <c r="P212" s="3"/>
      <c r="Q212" s="3"/>
      <c r="R212" s="3"/>
      <c r="S212" s="3"/>
      <c r="T212" s="3"/>
      <c r="U212" s="3"/>
      <c r="V212" s="3"/>
      <c r="W212" s="3"/>
      <c r="X212" s="3"/>
      <c r="Y212" s="3"/>
      <c r="Z212" s="3"/>
    </row>
    <row r="213">
      <c r="A213" s="3"/>
      <c r="B213" s="4"/>
      <c r="C213" s="4"/>
      <c r="D213" s="4"/>
      <c r="E213" s="4"/>
      <c r="F213" s="4"/>
      <c r="G213" s="3"/>
      <c r="H213" s="3"/>
      <c r="I213" s="3"/>
      <c r="J213" s="3"/>
      <c r="K213" s="3"/>
      <c r="L213" s="3"/>
      <c r="M213" s="3"/>
      <c r="N213" s="3"/>
      <c r="O213" s="3"/>
      <c r="P213" s="3"/>
      <c r="Q213" s="3"/>
      <c r="R213" s="3"/>
      <c r="S213" s="3"/>
      <c r="T213" s="3"/>
      <c r="U213" s="3"/>
      <c r="V213" s="3"/>
      <c r="W213" s="3"/>
      <c r="X213" s="3"/>
      <c r="Y213" s="3"/>
      <c r="Z213" s="3"/>
    </row>
    <row r="214">
      <c r="A214" s="3"/>
      <c r="B214" s="4"/>
      <c r="C214" s="4"/>
      <c r="D214" s="4"/>
      <c r="E214" s="4"/>
      <c r="F214" s="4"/>
      <c r="G214" s="3"/>
      <c r="H214" s="3"/>
      <c r="I214" s="3"/>
      <c r="J214" s="3"/>
      <c r="K214" s="3"/>
      <c r="L214" s="3"/>
      <c r="M214" s="3"/>
      <c r="N214" s="3"/>
      <c r="O214" s="3"/>
      <c r="P214" s="3"/>
      <c r="Q214" s="3"/>
      <c r="R214" s="3"/>
      <c r="S214" s="3"/>
      <c r="T214" s="3"/>
      <c r="U214" s="3"/>
      <c r="V214" s="3"/>
      <c r="W214" s="3"/>
      <c r="X214" s="3"/>
      <c r="Y214" s="3"/>
      <c r="Z214" s="3"/>
    </row>
    <row r="215">
      <c r="A215" s="3"/>
      <c r="B215" s="4"/>
      <c r="C215" s="4"/>
      <c r="D215" s="4"/>
      <c r="E215" s="4"/>
      <c r="F215" s="4"/>
      <c r="G215" s="3"/>
      <c r="H215" s="3"/>
      <c r="I215" s="3"/>
      <c r="J215" s="3"/>
      <c r="K215" s="3"/>
      <c r="L215" s="3"/>
      <c r="M215" s="3"/>
      <c r="N215" s="3"/>
      <c r="O215" s="3"/>
      <c r="P215" s="3"/>
      <c r="Q215" s="3"/>
      <c r="R215" s="3"/>
      <c r="S215" s="3"/>
      <c r="T215" s="3"/>
      <c r="U215" s="3"/>
      <c r="V215" s="3"/>
      <c r="W215" s="3"/>
      <c r="X215" s="3"/>
      <c r="Y215" s="3"/>
      <c r="Z215" s="3"/>
    </row>
    <row r="216">
      <c r="A216" s="3"/>
      <c r="B216" s="4"/>
      <c r="C216" s="4"/>
      <c r="D216" s="4"/>
      <c r="E216" s="4"/>
      <c r="F216" s="4"/>
      <c r="G216" s="3"/>
      <c r="H216" s="3"/>
      <c r="I216" s="3"/>
      <c r="J216" s="3"/>
      <c r="K216" s="3"/>
      <c r="L216" s="3"/>
      <c r="M216" s="3"/>
      <c r="N216" s="3"/>
      <c r="O216" s="3"/>
      <c r="P216" s="3"/>
      <c r="Q216" s="3"/>
      <c r="R216" s="3"/>
      <c r="S216" s="3"/>
      <c r="T216" s="3"/>
      <c r="U216" s="3"/>
      <c r="V216" s="3"/>
      <c r="W216" s="3"/>
      <c r="X216" s="3"/>
      <c r="Y216" s="3"/>
      <c r="Z216" s="3"/>
    </row>
    <row r="217">
      <c r="A217" s="3"/>
      <c r="B217" s="4"/>
      <c r="C217" s="4"/>
      <c r="D217" s="4"/>
      <c r="E217" s="4"/>
      <c r="F217" s="4"/>
      <c r="G217" s="3"/>
      <c r="H217" s="3"/>
      <c r="I217" s="3"/>
      <c r="J217" s="3"/>
      <c r="K217" s="3"/>
      <c r="L217" s="3"/>
      <c r="M217" s="3"/>
      <c r="N217" s="3"/>
      <c r="O217" s="3"/>
      <c r="P217" s="3"/>
      <c r="Q217" s="3"/>
      <c r="R217" s="3"/>
      <c r="S217" s="3"/>
      <c r="T217" s="3"/>
      <c r="U217" s="3"/>
      <c r="V217" s="3"/>
      <c r="W217" s="3"/>
      <c r="X217" s="3"/>
      <c r="Y217" s="3"/>
      <c r="Z217" s="3"/>
    </row>
    <row r="218">
      <c r="A218" s="3"/>
      <c r="B218" s="4"/>
      <c r="C218" s="4"/>
      <c r="D218" s="4"/>
      <c r="E218" s="4"/>
      <c r="F218" s="4"/>
      <c r="G218" s="3"/>
      <c r="H218" s="3"/>
      <c r="I218" s="3"/>
      <c r="J218" s="3"/>
      <c r="K218" s="3"/>
      <c r="L218" s="3"/>
      <c r="M218" s="3"/>
      <c r="N218" s="3"/>
      <c r="O218" s="3"/>
      <c r="P218" s="3"/>
      <c r="Q218" s="3"/>
      <c r="R218" s="3"/>
      <c r="S218" s="3"/>
      <c r="T218" s="3"/>
      <c r="U218" s="3"/>
      <c r="V218" s="3"/>
      <c r="W218" s="3"/>
      <c r="X218" s="3"/>
      <c r="Y218" s="3"/>
      <c r="Z218" s="3"/>
    </row>
    <row r="219">
      <c r="A219" s="3"/>
      <c r="B219" s="4"/>
      <c r="C219" s="4"/>
      <c r="D219" s="4"/>
      <c r="E219" s="4"/>
      <c r="F219" s="4"/>
      <c r="G219" s="3"/>
      <c r="H219" s="3"/>
      <c r="I219" s="3"/>
      <c r="J219" s="3"/>
      <c r="K219" s="3"/>
      <c r="L219" s="3"/>
      <c r="M219" s="3"/>
      <c r="N219" s="3"/>
      <c r="O219" s="3"/>
      <c r="P219" s="3"/>
      <c r="Q219" s="3"/>
      <c r="R219" s="3"/>
      <c r="S219" s="3"/>
      <c r="T219" s="3"/>
      <c r="U219" s="3"/>
      <c r="V219" s="3"/>
      <c r="W219" s="3"/>
      <c r="X219" s="3"/>
      <c r="Y219" s="3"/>
      <c r="Z219" s="3"/>
    </row>
    <row r="220">
      <c r="A220" s="3"/>
      <c r="B220" s="4"/>
      <c r="C220" s="4"/>
      <c r="D220" s="4"/>
      <c r="E220" s="4"/>
      <c r="F220" s="4"/>
      <c r="G220" s="3"/>
      <c r="H220" s="3"/>
      <c r="I220" s="3"/>
      <c r="J220" s="3"/>
      <c r="K220" s="3"/>
      <c r="L220" s="3"/>
      <c r="M220" s="3"/>
      <c r="N220" s="3"/>
      <c r="O220" s="3"/>
      <c r="P220" s="3"/>
      <c r="Q220" s="3"/>
      <c r="R220" s="3"/>
      <c r="S220" s="3"/>
      <c r="T220" s="3"/>
      <c r="U220" s="3"/>
      <c r="V220" s="3"/>
      <c r="W220" s="3"/>
      <c r="X220" s="3"/>
      <c r="Y220" s="3"/>
      <c r="Z220" s="3"/>
    </row>
    <row r="221">
      <c r="A221" s="3"/>
      <c r="B221" s="4"/>
      <c r="C221" s="4"/>
      <c r="D221" s="4"/>
      <c r="E221" s="4"/>
      <c r="F221" s="4"/>
      <c r="G221" s="3"/>
      <c r="H221" s="3"/>
      <c r="I221" s="3"/>
      <c r="J221" s="3"/>
      <c r="K221" s="3"/>
      <c r="L221" s="3"/>
      <c r="M221" s="3"/>
      <c r="N221" s="3"/>
      <c r="O221" s="3"/>
      <c r="P221" s="3"/>
      <c r="Q221" s="3"/>
      <c r="R221" s="3"/>
      <c r="S221" s="3"/>
      <c r="T221" s="3"/>
      <c r="U221" s="3"/>
      <c r="V221" s="3"/>
      <c r="W221" s="3"/>
      <c r="X221" s="3"/>
      <c r="Y221" s="3"/>
      <c r="Z221" s="3"/>
    </row>
    <row r="222">
      <c r="A222" s="3"/>
      <c r="B222" s="4"/>
      <c r="C222" s="4"/>
      <c r="D222" s="4"/>
      <c r="E222" s="4"/>
      <c r="F222" s="4"/>
      <c r="G222" s="3"/>
      <c r="H222" s="3"/>
      <c r="I222" s="3"/>
      <c r="J222" s="3"/>
      <c r="K222" s="3"/>
      <c r="L222" s="3"/>
      <c r="M222" s="3"/>
      <c r="N222" s="3"/>
      <c r="O222" s="3"/>
      <c r="P222" s="3"/>
      <c r="Q222" s="3"/>
      <c r="R222" s="3"/>
      <c r="S222" s="3"/>
      <c r="T222" s="3"/>
      <c r="U222" s="3"/>
      <c r="V222" s="3"/>
      <c r="W222" s="3"/>
      <c r="X222" s="3"/>
      <c r="Y222" s="3"/>
      <c r="Z222" s="3"/>
    </row>
    <row r="223">
      <c r="A223" s="3"/>
      <c r="B223" s="4"/>
      <c r="C223" s="4"/>
      <c r="D223" s="4"/>
      <c r="E223" s="4"/>
      <c r="F223" s="4"/>
      <c r="G223" s="3"/>
      <c r="H223" s="3"/>
      <c r="I223" s="3"/>
      <c r="J223" s="3"/>
      <c r="K223" s="3"/>
      <c r="L223" s="3"/>
      <c r="M223" s="3"/>
      <c r="N223" s="3"/>
      <c r="O223" s="3"/>
      <c r="P223" s="3"/>
      <c r="Q223" s="3"/>
      <c r="R223" s="3"/>
      <c r="S223" s="3"/>
      <c r="T223" s="3"/>
      <c r="U223" s="3"/>
      <c r="V223" s="3"/>
      <c r="W223" s="3"/>
      <c r="X223" s="3"/>
      <c r="Y223" s="3"/>
      <c r="Z223" s="3"/>
    </row>
    <row r="224">
      <c r="A224" s="3"/>
      <c r="B224" s="4"/>
      <c r="C224" s="4"/>
      <c r="D224" s="4"/>
      <c r="E224" s="4"/>
      <c r="F224" s="4"/>
      <c r="G224" s="3"/>
      <c r="H224" s="3"/>
      <c r="I224" s="3"/>
      <c r="J224" s="3"/>
      <c r="K224" s="3"/>
      <c r="L224" s="3"/>
      <c r="M224" s="3"/>
      <c r="N224" s="3"/>
      <c r="O224" s="3"/>
      <c r="P224" s="3"/>
      <c r="Q224" s="3"/>
      <c r="R224" s="3"/>
      <c r="S224" s="3"/>
      <c r="T224" s="3"/>
      <c r="U224" s="3"/>
      <c r="V224" s="3"/>
      <c r="W224" s="3"/>
      <c r="X224" s="3"/>
      <c r="Y224" s="3"/>
      <c r="Z224" s="3"/>
    </row>
    <row r="225">
      <c r="A225" s="3"/>
      <c r="B225" s="4"/>
      <c r="C225" s="4"/>
      <c r="D225" s="4"/>
      <c r="E225" s="4"/>
      <c r="F225" s="4"/>
      <c r="G225" s="3"/>
      <c r="H225" s="3"/>
      <c r="I225" s="3"/>
      <c r="J225" s="3"/>
      <c r="K225" s="3"/>
      <c r="L225" s="3"/>
      <c r="M225" s="3"/>
      <c r="N225" s="3"/>
      <c r="O225" s="3"/>
      <c r="P225" s="3"/>
      <c r="Q225" s="3"/>
      <c r="R225" s="3"/>
      <c r="S225" s="3"/>
      <c r="T225" s="3"/>
      <c r="U225" s="3"/>
      <c r="V225" s="3"/>
      <c r="W225" s="3"/>
      <c r="X225" s="3"/>
      <c r="Y225" s="3"/>
      <c r="Z225" s="3"/>
    </row>
    <row r="226">
      <c r="A226" s="3"/>
      <c r="B226" s="4"/>
      <c r="C226" s="4"/>
      <c r="D226" s="4"/>
      <c r="E226" s="4"/>
      <c r="F226" s="4"/>
      <c r="G226" s="3"/>
      <c r="H226" s="3"/>
      <c r="I226" s="3"/>
      <c r="J226" s="3"/>
      <c r="K226" s="3"/>
      <c r="L226" s="3"/>
      <c r="M226" s="3"/>
      <c r="N226" s="3"/>
      <c r="O226" s="3"/>
      <c r="P226" s="3"/>
      <c r="Q226" s="3"/>
      <c r="R226" s="3"/>
      <c r="S226" s="3"/>
      <c r="T226" s="3"/>
      <c r="U226" s="3"/>
      <c r="V226" s="3"/>
      <c r="W226" s="3"/>
      <c r="X226" s="3"/>
      <c r="Y226" s="3"/>
      <c r="Z226" s="3"/>
    </row>
    <row r="227">
      <c r="A227" s="3"/>
      <c r="B227" s="4"/>
      <c r="C227" s="4"/>
      <c r="D227" s="4"/>
      <c r="E227" s="4"/>
      <c r="F227" s="4"/>
      <c r="G227" s="3"/>
      <c r="H227" s="3"/>
      <c r="I227" s="3"/>
      <c r="J227" s="3"/>
      <c r="K227" s="3"/>
      <c r="L227" s="3"/>
      <c r="M227" s="3"/>
      <c r="N227" s="3"/>
      <c r="O227" s="3"/>
      <c r="P227" s="3"/>
      <c r="Q227" s="3"/>
      <c r="R227" s="3"/>
      <c r="S227" s="3"/>
      <c r="T227" s="3"/>
      <c r="U227" s="3"/>
      <c r="V227" s="3"/>
      <c r="W227" s="3"/>
      <c r="X227" s="3"/>
      <c r="Y227" s="3"/>
      <c r="Z227" s="3"/>
    </row>
    <row r="228">
      <c r="A228" s="3"/>
      <c r="B228" s="4"/>
      <c r="C228" s="4"/>
      <c r="D228" s="4"/>
      <c r="E228" s="4"/>
      <c r="F228" s="4"/>
      <c r="G228" s="3"/>
      <c r="H228" s="3"/>
      <c r="I228" s="3"/>
      <c r="J228" s="3"/>
      <c r="K228" s="3"/>
      <c r="L228" s="3"/>
      <c r="M228" s="3"/>
      <c r="N228" s="3"/>
      <c r="O228" s="3"/>
      <c r="P228" s="3"/>
      <c r="Q228" s="3"/>
      <c r="R228" s="3"/>
      <c r="S228" s="3"/>
      <c r="T228" s="3"/>
      <c r="U228" s="3"/>
      <c r="V228" s="3"/>
      <c r="W228" s="3"/>
      <c r="X228" s="3"/>
      <c r="Y228" s="3"/>
      <c r="Z228" s="3"/>
    </row>
    <row r="229">
      <c r="A229" s="3"/>
      <c r="B229" s="4"/>
      <c r="C229" s="4"/>
      <c r="D229" s="4"/>
      <c r="E229" s="4"/>
      <c r="F229" s="4"/>
      <c r="G229" s="3"/>
      <c r="H229" s="3"/>
      <c r="I229" s="3"/>
      <c r="J229" s="3"/>
      <c r="K229" s="3"/>
      <c r="L229" s="3"/>
      <c r="M229" s="3"/>
      <c r="N229" s="3"/>
      <c r="O229" s="3"/>
      <c r="P229" s="3"/>
      <c r="Q229" s="3"/>
      <c r="R229" s="3"/>
      <c r="S229" s="3"/>
      <c r="T229" s="3"/>
      <c r="U229" s="3"/>
      <c r="V229" s="3"/>
      <c r="W229" s="3"/>
      <c r="X229" s="3"/>
      <c r="Y229" s="3"/>
      <c r="Z229" s="3"/>
    </row>
    <row r="230">
      <c r="A230" s="3"/>
      <c r="B230" s="4"/>
      <c r="C230" s="4"/>
      <c r="D230" s="4"/>
      <c r="E230" s="4"/>
      <c r="F230" s="4"/>
      <c r="G230" s="3"/>
      <c r="H230" s="3"/>
      <c r="I230" s="3"/>
      <c r="J230" s="3"/>
      <c r="K230" s="3"/>
      <c r="L230" s="3"/>
      <c r="M230" s="3"/>
      <c r="N230" s="3"/>
      <c r="O230" s="3"/>
      <c r="P230" s="3"/>
      <c r="Q230" s="3"/>
      <c r="R230" s="3"/>
      <c r="S230" s="3"/>
      <c r="T230" s="3"/>
      <c r="U230" s="3"/>
      <c r="V230" s="3"/>
      <c r="W230" s="3"/>
      <c r="X230" s="3"/>
      <c r="Y230" s="3"/>
      <c r="Z230" s="3"/>
    </row>
    <row r="231">
      <c r="A231" s="3"/>
      <c r="B231" s="4"/>
      <c r="C231" s="4"/>
      <c r="D231" s="4"/>
      <c r="E231" s="4"/>
      <c r="F231" s="4"/>
      <c r="G231" s="3"/>
      <c r="H231" s="3"/>
      <c r="I231" s="3"/>
      <c r="J231" s="3"/>
      <c r="K231" s="3"/>
      <c r="L231" s="3"/>
      <c r="M231" s="3"/>
      <c r="N231" s="3"/>
      <c r="O231" s="3"/>
      <c r="P231" s="3"/>
      <c r="Q231" s="3"/>
      <c r="R231" s="3"/>
      <c r="S231" s="3"/>
      <c r="T231" s="3"/>
      <c r="U231" s="3"/>
      <c r="V231" s="3"/>
      <c r="W231" s="3"/>
      <c r="X231" s="3"/>
      <c r="Y231" s="3"/>
      <c r="Z231" s="3"/>
    </row>
    <row r="232">
      <c r="A232" s="3"/>
      <c r="B232" s="4"/>
      <c r="C232" s="4"/>
      <c r="D232" s="4"/>
      <c r="E232" s="4"/>
      <c r="F232" s="4"/>
      <c r="G232" s="3"/>
      <c r="H232" s="3"/>
      <c r="I232" s="3"/>
      <c r="J232" s="3"/>
      <c r="K232" s="3"/>
      <c r="L232" s="3"/>
      <c r="M232" s="3"/>
      <c r="N232" s="3"/>
      <c r="O232" s="3"/>
      <c r="P232" s="3"/>
      <c r="Q232" s="3"/>
      <c r="R232" s="3"/>
      <c r="S232" s="3"/>
      <c r="T232" s="3"/>
      <c r="U232" s="3"/>
      <c r="V232" s="3"/>
      <c r="W232" s="3"/>
      <c r="X232" s="3"/>
      <c r="Y232" s="3"/>
      <c r="Z232" s="3"/>
    </row>
    <row r="233">
      <c r="A233" s="3"/>
      <c r="B233" s="4"/>
      <c r="C233" s="4"/>
      <c r="D233" s="4"/>
      <c r="E233" s="4"/>
      <c r="F233" s="4"/>
      <c r="G233" s="3"/>
      <c r="H233" s="3"/>
      <c r="I233" s="3"/>
      <c r="J233" s="3"/>
      <c r="K233" s="3"/>
      <c r="L233" s="3"/>
      <c r="M233" s="3"/>
      <c r="N233" s="3"/>
      <c r="O233" s="3"/>
      <c r="P233" s="3"/>
      <c r="Q233" s="3"/>
      <c r="R233" s="3"/>
      <c r="S233" s="3"/>
      <c r="T233" s="3"/>
      <c r="U233" s="3"/>
      <c r="V233" s="3"/>
      <c r="W233" s="3"/>
      <c r="X233" s="3"/>
      <c r="Y233" s="3"/>
      <c r="Z233" s="3"/>
    </row>
    <row r="234">
      <c r="A234" s="3"/>
      <c r="B234" s="4"/>
      <c r="C234" s="4"/>
      <c r="D234" s="4"/>
      <c r="E234" s="4"/>
      <c r="F234" s="4"/>
      <c r="G234" s="3"/>
      <c r="H234" s="3"/>
      <c r="I234" s="3"/>
      <c r="J234" s="3"/>
      <c r="K234" s="3"/>
      <c r="L234" s="3"/>
      <c r="M234" s="3"/>
      <c r="N234" s="3"/>
      <c r="O234" s="3"/>
      <c r="P234" s="3"/>
      <c r="Q234" s="3"/>
      <c r="R234" s="3"/>
      <c r="S234" s="3"/>
      <c r="T234" s="3"/>
      <c r="U234" s="3"/>
      <c r="V234" s="3"/>
      <c r="W234" s="3"/>
      <c r="X234" s="3"/>
      <c r="Y234" s="3"/>
      <c r="Z234" s="3"/>
    </row>
    <row r="235">
      <c r="A235" s="3"/>
      <c r="B235" s="4"/>
      <c r="C235" s="4"/>
      <c r="D235" s="4"/>
      <c r="E235" s="4"/>
      <c r="F235" s="4"/>
      <c r="G235" s="3"/>
      <c r="H235" s="3"/>
      <c r="I235" s="3"/>
      <c r="J235" s="3"/>
      <c r="K235" s="3"/>
      <c r="L235" s="3"/>
      <c r="M235" s="3"/>
      <c r="N235" s="3"/>
      <c r="O235" s="3"/>
      <c r="P235" s="3"/>
      <c r="Q235" s="3"/>
      <c r="R235" s="3"/>
      <c r="S235" s="3"/>
      <c r="T235" s="3"/>
      <c r="U235" s="3"/>
      <c r="V235" s="3"/>
      <c r="W235" s="3"/>
      <c r="X235" s="3"/>
      <c r="Y235" s="3"/>
      <c r="Z235" s="3"/>
    </row>
    <row r="236">
      <c r="A236" s="3"/>
      <c r="B236" s="4"/>
      <c r="C236" s="4"/>
      <c r="D236" s="4"/>
      <c r="E236" s="4"/>
      <c r="F236" s="4"/>
      <c r="G236" s="3"/>
      <c r="H236" s="3"/>
      <c r="I236" s="3"/>
      <c r="J236" s="3"/>
      <c r="K236" s="3"/>
      <c r="L236" s="3"/>
      <c r="M236" s="3"/>
      <c r="N236" s="3"/>
      <c r="O236" s="3"/>
      <c r="P236" s="3"/>
      <c r="Q236" s="3"/>
      <c r="R236" s="3"/>
      <c r="S236" s="3"/>
      <c r="T236" s="3"/>
      <c r="U236" s="3"/>
      <c r="V236" s="3"/>
      <c r="W236" s="3"/>
      <c r="X236" s="3"/>
      <c r="Y236" s="3"/>
      <c r="Z236" s="3"/>
    </row>
    <row r="237">
      <c r="A237" s="3"/>
      <c r="B237" s="4"/>
      <c r="C237" s="4"/>
      <c r="D237" s="4"/>
      <c r="E237" s="4"/>
      <c r="F237" s="4"/>
      <c r="G237" s="3"/>
      <c r="H237" s="3"/>
      <c r="I237" s="3"/>
      <c r="J237" s="3"/>
      <c r="K237" s="3"/>
      <c r="L237" s="3"/>
      <c r="M237" s="3"/>
      <c r="N237" s="3"/>
      <c r="O237" s="3"/>
      <c r="P237" s="3"/>
      <c r="Q237" s="3"/>
      <c r="R237" s="3"/>
      <c r="S237" s="3"/>
      <c r="T237" s="3"/>
      <c r="U237" s="3"/>
      <c r="V237" s="3"/>
      <c r="W237" s="3"/>
      <c r="X237" s="3"/>
      <c r="Y237" s="3"/>
      <c r="Z237" s="3"/>
    </row>
    <row r="238">
      <c r="A238" s="3"/>
      <c r="B238" s="4"/>
      <c r="C238" s="4"/>
      <c r="D238" s="4"/>
      <c r="E238" s="4"/>
      <c r="F238" s="4"/>
      <c r="G238" s="3"/>
      <c r="H238" s="3"/>
      <c r="I238" s="3"/>
      <c r="J238" s="3"/>
      <c r="K238" s="3"/>
      <c r="L238" s="3"/>
      <c r="M238" s="3"/>
      <c r="N238" s="3"/>
      <c r="O238" s="3"/>
      <c r="P238" s="3"/>
      <c r="Q238" s="3"/>
      <c r="R238" s="3"/>
      <c r="S238" s="3"/>
      <c r="T238" s="3"/>
      <c r="U238" s="3"/>
      <c r="V238" s="3"/>
      <c r="W238" s="3"/>
      <c r="X238" s="3"/>
      <c r="Y238" s="3"/>
      <c r="Z238" s="3"/>
    </row>
    <row r="239">
      <c r="A239" s="3"/>
      <c r="B239" s="4"/>
      <c r="C239" s="4"/>
      <c r="D239" s="4"/>
      <c r="E239" s="4"/>
      <c r="F239" s="4"/>
      <c r="G239" s="3"/>
      <c r="H239" s="3"/>
      <c r="I239" s="3"/>
      <c r="J239" s="3"/>
      <c r="K239" s="3"/>
      <c r="L239" s="3"/>
      <c r="M239" s="3"/>
      <c r="N239" s="3"/>
      <c r="O239" s="3"/>
      <c r="P239" s="3"/>
      <c r="Q239" s="3"/>
      <c r="R239" s="3"/>
      <c r="S239" s="3"/>
      <c r="T239" s="3"/>
      <c r="U239" s="3"/>
      <c r="V239" s="3"/>
      <c r="W239" s="3"/>
      <c r="X239" s="3"/>
      <c r="Y239" s="3"/>
      <c r="Z239" s="3"/>
    </row>
    <row r="240">
      <c r="A240" s="3"/>
      <c r="B240" s="4"/>
      <c r="C240" s="4"/>
      <c r="D240" s="4"/>
      <c r="E240" s="4"/>
      <c r="F240" s="4"/>
      <c r="G240" s="3"/>
      <c r="H240" s="3"/>
      <c r="I240" s="3"/>
      <c r="J240" s="3"/>
      <c r="K240" s="3"/>
      <c r="L240" s="3"/>
      <c r="M240" s="3"/>
      <c r="N240" s="3"/>
      <c r="O240" s="3"/>
      <c r="P240" s="3"/>
      <c r="Q240" s="3"/>
      <c r="R240" s="3"/>
      <c r="S240" s="3"/>
      <c r="T240" s="3"/>
      <c r="U240" s="3"/>
      <c r="V240" s="3"/>
      <c r="W240" s="3"/>
      <c r="X240" s="3"/>
      <c r="Y240" s="3"/>
      <c r="Z240" s="3"/>
    </row>
    <row r="241">
      <c r="A241" s="3"/>
      <c r="B241" s="4"/>
      <c r="C241" s="4"/>
      <c r="D241" s="4"/>
      <c r="E241" s="4"/>
      <c r="F241" s="4"/>
      <c r="G241" s="3"/>
      <c r="H241" s="3"/>
      <c r="I241" s="3"/>
      <c r="J241" s="3"/>
      <c r="K241" s="3"/>
      <c r="L241" s="3"/>
      <c r="M241" s="3"/>
      <c r="N241" s="3"/>
      <c r="O241" s="3"/>
      <c r="P241" s="3"/>
      <c r="Q241" s="3"/>
      <c r="R241" s="3"/>
      <c r="S241" s="3"/>
      <c r="T241" s="3"/>
      <c r="U241" s="3"/>
      <c r="V241" s="3"/>
      <c r="W241" s="3"/>
      <c r="X241" s="3"/>
      <c r="Y241" s="3"/>
      <c r="Z241" s="3"/>
    </row>
    <row r="242">
      <c r="A242" s="3"/>
      <c r="B242" s="4"/>
      <c r="C242" s="4"/>
      <c r="D242" s="4"/>
      <c r="E242" s="4"/>
      <c r="F242" s="4"/>
      <c r="G242" s="3"/>
      <c r="H242" s="3"/>
      <c r="I242" s="3"/>
      <c r="J242" s="3"/>
      <c r="K242" s="3"/>
      <c r="L242" s="3"/>
      <c r="M242" s="3"/>
      <c r="N242" s="3"/>
      <c r="O242" s="3"/>
      <c r="P242" s="3"/>
      <c r="Q242" s="3"/>
      <c r="R242" s="3"/>
      <c r="S242" s="3"/>
      <c r="T242" s="3"/>
      <c r="U242" s="3"/>
      <c r="V242" s="3"/>
      <c r="W242" s="3"/>
      <c r="X242" s="3"/>
      <c r="Y242" s="3"/>
      <c r="Z242" s="3"/>
    </row>
    <row r="243">
      <c r="A243" s="3"/>
      <c r="B243" s="4"/>
      <c r="C243" s="4"/>
      <c r="D243" s="4"/>
      <c r="E243" s="4"/>
      <c r="F243" s="4"/>
      <c r="G243" s="3"/>
      <c r="H243" s="3"/>
      <c r="I243" s="3"/>
      <c r="J243" s="3"/>
      <c r="K243" s="3"/>
      <c r="L243" s="3"/>
      <c r="M243" s="3"/>
      <c r="N243" s="3"/>
      <c r="O243" s="3"/>
      <c r="P243" s="3"/>
      <c r="Q243" s="3"/>
      <c r="R243" s="3"/>
      <c r="S243" s="3"/>
      <c r="T243" s="3"/>
      <c r="U243" s="3"/>
      <c r="V243" s="3"/>
      <c r="W243" s="3"/>
      <c r="X243" s="3"/>
      <c r="Y243" s="3"/>
      <c r="Z243" s="3"/>
    </row>
    <row r="244">
      <c r="A244" s="3"/>
      <c r="B244" s="4"/>
      <c r="C244" s="4"/>
      <c r="D244" s="4"/>
      <c r="E244" s="4"/>
      <c r="F244" s="4"/>
      <c r="G244" s="3"/>
      <c r="H244" s="3"/>
      <c r="I244" s="3"/>
      <c r="J244" s="3"/>
      <c r="K244" s="3"/>
      <c r="L244" s="3"/>
      <c r="M244" s="3"/>
      <c r="N244" s="3"/>
      <c r="O244" s="3"/>
      <c r="P244" s="3"/>
      <c r="Q244" s="3"/>
      <c r="R244" s="3"/>
      <c r="S244" s="3"/>
      <c r="T244" s="3"/>
      <c r="U244" s="3"/>
      <c r="V244" s="3"/>
      <c r="W244" s="3"/>
      <c r="X244" s="3"/>
      <c r="Y244" s="3"/>
      <c r="Z244" s="3"/>
    </row>
    <row r="245">
      <c r="A245" s="3"/>
      <c r="B245" s="4"/>
      <c r="C245" s="4"/>
      <c r="D245" s="4"/>
      <c r="E245" s="4"/>
      <c r="F245" s="4"/>
      <c r="G245" s="3"/>
      <c r="H245" s="3"/>
      <c r="I245" s="3"/>
      <c r="J245" s="3"/>
      <c r="K245" s="3"/>
      <c r="L245" s="3"/>
      <c r="M245" s="3"/>
      <c r="N245" s="3"/>
      <c r="O245" s="3"/>
      <c r="P245" s="3"/>
      <c r="Q245" s="3"/>
      <c r="R245" s="3"/>
      <c r="S245" s="3"/>
      <c r="T245" s="3"/>
      <c r="U245" s="3"/>
      <c r="V245" s="3"/>
      <c r="W245" s="3"/>
      <c r="X245" s="3"/>
      <c r="Y245" s="3"/>
      <c r="Z245" s="3"/>
    </row>
    <row r="246">
      <c r="A246" s="3"/>
      <c r="B246" s="4"/>
      <c r="C246" s="4"/>
      <c r="D246" s="4"/>
      <c r="E246" s="4"/>
      <c r="F246" s="4"/>
      <c r="G246" s="3"/>
      <c r="H246" s="3"/>
      <c r="I246" s="3"/>
      <c r="J246" s="3"/>
      <c r="K246" s="3"/>
      <c r="L246" s="3"/>
      <c r="M246" s="3"/>
      <c r="N246" s="3"/>
      <c r="O246" s="3"/>
      <c r="P246" s="3"/>
      <c r="Q246" s="3"/>
      <c r="R246" s="3"/>
      <c r="S246" s="3"/>
      <c r="T246" s="3"/>
      <c r="U246" s="3"/>
      <c r="V246" s="3"/>
      <c r="W246" s="3"/>
      <c r="X246" s="3"/>
      <c r="Y246" s="3"/>
      <c r="Z246" s="3"/>
    </row>
    <row r="247">
      <c r="A247" s="3"/>
      <c r="B247" s="4"/>
      <c r="C247" s="4"/>
      <c r="D247" s="4"/>
      <c r="E247" s="4"/>
      <c r="F247" s="4"/>
      <c r="G247" s="3"/>
      <c r="H247" s="3"/>
      <c r="I247" s="3"/>
      <c r="J247" s="3"/>
      <c r="K247" s="3"/>
      <c r="L247" s="3"/>
      <c r="M247" s="3"/>
      <c r="N247" s="3"/>
      <c r="O247" s="3"/>
      <c r="P247" s="3"/>
      <c r="Q247" s="3"/>
      <c r="R247" s="3"/>
      <c r="S247" s="3"/>
      <c r="T247" s="3"/>
      <c r="U247" s="3"/>
      <c r="V247" s="3"/>
      <c r="W247" s="3"/>
      <c r="X247" s="3"/>
      <c r="Y247" s="3"/>
      <c r="Z247" s="3"/>
    </row>
    <row r="248">
      <c r="A248" s="3"/>
      <c r="B248" s="4"/>
      <c r="C248" s="4"/>
      <c r="D248" s="4"/>
      <c r="E248" s="4"/>
      <c r="F248" s="4"/>
      <c r="G248" s="3"/>
      <c r="H248" s="3"/>
      <c r="I248" s="3"/>
      <c r="J248" s="3"/>
      <c r="K248" s="3"/>
      <c r="L248" s="3"/>
      <c r="M248" s="3"/>
      <c r="N248" s="3"/>
      <c r="O248" s="3"/>
      <c r="P248" s="3"/>
      <c r="Q248" s="3"/>
      <c r="R248" s="3"/>
      <c r="S248" s="3"/>
      <c r="T248" s="3"/>
      <c r="U248" s="3"/>
      <c r="V248" s="3"/>
      <c r="W248" s="3"/>
      <c r="X248" s="3"/>
      <c r="Y248" s="3"/>
      <c r="Z248" s="3"/>
    </row>
    <row r="249">
      <c r="A249" s="3"/>
      <c r="B249" s="4"/>
      <c r="C249" s="4"/>
      <c r="D249" s="4"/>
      <c r="E249" s="4"/>
      <c r="F249" s="4"/>
      <c r="G249" s="3"/>
      <c r="H249" s="3"/>
      <c r="I249" s="3"/>
      <c r="J249" s="3"/>
      <c r="K249" s="3"/>
      <c r="L249" s="3"/>
      <c r="M249" s="3"/>
      <c r="N249" s="3"/>
      <c r="O249" s="3"/>
      <c r="P249" s="3"/>
      <c r="Q249" s="3"/>
      <c r="R249" s="3"/>
      <c r="S249" s="3"/>
      <c r="T249" s="3"/>
      <c r="U249" s="3"/>
      <c r="V249" s="3"/>
      <c r="W249" s="3"/>
      <c r="X249" s="3"/>
      <c r="Y249" s="3"/>
      <c r="Z249" s="3"/>
    </row>
    <row r="250">
      <c r="A250" s="3"/>
      <c r="B250" s="4"/>
      <c r="C250" s="4"/>
      <c r="D250" s="4"/>
      <c r="E250" s="4"/>
      <c r="F250" s="4"/>
      <c r="G250" s="3"/>
      <c r="H250" s="3"/>
      <c r="I250" s="3"/>
      <c r="J250" s="3"/>
      <c r="K250" s="3"/>
      <c r="L250" s="3"/>
      <c r="M250" s="3"/>
      <c r="N250" s="3"/>
      <c r="O250" s="3"/>
      <c r="P250" s="3"/>
      <c r="Q250" s="3"/>
      <c r="R250" s="3"/>
      <c r="S250" s="3"/>
      <c r="T250" s="3"/>
      <c r="U250" s="3"/>
      <c r="V250" s="3"/>
      <c r="W250" s="3"/>
      <c r="X250" s="3"/>
      <c r="Y250" s="3"/>
      <c r="Z250" s="3"/>
    </row>
    <row r="251">
      <c r="A251" s="3"/>
      <c r="B251" s="4"/>
      <c r="C251" s="4"/>
      <c r="D251" s="4"/>
      <c r="E251" s="4"/>
      <c r="F251" s="4"/>
      <c r="G251" s="3"/>
      <c r="H251" s="3"/>
      <c r="I251" s="3"/>
      <c r="J251" s="3"/>
      <c r="K251" s="3"/>
      <c r="L251" s="3"/>
      <c r="M251" s="3"/>
      <c r="N251" s="3"/>
      <c r="O251" s="3"/>
      <c r="P251" s="3"/>
      <c r="Q251" s="3"/>
      <c r="R251" s="3"/>
      <c r="S251" s="3"/>
      <c r="T251" s="3"/>
      <c r="U251" s="3"/>
      <c r="V251" s="3"/>
      <c r="W251" s="3"/>
      <c r="X251" s="3"/>
      <c r="Y251" s="3"/>
      <c r="Z251" s="3"/>
    </row>
    <row r="252">
      <c r="A252" s="3"/>
      <c r="B252" s="4"/>
      <c r="C252" s="4"/>
      <c r="D252" s="4"/>
      <c r="E252" s="4"/>
      <c r="F252" s="4"/>
      <c r="G252" s="3"/>
      <c r="H252" s="3"/>
      <c r="I252" s="3"/>
      <c r="J252" s="3"/>
      <c r="K252" s="3"/>
      <c r="L252" s="3"/>
      <c r="M252" s="3"/>
      <c r="N252" s="3"/>
      <c r="O252" s="3"/>
      <c r="P252" s="3"/>
      <c r="Q252" s="3"/>
      <c r="R252" s="3"/>
      <c r="S252" s="3"/>
      <c r="T252" s="3"/>
      <c r="U252" s="3"/>
      <c r="V252" s="3"/>
      <c r="W252" s="3"/>
      <c r="X252" s="3"/>
      <c r="Y252" s="3"/>
      <c r="Z252" s="3"/>
    </row>
    <row r="253">
      <c r="A253" s="3"/>
      <c r="B253" s="4"/>
      <c r="C253" s="4"/>
      <c r="D253" s="4"/>
      <c r="E253" s="4"/>
      <c r="F253" s="4"/>
      <c r="G253" s="3"/>
      <c r="H253" s="3"/>
      <c r="I253" s="3"/>
      <c r="J253" s="3"/>
      <c r="K253" s="3"/>
      <c r="L253" s="3"/>
      <c r="M253" s="3"/>
      <c r="N253" s="3"/>
      <c r="O253" s="3"/>
      <c r="P253" s="3"/>
      <c r="Q253" s="3"/>
      <c r="R253" s="3"/>
      <c r="S253" s="3"/>
      <c r="T253" s="3"/>
      <c r="U253" s="3"/>
      <c r="V253" s="3"/>
      <c r="W253" s="3"/>
      <c r="X253" s="3"/>
      <c r="Y253" s="3"/>
      <c r="Z253" s="3"/>
    </row>
    <row r="254">
      <c r="A254" s="3"/>
      <c r="B254" s="4"/>
      <c r="C254" s="4"/>
      <c r="D254" s="4"/>
      <c r="E254" s="4"/>
      <c r="F254" s="4"/>
      <c r="G254" s="3"/>
      <c r="H254" s="3"/>
      <c r="I254" s="3"/>
      <c r="J254" s="3"/>
      <c r="K254" s="3"/>
      <c r="L254" s="3"/>
      <c r="M254" s="3"/>
      <c r="N254" s="3"/>
      <c r="O254" s="3"/>
      <c r="P254" s="3"/>
      <c r="Q254" s="3"/>
      <c r="R254" s="3"/>
      <c r="S254" s="3"/>
      <c r="T254" s="3"/>
      <c r="U254" s="3"/>
      <c r="V254" s="3"/>
      <c r="W254" s="3"/>
      <c r="X254" s="3"/>
      <c r="Y254" s="3"/>
      <c r="Z254" s="3"/>
    </row>
    <row r="255">
      <c r="A255" s="3"/>
      <c r="B255" s="4"/>
      <c r="C255" s="4"/>
      <c r="D255" s="4"/>
      <c r="E255" s="4"/>
      <c r="F255" s="4"/>
      <c r="G255" s="3"/>
      <c r="H255" s="3"/>
      <c r="I255" s="3"/>
      <c r="J255" s="3"/>
      <c r="K255" s="3"/>
      <c r="L255" s="3"/>
      <c r="M255" s="3"/>
      <c r="N255" s="3"/>
      <c r="O255" s="3"/>
      <c r="P255" s="3"/>
      <c r="Q255" s="3"/>
      <c r="R255" s="3"/>
      <c r="S255" s="3"/>
      <c r="T255" s="3"/>
      <c r="U255" s="3"/>
      <c r="V255" s="3"/>
      <c r="W255" s="3"/>
      <c r="X255" s="3"/>
      <c r="Y255" s="3"/>
      <c r="Z255" s="3"/>
    </row>
    <row r="256">
      <c r="A256" s="3"/>
      <c r="B256" s="4"/>
      <c r="C256" s="4"/>
      <c r="D256" s="4"/>
      <c r="E256" s="4"/>
      <c r="F256" s="4"/>
      <c r="G256" s="3"/>
      <c r="H256" s="3"/>
      <c r="I256" s="3"/>
      <c r="J256" s="3"/>
      <c r="K256" s="3"/>
      <c r="L256" s="3"/>
      <c r="M256" s="3"/>
      <c r="N256" s="3"/>
      <c r="O256" s="3"/>
      <c r="P256" s="3"/>
      <c r="Q256" s="3"/>
      <c r="R256" s="3"/>
      <c r="S256" s="3"/>
      <c r="T256" s="3"/>
      <c r="U256" s="3"/>
      <c r="V256" s="3"/>
      <c r="W256" s="3"/>
      <c r="X256" s="3"/>
      <c r="Y256" s="3"/>
      <c r="Z256" s="3"/>
    </row>
    <row r="257">
      <c r="A257" s="3"/>
      <c r="B257" s="4"/>
      <c r="C257" s="4"/>
      <c r="D257" s="4"/>
      <c r="E257" s="4"/>
      <c r="F257" s="4"/>
      <c r="G257" s="3"/>
      <c r="H257" s="3"/>
      <c r="I257" s="3"/>
      <c r="J257" s="3"/>
      <c r="K257" s="3"/>
      <c r="L257" s="3"/>
      <c r="M257" s="3"/>
      <c r="N257" s="3"/>
      <c r="O257" s="3"/>
      <c r="P257" s="3"/>
      <c r="Q257" s="3"/>
      <c r="R257" s="3"/>
      <c r="S257" s="3"/>
      <c r="T257" s="3"/>
      <c r="U257" s="3"/>
      <c r="V257" s="3"/>
      <c r="W257" s="3"/>
      <c r="X257" s="3"/>
      <c r="Y257" s="3"/>
      <c r="Z257" s="3"/>
    </row>
    <row r="258">
      <c r="A258" s="3"/>
      <c r="B258" s="4"/>
      <c r="C258" s="4"/>
      <c r="D258" s="4"/>
      <c r="E258" s="4"/>
      <c r="F258" s="4"/>
      <c r="G258" s="3"/>
      <c r="H258" s="3"/>
      <c r="I258" s="3"/>
      <c r="J258" s="3"/>
      <c r="K258" s="3"/>
      <c r="L258" s="3"/>
      <c r="M258" s="3"/>
      <c r="N258" s="3"/>
      <c r="O258" s="3"/>
      <c r="P258" s="3"/>
      <c r="Q258" s="3"/>
      <c r="R258" s="3"/>
      <c r="S258" s="3"/>
      <c r="T258" s="3"/>
      <c r="U258" s="3"/>
      <c r="V258" s="3"/>
      <c r="W258" s="3"/>
      <c r="X258" s="3"/>
      <c r="Y258" s="3"/>
      <c r="Z258" s="3"/>
    </row>
    <row r="259">
      <c r="A259" s="3"/>
      <c r="B259" s="4"/>
      <c r="C259" s="4"/>
      <c r="D259" s="4"/>
      <c r="E259" s="4"/>
      <c r="F259" s="4"/>
      <c r="G259" s="3"/>
      <c r="H259" s="3"/>
      <c r="I259" s="3"/>
      <c r="J259" s="3"/>
      <c r="K259" s="3"/>
      <c r="L259" s="3"/>
      <c r="M259" s="3"/>
      <c r="N259" s="3"/>
      <c r="O259" s="3"/>
      <c r="P259" s="3"/>
      <c r="Q259" s="3"/>
      <c r="R259" s="3"/>
      <c r="S259" s="3"/>
      <c r="T259" s="3"/>
      <c r="U259" s="3"/>
      <c r="V259" s="3"/>
      <c r="W259" s="3"/>
      <c r="X259" s="3"/>
      <c r="Y259" s="3"/>
      <c r="Z259" s="3"/>
    </row>
    <row r="260">
      <c r="A260" s="3"/>
      <c r="B260" s="4"/>
      <c r="C260" s="4"/>
      <c r="D260" s="4"/>
      <c r="E260" s="4"/>
      <c r="F260" s="4"/>
      <c r="G260" s="3"/>
      <c r="H260" s="3"/>
      <c r="I260" s="3"/>
      <c r="J260" s="3"/>
      <c r="K260" s="3"/>
      <c r="L260" s="3"/>
      <c r="M260" s="3"/>
      <c r="N260" s="3"/>
      <c r="O260" s="3"/>
      <c r="P260" s="3"/>
      <c r="Q260" s="3"/>
      <c r="R260" s="3"/>
      <c r="S260" s="3"/>
      <c r="T260" s="3"/>
      <c r="U260" s="3"/>
      <c r="V260" s="3"/>
      <c r="W260" s="3"/>
      <c r="X260" s="3"/>
      <c r="Y260" s="3"/>
      <c r="Z260" s="3"/>
    </row>
    <row r="261">
      <c r="A261" s="3"/>
      <c r="B261" s="4"/>
      <c r="C261" s="4"/>
      <c r="D261" s="4"/>
      <c r="E261" s="4"/>
      <c r="F261" s="4"/>
      <c r="G261" s="3"/>
      <c r="H261" s="3"/>
      <c r="I261" s="3"/>
      <c r="J261" s="3"/>
      <c r="K261" s="3"/>
      <c r="L261" s="3"/>
      <c r="M261" s="3"/>
      <c r="N261" s="3"/>
      <c r="O261" s="3"/>
      <c r="P261" s="3"/>
      <c r="Q261" s="3"/>
      <c r="R261" s="3"/>
      <c r="S261" s="3"/>
      <c r="T261" s="3"/>
      <c r="U261" s="3"/>
      <c r="V261" s="3"/>
      <c r="W261" s="3"/>
      <c r="X261" s="3"/>
      <c r="Y261" s="3"/>
      <c r="Z261" s="3"/>
    </row>
    <row r="262">
      <c r="A262" s="3"/>
      <c r="B262" s="4"/>
      <c r="C262" s="4"/>
      <c r="D262" s="4"/>
      <c r="E262" s="4"/>
      <c r="F262" s="4"/>
      <c r="G262" s="3"/>
      <c r="H262" s="3"/>
      <c r="I262" s="3"/>
      <c r="J262" s="3"/>
      <c r="K262" s="3"/>
      <c r="L262" s="3"/>
      <c r="M262" s="3"/>
      <c r="N262" s="3"/>
      <c r="O262" s="3"/>
      <c r="P262" s="3"/>
      <c r="Q262" s="3"/>
      <c r="R262" s="3"/>
      <c r="S262" s="3"/>
      <c r="T262" s="3"/>
      <c r="U262" s="3"/>
      <c r="V262" s="3"/>
      <c r="W262" s="3"/>
      <c r="X262" s="3"/>
      <c r="Y262" s="3"/>
      <c r="Z262" s="3"/>
    </row>
    <row r="263">
      <c r="A263" s="3"/>
      <c r="B263" s="4"/>
      <c r="C263" s="4"/>
      <c r="D263" s="4"/>
      <c r="E263" s="4"/>
      <c r="F263" s="4"/>
      <c r="G263" s="3"/>
      <c r="H263" s="3"/>
      <c r="I263" s="3"/>
      <c r="J263" s="3"/>
      <c r="K263" s="3"/>
      <c r="L263" s="3"/>
      <c r="M263" s="3"/>
      <c r="N263" s="3"/>
      <c r="O263" s="3"/>
      <c r="P263" s="3"/>
      <c r="Q263" s="3"/>
      <c r="R263" s="3"/>
      <c r="S263" s="3"/>
      <c r="T263" s="3"/>
      <c r="U263" s="3"/>
      <c r="V263" s="3"/>
      <c r="W263" s="3"/>
      <c r="X263" s="3"/>
      <c r="Y263" s="3"/>
      <c r="Z263" s="3"/>
    </row>
    <row r="264">
      <c r="A264" s="3"/>
      <c r="B264" s="4"/>
      <c r="C264" s="4"/>
      <c r="D264" s="4"/>
      <c r="E264" s="4"/>
      <c r="F264" s="4"/>
      <c r="G264" s="3"/>
      <c r="H264" s="3"/>
      <c r="I264" s="3"/>
      <c r="J264" s="3"/>
      <c r="K264" s="3"/>
      <c r="L264" s="3"/>
      <c r="M264" s="3"/>
      <c r="N264" s="3"/>
      <c r="O264" s="3"/>
      <c r="P264" s="3"/>
      <c r="Q264" s="3"/>
      <c r="R264" s="3"/>
      <c r="S264" s="3"/>
      <c r="T264" s="3"/>
      <c r="U264" s="3"/>
      <c r="V264" s="3"/>
      <c r="W264" s="3"/>
      <c r="X264" s="3"/>
      <c r="Y264" s="3"/>
      <c r="Z264" s="3"/>
    </row>
    <row r="265">
      <c r="A265" s="3"/>
      <c r="B265" s="4"/>
      <c r="C265" s="4"/>
      <c r="D265" s="4"/>
      <c r="E265" s="4"/>
      <c r="F265" s="4"/>
      <c r="G265" s="3"/>
      <c r="H265" s="3"/>
      <c r="I265" s="3"/>
      <c r="J265" s="3"/>
      <c r="K265" s="3"/>
      <c r="L265" s="3"/>
      <c r="M265" s="3"/>
      <c r="N265" s="3"/>
      <c r="O265" s="3"/>
      <c r="P265" s="3"/>
      <c r="Q265" s="3"/>
      <c r="R265" s="3"/>
      <c r="S265" s="3"/>
      <c r="T265" s="3"/>
      <c r="U265" s="3"/>
      <c r="V265" s="3"/>
      <c r="W265" s="3"/>
      <c r="X265" s="3"/>
      <c r="Y265" s="3"/>
      <c r="Z265" s="3"/>
    </row>
    <row r="266">
      <c r="A266" s="3"/>
      <c r="B266" s="4"/>
      <c r="C266" s="4"/>
      <c r="D266" s="4"/>
      <c r="E266" s="4"/>
      <c r="F266" s="4"/>
      <c r="G266" s="3"/>
      <c r="H266" s="3"/>
      <c r="I266" s="3"/>
      <c r="J266" s="3"/>
      <c r="K266" s="3"/>
      <c r="L266" s="3"/>
      <c r="M266" s="3"/>
      <c r="N266" s="3"/>
      <c r="O266" s="3"/>
      <c r="P266" s="3"/>
      <c r="Q266" s="3"/>
      <c r="R266" s="3"/>
      <c r="S266" s="3"/>
      <c r="T266" s="3"/>
      <c r="U266" s="3"/>
      <c r="V266" s="3"/>
      <c r="W266" s="3"/>
      <c r="X266" s="3"/>
      <c r="Y266" s="3"/>
      <c r="Z266" s="3"/>
    </row>
    <row r="267">
      <c r="A267" s="3"/>
      <c r="B267" s="4"/>
      <c r="C267" s="4"/>
      <c r="D267" s="4"/>
      <c r="E267" s="4"/>
      <c r="F267" s="4"/>
      <c r="G267" s="3"/>
      <c r="H267" s="3"/>
      <c r="I267" s="3"/>
      <c r="J267" s="3"/>
      <c r="K267" s="3"/>
      <c r="L267" s="3"/>
      <c r="M267" s="3"/>
      <c r="N267" s="3"/>
      <c r="O267" s="3"/>
      <c r="P267" s="3"/>
      <c r="Q267" s="3"/>
      <c r="R267" s="3"/>
      <c r="S267" s="3"/>
      <c r="T267" s="3"/>
      <c r="U267" s="3"/>
      <c r="V267" s="3"/>
      <c r="W267" s="3"/>
      <c r="X267" s="3"/>
      <c r="Y267" s="3"/>
      <c r="Z267" s="3"/>
    </row>
    <row r="268">
      <c r="A268" s="3"/>
      <c r="B268" s="4"/>
      <c r="C268" s="4"/>
      <c r="D268" s="4"/>
      <c r="E268" s="4"/>
      <c r="F268" s="4"/>
      <c r="G268" s="3"/>
      <c r="H268" s="3"/>
      <c r="I268" s="3"/>
      <c r="J268" s="3"/>
      <c r="K268" s="3"/>
      <c r="L268" s="3"/>
      <c r="M268" s="3"/>
      <c r="N268" s="3"/>
      <c r="O268" s="3"/>
      <c r="P268" s="3"/>
      <c r="Q268" s="3"/>
      <c r="R268" s="3"/>
      <c r="S268" s="3"/>
      <c r="T268" s="3"/>
      <c r="U268" s="3"/>
      <c r="V268" s="3"/>
      <c r="W268" s="3"/>
      <c r="X268" s="3"/>
      <c r="Y268" s="3"/>
      <c r="Z268" s="3"/>
    </row>
    <row r="269">
      <c r="A269" s="3"/>
      <c r="B269" s="4"/>
      <c r="C269" s="4"/>
      <c r="D269" s="4"/>
      <c r="E269" s="4"/>
      <c r="F269" s="4"/>
      <c r="G269" s="3"/>
      <c r="H269" s="3"/>
      <c r="I269" s="3"/>
      <c r="J269" s="3"/>
      <c r="K269" s="3"/>
      <c r="L269" s="3"/>
      <c r="M269" s="3"/>
      <c r="N269" s="3"/>
      <c r="O269" s="3"/>
      <c r="P269" s="3"/>
      <c r="Q269" s="3"/>
      <c r="R269" s="3"/>
      <c r="S269" s="3"/>
      <c r="T269" s="3"/>
      <c r="U269" s="3"/>
      <c r="V269" s="3"/>
      <c r="W269" s="3"/>
      <c r="X269" s="3"/>
      <c r="Y269" s="3"/>
      <c r="Z269" s="3"/>
    </row>
    <row r="270">
      <c r="A270" s="3"/>
      <c r="B270" s="4"/>
      <c r="C270" s="4"/>
      <c r="D270" s="4"/>
      <c r="E270" s="4"/>
      <c r="F270" s="4"/>
      <c r="G270" s="3"/>
      <c r="H270" s="3"/>
      <c r="I270" s="3"/>
      <c r="J270" s="3"/>
      <c r="K270" s="3"/>
      <c r="L270" s="3"/>
      <c r="M270" s="3"/>
      <c r="N270" s="3"/>
      <c r="O270" s="3"/>
      <c r="P270" s="3"/>
      <c r="Q270" s="3"/>
      <c r="R270" s="3"/>
      <c r="S270" s="3"/>
      <c r="T270" s="3"/>
      <c r="U270" s="3"/>
      <c r="V270" s="3"/>
      <c r="W270" s="3"/>
      <c r="X270" s="3"/>
      <c r="Y270" s="3"/>
      <c r="Z270" s="3"/>
    </row>
    <row r="271">
      <c r="A271" s="3"/>
      <c r="B271" s="4"/>
      <c r="C271" s="4"/>
      <c r="D271" s="4"/>
      <c r="E271" s="4"/>
      <c r="F271" s="4"/>
      <c r="G271" s="3"/>
      <c r="H271" s="3"/>
      <c r="I271" s="3"/>
      <c r="J271" s="3"/>
      <c r="K271" s="3"/>
      <c r="L271" s="3"/>
      <c r="M271" s="3"/>
      <c r="N271" s="3"/>
      <c r="O271" s="3"/>
      <c r="P271" s="3"/>
      <c r="Q271" s="3"/>
      <c r="R271" s="3"/>
      <c r="S271" s="3"/>
      <c r="T271" s="3"/>
      <c r="U271" s="3"/>
      <c r="V271" s="3"/>
      <c r="W271" s="3"/>
      <c r="X271" s="3"/>
      <c r="Y271" s="3"/>
      <c r="Z271" s="3"/>
    </row>
    <row r="272">
      <c r="A272" s="3"/>
      <c r="B272" s="4"/>
      <c r="C272" s="4"/>
      <c r="D272" s="4"/>
      <c r="E272" s="4"/>
      <c r="F272" s="4"/>
      <c r="G272" s="3"/>
      <c r="H272" s="3"/>
      <c r="I272" s="3"/>
      <c r="J272" s="3"/>
      <c r="K272" s="3"/>
      <c r="L272" s="3"/>
      <c r="M272" s="3"/>
      <c r="N272" s="3"/>
      <c r="O272" s="3"/>
      <c r="P272" s="3"/>
      <c r="Q272" s="3"/>
      <c r="R272" s="3"/>
      <c r="S272" s="3"/>
      <c r="T272" s="3"/>
      <c r="U272" s="3"/>
      <c r="V272" s="3"/>
      <c r="W272" s="3"/>
      <c r="X272" s="3"/>
      <c r="Y272" s="3"/>
      <c r="Z272" s="3"/>
    </row>
    <row r="273">
      <c r="A273" s="3"/>
      <c r="B273" s="4"/>
      <c r="C273" s="4"/>
      <c r="D273" s="4"/>
      <c r="E273" s="4"/>
      <c r="F273" s="4"/>
      <c r="G273" s="3"/>
      <c r="H273" s="3"/>
      <c r="I273" s="3"/>
      <c r="J273" s="3"/>
      <c r="K273" s="3"/>
      <c r="L273" s="3"/>
      <c r="M273" s="3"/>
      <c r="N273" s="3"/>
      <c r="O273" s="3"/>
      <c r="P273" s="3"/>
      <c r="Q273" s="3"/>
      <c r="R273" s="3"/>
      <c r="S273" s="3"/>
      <c r="T273" s="3"/>
      <c r="U273" s="3"/>
      <c r="V273" s="3"/>
      <c r="W273" s="3"/>
      <c r="X273" s="3"/>
      <c r="Y273" s="3"/>
      <c r="Z273" s="3"/>
    </row>
    <row r="274">
      <c r="A274" s="3"/>
      <c r="B274" s="4"/>
      <c r="C274" s="4"/>
      <c r="D274" s="4"/>
      <c r="E274" s="4"/>
      <c r="F274" s="4"/>
      <c r="G274" s="3"/>
      <c r="H274" s="3"/>
      <c r="I274" s="3"/>
      <c r="J274" s="3"/>
      <c r="K274" s="3"/>
      <c r="L274" s="3"/>
      <c r="M274" s="3"/>
      <c r="N274" s="3"/>
      <c r="O274" s="3"/>
      <c r="P274" s="3"/>
      <c r="Q274" s="3"/>
      <c r="R274" s="3"/>
      <c r="S274" s="3"/>
      <c r="T274" s="3"/>
      <c r="U274" s="3"/>
      <c r="V274" s="3"/>
      <c r="W274" s="3"/>
      <c r="X274" s="3"/>
      <c r="Y274" s="3"/>
      <c r="Z274" s="3"/>
    </row>
    <row r="275">
      <c r="A275" s="3"/>
      <c r="B275" s="4"/>
      <c r="C275" s="4"/>
      <c r="D275" s="4"/>
      <c r="E275" s="4"/>
      <c r="F275" s="4"/>
      <c r="G275" s="3"/>
      <c r="H275" s="3"/>
      <c r="I275" s="3"/>
      <c r="J275" s="3"/>
      <c r="K275" s="3"/>
      <c r="L275" s="3"/>
      <c r="M275" s="3"/>
      <c r="N275" s="3"/>
      <c r="O275" s="3"/>
      <c r="P275" s="3"/>
      <c r="Q275" s="3"/>
      <c r="R275" s="3"/>
      <c r="S275" s="3"/>
      <c r="T275" s="3"/>
      <c r="U275" s="3"/>
      <c r="V275" s="3"/>
      <c r="W275" s="3"/>
      <c r="X275" s="3"/>
      <c r="Y275" s="3"/>
      <c r="Z275" s="3"/>
    </row>
    <row r="276">
      <c r="A276" s="3"/>
      <c r="B276" s="4"/>
      <c r="C276" s="4"/>
      <c r="D276" s="4"/>
      <c r="E276" s="4"/>
      <c r="F276" s="4"/>
      <c r="G276" s="3"/>
      <c r="H276" s="3"/>
      <c r="I276" s="3"/>
      <c r="J276" s="3"/>
      <c r="K276" s="3"/>
      <c r="L276" s="3"/>
      <c r="M276" s="3"/>
      <c r="N276" s="3"/>
      <c r="O276" s="3"/>
      <c r="P276" s="3"/>
      <c r="Q276" s="3"/>
      <c r="R276" s="3"/>
      <c r="S276" s="3"/>
      <c r="T276" s="3"/>
      <c r="U276" s="3"/>
      <c r="V276" s="3"/>
      <c r="W276" s="3"/>
      <c r="X276" s="3"/>
      <c r="Y276" s="3"/>
      <c r="Z276" s="3"/>
    </row>
    <row r="277">
      <c r="A277" s="3"/>
      <c r="B277" s="4"/>
      <c r="C277" s="4"/>
      <c r="D277" s="4"/>
      <c r="E277" s="4"/>
      <c r="F277" s="4"/>
      <c r="G277" s="3"/>
      <c r="H277" s="3"/>
      <c r="I277" s="3"/>
      <c r="J277" s="3"/>
      <c r="K277" s="3"/>
      <c r="L277" s="3"/>
      <c r="M277" s="3"/>
      <c r="N277" s="3"/>
      <c r="O277" s="3"/>
      <c r="P277" s="3"/>
      <c r="Q277" s="3"/>
      <c r="R277" s="3"/>
      <c r="S277" s="3"/>
      <c r="T277" s="3"/>
      <c r="U277" s="3"/>
      <c r="V277" s="3"/>
      <c r="W277" s="3"/>
      <c r="X277" s="3"/>
      <c r="Y277" s="3"/>
      <c r="Z277" s="3"/>
    </row>
    <row r="278">
      <c r="A278" s="3"/>
      <c r="B278" s="4"/>
      <c r="C278" s="4"/>
      <c r="D278" s="4"/>
      <c r="E278" s="4"/>
      <c r="F278" s="4"/>
      <c r="G278" s="3"/>
      <c r="H278" s="3"/>
      <c r="I278" s="3"/>
      <c r="J278" s="3"/>
      <c r="K278" s="3"/>
      <c r="L278" s="3"/>
      <c r="M278" s="3"/>
      <c r="N278" s="3"/>
      <c r="O278" s="3"/>
      <c r="P278" s="3"/>
      <c r="Q278" s="3"/>
      <c r="R278" s="3"/>
      <c r="S278" s="3"/>
      <c r="T278" s="3"/>
      <c r="U278" s="3"/>
      <c r="V278" s="3"/>
      <c r="W278" s="3"/>
      <c r="X278" s="3"/>
      <c r="Y278" s="3"/>
      <c r="Z278" s="3"/>
    </row>
    <row r="279">
      <c r="A279" s="3"/>
      <c r="B279" s="4"/>
      <c r="C279" s="4"/>
      <c r="D279" s="4"/>
      <c r="E279" s="4"/>
      <c r="F279" s="4"/>
      <c r="G279" s="3"/>
      <c r="H279" s="3"/>
      <c r="I279" s="3"/>
      <c r="J279" s="3"/>
      <c r="K279" s="3"/>
      <c r="L279" s="3"/>
      <c r="M279" s="3"/>
      <c r="N279" s="3"/>
      <c r="O279" s="3"/>
      <c r="P279" s="3"/>
      <c r="Q279" s="3"/>
      <c r="R279" s="3"/>
      <c r="S279" s="3"/>
      <c r="T279" s="3"/>
      <c r="U279" s="3"/>
      <c r="V279" s="3"/>
      <c r="W279" s="3"/>
      <c r="X279" s="3"/>
      <c r="Y279" s="3"/>
      <c r="Z279" s="3"/>
    </row>
    <row r="280">
      <c r="A280" s="3"/>
      <c r="B280" s="4"/>
      <c r="C280" s="4"/>
      <c r="D280" s="4"/>
      <c r="E280" s="4"/>
      <c r="F280" s="4"/>
      <c r="G280" s="3"/>
      <c r="H280" s="3"/>
      <c r="I280" s="3"/>
      <c r="J280" s="3"/>
      <c r="K280" s="3"/>
      <c r="L280" s="3"/>
      <c r="M280" s="3"/>
      <c r="N280" s="3"/>
      <c r="O280" s="3"/>
      <c r="P280" s="3"/>
      <c r="Q280" s="3"/>
      <c r="R280" s="3"/>
      <c r="S280" s="3"/>
      <c r="T280" s="3"/>
      <c r="U280" s="3"/>
      <c r="V280" s="3"/>
      <c r="W280" s="3"/>
      <c r="X280" s="3"/>
      <c r="Y280" s="3"/>
      <c r="Z280" s="3"/>
    </row>
    <row r="281">
      <c r="A281" s="3"/>
      <c r="B281" s="4"/>
      <c r="C281" s="4"/>
      <c r="D281" s="4"/>
      <c r="E281" s="4"/>
      <c r="F281" s="4"/>
      <c r="G281" s="3"/>
      <c r="H281" s="3"/>
      <c r="I281" s="3"/>
      <c r="J281" s="3"/>
      <c r="K281" s="3"/>
      <c r="L281" s="3"/>
      <c r="M281" s="3"/>
      <c r="N281" s="3"/>
      <c r="O281" s="3"/>
      <c r="P281" s="3"/>
      <c r="Q281" s="3"/>
      <c r="R281" s="3"/>
      <c r="S281" s="3"/>
      <c r="T281" s="3"/>
      <c r="U281" s="3"/>
      <c r="V281" s="3"/>
      <c r="W281" s="3"/>
      <c r="X281" s="3"/>
      <c r="Y281" s="3"/>
      <c r="Z281" s="3"/>
    </row>
    <row r="282">
      <c r="A282" s="3"/>
      <c r="B282" s="4"/>
      <c r="C282" s="4"/>
      <c r="D282" s="4"/>
      <c r="E282" s="4"/>
      <c r="F282" s="4"/>
      <c r="G282" s="3"/>
      <c r="H282" s="3"/>
      <c r="I282" s="3"/>
      <c r="J282" s="3"/>
      <c r="K282" s="3"/>
      <c r="L282" s="3"/>
      <c r="M282" s="3"/>
      <c r="N282" s="3"/>
      <c r="O282" s="3"/>
      <c r="P282" s="3"/>
      <c r="Q282" s="3"/>
      <c r="R282" s="3"/>
      <c r="S282" s="3"/>
      <c r="T282" s="3"/>
      <c r="U282" s="3"/>
      <c r="V282" s="3"/>
      <c r="W282" s="3"/>
      <c r="X282" s="3"/>
      <c r="Y282" s="3"/>
      <c r="Z282" s="3"/>
    </row>
    <row r="283">
      <c r="A283" s="3"/>
      <c r="B283" s="4"/>
      <c r="C283" s="4"/>
      <c r="D283" s="4"/>
      <c r="E283" s="4"/>
      <c r="F283" s="4"/>
      <c r="G283" s="3"/>
      <c r="H283" s="3"/>
      <c r="I283" s="3"/>
      <c r="J283" s="3"/>
      <c r="K283" s="3"/>
      <c r="L283" s="3"/>
      <c r="M283" s="3"/>
      <c r="N283" s="3"/>
      <c r="O283" s="3"/>
      <c r="P283" s="3"/>
      <c r="Q283" s="3"/>
      <c r="R283" s="3"/>
      <c r="S283" s="3"/>
      <c r="T283" s="3"/>
      <c r="U283" s="3"/>
      <c r="V283" s="3"/>
      <c r="W283" s="3"/>
      <c r="X283" s="3"/>
      <c r="Y283" s="3"/>
      <c r="Z283" s="3"/>
    </row>
    <row r="284">
      <c r="A284" s="3"/>
      <c r="B284" s="4"/>
      <c r="C284" s="4"/>
      <c r="D284" s="4"/>
      <c r="E284" s="4"/>
      <c r="F284" s="4"/>
      <c r="G284" s="3"/>
      <c r="H284" s="3"/>
      <c r="I284" s="3"/>
      <c r="J284" s="3"/>
      <c r="K284" s="3"/>
      <c r="L284" s="3"/>
      <c r="M284" s="3"/>
      <c r="N284" s="3"/>
      <c r="O284" s="3"/>
      <c r="P284" s="3"/>
      <c r="Q284" s="3"/>
      <c r="R284" s="3"/>
      <c r="S284" s="3"/>
      <c r="T284" s="3"/>
      <c r="U284" s="3"/>
      <c r="V284" s="3"/>
      <c r="W284" s="3"/>
      <c r="X284" s="3"/>
      <c r="Y284" s="3"/>
      <c r="Z284" s="3"/>
    </row>
    <row r="285">
      <c r="A285" s="3"/>
      <c r="B285" s="4"/>
      <c r="C285" s="4"/>
      <c r="D285" s="4"/>
      <c r="E285" s="4"/>
      <c r="F285" s="4"/>
      <c r="G285" s="3"/>
      <c r="H285" s="3"/>
      <c r="I285" s="3"/>
      <c r="J285" s="3"/>
      <c r="K285" s="3"/>
      <c r="L285" s="3"/>
      <c r="M285" s="3"/>
      <c r="N285" s="3"/>
      <c r="O285" s="3"/>
      <c r="P285" s="3"/>
      <c r="Q285" s="3"/>
      <c r="R285" s="3"/>
      <c r="S285" s="3"/>
      <c r="T285" s="3"/>
      <c r="U285" s="3"/>
      <c r="V285" s="3"/>
      <c r="W285" s="3"/>
      <c r="X285" s="3"/>
      <c r="Y285" s="3"/>
      <c r="Z285" s="3"/>
    </row>
    <row r="286">
      <c r="A286" s="3"/>
      <c r="B286" s="4"/>
      <c r="C286" s="4"/>
      <c r="D286" s="4"/>
      <c r="E286" s="4"/>
      <c r="F286" s="4"/>
      <c r="G286" s="3"/>
      <c r="H286" s="3"/>
      <c r="I286" s="3"/>
      <c r="J286" s="3"/>
      <c r="K286" s="3"/>
      <c r="L286" s="3"/>
      <c r="M286" s="3"/>
      <c r="N286" s="3"/>
      <c r="O286" s="3"/>
      <c r="P286" s="3"/>
      <c r="Q286" s="3"/>
      <c r="R286" s="3"/>
      <c r="S286" s="3"/>
      <c r="T286" s="3"/>
      <c r="U286" s="3"/>
      <c r="V286" s="3"/>
      <c r="W286" s="3"/>
      <c r="X286" s="3"/>
      <c r="Y286" s="3"/>
      <c r="Z286" s="3"/>
    </row>
    <row r="287">
      <c r="A287" s="3"/>
      <c r="B287" s="4"/>
      <c r="C287" s="4"/>
      <c r="D287" s="4"/>
      <c r="E287" s="4"/>
      <c r="F287" s="4"/>
      <c r="G287" s="3"/>
      <c r="H287" s="3"/>
      <c r="I287" s="3"/>
      <c r="J287" s="3"/>
      <c r="K287" s="3"/>
      <c r="L287" s="3"/>
      <c r="M287" s="3"/>
      <c r="N287" s="3"/>
      <c r="O287" s="3"/>
      <c r="P287" s="3"/>
      <c r="Q287" s="3"/>
      <c r="R287" s="3"/>
      <c r="S287" s="3"/>
      <c r="T287" s="3"/>
      <c r="U287" s="3"/>
      <c r="V287" s="3"/>
      <c r="W287" s="3"/>
      <c r="X287" s="3"/>
      <c r="Y287" s="3"/>
      <c r="Z287" s="3"/>
    </row>
    <row r="288">
      <c r="A288" s="3"/>
      <c r="B288" s="4"/>
      <c r="C288" s="4"/>
      <c r="D288" s="4"/>
      <c r="E288" s="4"/>
      <c r="F288" s="4"/>
      <c r="G288" s="3"/>
      <c r="H288" s="3"/>
      <c r="I288" s="3"/>
      <c r="J288" s="3"/>
      <c r="K288" s="3"/>
      <c r="L288" s="3"/>
      <c r="M288" s="3"/>
      <c r="N288" s="3"/>
      <c r="O288" s="3"/>
      <c r="P288" s="3"/>
      <c r="Q288" s="3"/>
      <c r="R288" s="3"/>
      <c r="S288" s="3"/>
      <c r="T288" s="3"/>
      <c r="U288" s="3"/>
      <c r="V288" s="3"/>
      <c r="W288" s="3"/>
      <c r="X288" s="3"/>
      <c r="Y288" s="3"/>
      <c r="Z288" s="3"/>
    </row>
    <row r="289">
      <c r="A289" s="3"/>
      <c r="B289" s="4"/>
      <c r="C289" s="4"/>
      <c r="D289" s="4"/>
      <c r="E289" s="4"/>
      <c r="F289" s="4"/>
      <c r="G289" s="3"/>
      <c r="H289" s="3"/>
      <c r="I289" s="3"/>
      <c r="J289" s="3"/>
      <c r="K289" s="3"/>
      <c r="L289" s="3"/>
      <c r="M289" s="3"/>
      <c r="N289" s="3"/>
      <c r="O289" s="3"/>
      <c r="P289" s="3"/>
      <c r="Q289" s="3"/>
      <c r="R289" s="3"/>
      <c r="S289" s="3"/>
      <c r="T289" s="3"/>
      <c r="U289" s="3"/>
      <c r="V289" s="3"/>
      <c r="W289" s="3"/>
      <c r="X289" s="3"/>
      <c r="Y289" s="3"/>
      <c r="Z289" s="3"/>
    </row>
    <row r="290">
      <c r="A290" s="3"/>
      <c r="B290" s="4"/>
      <c r="C290" s="4"/>
      <c r="D290" s="4"/>
      <c r="E290" s="4"/>
      <c r="F290" s="4"/>
      <c r="G290" s="3"/>
      <c r="H290" s="3"/>
      <c r="I290" s="3"/>
      <c r="J290" s="3"/>
      <c r="K290" s="3"/>
      <c r="L290" s="3"/>
      <c r="M290" s="3"/>
      <c r="N290" s="3"/>
      <c r="O290" s="3"/>
      <c r="P290" s="3"/>
      <c r="Q290" s="3"/>
      <c r="R290" s="3"/>
      <c r="S290" s="3"/>
      <c r="T290" s="3"/>
      <c r="U290" s="3"/>
      <c r="V290" s="3"/>
      <c r="W290" s="3"/>
      <c r="X290" s="3"/>
      <c r="Y290" s="3"/>
      <c r="Z290" s="3"/>
    </row>
    <row r="291">
      <c r="A291" s="3"/>
      <c r="B291" s="4"/>
      <c r="C291" s="4"/>
      <c r="D291" s="4"/>
      <c r="E291" s="4"/>
      <c r="F291" s="4"/>
      <c r="G291" s="3"/>
      <c r="H291" s="3"/>
      <c r="I291" s="3"/>
      <c r="J291" s="3"/>
      <c r="K291" s="3"/>
      <c r="L291" s="3"/>
      <c r="M291" s="3"/>
      <c r="N291" s="3"/>
      <c r="O291" s="3"/>
      <c r="P291" s="3"/>
      <c r="Q291" s="3"/>
      <c r="R291" s="3"/>
      <c r="S291" s="3"/>
      <c r="T291" s="3"/>
      <c r="U291" s="3"/>
      <c r="V291" s="3"/>
      <c r="W291" s="3"/>
      <c r="X291" s="3"/>
      <c r="Y291" s="3"/>
      <c r="Z291" s="3"/>
    </row>
    <row r="292">
      <c r="A292" s="3"/>
      <c r="B292" s="4"/>
      <c r="C292" s="4"/>
      <c r="D292" s="4"/>
      <c r="E292" s="4"/>
      <c r="F292" s="4"/>
      <c r="G292" s="3"/>
      <c r="H292" s="3"/>
      <c r="I292" s="3"/>
      <c r="J292" s="3"/>
      <c r="K292" s="3"/>
      <c r="L292" s="3"/>
      <c r="M292" s="3"/>
      <c r="N292" s="3"/>
      <c r="O292" s="3"/>
      <c r="P292" s="3"/>
      <c r="Q292" s="3"/>
      <c r="R292" s="3"/>
      <c r="S292" s="3"/>
      <c r="T292" s="3"/>
      <c r="U292" s="3"/>
      <c r="V292" s="3"/>
      <c r="W292" s="3"/>
      <c r="X292" s="3"/>
      <c r="Y292" s="3"/>
      <c r="Z292" s="3"/>
    </row>
    <row r="293">
      <c r="A293" s="3"/>
      <c r="B293" s="4"/>
      <c r="C293" s="4"/>
      <c r="D293" s="4"/>
      <c r="E293" s="4"/>
      <c r="F293" s="4"/>
      <c r="G293" s="3"/>
      <c r="H293" s="3"/>
      <c r="I293" s="3"/>
      <c r="J293" s="3"/>
      <c r="K293" s="3"/>
      <c r="L293" s="3"/>
      <c r="M293" s="3"/>
      <c r="N293" s="3"/>
      <c r="O293" s="3"/>
      <c r="P293" s="3"/>
      <c r="Q293" s="3"/>
      <c r="R293" s="3"/>
      <c r="S293" s="3"/>
      <c r="T293" s="3"/>
      <c r="U293" s="3"/>
      <c r="V293" s="3"/>
      <c r="W293" s="3"/>
      <c r="X293" s="3"/>
      <c r="Y293" s="3"/>
      <c r="Z293" s="3"/>
    </row>
    <row r="294">
      <c r="A294" s="3"/>
      <c r="B294" s="4"/>
      <c r="C294" s="4"/>
      <c r="D294" s="4"/>
      <c r="E294" s="4"/>
      <c r="F294" s="4"/>
      <c r="G294" s="3"/>
      <c r="H294" s="3"/>
      <c r="I294" s="3"/>
      <c r="J294" s="3"/>
      <c r="K294" s="3"/>
      <c r="L294" s="3"/>
      <c r="M294" s="3"/>
      <c r="N294" s="3"/>
      <c r="O294" s="3"/>
      <c r="P294" s="3"/>
      <c r="Q294" s="3"/>
      <c r="R294" s="3"/>
      <c r="S294" s="3"/>
      <c r="T294" s="3"/>
      <c r="U294" s="3"/>
      <c r="V294" s="3"/>
      <c r="W294" s="3"/>
      <c r="X294" s="3"/>
      <c r="Y294" s="3"/>
      <c r="Z294" s="3"/>
    </row>
    <row r="295">
      <c r="A295" s="3"/>
      <c r="B295" s="4"/>
      <c r="C295" s="4"/>
      <c r="D295" s="4"/>
      <c r="E295" s="4"/>
      <c r="F295" s="4"/>
      <c r="G295" s="3"/>
      <c r="H295" s="3"/>
      <c r="I295" s="3"/>
      <c r="J295" s="3"/>
      <c r="K295" s="3"/>
      <c r="L295" s="3"/>
      <c r="M295" s="3"/>
      <c r="N295" s="3"/>
      <c r="O295" s="3"/>
      <c r="P295" s="3"/>
      <c r="Q295" s="3"/>
      <c r="R295" s="3"/>
      <c r="S295" s="3"/>
      <c r="T295" s="3"/>
      <c r="U295" s="3"/>
      <c r="V295" s="3"/>
      <c r="W295" s="3"/>
      <c r="X295" s="3"/>
      <c r="Y295" s="3"/>
      <c r="Z295" s="3"/>
    </row>
    <row r="296">
      <c r="A296" s="3"/>
      <c r="B296" s="4"/>
      <c r="C296" s="4"/>
      <c r="D296" s="4"/>
      <c r="E296" s="4"/>
      <c r="F296" s="4"/>
      <c r="G296" s="3"/>
      <c r="H296" s="3"/>
      <c r="I296" s="3"/>
      <c r="J296" s="3"/>
      <c r="K296" s="3"/>
      <c r="L296" s="3"/>
      <c r="M296" s="3"/>
      <c r="N296" s="3"/>
      <c r="O296" s="3"/>
      <c r="P296" s="3"/>
      <c r="Q296" s="3"/>
      <c r="R296" s="3"/>
      <c r="S296" s="3"/>
      <c r="T296" s="3"/>
      <c r="U296" s="3"/>
      <c r="V296" s="3"/>
      <c r="W296" s="3"/>
      <c r="X296" s="3"/>
      <c r="Y296" s="3"/>
      <c r="Z296" s="3"/>
    </row>
    <row r="297">
      <c r="A297" s="3"/>
      <c r="B297" s="4"/>
      <c r="C297" s="4"/>
      <c r="D297" s="4"/>
      <c r="E297" s="4"/>
      <c r="F297" s="4"/>
      <c r="G297" s="3"/>
      <c r="H297" s="3"/>
      <c r="I297" s="3"/>
      <c r="J297" s="3"/>
      <c r="K297" s="3"/>
      <c r="L297" s="3"/>
      <c r="M297" s="3"/>
      <c r="N297" s="3"/>
      <c r="O297" s="3"/>
      <c r="P297" s="3"/>
      <c r="Q297" s="3"/>
      <c r="R297" s="3"/>
      <c r="S297" s="3"/>
      <c r="T297" s="3"/>
      <c r="U297" s="3"/>
      <c r="V297" s="3"/>
      <c r="W297" s="3"/>
      <c r="X297" s="3"/>
      <c r="Y297" s="3"/>
      <c r="Z297" s="3"/>
    </row>
    <row r="298">
      <c r="A298" s="3"/>
      <c r="B298" s="4"/>
      <c r="C298" s="4"/>
      <c r="D298" s="4"/>
      <c r="E298" s="4"/>
      <c r="F298" s="4"/>
      <c r="G298" s="3"/>
      <c r="H298" s="3"/>
      <c r="I298" s="3"/>
      <c r="J298" s="3"/>
      <c r="K298" s="3"/>
      <c r="L298" s="3"/>
      <c r="M298" s="3"/>
      <c r="N298" s="3"/>
      <c r="O298" s="3"/>
      <c r="P298" s="3"/>
      <c r="Q298" s="3"/>
      <c r="R298" s="3"/>
      <c r="S298" s="3"/>
      <c r="T298" s="3"/>
      <c r="U298" s="3"/>
      <c r="V298" s="3"/>
      <c r="W298" s="3"/>
      <c r="X298" s="3"/>
      <c r="Y298" s="3"/>
      <c r="Z298" s="3"/>
    </row>
    <row r="299">
      <c r="A299" s="3"/>
      <c r="B299" s="4"/>
      <c r="C299" s="4"/>
      <c r="D299" s="4"/>
      <c r="E299" s="4"/>
      <c r="F299" s="4"/>
      <c r="G299" s="3"/>
      <c r="H299" s="3"/>
      <c r="I299" s="3"/>
      <c r="J299" s="3"/>
      <c r="K299" s="3"/>
      <c r="L299" s="3"/>
      <c r="M299" s="3"/>
      <c r="N299" s="3"/>
      <c r="O299" s="3"/>
      <c r="P299" s="3"/>
      <c r="Q299" s="3"/>
      <c r="R299" s="3"/>
      <c r="S299" s="3"/>
      <c r="T299" s="3"/>
      <c r="U299" s="3"/>
      <c r="V299" s="3"/>
      <c r="W299" s="3"/>
      <c r="X299" s="3"/>
      <c r="Y299" s="3"/>
      <c r="Z299" s="3"/>
    </row>
    <row r="300">
      <c r="A300" s="3"/>
      <c r="B300" s="4"/>
      <c r="C300" s="4"/>
      <c r="D300" s="4"/>
      <c r="E300" s="4"/>
      <c r="F300" s="4"/>
      <c r="G300" s="3"/>
      <c r="H300" s="3"/>
      <c r="I300" s="3"/>
      <c r="J300" s="3"/>
      <c r="K300" s="3"/>
      <c r="L300" s="3"/>
      <c r="M300" s="3"/>
      <c r="N300" s="3"/>
      <c r="O300" s="3"/>
      <c r="P300" s="3"/>
      <c r="Q300" s="3"/>
      <c r="R300" s="3"/>
      <c r="S300" s="3"/>
      <c r="T300" s="3"/>
      <c r="U300" s="3"/>
      <c r="V300" s="3"/>
      <c r="W300" s="3"/>
      <c r="X300" s="3"/>
      <c r="Y300" s="3"/>
      <c r="Z300" s="3"/>
    </row>
    <row r="301">
      <c r="A301" s="3"/>
      <c r="B301" s="4"/>
      <c r="C301" s="4"/>
      <c r="D301" s="4"/>
      <c r="E301" s="4"/>
      <c r="F301" s="4"/>
      <c r="G301" s="3"/>
      <c r="H301" s="3"/>
      <c r="I301" s="3"/>
      <c r="J301" s="3"/>
      <c r="K301" s="3"/>
      <c r="L301" s="3"/>
      <c r="M301" s="3"/>
      <c r="N301" s="3"/>
      <c r="O301" s="3"/>
      <c r="P301" s="3"/>
      <c r="Q301" s="3"/>
      <c r="R301" s="3"/>
      <c r="S301" s="3"/>
      <c r="T301" s="3"/>
      <c r="U301" s="3"/>
      <c r="V301" s="3"/>
      <c r="W301" s="3"/>
      <c r="X301" s="3"/>
      <c r="Y301" s="3"/>
      <c r="Z301" s="3"/>
    </row>
    <row r="302">
      <c r="A302" s="3"/>
      <c r="B302" s="4"/>
      <c r="C302" s="4"/>
      <c r="D302" s="4"/>
      <c r="E302" s="4"/>
      <c r="F302" s="4"/>
      <c r="G302" s="3"/>
      <c r="H302" s="3"/>
      <c r="I302" s="3"/>
      <c r="J302" s="3"/>
      <c r="K302" s="3"/>
      <c r="L302" s="3"/>
      <c r="M302" s="3"/>
      <c r="N302" s="3"/>
      <c r="O302" s="3"/>
      <c r="P302" s="3"/>
      <c r="Q302" s="3"/>
      <c r="R302" s="3"/>
      <c r="S302" s="3"/>
      <c r="T302" s="3"/>
      <c r="U302" s="3"/>
      <c r="V302" s="3"/>
      <c r="W302" s="3"/>
      <c r="X302" s="3"/>
      <c r="Y302" s="3"/>
      <c r="Z302" s="3"/>
    </row>
    <row r="303">
      <c r="A303" s="3"/>
      <c r="B303" s="4"/>
      <c r="C303" s="4"/>
      <c r="D303" s="4"/>
      <c r="E303" s="4"/>
      <c r="F303" s="4"/>
      <c r="G303" s="3"/>
      <c r="H303" s="3"/>
      <c r="I303" s="3"/>
      <c r="J303" s="3"/>
      <c r="K303" s="3"/>
      <c r="L303" s="3"/>
      <c r="M303" s="3"/>
      <c r="N303" s="3"/>
      <c r="O303" s="3"/>
      <c r="P303" s="3"/>
      <c r="Q303" s="3"/>
      <c r="R303" s="3"/>
      <c r="S303" s="3"/>
      <c r="T303" s="3"/>
      <c r="U303" s="3"/>
      <c r="V303" s="3"/>
      <c r="W303" s="3"/>
      <c r="X303" s="3"/>
      <c r="Y303" s="3"/>
      <c r="Z303" s="3"/>
    </row>
    <row r="304">
      <c r="A304" s="3"/>
      <c r="B304" s="4"/>
      <c r="C304" s="4"/>
      <c r="D304" s="4"/>
      <c r="E304" s="4"/>
      <c r="F304" s="4"/>
      <c r="G304" s="3"/>
      <c r="H304" s="3"/>
      <c r="I304" s="3"/>
      <c r="J304" s="3"/>
      <c r="K304" s="3"/>
      <c r="L304" s="3"/>
      <c r="M304" s="3"/>
      <c r="N304" s="3"/>
      <c r="O304" s="3"/>
      <c r="P304" s="3"/>
      <c r="Q304" s="3"/>
      <c r="R304" s="3"/>
      <c r="S304" s="3"/>
      <c r="T304" s="3"/>
      <c r="U304" s="3"/>
      <c r="V304" s="3"/>
      <c r="W304" s="3"/>
      <c r="X304" s="3"/>
      <c r="Y304" s="3"/>
      <c r="Z304" s="3"/>
    </row>
    <row r="305">
      <c r="A305" s="3"/>
      <c r="B305" s="4"/>
      <c r="C305" s="4"/>
      <c r="D305" s="4"/>
      <c r="E305" s="4"/>
      <c r="F305" s="4"/>
      <c r="G305" s="3"/>
      <c r="H305" s="3"/>
      <c r="I305" s="3"/>
      <c r="J305" s="3"/>
      <c r="K305" s="3"/>
      <c r="L305" s="3"/>
      <c r="M305" s="3"/>
      <c r="N305" s="3"/>
      <c r="O305" s="3"/>
      <c r="P305" s="3"/>
      <c r="Q305" s="3"/>
      <c r="R305" s="3"/>
      <c r="S305" s="3"/>
      <c r="T305" s="3"/>
      <c r="U305" s="3"/>
      <c r="V305" s="3"/>
      <c r="W305" s="3"/>
      <c r="X305" s="3"/>
      <c r="Y305" s="3"/>
      <c r="Z305" s="3"/>
    </row>
    <row r="306">
      <c r="A306" s="3"/>
      <c r="B306" s="4"/>
      <c r="C306" s="4"/>
      <c r="D306" s="4"/>
      <c r="E306" s="4"/>
      <c r="F306" s="4"/>
      <c r="G306" s="3"/>
      <c r="H306" s="3"/>
      <c r="I306" s="3"/>
      <c r="J306" s="3"/>
      <c r="K306" s="3"/>
      <c r="L306" s="3"/>
      <c r="M306" s="3"/>
      <c r="N306" s="3"/>
      <c r="O306" s="3"/>
      <c r="P306" s="3"/>
      <c r="Q306" s="3"/>
      <c r="R306" s="3"/>
      <c r="S306" s="3"/>
      <c r="T306" s="3"/>
      <c r="U306" s="3"/>
      <c r="V306" s="3"/>
      <c r="W306" s="3"/>
      <c r="X306" s="3"/>
      <c r="Y306" s="3"/>
      <c r="Z306" s="3"/>
    </row>
    <row r="307">
      <c r="A307" s="3"/>
      <c r="B307" s="4"/>
      <c r="C307" s="4"/>
      <c r="D307" s="4"/>
      <c r="E307" s="4"/>
      <c r="F307" s="4"/>
      <c r="G307" s="3"/>
      <c r="H307" s="3"/>
      <c r="I307" s="3"/>
      <c r="J307" s="3"/>
      <c r="K307" s="3"/>
      <c r="L307" s="3"/>
      <c r="M307" s="3"/>
      <c r="N307" s="3"/>
      <c r="O307" s="3"/>
      <c r="P307" s="3"/>
      <c r="Q307" s="3"/>
      <c r="R307" s="3"/>
      <c r="S307" s="3"/>
      <c r="T307" s="3"/>
      <c r="U307" s="3"/>
      <c r="V307" s="3"/>
      <c r="W307" s="3"/>
      <c r="X307" s="3"/>
      <c r="Y307" s="3"/>
      <c r="Z307" s="3"/>
    </row>
    <row r="308">
      <c r="A308" s="3"/>
      <c r="B308" s="4"/>
      <c r="C308" s="4"/>
      <c r="D308" s="4"/>
      <c r="E308" s="4"/>
      <c r="F308" s="4"/>
      <c r="G308" s="3"/>
      <c r="H308" s="3"/>
      <c r="I308" s="3"/>
      <c r="J308" s="3"/>
      <c r="K308" s="3"/>
      <c r="L308" s="3"/>
      <c r="M308" s="3"/>
      <c r="N308" s="3"/>
      <c r="O308" s="3"/>
      <c r="P308" s="3"/>
      <c r="Q308" s="3"/>
      <c r="R308" s="3"/>
      <c r="S308" s="3"/>
      <c r="T308" s="3"/>
      <c r="U308" s="3"/>
      <c r="V308" s="3"/>
      <c r="W308" s="3"/>
      <c r="X308" s="3"/>
      <c r="Y308" s="3"/>
      <c r="Z308" s="3"/>
    </row>
    <row r="309">
      <c r="A309" s="3"/>
      <c r="B309" s="4"/>
      <c r="C309" s="4"/>
      <c r="D309" s="4"/>
      <c r="E309" s="4"/>
      <c r="F309" s="4"/>
      <c r="G309" s="3"/>
      <c r="H309" s="3"/>
      <c r="I309" s="3"/>
      <c r="J309" s="3"/>
      <c r="K309" s="3"/>
      <c r="L309" s="3"/>
      <c r="M309" s="3"/>
      <c r="N309" s="3"/>
      <c r="O309" s="3"/>
      <c r="P309" s="3"/>
      <c r="Q309" s="3"/>
      <c r="R309" s="3"/>
      <c r="S309" s="3"/>
      <c r="T309" s="3"/>
      <c r="U309" s="3"/>
      <c r="V309" s="3"/>
      <c r="W309" s="3"/>
      <c r="X309" s="3"/>
      <c r="Y309" s="3"/>
      <c r="Z309" s="3"/>
    </row>
    <row r="310">
      <c r="A310" s="3"/>
      <c r="B310" s="4"/>
      <c r="C310" s="4"/>
      <c r="D310" s="4"/>
      <c r="E310" s="4"/>
      <c r="F310" s="4"/>
      <c r="G310" s="3"/>
      <c r="H310" s="3"/>
      <c r="I310" s="3"/>
      <c r="J310" s="3"/>
      <c r="K310" s="3"/>
      <c r="L310" s="3"/>
      <c r="M310" s="3"/>
      <c r="N310" s="3"/>
      <c r="O310" s="3"/>
      <c r="P310" s="3"/>
      <c r="Q310" s="3"/>
      <c r="R310" s="3"/>
      <c r="S310" s="3"/>
      <c r="T310" s="3"/>
      <c r="U310" s="3"/>
      <c r="V310" s="3"/>
      <c r="W310" s="3"/>
      <c r="X310" s="3"/>
      <c r="Y310" s="3"/>
      <c r="Z310" s="3"/>
    </row>
    <row r="311">
      <c r="A311" s="3"/>
      <c r="B311" s="4"/>
      <c r="C311" s="4"/>
      <c r="D311" s="4"/>
      <c r="E311" s="4"/>
      <c r="F311" s="4"/>
      <c r="G311" s="3"/>
      <c r="H311" s="3"/>
      <c r="I311" s="3"/>
      <c r="J311" s="3"/>
      <c r="K311" s="3"/>
      <c r="L311" s="3"/>
      <c r="M311" s="3"/>
      <c r="N311" s="3"/>
      <c r="O311" s="3"/>
      <c r="P311" s="3"/>
      <c r="Q311" s="3"/>
      <c r="R311" s="3"/>
      <c r="S311" s="3"/>
      <c r="T311" s="3"/>
      <c r="U311" s="3"/>
      <c r="V311" s="3"/>
      <c r="W311" s="3"/>
      <c r="X311" s="3"/>
      <c r="Y311" s="3"/>
      <c r="Z311" s="3"/>
    </row>
    <row r="312">
      <c r="A312" s="3"/>
      <c r="B312" s="4"/>
      <c r="C312" s="4"/>
      <c r="D312" s="4"/>
      <c r="E312" s="4"/>
      <c r="F312" s="4"/>
      <c r="G312" s="3"/>
      <c r="H312" s="3"/>
      <c r="I312" s="3"/>
      <c r="J312" s="3"/>
      <c r="K312" s="3"/>
      <c r="L312" s="3"/>
      <c r="M312" s="3"/>
      <c r="N312" s="3"/>
      <c r="O312" s="3"/>
      <c r="P312" s="3"/>
      <c r="Q312" s="3"/>
      <c r="R312" s="3"/>
      <c r="S312" s="3"/>
      <c r="T312" s="3"/>
      <c r="U312" s="3"/>
      <c r="V312" s="3"/>
      <c r="W312" s="3"/>
      <c r="X312" s="3"/>
      <c r="Y312" s="3"/>
      <c r="Z312" s="3"/>
    </row>
    <row r="313">
      <c r="A313" s="3"/>
      <c r="B313" s="4"/>
      <c r="C313" s="4"/>
      <c r="D313" s="4"/>
      <c r="E313" s="4"/>
      <c r="F313" s="4"/>
      <c r="G313" s="3"/>
      <c r="H313" s="3"/>
      <c r="I313" s="3"/>
      <c r="J313" s="3"/>
      <c r="K313" s="3"/>
      <c r="L313" s="3"/>
      <c r="M313" s="3"/>
      <c r="N313" s="3"/>
      <c r="O313" s="3"/>
      <c r="P313" s="3"/>
      <c r="Q313" s="3"/>
      <c r="R313" s="3"/>
      <c r="S313" s="3"/>
      <c r="T313" s="3"/>
      <c r="U313" s="3"/>
      <c r="V313" s="3"/>
      <c r="W313" s="3"/>
      <c r="X313" s="3"/>
      <c r="Y313" s="3"/>
      <c r="Z313" s="3"/>
    </row>
    <row r="314">
      <c r="A314" s="3"/>
      <c r="B314" s="4"/>
      <c r="C314" s="4"/>
      <c r="D314" s="4"/>
      <c r="E314" s="4"/>
      <c r="F314" s="4"/>
      <c r="G314" s="3"/>
      <c r="H314" s="3"/>
      <c r="I314" s="3"/>
      <c r="J314" s="3"/>
      <c r="K314" s="3"/>
      <c r="L314" s="3"/>
      <c r="M314" s="3"/>
      <c r="N314" s="3"/>
      <c r="O314" s="3"/>
      <c r="P314" s="3"/>
      <c r="Q314" s="3"/>
      <c r="R314" s="3"/>
      <c r="S314" s="3"/>
      <c r="T314" s="3"/>
      <c r="U314" s="3"/>
      <c r="V314" s="3"/>
      <c r="W314" s="3"/>
      <c r="X314" s="3"/>
      <c r="Y314" s="3"/>
      <c r="Z314" s="3"/>
    </row>
    <row r="315">
      <c r="A315" s="3"/>
      <c r="B315" s="4"/>
      <c r="C315" s="4"/>
      <c r="D315" s="4"/>
      <c r="E315" s="4"/>
      <c r="F315" s="4"/>
      <c r="G315" s="3"/>
      <c r="H315" s="3"/>
      <c r="I315" s="3"/>
      <c r="J315" s="3"/>
      <c r="K315" s="3"/>
      <c r="L315" s="3"/>
      <c r="M315" s="3"/>
      <c r="N315" s="3"/>
      <c r="O315" s="3"/>
      <c r="P315" s="3"/>
      <c r="Q315" s="3"/>
      <c r="R315" s="3"/>
      <c r="S315" s="3"/>
      <c r="T315" s="3"/>
      <c r="U315" s="3"/>
      <c r="V315" s="3"/>
      <c r="W315" s="3"/>
      <c r="X315" s="3"/>
      <c r="Y315" s="3"/>
      <c r="Z315" s="3"/>
    </row>
    <row r="316">
      <c r="A316" s="3"/>
      <c r="B316" s="4"/>
      <c r="C316" s="4"/>
      <c r="D316" s="4"/>
      <c r="E316" s="4"/>
      <c r="F316" s="4"/>
      <c r="G316" s="3"/>
      <c r="H316" s="3"/>
      <c r="I316" s="3"/>
      <c r="J316" s="3"/>
      <c r="K316" s="3"/>
      <c r="L316" s="3"/>
      <c r="M316" s="3"/>
      <c r="N316" s="3"/>
      <c r="O316" s="3"/>
      <c r="P316" s="3"/>
      <c r="Q316" s="3"/>
      <c r="R316" s="3"/>
      <c r="S316" s="3"/>
      <c r="T316" s="3"/>
      <c r="U316" s="3"/>
      <c r="V316" s="3"/>
      <c r="W316" s="3"/>
      <c r="X316" s="3"/>
      <c r="Y316" s="3"/>
      <c r="Z316" s="3"/>
    </row>
    <row r="317">
      <c r="A317" s="3"/>
      <c r="B317" s="4"/>
      <c r="C317" s="4"/>
      <c r="D317" s="4"/>
      <c r="E317" s="4"/>
      <c r="F317" s="4"/>
      <c r="G317" s="3"/>
      <c r="H317" s="3"/>
      <c r="I317" s="3"/>
      <c r="J317" s="3"/>
      <c r="K317" s="3"/>
      <c r="L317" s="3"/>
      <c r="M317" s="3"/>
      <c r="N317" s="3"/>
      <c r="O317" s="3"/>
      <c r="P317" s="3"/>
      <c r="Q317" s="3"/>
      <c r="R317" s="3"/>
      <c r="S317" s="3"/>
      <c r="T317" s="3"/>
      <c r="U317" s="3"/>
      <c r="V317" s="3"/>
      <c r="W317" s="3"/>
      <c r="X317" s="3"/>
      <c r="Y317" s="3"/>
      <c r="Z317" s="3"/>
    </row>
    <row r="318">
      <c r="A318" s="3"/>
      <c r="B318" s="4"/>
      <c r="C318" s="4"/>
      <c r="D318" s="4"/>
      <c r="E318" s="4"/>
      <c r="F318" s="4"/>
      <c r="G318" s="3"/>
      <c r="H318" s="3"/>
      <c r="I318" s="3"/>
      <c r="J318" s="3"/>
      <c r="K318" s="3"/>
      <c r="L318" s="3"/>
      <c r="M318" s="3"/>
      <c r="N318" s="3"/>
      <c r="O318" s="3"/>
      <c r="P318" s="3"/>
      <c r="Q318" s="3"/>
      <c r="R318" s="3"/>
      <c r="S318" s="3"/>
      <c r="T318" s="3"/>
      <c r="U318" s="3"/>
      <c r="V318" s="3"/>
      <c r="W318" s="3"/>
      <c r="X318" s="3"/>
      <c r="Y318" s="3"/>
      <c r="Z318" s="3"/>
    </row>
    <row r="319">
      <c r="A319" s="3"/>
      <c r="B319" s="4"/>
      <c r="C319" s="4"/>
      <c r="D319" s="4"/>
      <c r="E319" s="4"/>
      <c r="F319" s="4"/>
      <c r="G319" s="3"/>
      <c r="H319" s="3"/>
      <c r="I319" s="3"/>
      <c r="J319" s="3"/>
      <c r="K319" s="3"/>
      <c r="L319" s="3"/>
      <c r="M319" s="3"/>
      <c r="N319" s="3"/>
      <c r="O319" s="3"/>
      <c r="P319" s="3"/>
      <c r="Q319" s="3"/>
      <c r="R319" s="3"/>
      <c r="S319" s="3"/>
      <c r="T319" s="3"/>
      <c r="U319" s="3"/>
      <c r="V319" s="3"/>
      <c r="W319" s="3"/>
      <c r="X319" s="3"/>
      <c r="Y319" s="3"/>
      <c r="Z319" s="3"/>
    </row>
    <row r="320">
      <c r="A320" s="3"/>
      <c r="B320" s="4"/>
      <c r="C320" s="4"/>
      <c r="D320" s="4"/>
      <c r="E320" s="4"/>
      <c r="F320" s="4"/>
      <c r="G320" s="3"/>
      <c r="H320" s="3"/>
      <c r="I320" s="3"/>
      <c r="J320" s="3"/>
      <c r="K320" s="3"/>
      <c r="L320" s="3"/>
      <c r="M320" s="3"/>
      <c r="N320" s="3"/>
      <c r="O320" s="3"/>
      <c r="P320" s="3"/>
      <c r="Q320" s="3"/>
      <c r="R320" s="3"/>
      <c r="S320" s="3"/>
      <c r="T320" s="3"/>
      <c r="U320" s="3"/>
      <c r="V320" s="3"/>
      <c r="W320" s="3"/>
      <c r="X320" s="3"/>
      <c r="Y320" s="3"/>
      <c r="Z320" s="3"/>
    </row>
    <row r="321">
      <c r="A321" s="3"/>
      <c r="B321" s="4"/>
      <c r="C321" s="4"/>
      <c r="D321" s="4"/>
      <c r="E321" s="4"/>
      <c r="F321" s="4"/>
      <c r="G321" s="3"/>
      <c r="H321" s="3"/>
      <c r="I321" s="3"/>
      <c r="J321" s="3"/>
      <c r="K321" s="3"/>
      <c r="L321" s="3"/>
      <c r="M321" s="3"/>
      <c r="N321" s="3"/>
      <c r="O321" s="3"/>
      <c r="P321" s="3"/>
      <c r="Q321" s="3"/>
      <c r="R321" s="3"/>
      <c r="S321" s="3"/>
      <c r="T321" s="3"/>
      <c r="U321" s="3"/>
      <c r="V321" s="3"/>
      <c r="W321" s="3"/>
      <c r="X321" s="3"/>
      <c r="Y321" s="3"/>
      <c r="Z321" s="3"/>
    </row>
    <row r="322">
      <c r="A322" s="3"/>
      <c r="B322" s="4"/>
      <c r="C322" s="4"/>
      <c r="D322" s="4"/>
      <c r="E322" s="4"/>
      <c r="F322" s="4"/>
      <c r="G322" s="3"/>
      <c r="H322" s="3"/>
      <c r="I322" s="3"/>
      <c r="J322" s="3"/>
      <c r="K322" s="3"/>
      <c r="L322" s="3"/>
      <c r="M322" s="3"/>
      <c r="N322" s="3"/>
      <c r="O322" s="3"/>
      <c r="P322" s="3"/>
      <c r="Q322" s="3"/>
      <c r="R322" s="3"/>
      <c r="S322" s="3"/>
      <c r="T322" s="3"/>
      <c r="U322" s="3"/>
      <c r="V322" s="3"/>
      <c r="W322" s="3"/>
      <c r="X322" s="3"/>
      <c r="Y322" s="3"/>
      <c r="Z322" s="3"/>
    </row>
    <row r="323">
      <c r="A323" s="3"/>
      <c r="B323" s="4"/>
      <c r="C323" s="4"/>
      <c r="D323" s="4"/>
      <c r="E323" s="4"/>
      <c r="F323" s="4"/>
      <c r="G323" s="3"/>
      <c r="H323" s="3"/>
      <c r="I323" s="3"/>
      <c r="J323" s="3"/>
      <c r="K323" s="3"/>
      <c r="L323" s="3"/>
      <c r="M323" s="3"/>
      <c r="N323" s="3"/>
      <c r="O323" s="3"/>
      <c r="P323" s="3"/>
      <c r="Q323" s="3"/>
      <c r="R323" s="3"/>
      <c r="S323" s="3"/>
      <c r="T323" s="3"/>
      <c r="U323" s="3"/>
      <c r="V323" s="3"/>
      <c r="W323" s="3"/>
      <c r="X323" s="3"/>
      <c r="Y323" s="3"/>
      <c r="Z323" s="3"/>
    </row>
    <row r="324">
      <c r="A324" s="3"/>
      <c r="B324" s="4"/>
      <c r="C324" s="4"/>
      <c r="D324" s="4"/>
      <c r="E324" s="4"/>
      <c r="F324" s="4"/>
      <c r="G324" s="3"/>
      <c r="H324" s="3"/>
      <c r="I324" s="3"/>
      <c r="J324" s="3"/>
      <c r="K324" s="3"/>
      <c r="L324" s="3"/>
      <c r="M324" s="3"/>
      <c r="N324" s="3"/>
      <c r="O324" s="3"/>
      <c r="P324" s="3"/>
      <c r="Q324" s="3"/>
      <c r="R324" s="3"/>
      <c r="S324" s="3"/>
      <c r="T324" s="3"/>
      <c r="U324" s="3"/>
      <c r="V324" s="3"/>
      <c r="W324" s="3"/>
      <c r="X324" s="3"/>
      <c r="Y324" s="3"/>
      <c r="Z324" s="3"/>
    </row>
    <row r="325">
      <c r="A325" s="3"/>
      <c r="B325" s="4"/>
      <c r="C325" s="4"/>
      <c r="D325" s="4"/>
      <c r="E325" s="4"/>
      <c r="F325" s="4"/>
      <c r="G325" s="3"/>
      <c r="H325" s="3"/>
      <c r="I325" s="3"/>
      <c r="J325" s="3"/>
      <c r="K325" s="3"/>
      <c r="L325" s="3"/>
      <c r="M325" s="3"/>
      <c r="N325" s="3"/>
      <c r="O325" s="3"/>
      <c r="P325" s="3"/>
      <c r="Q325" s="3"/>
      <c r="R325" s="3"/>
      <c r="S325" s="3"/>
      <c r="T325" s="3"/>
      <c r="U325" s="3"/>
      <c r="V325" s="3"/>
      <c r="W325" s="3"/>
      <c r="X325" s="3"/>
      <c r="Y325" s="3"/>
      <c r="Z325" s="3"/>
    </row>
    <row r="326">
      <c r="A326" s="3"/>
      <c r="B326" s="4"/>
      <c r="C326" s="4"/>
      <c r="D326" s="4"/>
      <c r="E326" s="4"/>
      <c r="F326" s="4"/>
      <c r="G326" s="3"/>
      <c r="H326" s="3"/>
      <c r="I326" s="3"/>
      <c r="J326" s="3"/>
      <c r="K326" s="3"/>
      <c r="L326" s="3"/>
      <c r="M326" s="3"/>
      <c r="N326" s="3"/>
      <c r="O326" s="3"/>
      <c r="P326" s="3"/>
      <c r="Q326" s="3"/>
      <c r="R326" s="3"/>
      <c r="S326" s="3"/>
      <c r="T326" s="3"/>
      <c r="U326" s="3"/>
      <c r="V326" s="3"/>
      <c r="W326" s="3"/>
      <c r="X326" s="3"/>
      <c r="Y326" s="3"/>
      <c r="Z326" s="3"/>
    </row>
    <row r="327">
      <c r="A327" s="3"/>
      <c r="B327" s="4"/>
      <c r="C327" s="4"/>
      <c r="D327" s="4"/>
      <c r="E327" s="4"/>
      <c r="F327" s="4"/>
      <c r="G327" s="3"/>
      <c r="H327" s="3"/>
      <c r="I327" s="3"/>
      <c r="J327" s="3"/>
      <c r="K327" s="3"/>
      <c r="L327" s="3"/>
      <c r="M327" s="3"/>
      <c r="N327" s="3"/>
      <c r="O327" s="3"/>
      <c r="P327" s="3"/>
      <c r="Q327" s="3"/>
      <c r="R327" s="3"/>
      <c r="S327" s="3"/>
      <c r="T327" s="3"/>
      <c r="U327" s="3"/>
      <c r="V327" s="3"/>
      <c r="W327" s="3"/>
      <c r="X327" s="3"/>
      <c r="Y327" s="3"/>
      <c r="Z327" s="3"/>
    </row>
    <row r="328">
      <c r="A328" s="3"/>
      <c r="B328" s="4"/>
      <c r="C328" s="4"/>
      <c r="D328" s="4"/>
      <c r="E328" s="4"/>
      <c r="F328" s="4"/>
      <c r="G328" s="3"/>
      <c r="H328" s="3"/>
      <c r="I328" s="3"/>
      <c r="J328" s="3"/>
      <c r="K328" s="3"/>
      <c r="L328" s="3"/>
      <c r="M328" s="3"/>
      <c r="N328" s="3"/>
      <c r="O328" s="3"/>
      <c r="P328" s="3"/>
      <c r="Q328" s="3"/>
      <c r="R328" s="3"/>
      <c r="S328" s="3"/>
      <c r="T328" s="3"/>
      <c r="U328" s="3"/>
      <c r="V328" s="3"/>
      <c r="W328" s="3"/>
      <c r="X328" s="3"/>
      <c r="Y328" s="3"/>
      <c r="Z328" s="3"/>
    </row>
    <row r="329">
      <c r="A329" s="3"/>
      <c r="B329" s="4"/>
      <c r="C329" s="4"/>
      <c r="D329" s="4"/>
      <c r="E329" s="4"/>
      <c r="F329" s="4"/>
      <c r="G329" s="3"/>
      <c r="H329" s="3"/>
      <c r="I329" s="3"/>
      <c r="J329" s="3"/>
      <c r="K329" s="3"/>
      <c r="L329" s="3"/>
      <c r="M329" s="3"/>
      <c r="N329" s="3"/>
      <c r="O329" s="3"/>
      <c r="P329" s="3"/>
      <c r="Q329" s="3"/>
      <c r="R329" s="3"/>
      <c r="S329" s="3"/>
      <c r="T329" s="3"/>
      <c r="U329" s="3"/>
      <c r="V329" s="3"/>
      <c r="W329" s="3"/>
      <c r="X329" s="3"/>
      <c r="Y329" s="3"/>
      <c r="Z329" s="3"/>
    </row>
    <row r="330">
      <c r="A330" s="3"/>
      <c r="B330" s="4"/>
      <c r="C330" s="4"/>
      <c r="D330" s="4"/>
      <c r="E330" s="4"/>
      <c r="F330" s="4"/>
      <c r="G330" s="3"/>
      <c r="H330" s="3"/>
      <c r="I330" s="3"/>
      <c r="J330" s="3"/>
      <c r="K330" s="3"/>
      <c r="L330" s="3"/>
      <c r="M330" s="3"/>
      <c r="N330" s="3"/>
      <c r="O330" s="3"/>
      <c r="P330" s="3"/>
      <c r="Q330" s="3"/>
      <c r="R330" s="3"/>
      <c r="S330" s="3"/>
      <c r="T330" s="3"/>
      <c r="U330" s="3"/>
      <c r="V330" s="3"/>
      <c r="W330" s="3"/>
      <c r="X330" s="3"/>
      <c r="Y330" s="3"/>
      <c r="Z330" s="3"/>
    </row>
    <row r="331">
      <c r="A331" s="3"/>
      <c r="B331" s="4"/>
      <c r="C331" s="4"/>
      <c r="D331" s="4"/>
      <c r="E331" s="4"/>
      <c r="F331" s="4"/>
      <c r="G331" s="3"/>
      <c r="H331" s="3"/>
      <c r="I331" s="3"/>
      <c r="J331" s="3"/>
      <c r="K331" s="3"/>
      <c r="L331" s="3"/>
      <c r="M331" s="3"/>
      <c r="N331" s="3"/>
      <c r="O331" s="3"/>
      <c r="P331" s="3"/>
      <c r="Q331" s="3"/>
      <c r="R331" s="3"/>
      <c r="S331" s="3"/>
      <c r="T331" s="3"/>
      <c r="U331" s="3"/>
      <c r="V331" s="3"/>
      <c r="W331" s="3"/>
      <c r="X331" s="3"/>
      <c r="Y331" s="3"/>
      <c r="Z331" s="3"/>
    </row>
    <row r="332">
      <c r="A332" s="3"/>
      <c r="B332" s="4"/>
      <c r="C332" s="4"/>
      <c r="D332" s="4"/>
      <c r="E332" s="4"/>
      <c r="F332" s="4"/>
      <c r="G332" s="3"/>
      <c r="H332" s="3"/>
      <c r="I332" s="3"/>
      <c r="J332" s="3"/>
      <c r="K332" s="3"/>
      <c r="L332" s="3"/>
      <c r="M332" s="3"/>
      <c r="N332" s="3"/>
      <c r="O332" s="3"/>
      <c r="P332" s="3"/>
      <c r="Q332" s="3"/>
      <c r="R332" s="3"/>
      <c r="S332" s="3"/>
      <c r="T332" s="3"/>
      <c r="U332" s="3"/>
      <c r="V332" s="3"/>
      <c r="W332" s="3"/>
      <c r="X332" s="3"/>
      <c r="Y332" s="3"/>
      <c r="Z332" s="3"/>
    </row>
    <row r="333">
      <c r="A333" s="3"/>
      <c r="B333" s="4"/>
      <c r="C333" s="4"/>
      <c r="D333" s="4"/>
      <c r="E333" s="4"/>
      <c r="F333" s="4"/>
      <c r="G333" s="3"/>
      <c r="H333" s="3"/>
      <c r="I333" s="3"/>
      <c r="J333" s="3"/>
      <c r="K333" s="3"/>
      <c r="L333" s="3"/>
      <c r="M333" s="3"/>
      <c r="N333" s="3"/>
      <c r="O333" s="3"/>
      <c r="P333" s="3"/>
      <c r="Q333" s="3"/>
      <c r="R333" s="3"/>
      <c r="S333" s="3"/>
      <c r="T333" s="3"/>
      <c r="U333" s="3"/>
      <c r="V333" s="3"/>
      <c r="W333" s="3"/>
      <c r="X333" s="3"/>
      <c r="Y333" s="3"/>
      <c r="Z333" s="3"/>
    </row>
    <row r="334">
      <c r="A334" s="3"/>
      <c r="B334" s="4"/>
      <c r="C334" s="4"/>
      <c r="D334" s="4"/>
      <c r="E334" s="4"/>
      <c r="F334" s="4"/>
      <c r="G334" s="3"/>
      <c r="H334" s="3"/>
      <c r="I334" s="3"/>
      <c r="J334" s="3"/>
      <c r="K334" s="3"/>
      <c r="L334" s="3"/>
      <c r="M334" s="3"/>
      <c r="N334" s="3"/>
      <c r="O334" s="3"/>
      <c r="P334" s="3"/>
      <c r="Q334" s="3"/>
      <c r="R334" s="3"/>
      <c r="S334" s="3"/>
      <c r="T334" s="3"/>
      <c r="U334" s="3"/>
      <c r="V334" s="3"/>
      <c r="W334" s="3"/>
      <c r="X334" s="3"/>
      <c r="Y334" s="3"/>
      <c r="Z334" s="3"/>
    </row>
    <row r="335">
      <c r="A335" s="3"/>
      <c r="B335" s="4"/>
      <c r="C335" s="4"/>
      <c r="D335" s="4"/>
      <c r="E335" s="4"/>
      <c r="F335" s="4"/>
      <c r="G335" s="3"/>
      <c r="H335" s="3"/>
      <c r="I335" s="3"/>
      <c r="J335" s="3"/>
      <c r="K335" s="3"/>
      <c r="L335" s="3"/>
      <c r="M335" s="3"/>
      <c r="N335" s="3"/>
      <c r="O335" s="3"/>
      <c r="P335" s="3"/>
      <c r="Q335" s="3"/>
      <c r="R335" s="3"/>
      <c r="S335" s="3"/>
      <c r="T335" s="3"/>
      <c r="U335" s="3"/>
      <c r="V335" s="3"/>
      <c r="W335" s="3"/>
      <c r="X335" s="3"/>
      <c r="Y335" s="3"/>
      <c r="Z335" s="3"/>
    </row>
    <row r="336">
      <c r="A336" s="3"/>
      <c r="B336" s="4"/>
      <c r="C336" s="4"/>
      <c r="D336" s="4"/>
      <c r="E336" s="4"/>
      <c r="F336" s="4"/>
      <c r="G336" s="3"/>
      <c r="H336" s="3"/>
      <c r="I336" s="3"/>
      <c r="J336" s="3"/>
      <c r="K336" s="3"/>
      <c r="L336" s="3"/>
      <c r="M336" s="3"/>
      <c r="N336" s="3"/>
      <c r="O336" s="3"/>
      <c r="P336" s="3"/>
      <c r="Q336" s="3"/>
      <c r="R336" s="3"/>
      <c r="S336" s="3"/>
      <c r="T336" s="3"/>
      <c r="U336" s="3"/>
      <c r="V336" s="3"/>
      <c r="W336" s="3"/>
      <c r="X336" s="3"/>
      <c r="Y336" s="3"/>
      <c r="Z336" s="3"/>
    </row>
    <row r="337">
      <c r="A337" s="3"/>
      <c r="B337" s="4"/>
      <c r="C337" s="4"/>
      <c r="D337" s="4"/>
      <c r="E337" s="4"/>
      <c r="F337" s="4"/>
      <c r="G337" s="3"/>
      <c r="H337" s="3"/>
      <c r="I337" s="3"/>
      <c r="J337" s="3"/>
      <c r="K337" s="3"/>
      <c r="L337" s="3"/>
      <c r="M337" s="3"/>
      <c r="N337" s="3"/>
      <c r="O337" s="3"/>
      <c r="P337" s="3"/>
      <c r="Q337" s="3"/>
      <c r="R337" s="3"/>
      <c r="S337" s="3"/>
      <c r="T337" s="3"/>
      <c r="U337" s="3"/>
      <c r="V337" s="3"/>
      <c r="W337" s="3"/>
      <c r="X337" s="3"/>
      <c r="Y337" s="3"/>
      <c r="Z337" s="3"/>
    </row>
    <row r="338">
      <c r="A338" s="3"/>
      <c r="B338" s="4"/>
      <c r="C338" s="4"/>
      <c r="D338" s="4"/>
      <c r="E338" s="4"/>
      <c r="F338" s="4"/>
      <c r="G338" s="3"/>
      <c r="H338" s="3"/>
      <c r="I338" s="3"/>
      <c r="J338" s="3"/>
      <c r="K338" s="3"/>
      <c r="L338" s="3"/>
      <c r="M338" s="3"/>
      <c r="N338" s="3"/>
      <c r="O338" s="3"/>
      <c r="P338" s="3"/>
      <c r="Q338" s="3"/>
      <c r="R338" s="3"/>
      <c r="S338" s="3"/>
      <c r="T338" s="3"/>
      <c r="U338" s="3"/>
      <c r="V338" s="3"/>
      <c r="W338" s="3"/>
      <c r="X338" s="3"/>
      <c r="Y338" s="3"/>
      <c r="Z338" s="3"/>
    </row>
    <row r="339">
      <c r="A339" s="3"/>
      <c r="B339" s="4"/>
      <c r="C339" s="4"/>
      <c r="D339" s="4"/>
      <c r="E339" s="4"/>
      <c r="F339" s="4"/>
      <c r="G339" s="3"/>
      <c r="H339" s="3"/>
      <c r="I339" s="3"/>
      <c r="J339" s="3"/>
      <c r="K339" s="3"/>
      <c r="L339" s="3"/>
      <c r="M339" s="3"/>
      <c r="N339" s="3"/>
      <c r="O339" s="3"/>
      <c r="P339" s="3"/>
      <c r="Q339" s="3"/>
      <c r="R339" s="3"/>
      <c r="S339" s="3"/>
      <c r="T339" s="3"/>
      <c r="U339" s="3"/>
      <c r="V339" s="3"/>
      <c r="W339" s="3"/>
      <c r="X339" s="3"/>
      <c r="Y339" s="3"/>
      <c r="Z339" s="3"/>
    </row>
    <row r="340">
      <c r="A340" s="3"/>
      <c r="B340" s="4"/>
      <c r="C340" s="4"/>
      <c r="D340" s="4"/>
      <c r="E340" s="4"/>
      <c r="F340" s="4"/>
      <c r="G340" s="3"/>
      <c r="H340" s="3"/>
      <c r="I340" s="3"/>
      <c r="J340" s="3"/>
      <c r="K340" s="3"/>
      <c r="L340" s="3"/>
      <c r="M340" s="3"/>
      <c r="N340" s="3"/>
      <c r="O340" s="3"/>
      <c r="P340" s="3"/>
      <c r="Q340" s="3"/>
      <c r="R340" s="3"/>
      <c r="S340" s="3"/>
      <c r="T340" s="3"/>
      <c r="U340" s="3"/>
      <c r="V340" s="3"/>
      <c r="W340" s="3"/>
      <c r="X340" s="3"/>
      <c r="Y340" s="3"/>
      <c r="Z340" s="3"/>
    </row>
    <row r="341">
      <c r="A341" s="3"/>
      <c r="B341" s="4"/>
      <c r="C341" s="4"/>
      <c r="D341" s="4"/>
      <c r="E341" s="4"/>
      <c r="F341" s="4"/>
      <c r="G341" s="3"/>
      <c r="H341" s="3"/>
      <c r="I341" s="3"/>
      <c r="J341" s="3"/>
      <c r="K341" s="3"/>
      <c r="L341" s="3"/>
      <c r="M341" s="3"/>
      <c r="N341" s="3"/>
      <c r="O341" s="3"/>
      <c r="P341" s="3"/>
      <c r="Q341" s="3"/>
      <c r="R341" s="3"/>
      <c r="S341" s="3"/>
      <c r="T341" s="3"/>
      <c r="U341" s="3"/>
      <c r="V341" s="3"/>
      <c r="W341" s="3"/>
      <c r="X341" s="3"/>
      <c r="Y341" s="3"/>
      <c r="Z341" s="3"/>
    </row>
    <row r="342">
      <c r="A342" s="3"/>
      <c r="B342" s="4"/>
      <c r="C342" s="4"/>
      <c r="D342" s="4"/>
      <c r="E342" s="4"/>
      <c r="F342" s="4"/>
      <c r="G342" s="3"/>
      <c r="H342" s="3"/>
      <c r="I342" s="3"/>
      <c r="J342" s="3"/>
      <c r="K342" s="3"/>
      <c r="L342" s="3"/>
      <c r="M342" s="3"/>
      <c r="N342" s="3"/>
      <c r="O342" s="3"/>
      <c r="P342" s="3"/>
      <c r="Q342" s="3"/>
      <c r="R342" s="3"/>
      <c r="S342" s="3"/>
      <c r="T342" s="3"/>
      <c r="U342" s="3"/>
      <c r="V342" s="3"/>
      <c r="W342" s="3"/>
      <c r="X342" s="3"/>
      <c r="Y342" s="3"/>
      <c r="Z342" s="3"/>
    </row>
    <row r="343">
      <c r="A343" s="3"/>
      <c r="B343" s="4"/>
      <c r="C343" s="4"/>
      <c r="D343" s="4"/>
      <c r="E343" s="4"/>
      <c r="F343" s="4"/>
      <c r="G343" s="3"/>
      <c r="H343" s="3"/>
      <c r="I343" s="3"/>
      <c r="J343" s="3"/>
      <c r="K343" s="3"/>
      <c r="L343" s="3"/>
      <c r="M343" s="3"/>
      <c r="N343" s="3"/>
      <c r="O343" s="3"/>
      <c r="P343" s="3"/>
      <c r="Q343" s="3"/>
      <c r="R343" s="3"/>
      <c r="S343" s="3"/>
      <c r="T343" s="3"/>
      <c r="U343" s="3"/>
      <c r="V343" s="3"/>
      <c r="W343" s="3"/>
      <c r="X343" s="3"/>
      <c r="Y343" s="3"/>
      <c r="Z343" s="3"/>
    </row>
    <row r="344">
      <c r="A344" s="3"/>
      <c r="B344" s="4"/>
      <c r="C344" s="4"/>
      <c r="D344" s="4"/>
      <c r="E344" s="4"/>
      <c r="F344" s="4"/>
      <c r="G344" s="3"/>
      <c r="H344" s="3"/>
      <c r="I344" s="3"/>
      <c r="J344" s="3"/>
      <c r="K344" s="3"/>
      <c r="L344" s="3"/>
      <c r="M344" s="3"/>
      <c r="N344" s="3"/>
      <c r="O344" s="3"/>
      <c r="P344" s="3"/>
      <c r="Q344" s="3"/>
      <c r="R344" s="3"/>
      <c r="S344" s="3"/>
      <c r="T344" s="3"/>
      <c r="U344" s="3"/>
      <c r="V344" s="3"/>
      <c r="W344" s="3"/>
      <c r="X344" s="3"/>
      <c r="Y344" s="3"/>
      <c r="Z344" s="3"/>
    </row>
    <row r="345">
      <c r="A345" s="3"/>
      <c r="B345" s="4"/>
      <c r="C345" s="4"/>
      <c r="D345" s="4"/>
      <c r="E345" s="4"/>
      <c r="F345" s="4"/>
      <c r="G345" s="3"/>
      <c r="H345" s="3"/>
      <c r="I345" s="3"/>
      <c r="J345" s="3"/>
      <c r="K345" s="3"/>
      <c r="L345" s="3"/>
      <c r="M345" s="3"/>
      <c r="N345" s="3"/>
      <c r="O345" s="3"/>
      <c r="P345" s="3"/>
      <c r="Q345" s="3"/>
      <c r="R345" s="3"/>
      <c r="S345" s="3"/>
      <c r="T345" s="3"/>
      <c r="U345" s="3"/>
      <c r="V345" s="3"/>
      <c r="W345" s="3"/>
      <c r="X345" s="3"/>
      <c r="Y345" s="3"/>
      <c r="Z345" s="3"/>
    </row>
    <row r="346">
      <c r="A346" s="3"/>
      <c r="B346" s="4"/>
      <c r="C346" s="4"/>
      <c r="D346" s="4"/>
      <c r="E346" s="4"/>
      <c r="F346" s="4"/>
      <c r="G346" s="3"/>
      <c r="H346" s="3"/>
      <c r="I346" s="3"/>
      <c r="J346" s="3"/>
      <c r="K346" s="3"/>
      <c r="L346" s="3"/>
      <c r="M346" s="3"/>
      <c r="N346" s="3"/>
      <c r="O346" s="3"/>
      <c r="P346" s="3"/>
      <c r="Q346" s="3"/>
      <c r="R346" s="3"/>
      <c r="S346" s="3"/>
      <c r="T346" s="3"/>
      <c r="U346" s="3"/>
      <c r="V346" s="3"/>
      <c r="W346" s="3"/>
      <c r="X346" s="3"/>
      <c r="Y346" s="3"/>
      <c r="Z346" s="3"/>
    </row>
    <row r="347">
      <c r="A347" s="3"/>
      <c r="B347" s="4"/>
      <c r="C347" s="4"/>
      <c r="D347" s="4"/>
      <c r="E347" s="4"/>
      <c r="F347" s="4"/>
      <c r="G347" s="3"/>
      <c r="H347" s="3"/>
      <c r="I347" s="3"/>
      <c r="J347" s="3"/>
      <c r="K347" s="3"/>
      <c r="L347" s="3"/>
      <c r="M347" s="3"/>
      <c r="N347" s="3"/>
      <c r="O347" s="3"/>
      <c r="P347" s="3"/>
      <c r="Q347" s="3"/>
      <c r="R347" s="3"/>
      <c r="S347" s="3"/>
      <c r="T347" s="3"/>
      <c r="U347" s="3"/>
      <c r="V347" s="3"/>
      <c r="W347" s="3"/>
      <c r="X347" s="3"/>
      <c r="Y347" s="3"/>
      <c r="Z347" s="3"/>
    </row>
    <row r="348">
      <c r="A348" s="3"/>
      <c r="B348" s="4"/>
      <c r="C348" s="4"/>
      <c r="D348" s="4"/>
      <c r="E348" s="4"/>
      <c r="F348" s="4"/>
      <c r="G348" s="3"/>
      <c r="H348" s="3"/>
      <c r="I348" s="3"/>
      <c r="J348" s="3"/>
      <c r="K348" s="3"/>
      <c r="L348" s="3"/>
      <c r="M348" s="3"/>
      <c r="N348" s="3"/>
      <c r="O348" s="3"/>
      <c r="P348" s="3"/>
      <c r="Q348" s="3"/>
      <c r="R348" s="3"/>
      <c r="S348" s="3"/>
      <c r="T348" s="3"/>
      <c r="U348" s="3"/>
      <c r="V348" s="3"/>
      <c r="W348" s="3"/>
      <c r="X348" s="3"/>
      <c r="Y348" s="3"/>
      <c r="Z348" s="3"/>
    </row>
    <row r="349">
      <c r="A349" s="3"/>
      <c r="B349" s="4"/>
      <c r="C349" s="4"/>
      <c r="D349" s="4"/>
      <c r="E349" s="4"/>
      <c r="F349" s="4"/>
      <c r="G349" s="3"/>
      <c r="H349" s="3"/>
      <c r="I349" s="3"/>
      <c r="J349" s="3"/>
      <c r="K349" s="3"/>
      <c r="L349" s="3"/>
      <c r="M349" s="3"/>
      <c r="N349" s="3"/>
      <c r="O349" s="3"/>
      <c r="P349" s="3"/>
      <c r="Q349" s="3"/>
      <c r="R349" s="3"/>
      <c r="S349" s="3"/>
      <c r="T349" s="3"/>
      <c r="U349" s="3"/>
      <c r="V349" s="3"/>
      <c r="W349" s="3"/>
      <c r="X349" s="3"/>
      <c r="Y349" s="3"/>
      <c r="Z349" s="3"/>
    </row>
    <row r="350">
      <c r="A350" s="3"/>
      <c r="B350" s="4"/>
      <c r="C350" s="4"/>
      <c r="D350" s="4"/>
      <c r="E350" s="4"/>
      <c r="F350" s="4"/>
      <c r="G350" s="3"/>
      <c r="H350" s="3"/>
      <c r="I350" s="3"/>
      <c r="J350" s="3"/>
      <c r="K350" s="3"/>
      <c r="L350" s="3"/>
      <c r="M350" s="3"/>
      <c r="N350" s="3"/>
      <c r="O350" s="3"/>
      <c r="P350" s="3"/>
      <c r="Q350" s="3"/>
      <c r="R350" s="3"/>
      <c r="S350" s="3"/>
      <c r="T350" s="3"/>
      <c r="U350" s="3"/>
      <c r="V350" s="3"/>
      <c r="W350" s="3"/>
      <c r="X350" s="3"/>
      <c r="Y350" s="3"/>
      <c r="Z350" s="3"/>
    </row>
    <row r="351">
      <c r="A351" s="3"/>
      <c r="B351" s="4"/>
      <c r="C351" s="4"/>
      <c r="D351" s="4"/>
      <c r="E351" s="4"/>
      <c r="F351" s="4"/>
      <c r="G351" s="3"/>
      <c r="H351" s="3"/>
      <c r="I351" s="3"/>
      <c r="J351" s="3"/>
      <c r="K351" s="3"/>
      <c r="L351" s="3"/>
      <c r="M351" s="3"/>
      <c r="N351" s="3"/>
      <c r="O351" s="3"/>
      <c r="P351" s="3"/>
      <c r="Q351" s="3"/>
      <c r="R351" s="3"/>
      <c r="S351" s="3"/>
      <c r="T351" s="3"/>
      <c r="U351" s="3"/>
      <c r="V351" s="3"/>
      <c r="W351" s="3"/>
      <c r="X351" s="3"/>
      <c r="Y351" s="3"/>
      <c r="Z351" s="3"/>
    </row>
    <row r="352">
      <c r="A352" s="3"/>
      <c r="B352" s="4"/>
      <c r="C352" s="4"/>
      <c r="D352" s="4"/>
      <c r="E352" s="4"/>
      <c r="F352" s="4"/>
      <c r="G352" s="3"/>
      <c r="H352" s="3"/>
      <c r="I352" s="3"/>
      <c r="J352" s="3"/>
      <c r="K352" s="3"/>
      <c r="L352" s="3"/>
      <c r="M352" s="3"/>
      <c r="N352" s="3"/>
      <c r="O352" s="3"/>
      <c r="P352" s="3"/>
      <c r="Q352" s="3"/>
      <c r="R352" s="3"/>
      <c r="S352" s="3"/>
      <c r="T352" s="3"/>
      <c r="U352" s="3"/>
      <c r="V352" s="3"/>
      <c r="W352" s="3"/>
      <c r="X352" s="3"/>
      <c r="Y352" s="3"/>
      <c r="Z352" s="3"/>
    </row>
    <row r="353">
      <c r="A353" s="3"/>
      <c r="B353" s="4"/>
      <c r="C353" s="4"/>
      <c r="D353" s="4"/>
      <c r="E353" s="4"/>
      <c r="F353" s="4"/>
      <c r="G353" s="3"/>
      <c r="H353" s="3"/>
      <c r="I353" s="3"/>
      <c r="J353" s="3"/>
      <c r="K353" s="3"/>
      <c r="L353" s="3"/>
      <c r="M353" s="3"/>
      <c r="N353" s="3"/>
      <c r="O353" s="3"/>
      <c r="P353" s="3"/>
      <c r="Q353" s="3"/>
      <c r="R353" s="3"/>
      <c r="S353" s="3"/>
      <c r="T353" s="3"/>
      <c r="U353" s="3"/>
      <c r="V353" s="3"/>
      <c r="W353" s="3"/>
      <c r="X353" s="3"/>
      <c r="Y353" s="3"/>
      <c r="Z353" s="3"/>
    </row>
    <row r="354">
      <c r="A354" s="3"/>
      <c r="B354" s="4"/>
      <c r="C354" s="4"/>
      <c r="D354" s="4"/>
      <c r="E354" s="4"/>
      <c r="F354" s="4"/>
      <c r="G354" s="3"/>
      <c r="H354" s="3"/>
      <c r="I354" s="3"/>
      <c r="J354" s="3"/>
      <c r="K354" s="3"/>
      <c r="L354" s="3"/>
      <c r="M354" s="3"/>
      <c r="N354" s="3"/>
      <c r="O354" s="3"/>
      <c r="P354" s="3"/>
      <c r="Q354" s="3"/>
      <c r="R354" s="3"/>
      <c r="S354" s="3"/>
      <c r="T354" s="3"/>
      <c r="U354" s="3"/>
      <c r="V354" s="3"/>
      <c r="W354" s="3"/>
      <c r="X354" s="3"/>
      <c r="Y354" s="3"/>
      <c r="Z354" s="3"/>
    </row>
    <row r="355">
      <c r="A355" s="3"/>
      <c r="B355" s="4"/>
      <c r="C355" s="4"/>
      <c r="D355" s="4"/>
      <c r="E355" s="4"/>
      <c r="F355" s="4"/>
      <c r="G355" s="3"/>
      <c r="H355" s="3"/>
      <c r="I355" s="3"/>
      <c r="J355" s="3"/>
      <c r="K355" s="3"/>
      <c r="L355" s="3"/>
      <c r="M355" s="3"/>
      <c r="N355" s="3"/>
      <c r="O355" s="3"/>
      <c r="P355" s="3"/>
      <c r="Q355" s="3"/>
      <c r="R355" s="3"/>
      <c r="S355" s="3"/>
      <c r="T355" s="3"/>
      <c r="U355" s="3"/>
      <c r="V355" s="3"/>
      <c r="W355" s="3"/>
      <c r="X355" s="3"/>
      <c r="Y355" s="3"/>
      <c r="Z355" s="3"/>
    </row>
    <row r="356">
      <c r="A356" s="3"/>
      <c r="B356" s="4"/>
      <c r="C356" s="4"/>
      <c r="D356" s="4"/>
      <c r="E356" s="4"/>
      <c r="F356" s="4"/>
      <c r="G356" s="3"/>
      <c r="H356" s="3"/>
      <c r="I356" s="3"/>
      <c r="J356" s="3"/>
      <c r="K356" s="3"/>
      <c r="L356" s="3"/>
      <c r="M356" s="3"/>
      <c r="N356" s="3"/>
      <c r="O356" s="3"/>
      <c r="P356" s="3"/>
      <c r="Q356" s="3"/>
      <c r="R356" s="3"/>
      <c r="S356" s="3"/>
      <c r="T356" s="3"/>
      <c r="U356" s="3"/>
      <c r="V356" s="3"/>
      <c r="W356" s="3"/>
      <c r="X356" s="3"/>
      <c r="Y356" s="3"/>
      <c r="Z356" s="3"/>
    </row>
    <row r="357">
      <c r="A357" s="3"/>
      <c r="B357" s="4"/>
      <c r="C357" s="4"/>
      <c r="D357" s="4"/>
      <c r="E357" s="4"/>
      <c r="F357" s="4"/>
      <c r="G357" s="3"/>
      <c r="H357" s="3"/>
      <c r="I357" s="3"/>
      <c r="J357" s="3"/>
      <c r="K357" s="3"/>
      <c r="L357" s="3"/>
      <c r="M357" s="3"/>
      <c r="N357" s="3"/>
      <c r="O357" s="3"/>
      <c r="P357" s="3"/>
      <c r="Q357" s="3"/>
      <c r="R357" s="3"/>
      <c r="S357" s="3"/>
      <c r="T357" s="3"/>
      <c r="U357" s="3"/>
      <c r="V357" s="3"/>
      <c r="W357" s="3"/>
      <c r="X357" s="3"/>
      <c r="Y357" s="3"/>
      <c r="Z357" s="3"/>
    </row>
    <row r="358">
      <c r="A358" s="3"/>
      <c r="B358" s="4"/>
      <c r="C358" s="4"/>
      <c r="D358" s="4"/>
      <c r="E358" s="4"/>
      <c r="F358" s="4"/>
      <c r="G358" s="3"/>
      <c r="H358" s="3"/>
      <c r="I358" s="3"/>
      <c r="J358" s="3"/>
      <c r="K358" s="3"/>
      <c r="L358" s="3"/>
      <c r="M358" s="3"/>
      <c r="N358" s="3"/>
      <c r="O358" s="3"/>
      <c r="P358" s="3"/>
      <c r="Q358" s="3"/>
      <c r="R358" s="3"/>
      <c r="S358" s="3"/>
      <c r="T358" s="3"/>
      <c r="U358" s="3"/>
      <c r="V358" s="3"/>
      <c r="W358" s="3"/>
      <c r="X358" s="3"/>
      <c r="Y358" s="3"/>
      <c r="Z358" s="3"/>
    </row>
    <row r="359">
      <c r="A359" s="3"/>
      <c r="B359" s="4"/>
      <c r="C359" s="4"/>
      <c r="D359" s="4"/>
      <c r="E359" s="4"/>
      <c r="F359" s="4"/>
      <c r="G359" s="3"/>
      <c r="H359" s="3"/>
      <c r="I359" s="3"/>
      <c r="J359" s="3"/>
      <c r="K359" s="3"/>
      <c r="L359" s="3"/>
      <c r="M359" s="3"/>
      <c r="N359" s="3"/>
      <c r="O359" s="3"/>
      <c r="P359" s="3"/>
      <c r="Q359" s="3"/>
      <c r="R359" s="3"/>
      <c r="S359" s="3"/>
      <c r="T359" s="3"/>
      <c r="U359" s="3"/>
      <c r="V359" s="3"/>
      <c r="W359" s="3"/>
      <c r="X359" s="3"/>
      <c r="Y359" s="3"/>
      <c r="Z359" s="3"/>
    </row>
    <row r="360">
      <c r="A360" s="3"/>
      <c r="B360" s="4"/>
      <c r="C360" s="4"/>
      <c r="D360" s="4"/>
      <c r="E360" s="4"/>
      <c r="F360" s="4"/>
      <c r="G360" s="3"/>
      <c r="H360" s="3"/>
      <c r="I360" s="3"/>
      <c r="J360" s="3"/>
      <c r="K360" s="3"/>
      <c r="L360" s="3"/>
      <c r="M360" s="3"/>
      <c r="N360" s="3"/>
      <c r="O360" s="3"/>
      <c r="P360" s="3"/>
      <c r="Q360" s="3"/>
      <c r="R360" s="3"/>
      <c r="S360" s="3"/>
      <c r="T360" s="3"/>
      <c r="U360" s="3"/>
      <c r="V360" s="3"/>
      <c r="W360" s="3"/>
      <c r="X360" s="3"/>
      <c r="Y360" s="3"/>
      <c r="Z360" s="3"/>
    </row>
    <row r="361">
      <c r="A361" s="3"/>
      <c r="B361" s="4"/>
      <c r="C361" s="4"/>
      <c r="D361" s="4"/>
      <c r="E361" s="4"/>
      <c r="F361" s="4"/>
      <c r="G361" s="3"/>
      <c r="H361" s="3"/>
      <c r="I361" s="3"/>
      <c r="J361" s="3"/>
      <c r="K361" s="3"/>
      <c r="L361" s="3"/>
      <c r="M361" s="3"/>
      <c r="N361" s="3"/>
      <c r="O361" s="3"/>
      <c r="P361" s="3"/>
      <c r="Q361" s="3"/>
      <c r="R361" s="3"/>
      <c r="S361" s="3"/>
      <c r="T361" s="3"/>
      <c r="U361" s="3"/>
      <c r="V361" s="3"/>
      <c r="W361" s="3"/>
      <c r="X361" s="3"/>
      <c r="Y361" s="3"/>
      <c r="Z361" s="3"/>
    </row>
    <row r="362">
      <c r="A362" s="3"/>
      <c r="B362" s="4"/>
      <c r="C362" s="4"/>
      <c r="D362" s="4"/>
      <c r="E362" s="4"/>
      <c r="F362" s="4"/>
      <c r="G362" s="3"/>
      <c r="H362" s="3"/>
      <c r="I362" s="3"/>
      <c r="J362" s="3"/>
      <c r="K362" s="3"/>
      <c r="L362" s="3"/>
      <c r="M362" s="3"/>
      <c r="N362" s="3"/>
      <c r="O362" s="3"/>
      <c r="P362" s="3"/>
      <c r="Q362" s="3"/>
      <c r="R362" s="3"/>
      <c r="S362" s="3"/>
      <c r="T362" s="3"/>
      <c r="U362" s="3"/>
      <c r="V362" s="3"/>
      <c r="W362" s="3"/>
      <c r="X362" s="3"/>
      <c r="Y362" s="3"/>
      <c r="Z362" s="3"/>
    </row>
    <row r="363">
      <c r="A363" s="3"/>
      <c r="B363" s="4"/>
      <c r="C363" s="4"/>
      <c r="D363" s="4"/>
      <c r="E363" s="4"/>
      <c r="F363" s="4"/>
      <c r="G363" s="3"/>
      <c r="H363" s="3"/>
      <c r="I363" s="3"/>
      <c r="J363" s="3"/>
      <c r="K363" s="3"/>
      <c r="L363" s="3"/>
      <c r="M363" s="3"/>
      <c r="N363" s="3"/>
      <c r="O363" s="3"/>
      <c r="P363" s="3"/>
      <c r="Q363" s="3"/>
      <c r="R363" s="3"/>
      <c r="S363" s="3"/>
      <c r="T363" s="3"/>
      <c r="U363" s="3"/>
      <c r="V363" s="3"/>
      <c r="W363" s="3"/>
      <c r="X363" s="3"/>
      <c r="Y363" s="3"/>
      <c r="Z363" s="3"/>
    </row>
    <row r="364">
      <c r="A364" s="3"/>
      <c r="B364" s="4"/>
      <c r="C364" s="4"/>
      <c r="D364" s="4"/>
      <c r="E364" s="4"/>
      <c r="F364" s="4"/>
      <c r="G364" s="3"/>
      <c r="H364" s="3"/>
      <c r="I364" s="3"/>
      <c r="J364" s="3"/>
      <c r="K364" s="3"/>
      <c r="L364" s="3"/>
      <c r="M364" s="3"/>
      <c r="N364" s="3"/>
      <c r="O364" s="3"/>
      <c r="P364" s="3"/>
      <c r="Q364" s="3"/>
      <c r="R364" s="3"/>
      <c r="S364" s="3"/>
      <c r="T364" s="3"/>
      <c r="U364" s="3"/>
      <c r="V364" s="3"/>
      <c r="W364" s="3"/>
      <c r="X364" s="3"/>
      <c r="Y364" s="3"/>
      <c r="Z364" s="3"/>
    </row>
    <row r="365">
      <c r="A365" s="3"/>
      <c r="B365" s="4"/>
      <c r="C365" s="4"/>
      <c r="D365" s="4"/>
      <c r="E365" s="4"/>
      <c r="F365" s="4"/>
      <c r="G365" s="3"/>
      <c r="H365" s="3"/>
      <c r="I365" s="3"/>
      <c r="J365" s="3"/>
      <c r="K365" s="3"/>
      <c r="L365" s="3"/>
      <c r="M365" s="3"/>
      <c r="N365" s="3"/>
      <c r="O365" s="3"/>
      <c r="P365" s="3"/>
      <c r="Q365" s="3"/>
      <c r="R365" s="3"/>
      <c r="S365" s="3"/>
      <c r="T365" s="3"/>
      <c r="U365" s="3"/>
      <c r="V365" s="3"/>
      <c r="W365" s="3"/>
      <c r="X365" s="3"/>
      <c r="Y365" s="3"/>
      <c r="Z365" s="3"/>
    </row>
    <row r="366">
      <c r="A366" s="3"/>
      <c r="B366" s="4"/>
      <c r="C366" s="4"/>
      <c r="D366" s="4"/>
      <c r="E366" s="4"/>
      <c r="F366" s="4"/>
      <c r="G366" s="3"/>
      <c r="H366" s="3"/>
      <c r="I366" s="3"/>
      <c r="J366" s="3"/>
      <c r="K366" s="3"/>
      <c r="L366" s="3"/>
      <c r="M366" s="3"/>
      <c r="N366" s="3"/>
      <c r="O366" s="3"/>
      <c r="P366" s="3"/>
      <c r="Q366" s="3"/>
      <c r="R366" s="3"/>
      <c r="S366" s="3"/>
      <c r="T366" s="3"/>
      <c r="U366" s="3"/>
      <c r="V366" s="3"/>
      <c r="W366" s="3"/>
      <c r="X366" s="3"/>
      <c r="Y366" s="3"/>
      <c r="Z366" s="3"/>
    </row>
    <row r="367">
      <c r="A367" s="3"/>
      <c r="B367" s="4"/>
      <c r="C367" s="4"/>
      <c r="D367" s="4"/>
      <c r="E367" s="4"/>
      <c r="F367" s="4"/>
      <c r="G367" s="3"/>
      <c r="H367" s="3"/>
      <c r="I367" s="3"/>
      <c r="J367" s="3"/>
      <c r="K367" s="3"/>
      <c r="L367" s="3"/>
      <c r="M367" s="3"/>
      <c r="N367" s="3"/>
      <c r="O367" s="3"/>
      <c r="P367" s="3"/>
      <c r="Q367" s="3"/>
      <c r="R367" s="3"/>
      <c r="S367" s="3"/>
      <c r="T367" s="3"/>
      <c r="U367" s="3"/>
      <c r="V367" s="3"/>
      <c r="W367" s="3"/>
      <c r="X367" s="3"/>
      <c r="Y367" s="3"/>
      <c r="Z367" s="3"/>
    </row>
    <row r="368">
      <c r="A368" s="3"/>
      <c r="B368" s="4"/>
      <c r="C368" s="4"/>
      <c r="D368" s="4"/>
      <c r="E368" s="4"/>
      <c r="F368" s="4"/>
      <c r="G368" s="3"/>
      <c r="H368" s="3"/>
      <c r="I368" s="3"/>
      <c r="J368" s="3"/>
      <c r="K368" s="3"/>
      <c r="L368" s="3"/>
      <c r="M368" s="3"/>
      <c r="N368" s="3"/>
      <c r="O368" s="3"/>
      <c r="P368" s="3"/>
      <c r="Q368" s="3"/>
      <c r="R368" s="3"/>
      <c r="S368" s="3"/>
      <c r="T368" s="3"/>
      <c r="U368" s="3"/>
      <c r="V368" s="3"/>
      <c r="W368" s="3"/>
      <c r="X368" s="3"/>
      <c r="Y368" s="3"/>
      <c r="Z368" s="3"/>
    </row>
    <row r="369">
      <c r="A369" s="3"/>
      <c r="B369" s="4"/>
      <c r="C369" s="4"/>
      <c r="D369" s="4"/>
      <c r="E369" s="4"/>
      <c r="F369" s="4"/>
      <c r="G369" s="3"/>
      <c r="H369" s="3"/>
      <c r="I369" s="3"/>
      <c r="J369" s="3"/>
      <c r="K369" s="3"/>
      <c r="L369" s="3"/>
      <c r="M369" s="3"/>
      <c r="N369" s="3"/>
      <c r="O369" s="3"/>
      <c r="P369" s="3"/>
      <c r="Q369" s="3"/>
      <c r="R369" s="3"/>
      <c r="S369" s="3"/>
      <c r="T369" s="3"/>
      <c r="U369" s="3"/>
      <c r="V369" s="3"/>
      <c r="W369" s="3"/>
      <c r="X369" s="3"/>
      <c r="Y369" s="3"/>
      <c r="Z369" s="3"/>
    </row>
    <row r="370">
      <c r="A370" s="3"/>
      <c r="B370" s="4"/>
      <c r="C370" s="4"/>
      <c r="D370" s="4"/>
      <c r="E370" s="4"/>
      <c r="F370" s="4"/>
      <c r="G370" s="3"/>
      <c r="H370" s="3"/>
      <c r="I370" s="3"/>
      <c r="J370" s="3"/>
      <c r="K370" s="3"/>
      <c r="L370" s="3"/>
      <c r="M370" s="3"/>
      <c r="N370" s="3"/>
      <c r="O370" s="3"/>
      <c r="P370" s="3"/>
      <c r="Q370" s="3"/>
      <c r="R370" s="3"/>
      <c r="S370" s="3"/>
      <c r="T370" s="3"/>
      <c r="U370" s="3"/>
      <c r="V370" s="3"/>
      <c r="W370" s="3"/>
      <c r="X370" s="3"/>
      <c r="Y370" s="3"/>
      <c r="Z370" s="3"/>
    </row>
    <row r="371">
      <c r="A371" s="3"/>
      <c r="B371" s="4"/>
      <c r="C371" s="4"/>
      <c r="D371" s="4"/>
      <c r="E371" s="4"/>
      <c r="F371" s="4"/>
      <c r="G371" s="3"/>
      <c r="H371" s="3"/>
      <c r="I371" s="3"/>
      <c r="J371" s="3"/>
      <c r="K371" s="3"/>
      <c r="L371" s="3"/>
      <c r="M371" s="3"/>
      <c r="N371" s="3"/>
      <c r="O371" s="3"/>
      <c r="P371" s="3"/>
      <c r="Q371" s="3"/>
      <c r="R371" s="3"/>
      <c r="S371" s="3"/>
      <c r="T371" s="3"/>
      <c r="U371" s="3"/>
      <c r="V371" s="3"/>
      <c r="W371" s="3"/>
      <c r="X371" s="3"/>
      <c r="Y371" s="3"/>
      <c r="Z371" s="3"/>
    </row>
    <row r="372">
      <c r="A372" s="3"/>
      <c r="B372" s="4"/>
      <c r="C372" s="4"/>
      <c r="D372" s="4"/>
      <c r="E372" s="4"/>
      <c r="F372" s="4"/>
      <c r="G372" s="3"/>
      <c r="H372" s="3"/>
      <c r="I372" s="3"/>
      <c r="J372" s="3"/>
      <c r="K372" s="3"/>
      <c r="L372" s="3"/>
      <c r="M372" s="3"/>
      <c r="N372" s="3"/>
      <c r="O372" s="3"/>
      <c r="P372" s="3"/>
      <c r="Q372" s="3"/>
      <c r="R372" s="3"/>
      <c r="S372" s="3"/>
      <c r="T372" s="3"/>
      <c r="U372" s="3"/>
      <c r="V372" s="3"/>
      <c r="W372" s="3"/>
      <c r="X372" s="3"/>
      <c r="Y372" s="3"/>
      <c r="Z372" s="3"/>
    </row>
    <row r="373">
      <c r="A373" s="3"/>
      <c r="B373" s="4"/>
      <c r="C373" s="4"/>
      <c r="D373" s="4"/>
      <c r="E373" s="4"/>
      <c r="F373" s="4"/>
      <c r="G373" s="3"/>
      <c r="H373" s="3"/>
      <c r="I373" s="3"/>
      <c r="J373" s="3"/>
      <c r="K373" s="3"/>
      <c r="L373" s="3"/>
      <c r="M373" s="3"/>
      <c r="N373" s="3"/>
      <c r="O373" s="3"/>
      <c r="P373" s="3"/>
      <c r="Q373" s="3"/>
      <c r="R373" s="3"/>
      <c r="S373" s="3"/>
      <c r="T373" s="3"/>
      <c r="U373" s="3"/>
      <c r="V373" s="3"/>
      <c r="W373" s="3"/>
      <c r="X373" s="3"/>
      <c r="Y373" s="3"/>
      <c r="Z373" s="3"/>
    </row>
    <row r="374">
      <c r="A374" s="3"/>
      <c r="B374" s="4"/>
      <c r="C374" s="4"/>
      <c r="D374" s="4"/>
      <c r="E374" s="4"/>
      <c r="F374" s="4"/>
      <c r="G374" s="3"/>
      <c r="H374" s="3"/>
      <c r="I374" s="3"/>
      <c r="J374" s="3"/>
      <c r="K374" s="3"/>
      <c r="L374" s="3"/>
      <c r="M374" s="3"/>
      <c r="N374" s="3"/>
      <c r="O374" s="3"/>
      <c r="P374" s="3"/>
      <c r="Q374" s="3"/>
      <c r="R374" s="3"/>
      <c r="S374" s="3"/>
      <c r="T374" s="3"/>
      <c r="U374" s="3"/>
      <c r="V374" s="3"/>
      <c r="W374" s="3"/>
      <c r="X374" s="3"/>
      <c r="Y374" s="3"/>
      <c r="Z374" s="3"/>
    </row>
    <row r="375">
      <c r="A375" s="3"/>
      <c r="B375" s="4"/>
      <c r="C375" s="4"/>
      <c r="D375" s="4"/>
      <c r="E375" s="4"/>
      <c r="F375" s="4"/>
      <c r="G375" s="3"/>
      <c r="H375" s="3"/>
      <c r="I375" s="3"/>
      <c r="J375" s="3"/>
      <c r="K375" s="3"/>
      <c r="L375" s="3"/>
      <c r="M375" s="3"/>
      <c r="N375" s="3"/>
      <c r="O375" s="3"/>
      <c r="P375" s="3"/>
      <c r="Q375" s="3"/>
      <c r="R375" s="3"/>
      <c r="S375" s="3"/>
      <c r="T375" s="3"/>
      <c r="U375" s="3"/>
      <c r="V375" s="3"/>
      <c r="W375" s="3"/>
      <c r="X375" s="3"/>
      <c r="Y375" s="3"/>
      <c r="Z375" s="3"/>
    </row>
    <row r="376">
      <c r="A376" s="3"/>
      <c r="B376" s="4"/>
      <c r="C376" s="4"/>
      <c r="D376" s="4"/>
      <c r="E376" s="4"/>
      <c r="F376" s="4"/>
      <c r="G376" s="3"/>
      <c r="H376" s="3"/>
      <c r="I376" s="3"/>
      <c r="J376" s="3"/>
      <c r="K376" s="3"/>
      <c r="L376" s="3"/>
      <c r="M376" s="3"/>
      <c r="N376" s="3"/>
      <c r="O376" s="3"/>
      <c r="P376" s="3"/>
      <c r="Q376" s="3"/>
      <c r="R376" s="3"/>
      <c r="S376" s="3"/>
      <c r="T376" s="3"/>
      <c r="U376" s="3"/>
      <c r="V376" s="3"/>
      <c r="W376" s="3"/>
      <c r="X376" s="3"/>
      <c r="Y376" s="3"/>
      <c r="Z376" s="3"/>
    </row>
    <row r="377">
      <c r="A377" s="3"/>
      <c r="B377" s="4"/>
      <c r="C377" s="4"/>
      <c r="D377" s="4"/>
      <c r="E377" s="4"/>
      <c r="F377" s="4"/>
      <c r="G377" s="3"/>
      <c r="H377" s="3"/>
      <c r="I377" s="3"/>
      <c r="J377" s="3"/>
      <c r="K377" s="3"/>
      <c r="L377" s="3"/>
      <c r="M377" s="3"/>
      <c r="N377" s="3"/>
      <c r="O377" s="3"/>
      <c r="P377" s="3"/>
      <c r="Q377" s="3"/>
      <c r="R377" s="3"/>
      <c r="S377" s="3"/>
      <c r="T377" s="3"/>
      <c r="U377" s="3"/>
      <c r="V377" s="3"/>
      <c r="W377" s="3"/>
      <c r="X377" s="3"/>
      <c r="Y377" s="3"/>
      <c r="Z377" s="3"/>
    </row>
    <row r="378">
      <c r="A378" s="3"/>
      <c r="B378" s="4"/>
      <c r="C378" s="4"/>
      <c r="D378" s="4"/>
      <c r="E378" s="4"/>
      <c r="F378" s="4"/>
      <c r="G378" s="3"/>
      <c r="H378" s="3"/>
      <c r="I378" s="3"/>
      <c r="J378" s="3"/>
      <c r="K378" s="3"/>
      <c r="L378" s="3"/>
      <c r="M378" s="3"/>
      <c r="N378" s="3"/>
      <c r="O378" s="3"/>
      <c r="P378" s="3"/>
      <c r="Q378" s="3"/>
      <c r="R378" s="3"/>
      <c r="S378" s="3"/>
      <c r="T378" s="3"/>
      <c r="U378" s="3"/>
      <c r="V378" s="3"/>
      <c r="W378" s="3"/>
      <c r="X378" s="3"/>
      <c r="Y378" s="3"/>
      <c r="Z378" s="3"/>
    </row>
    <row r="379">
      <c r="A379" s="3"/>
      <c r="B379" s="4"/>
      <c r="C379" s="4"/>
      <c r="D379" s="4"/>
      <c r="E379" s="4"/>
      <c r="F379" s="4"/>
      <c r="G379" s="3"/>
      <c r="H379" s="3"/>
      <c r="I379" s="3"/>
      <c r="J379" s="3"/>
      <c r="K379" s="3"/>
      <c r="L379" s="3"/>
      <c r="M379" s="3"/>
      <c r="N379" s="3"/>
      <c r="O379" s="3"/>
      <c r="P379" s="3"/>
      <c r="Q379" s="3"/>
      <c r="R379" s="3"/>
      <c r="S379" s="3"/>
      <c r="T379" s="3"/>
      <c r="U379" s="3"/>
      <c r="V379" s="3"/>
      <c r="W379" s="3"/>
      <c r="X379" s="3"/>
      <c r="Y379" s="3"/>
      <c r="Z379" s="3"/>
    </row>
    <row r="380">
      <c r="A380" s="3"/>
      <c r="B380" s="4"/>
      <c r="C380" s="4"/>
      <c r="D380" s="4"/>
      <c r="E380" s="4"/>
      <c r="F380" s="4"/>
      <c r="G380" s="3"/>
      <c r="H380" s="3"/>
      <c r="I380" s="3"/>
      <c r="J380" s="3"/>
      <c r="K380" s="3"/>
      <c r="L380" s="3"/>
      <c r="M380" s="3"/>
      <c r="N380" s="3"/>
      <c r="O380" s="3"/>
      <c r="P380" s="3"/>
      <c r="Q380" s="3"/>
      <c r="R380" s="3"/>
      <c r="S380" s="3"/>
      <c r="T380" s="3"/>
      <c r="U380" s="3"/>
      <c r="V380" s="3"/>
      <c r="W380" s="3"/>
      <c r="X380" s="3"/>
      <c r="Y380" s="3"/>
      <c r="Z380" s="3"/>
    </row>
    <row r="381">
      <c r="A381" s="3"/>
      <c r="B381" s="4"/>
      <c r="C381" s="4"/>
      <c r="D381" s="4"/>
      <c r="E381" s="4"/>
      <c r="F381" s="4"/>
      <c r="G381" s="3"/>
      <c r="H381" s="3"/>
      <c r="I381" s="3"/>
      <c r="J381" s="3"/>
      <c r="K381" s="3"/>
      <c r="L381" s="3"/>
      <c r="M381" s="3"/>
      <c r="N381" s="3"/>
      <c r="O381" s="3"/>
      <c r="P381" s="3"/>
      <c r="Q381" s="3"/>
      <c r="R381" s="3"/>
      <c r="S381" s="3"/>
      <c r="T381" s="3"/>
      <c r="U381" s="3"/>
      <c r="V381" s="3"/>
      <c r="W381" s="3"/>
      <c r="X381" s="3"/>
      <c r="Y381" s="3"/>
      <c r="Z381" s="3"/>
    </row>
    <row r="382">
      <c r="A382" s="3"/>
      <c r="B382" s="4"/>
      <c r="C382" s="4"/>
      <c r="D382" s="4"/>
      <c r="E382" s="4"/>
      <c r="F382" s="4"/>
      <c r="G382" s="3"/>
      <c r="H382" s="3"/>
      <c r="I382" s="3"/>
      <c r="J382" s="3"/>
      <c r="K382" s="3"/>
      <c r="L382" s="3"/>
      <c r="M382" s="3"/>
      <c r="N382" s="3"/>
      <c r="O382" s="3"/>
      <c r="P382" s="3"/>
      <c r="Q382" s="3"/>
      <c r="R382" s="3"/>
      <c r="S382" s="3"/>
      <c r="T382" s="3"/>
      <c r="U382" s="3"/>
      <c r="V382" s="3"/>
      <c r="W382" s="3"/>
      <c r="X382" s="3"/>
      <c r="Y382" s="3"/>
      <c r="Z382" s="3"/>
    </row>
    <row r="383">
      <c r="A383" s="3"/>
      <c r="B383" s="4"/>
      <c r="C383" s="4"/>
      <c r="D383" s="4"/>
      <c r="E383" s="4"/>
      <c r="F383" s="4"/>
      <c r="G383" s="3"/>
      <c r="H383" s="3"/>
      <c r="I383" s="3"/>
      <c r="J383" s="3"/>
      <c r="K383" s="3"/>
      <c r="L383" s="3"/>
      <c r="M383" s="3"/>
      <c r="N383" s="3"/>
      <c r="O383" s="3"/>
      <c r="P383" s="3"/>
      <c r="Q383" s="3"/>
      <c r="R383" s="3"/>
      <c r="S383" s="3"/>
      <c r="T383" s="3"/>
      <c r="U383" s="3"/>
      <c r="V383" s="3"/>
      <c r="W383" s="3"/>
      <c r="X383" s="3"/>
      <c r="Y383" s="3"/>
      <c r="Z383" s="3"/>
    </row>
    <row r="384">
      <c r="A384" s="3"/>
      <c r="B384" s="4"/>
      <c r="C384" s="4"/>
      <c r="D384" s="4"/>
      <c r="E384" s="4"/>
      <c r="F384" s="4"/>
      <c r="G384" s="3"/>
      <c r="H384" s="3"/>
      <c r="I384" s="3"/>
      <c r="J384" s="3"/>
      <c r="K384" s="3"/>
      <c r="L384" s="3"/>
      <c r="M384" s="3"/>
      <c r="N384" s="3"/>
      <c r="O384" s="3"/>
      <c r="P384" s="3"/>
      <c r="Q384" s="3"/>
      <c r="R384" s="3"/>
      <c r="S384" s="3"/>
      <c r="T384" s="3"/>
      <c r="U384" s="3"/>
      <c r="V384" s="3"/>
      <c r="W384" s="3"/>
      <c r="X384" s="3"/>
      <c r="Y384" s="3"/>
      <c r="Z384" s="3"/>
    </row>
    <row r="385">
      <c r="A385" s="3"/>
      <c r="B385" s="4"/>
      <c r="C385" s="4"/>
      <c r="D385" s="4"/>
      <c r="E385" s="4"/>
      <c r="F385" s="4"/>
      <c r="G385" s="3"/>
      <c r="H385" s="3"/>
      <c r="I385" s="3"/>
      <c r="J385" s="3"/>
      <c r="K385" s="3"/>
      <c r="L385" s="3"/>
      <c r="M385" s="3"/>
      <c r="N385" s="3"/>
      <c r="O385" s="3"/>
      <c r="P385" s="3"/>
      <c r="Q385" s="3"/>
      <c r="R385" s="3"/>
      <c r="S385" s="3"/>
      <c r="T385" s="3"/>
      <c r="U385" s="3"/>
      <c r="V385" s="3"/>
      <c r="W385" s="3"/>
      <c r="X385" s="3"/>
      <c r="Y385" s="3"/>
      <c r="Z385" s="3"/>
    </row>
    <row r="386">
      <c r="A386" s="3"/>
      <c r="B386" s="4"/>
      <c r="C386" s="4"/>
      <c r="D386" s="4"/>
      <c r="E386" s="4"/>
      <c r="F386" s="4"/>
      <c r="G386" s="3"/>
      <c r="H386" s="3"/>
      <c r="I386" s="3"/>
      <c r="J386" s="3"/>
      <c r="K386" s="3"/>
      <c r="L386" s="3"/>
      <c r="M386" s="3"/>
      <c r="N386" s="3"/>
      <c r="O386" s="3"/>
      <c r="P386" s="3"/>
      <c r="Q386" s="3"/>
      <c r="R386" s="3"/>
      <c r="S386" s="3"/>
      <c r="T386" s="3"/>
      <c r="U386" s="3"/>
      <c r="V386" s="3"/>
      <c r="W386" s="3"/>
      <c r="X386" s="3"/>
      <c r="Y386" s="3"/>
      <c r="Z386" s="3"/>
    </row>
    <row r="387">
      <c r="A387" s="3"/>
      <c r="B387" s="4"/>
      <c r="C387" s="4"/>
      <c r="D387" s="4"/>
      <c r="E387" s="4"/>
      <c r="F387" s="4"/>
      <c r="G387" s="3"/>
      <c r="H387" s="3"/>
      <c r="I387" s="3"/>
      <c r="J387" s="3"/>
      <c r="K387" s="3"/>
      <c r="L387" s="3"/>
      <c r="M387" s="3"/>
      <c r="N387" s="3"/>
      <c r="O387" s="3"/>
      <c r="P387" s="3"/>
      <c r="Q387" s="3"/>
      <c r="R387" s="3"/>
      <c r="S387" s="3"/>
      <c r="T387" s="3"/>
      <c r="U387" s="3"/>
      <c r="V387" s="3"/>
      <c r="W387" s="3"/>
      <c r="X387" s="3"/>
      <c r="Y387" s="3"/>
      <c r="Z387" s="3"/>
    </row>
    <row r="388">
      <c r="A388" s="3"/>
      <c r="B388" s="4"/>
      <c r="C388" s="4"/>
      <c r="D388" s="4"/>
      <c r="E388" s="4"/>
      <c r="F388" s="4"/>
      <c r="G388" s="3"/>
      <c r="H388" s="3"/>
      <c r="I388" s="3"/>
      <c r="J388" s="3"/>
      <c r="K388" s="3"/>
      <c r="L388" s="3"/>
      <c r="M388" s="3"/>
      <c r="N388" s="3"/>
      <c r="O388" s="3"/>
      <c r="P388" s="3"/>
      <c r="Q388" s="3"/>
      <c r="R388" s="3"/>
      <c r="S388" s="3"/>
      <c r="T388" s="3"/>
      <c r="U388" s="3"/>
      <c r="V388" s="3"/>
      <c r="W388" s="3"/>
      <c r="X388" s="3"/>
      <c r="Y388" s="3"/>
      <c r="Z388" s="3"/>
    </row>
    <row r="389">
      <c r="A389" s="3"/>
      <c r="B389" s="4"/>
      <c r="C389" s="4"/>
      <c r="D389" s="4"/>
      <c r="E389" s="4"/>
      <c r="F389" s="4"/>
      <c r="G389" s="3"/>
      <c r="H389" s="3"/>
      <c r="I389" s="3"/>
      <c r="J389" s="3"/>
      <c r="K389" s="3"/>
      <c r="L389" s="3"/>
      <c r="M389" s="3"/>
      <c r="N389" s="3"/>
      <c r="O389" s="3"/>
      <c r="P389" s="3"/>
      <c r="Q389" s="3"/>
      <c r="R389" s="3"/>
      <c r="S389" s="3"/>
      <c r="T389" s="3"/>
      <c r="U389" s="3"/>
      <c r="V389" s="3"/>
      <c r="W389" s="3"/>
      <c r="X389" s="3"/>
      <c r="Y389" s="3"/>
      <c r="Z389" s="3"/>
    </row>
    <row r="390">
      <c r="A390" s="3"/>
      <c r="B390" s="4"/>
      <c r="C390" s="4"/>
      <c r="D390" s="4"/>
      <c r="E390" s="4"/>
      <c r="F390" s="4"/>
      <c r="G390" s="3"/>
      <c r="H390" s="3"/>
      <c r="I390" s="3"/>
      <c r="J390" s="3"/>
      <c r="K390" s="3"/>
      <c r="L390" s="3"/>
      <c r="M390" s="3"/>
      <c r="N390" s="3"/>
      <c r="O390" s="3"/>
      <c r="P390" s="3"/>
      <c r="Q390" s="3"/>
      <c r="R390" s="3"/>
      <c r="S390" s="3"/>
      <c r="T390" s="3"/>
      <c r="U390" s="3"/>
      <c r="V390" s="3"/>
      <c r="W390" s="3"/>
      <c r="X390" s="3"/>
      <c r="Y390" s="3"/>
      <c r="Z390" s="3"/>
    </row>
    <row r="391">
      <c r="A391" s="3"/>
      <c r="B391" s="4"/>
      <c r="C391" s="4"/>
      <c r="D391" s="4"/>
      <c r="E391" s="4"/>
      <c r="F391" s="4"/>
      <c r="G391" s="3"/>
      <c r="H391" s="3"/>
      <c r="I391" s="3"/>
      <c r="J391" s="3"/>
      <c r="K391" s="3"/>
      <c r="L391" s="3"/>
      <c r="M391" s="3"/>
      <c r="N391" s="3"/>
      <c r="O391" s="3"/>
      <c r="P391" s="3"/>
      <c r="Q391" s="3"/>
      <c r="R391" s="3"/>
      <c r="S391" s="3"/>
      <c r="T391" s="3"/>
      <c r="U391" s="3"/>
      <c r="V391" s="3"/>
      <c r="W391" s="3"/>
      <c r="X391" s="3"/>
      <c r="Y391" s="3"/>
      <c r="Z391" s="3"/>
    </row>
    <row r="392">
      <c r="A392" s="3"/>
      <c r="B392" s="4"/>
      <c r="C392" s="4"/>
      <c r="D392" s="4"/>
      <c r="E392" s="4"/>
      <c r="F392" s="4"/>
      <c r="G392" s="3"/>
      <c r="H392" s="3"/>
      <c r="I392" s="3"/>
      <c r="J392" s="3"/>
      <c r="K392" s="3"/>
      <c r="L392" s="3"/>
      <c r="M392" s="3"/>
      <c r="N392" s="3"/>
      <c r="O392" s="3"/>
      <c r="P392" s="3"/>
      <c r="Q392" s="3"/>
      <c r="R392" s="3"/>
      <c r="S392" s="3"/>
      <c r="T392" s="3"/>
      <c r="U392" s="3"/>
      <c r="V392" s="3"/>
      <c r="W392" s="3"/>
      <c r="X392" s="3"/>
      <c r="Y392" s="3"/>
      <c r="Z392" s="3"/>
    </row>
    <row r="393">
      <c r="A393" s="3"/>
      <c r="B393" s="4"/>
      <c r="C393" s="4"/>
      <c r="D393" s="4"/>
      <c r="E393" s="4"/>
      <c r="F393" s="4"/>
      <c r="G393" s="3"/>
      <c r="H393" s="3"/>
      <c r="I393" s="3"/>
      <c r="J393" s="3"/>
      <c r="K393" s="3"/>
      <c r="L393" s="3"/>
      <c r="M393" s="3"/>
      <c r="N393" s="3"/>
      <c r="O393" s="3"/>
      <c r="P393" s="3"/>
      <c r="Q393" s="3"/>
      <c r="R393" s="3"/>
      <c r="S393" s="3"/>
      <c r="T393" s="3"/>
      <c r="U393" s="3"/>
      <c r="V393" s="3"/>
      <c r="W393" s="3"/>
      <c r="X393" s="3"/>
      <c r="Y393" s="3"/>
      <c r="Z393" s="3"/>
    </row>
    <row r="394">
      <c r="A394" s="3"/>
      <c r="B394" s="4"/>
      <c r="C394" s="4"/>
      <c r="D394" s="4"/>
      <c r="E394" s="4"/>
      <c r="F394" s="4"/>
      <c r="G394" s="3"/>
      <c r="H394" s="3"/>
      <c r="I394" s="3"/>
      <c r="J394" s="3"/>
      <c r="K394" s="3"/>
      <c r="L394" s="3"/>
      <c r="M394" s="3"/>
      <c r="N394" s="3"/>
      <c r="O394" s="3"/>
      <c r="P394" s="3"/>
      <c r="Q394" s="3"/>
      <c r="R394" s="3"/>
      <c r="S394" s="3"/>
      <c r="T394" s="3"/>
      <c r="U394" s="3"/>
      <c r="V394" s="3"/>
      <c r="W394" s="3"/>
      <c r="X394" s="3"/>
      <c r="Y394" s="3"/>
      <c r="Z394" s="3"/>
    </row>
    <row r="395">
      <c r="A395" s="3"/>
      <c r="B395" s="4"/>
      <c r="C395" s="4"/>
      <c r="D395" s="4"/>
      <c r="E395" s="4"/>
      <c r="F395" s="4"/>
      <c r="G395" s="3"/>
      <c r="H395" s="3"/>
      <c r="I395" s="3"/>
      <c r="J395" s="3"/>
      <c r="K395" s="3"/>
      <c r="L395" s="3"/>
      <c r="M395" s="3"/>
      <c r="N395" s="3"/>
      <c r="O395" s="3"/>
      <c r="P395" s="3"/>
      <c r="Q395" s="3"/>
      <c r="R395" s="3"/>
      <c r="S395" s="3"/>
      <c r="T395" s="3"/>
      <c r="U395" s="3"/>
      <c r="V395" s="3"/>
      <c r="W395" s="3"/>
      <c r="X395" s="3"/>
      <c r="Y395" s="3"/>
      <c r="Z395" s="3"/>
    </row>
    <row r="396">
      <c r="A396" s="3"/>
      <c r="B396" s="4"/>
      <c r="C396" s="4"/>
      <c r="D396" s="4"/>
      <c r="E396" s="4"/>
      <c r="F396" s="4"/>
      <c r="G396" s="3"/>
      <c r="H396" s="3"/>
      <c r="I396" s="3"/>
      <c r="J396" s="3"/>
      <c r="K396" s="3"/>
      <c r="L396" s="3"/>
      <c r="M396" s="3"/>
      <c r="N396" s="3"/>
      <c r="O396" s="3"/>
      <c r="P396" s="3"/>
      <c r="Q396" s="3"/>
      <c r="R396" s="3"/>
      <c r="S396" s="3"/>
      <c r="T396" s="3"/>
      <c r="U396" s="3"/>
      <c r="V396" s="3"/>
      <c r="W396" s="3"/>
      <c r="X396" s="3"/>
      <c r="Y396" s="3"/>
      <c r="Z396" s="3"/>
    </row>
    <row r="397">
      <c r="A397" s="3"/>
      <c r="B397" s="4"/>
      <c r="C397" s="4"/>
      <c r="D397" s="4"/>
      <c r="E397" s="4"/>
      <c r="F397" s="4"/>
      <c r="G397" s="3"/>
      <c r="H397" s="3"/>
      <c r="I397" s="3"/>
      <c r="J397" s="3"/>
      <c r="K397" s="3"/>
      <c r="L397" s="3"/>
      <c r="M397" s="3"/>
      <c r="N397" s="3"/>
      <c r="O397" s="3"/>
      <c r="P397" s="3"/>
      <c r="Q397" s="3"/>
      <c r="R397" s="3"/>
      <c r="S397" s="3"/>
      <c r="T397" s="3"/>
      <c r="U397" s="3"/>
      <c r="V397" s="3"/>
      <c r="W397" s="3"/>
      <c r="X397" s="3"/>
      <c r="Y397" s="3"/>
      <c r="Z397" s="3"/>
    </row>
    <row r="398">
      <c r="A398" s="3"/>
      <c r="B398" s="4"/>
      <c r="C398" s="4"/>
      <c r="D398" s="4"/>
      <c r="E398" s="4"/>
      <c r="F398" s="4"/>
      <c r="G398" s="3"/>
      <c r="H398" s="3"/>
      <c r="I398" s="3"/>
      <c r="J398" s="3"/>
      <c r="K398" s="3"/>
      <c r="L398" s="3"/>
      <c r="M398" s="3"/>
      <c r="N398" s="3"/>
      <c r="O398" s="3"/>
      <c r="P398" s="3"/>
      <c r="Q398" s="3"/>
      <c r="R398" s="3"/>
      <c r="S398" s="3"/>
      <c r="T398" s="3"/>
      <c r="U398" s="3"/>
      <c r="V398" s="3"/>
      <c r="W398" s="3"/>
      <c r="X398" s="3"/>
      <c r="Y398" s="3"/>
      <c r="Z398" s="3"/>
    </row>
    <row r="399">
      <c r="A399" s="3"/>
      <c r="B399" s="4"/>
      <c r="C399" s="4"/>
      <c r="D399" s="4"/>
      <c r="E399" s="4"/>
      <c r="F399" s="4"/>
      <c r="G399" s="3"/>
      <c r="H399" s="3"/>
      <c r="I399" s="3"/>
      <c r="J399" s="3"/>
      <c r="K399" s="3"/>
      <c r="L399" s="3"/>
      <c r="M399" s="3"/>
      <c r="N399" s="3"/>
      <c r="O399" s="3"/>
      <c r="P399" s="3"/>
      <c r="Q399" s="3"/>
      <c r="R399" s="3"/>
      <c r="S399" s="3"/>
      <c r="T399" s="3"/>
      <c r="U399" s="3"/>
      <c r="V399" s="3"/>
      <c r="W399" s="3"/>
      <c r="X399" s="3"/>
      <c r="Y399" s="3"/>
      <c r="Z399" s="3"/>
    </row>
    <row r="400">
      <c r="A400" s="3"/>
      <c r="B400" s="4"/>
      <c r="C400" s="4"/>
      <c r="D400" s="4"/>
      <c r="E400" s="4"/>
      <c r="F400" s="4"/>
      <c r="G400" s="3"/>
      <c r="H400" s="3"/>
      <c r="I400" s="3"/>
      <c r="J400" s="3"/>
      <c r="K400" s="3"/>
      <c r="L400" s="3"/>
      <c r="M400" s="3"/>
      <c r="N400" s="3"/>
      <c r="O400" s="3"/>
      <c r="P400" s="3"/>
      <c r="Q400" s="3"/>
      <c r="R400" s="3"/>
      <c r="S400" s="3"/>
      <c r="T400" s="3"/>
      <c r="U400" s="3"/>
      <c r="V400" s="3"/>
      <c r="W400" s="3"/>
      <c r="X400" s="3"/>
      <c r="Y400" s="3"/>
      <c r="Z400" s="3"/>
    </row>
    <row r="401">
      <c r="A401" s="3"/>
      <c r="B401" s="4"/>
      <c r="C401" s="4"/>
      <c r="D401" s="4"/>
      <c r="E401" s="4"/>
      <c r="F401" s="4"/>
      <c r="G401" s="3"/>
      <c r="H401" s="3"/>
      <c r="I401" s="3"/>
      <c r="J401" s="3"/>
      <c r="K401" s="3"/>
      <c r="L401" s="3"/>
      <c r="M401" s="3"/>
      <c r="N401" s="3"/>
      <c r="O401" s="3"/>
      <c r="P401" s="3"/>
      <c r="Q401" s="3"/>
      <c r="R401" s="3"/>
      <c r="S401" s="3"/>
      <c r="T401" s="3"/>
      <c r="U401" s="3"/>
      <c r="V401" s="3"/>
      <c r="W401" s="3"/>
      <c r="X401" s="3"/>
      <c r="Y401" s="3"/>
      <c r="Z401" s="3"/>
    </row>
    <row r="402">
      <c r="A402" s="3"/>
      <c r="B402" s="4"/>
      <c r="C402" s="4"/>
      <c r="D402" s="4"/>
      <c r="E402" s="4"/>
      <c r="F402" s="4"/>
      <c r="G402" s="3"/>
      <c r="H402" s="3"/>
      <c r="I402" s="3"/>
      <c r="J402" s="3"/>
      <c r="K402" s="3"/>
      <c r="L402" s="3"/>
      <c r="M402" s="3"/>
      <c r="N402" s="3"/>
      <c r="O402" s="3"/>
      <c r="P402" s="3"/>
      <c r="Q402" s="3"/>
      <c r="R402" s="3"/>
      <c r="S402" s="3"/>
      <c r="T402" s="3"/>
      <c r="U402" s="3"/>
      <c r="V402" s="3"/>
      <c r="W402" s="3"/>
      <c r="X402" s="3"/>
      <c r="Y402" s="3"/>
      <c r="Z402" s="3"/>
    </row>
    <row r="403">
      <c r="A403" s="3"/>
      <c r="B403" s="4"/>
      <c r="C403" s="4"/>
      <c r="D403" s="4"/>
      <c r="E403" s="4"/>
      <c r="F403" s="4"/>
      <c r="G403" s="3"/>
      <c r="H403" s="3"/>
      <c r="I403" s="3"/>
      <c r="J403" s="3"/>
      <c r="K403" s="3"/>
      <c r="L403" s="3"/>
      <c r="M403" s="3"/>
      <c r="N403" s="3"/>
      <c r="O403" s="3"/>
      <c r="P403" s="3"/>
      <c r="Q403" s="3"/>
      <c r="R403" s="3"/>
      <c r="S403" s="3"/>
      <c r="T403" s="3"/>
      <c r="U403" s="3"/>
      <c r="V403" s="3"/>
      <c r="W403" s="3"/>
      <c r="X403" s="3"/>
      <c r="Y403" s="3"/>
      <c r="Z403" s="3"/>
    </row>
    <row r="404">
      <c r="A404" s="3"/>
      <c r="B404" s="4"/>
      <c r="C404" s="4"/>
      <c r="D404" s="4"/>
      <c r="E404" s="4"/>
      <c r="F404" s="4"/>
      <c r="G404" s="3"/>
      <c r="H404" s="3"/>
      <c r="I404" s="3"/>
      <c r="J404" s="3"/>
      <c r="K404" s="3"/>
      <c r="L404" s="3"/>
      <c r="M404" s="3"/>
      <c r="N404" s="3"/>
      <c r="O404" s="3"/>
      <c r="P404" s="3"/>
      <c r="Q404" s="3"/>
      <c r="R404" s="3"/>
      <c r="S404" s="3"/>
      <c r="T404" s="3"/>
      <c r="U404" s="3"/>
      <c r="V404" s="3"/>
      <c r="W404" s="3"/>
      <c r="X404" s="3"/>
      <c r="Y404" s="3"/>
      <c r="Z404" s="3"/>
    </row>
    <row r="405">
      <c r="A405" s="3"/>
      <c r="B405" s="4"/>
      <c r="C405" s="4"/>
      <c r="D405" s="4"/>
      <c r="E405" s="4"/>
      <c r="F405" s="4"/>
      <c r="G405" s="3"/>
      <c r="H405" s="3"/>
      <c r="I405" s="3"/>
      <c r="J405" s="3"/>
      <c r="K405" s="3"/>
      <c r="L405" s="3"/>
      <c r="M405" s="3"/>
      <c r="N405" s="3"/>
      <c r="O405" s="3"/>
      <c r="P405" s="3"/>
      <c r="Q405" s="3"/>
      <c r="R405" s="3"/>
      <c r="S405" s="3"/>
      <c r="T405" s="3"/>
      <c r="U405" s="3"/>
      <c r="V405" s="3"/>
      <c r="W405" s="3"/>
      <c r="X405" s="3"/>
      <c r="Y405" s="3"/>
      <c r="Z405" s="3"/>
    </row>
    <row r="406">
      <c r="A406" s="3"/>
      <c r="B406" s="4"/>
      <c r="C406" s="4"/>
      <c r="D406" s="4"/>
      <c r="E406" s="4"/>
      <c r="F406" s="4"/>
      <c r="G406" s="3"/>
      <c r="H406" s="3"/>
      <c r="I406" s="3"/>
      <c r="J406" s="3"/>
      <c r="K406" s="3"/>
      <c r="L406" s="3"/>
      <c r="M406" s="3"/>
      <c r="N406" s="3"/>
      <c r="O406" s="3"/>
      <c r="P406" s="3"/>
      <c r="Q406" s="3"/>
      <c r="R406" s="3"/>
      <c r="S406" s="3"/>
      <c r="T406" s="3"/>
      <c r="U406" s="3"/>
      <c r="V406" s="3"/>
      <c r="W406" s="3"/>
      <c r="X406" s="3"/>
      <c r="Y406" s="3"/>
      <c r="Z406" s="3"/>
    </row>
    <row r="407">
      <c r="A407" s="3"/>
      <c r="B407" s="4"/>
      <c r="C407" s="4"/>
      <c r="D407" s="4"/>
      <c r="E407" s="4"/>
      <c r="F407" s="4"/>
      <c r="G407" s="3"/>
      <c r="H407" s="3"/>
      <c r="I407" s="3"/>
      <c r="J407" s="3"/>
      <c r="K407" s="3"/>
      <c r="L407" s="3"/>
      <c r="M407" s="3"/>
      <c r="N407" s="3"/>
      <c r="O407" s="3"/>
      <c r="P407" s="3"/>
      <c r="Q407" s="3"/>
      <c r="R407" s="3"/>
      <c r="S407" s="3"/>
      <c r="T407" s="3"/>
      <c r="U407" s="3"/>
      <c r="V407" s="3"/>
      <c r="W407" s="3"/>
      <c r="X407" s="3"/>
      <c r="Y407" s="3"/>
      <c r="Z407" s="3"/>
    </row>
    <row r="408">
      <c r="A408" s="3"/>
      <c r="B408" s="4"/>
      <c r="C408" s="4"/>
      <c r="D408" s="4"/>
      <c r="E408" s="4"/>
      <c r="F408" s="4"/>
      <c r="G408" s="3"/>
      <c r="H408" s="3"/>
      <c r="I408" s="3"/>
      <c r="J408" s="3"/>
      <c r="K408" s="3"/>
      <c r="L408" s="3"/>
      <c r="M408" s="3"/>
      <c r="N408" s="3"/>
      <c r="O408" s="3"/>
      <c r="P408" s="3"/>
      <c r="Q408" s="3"/>
      <c r="R408" s="3"/>
      <c r="S408" s="3"/>
      <c r="T408" s="3"/>
      <c r="U408" s="3"/>
      <c r="V408" s="3"/>
      <c r="W408" s="3"/>
      <c r="X408" s="3"/>
      <c r="Y408" s="3"/>
      <c r="Z408" s="3"/>
    </row>
    <row r="409">
      <c r="A409" s="3"/>
      <c r="B409" s="4"/>
      <c r="C409" s="4"/>
      <c r="D409" s="4"/>
      <c r="E409" s="4"/>
      <c r="F409" s="4"/>
      <c r="G409" s="3"/>
      <c r="H409" s="3"/>
      <c r="I409" s="3"/>
      <c r="J409" s="3"/>
      <c r="K409" s="3"/>
      <c r="L409" s="3"/>
      <c r="M409" s="3"/>
      <c r="N409" s="3"/>
      <c r="O409" s="3"/>
      <c r="P409" s="3"/>
      <c r="Q409" s="3"/>
      <c r="R409" s="3"/>
      <c r="S409" s="3"/>
      <c r="T409" s="3"/>
      <c r="U409" s="3"/>
      <c r="V409" s="3"/>
      <c r="W409" s="3"/>
      <c r="X409" s="3"/>
      <c r="Y409" s="3"/>
      <c r="Z409" s="3"/>
    </row>
    <row r="410">
      <c r="A410" s="3"/>
      <c r="B410" s="4"/>
      <c r="C410" s="4"/>
      <c r="D410" s="4"/>
      <c r="E410" s="4"/>
      <c r="F410" s="4"/>
      <c r="G410" s="3"/>
      <c r="H410" s="3"/>
      <c r="I410" s="3"/>
      <c r="J410" s="3"/>
      <c r="K410" s="3"/>
      <c r="L410" s="3"/>
      <c r="M410" s="3"/>
      <c r="N410" s="3"/>
      <c r="O410" s="3"/>
      <c r="P410" s="3"/>
      <c r="Q410" s="3"/>
      <c r="R410" s="3"/>
      <c r="S410" s="3"/>
      <c r="T410" s="3"/>
      <c r="U410" s="3"/>
      <c r="V410" s="3"/>
      <c r="W410" s="3"/>
      <c r="X410" s="3"/>
      <c r="Y410" s="3"/>
      <c r="Z410" s="3"/>
    </row>
    <row r="411">
      <c r="A411" s="3"/>
      <c r="B411" s="4"/>
      <c r="C411" s="4"/>
      <c r="D411" s="4"/>
      <c r="E411" s="4"/>
      <c r="F411" s="4"/>
      <c r="G411" s="3"/>
      <c r="H411" s="3"/>
      <c r="I411" s="3"/>
      <c r="J411" s="3"/>
      <c r="K411" s="3"/>
      <c r="L411" s="3"/>
      <c r="M411" s="3"/>
      <c r="N411" s="3"/>
      <c r="O411" s="3"/>
      <c r="P411" s="3"/>
      <c r="Q411" s="3"/>
      <c r="R411" s="3"/>
      <c r="S411" s="3"/>
      <c r="T411" s="3"/>
      <c r="U411" s="3"/>
      <c r="V411" s="3"/>
      <c r="W411" s="3"/>
      <c r="X411" s="3"/>
      <c r="Y411" s="3"/>
      <c r="Z411" s="3"/>
    </row>
    <row r="412">
      <c r="A412" s="3"/>
      <c r="B412" s="4"/>
      <c r="C412" s="4"/>
      <c r="D412" s="4"/>
      <c r="E412" s="4"/>
      <c r="F412" s="4"/>
      <c r="G412" s="3"/>
      <c r="H412" s="3"/>
      <c r="I412" s="3"/>
      <c r="J412" s="3"/>
      <c r="K412" s="3"/>
      <c r="L412" s="3"/>
      <c r="M412" s="3"/>
      <c r="N412" s="3"/>
      <c r="O412" s="3"/>
      <c r="P412" s="3"/>
      <c r="Q412" s="3"/>
      <c r="R412" s="3"/>
      <c r="S412" s="3"/>
      <c r="T412" s="3"/>
      <c r="U412" s="3"/>
      <c r="V412" s="3"/>
      <c r="W412" s="3"/>
      <c r="X412" s="3"/>
      <c r="Y412" s="3"/>
      <c r="Z412" s="3"/>
    </row>
    <row r="413">
      <c r="A413" s="3"/>
      <c r="B413" s="4"/>
      <c r="C413" s="4"/>
      <c r="D413" s="4"/>
      <c r="E413" s="4"/>
      <c r="F413" s="4"/>
      <c r="G413" s="3"/>
      <c r="H413" s="3"/>
      <c r="I413" s="3"/>
      <c r="J413" s="3"/>
      <c r="K413" s="3"/>
      <c r="L413" s="3"/>
      <c r="M413" s="3"/>
      <c r="N413" s="3"/>
      <c r="O413" s="3"/>
      <c r="P413" s="3"/>
      <c r="Q413" s="3"/>
      <c r="R413" s="3"/>
      <c r="S413" s="3"/>
      <c r="T413" s="3"/>
      <c r="U413" s="3"/>
      <c r="V413" s="3"/>
      <c r="W413" s="3"/>
      <c r="X413" s="3"/>
      <c r="Y413" s="3"/>
      <c r="Z413" s="3"/>
    </row>
    <row r="414">
      <c r="A414" s="3"/>
      <c r="B414" s="4"/>
      <c r="C414" s="4"/>
      <c r="D414" s="4"/>
      <c r="E414" s="4"/>
      <c r="F414" s="4"/>
      <c r="G414" s="3"/>
      <c r="H414" s="3"/>
      <c r="I414" s="3"/>
      <c r="J414" s="3"/>
      <c r="K414" s="3"/>
      <c r="L414" s="3"/>
      <c r="M414" s="3"/>
      <c r="N414" s="3"/>
      <c r="O414" s="3"/>
      <c r="P414" s="3"/>
      <c r="Q414" s="3"/>
      <c r="R414" s="3"/>
      <c r="S414" s="3"/>
      <c r="T414" s="3"/>
      <c r="U414" s="3"/>
      <c r="V414" s="3"/>
      <c r="W414" s="3"/>
      <c r="X414" s="3"/>
      <c r="Y414" s="3"/>
      <c r="Z414" s="3"/>
    </row>
    <row r="415">
      <c r="A415" s="3"/>
      <c r="B415" s="4"/>
      <c r="C415" s="4"/>
      <c r="D415" s="4"/>
      <c r="E415" s="4"/>
      <c r="F415" s="4"/>
      <c r="G415" s="3"/>
      <c r="H415" s="3"/>
      <c r="I415" s="3"/>
      <c r="J415" s="3"/>
      <c r="K415" s="3"/>
      <c r="L415" s="3"/>
      <c r="M415" s="3"/>
      <c r="N415" s="3"/>
      <c r="O415" s="3"/>
      <c r="P415" s="3"/>
      <c r="Q415" s="3"/>
      <c r="R415" s="3"/>
      <c r="S415" s="3"/>
      <c r="T415" s="3"/>
      <c r="U415" s="3"/>
      <c r="V415" s="3"/>
      <c r="W415" s="3"/>
      <c r="X415" s="3"/>
      <c r="Y415" s="3"/>
      <c r="Z415" s="3"/>
    </row>
    <row r="416">
      <c r="A416" s="3"/>
      <c r="B416" s="4"/>
      <c r="C416" s="4"/>
      <c r="D416" s="4"/>
      <c r="E416" s="4"/>
      <c r="F416" s="4"/>
      <c r="G416" s="3"/>
      <c r="H416" s="3"/>
      <c r="I416" s="3"/>
      <c r="J416" s="3"/>
      <c r="K416" s="3"/>
      <c r="L416" s="3"/>
      <c r="M416" s="3"/>
      <c r="N416" s="3"/>
      <c r="O416" s="3"/>
      <c r="P416" s="3"/>
      <c r="Q416" s="3"/>
      <c r="R416" s="3"/>
      <c r="S416" s="3"/>
      <c r="T416" s="3"/>
      <c r="U416" s="3"/>
      <c r="V416" s="3"/>
      <c r="W416" s="3"/>
      <c r="X416" s="3"/>
      <c r="Y416" s="3"/>
      <c r="Z416" s="3"/>
    </row>
    <row r="417">
      <c r="A417" s="3"/>
      <c r="B417" s="4"/>
      <c r="C417" s="4"/>
      <c r="D417" s="4"/>
      <c r="E417" s="4"/>
      <c r="F417" s="4"/>
      <c r="G417" s="3"/>
      <c r="H417" s="3"/>
      <c r="I417" s="3"/>
      <c r="J417" s="3"/>
      <c r="K417" s="3"/>
      <c r="L417" s="3"/>
      <c r="M417" s="3"/>
      <c r="N417" s="3"/>
      <c r="O417" s="3"/>
      <c r="P417" s="3"/>
      <c r="Q417" s="3"/>
      <c r="R417" s="3"/>
      <c r="S417" s="3"/>
      <c r="T417" s="3"/>
      <c r="U417" s="3"/>
      <c r="V417" s="3"/>
      <c r="W417" s="3"/>
      <c r="X417" s="3"/>
      <c r="Y417" s="3"/>
      <c r="Z417" s="3"/>
    </row>
    <row r="418">
      <c r="A418" s="3"/>
      <c r="B418" s="4"/>
      <c r="C418" s="4"/>
      <c r="D418" s="4"/>
      <c r="E418" s="4"/>
      <c r="F418" s="4"/>
      <c r="G418" s="3"/>
      <c r="H418" s="3"/>
      <c r="I418" s="3"/>
      <c r="J418" s="3"/>
      <c r="K418" s="3"/>
      <c r="L418" s="3"/>
      <c r="M418" s="3"/>
      <c r="N418" s="3"/>
      <c r="O418" s="3"/>
      <c r="P418" s="3"/>
      <c r="Q418" s="3"/>
      <c r="R418" s="3"/>
      <c r="S418" s="3"/>
      <c r="T418" s="3"/>
      <c r="U418" s="3"/>
      <c r="V418" s="3"/>
      <c r="W418" s="3"/>
      <c r="X418" s="3"/>
      <c r="Y418" s="3"/>
      <c r="Z418" s="3"/>
    </row>
    <row r="419">
      <c r="A419" s="3"/>
      <c r="B419" s="4"/>
      <c r="C419" s="4"/>
      <c r="D419" s="4"/>
      <c r="E419" s="4"/>
      <c r="F419" s="4"/>
      <c r="G419" s="3"/>
      <c r="H419" s="3"/>
      <c r="I419" s="3"/>
      <c r="J419" s="3"/>
      <c r="K419" s="3"/>
      <c r="L419" s="3"/>
      <c r="M419" s="3"/>
      <c r="N419" s="3"/>
      <c r="O419" s="3"/>
      <c r="P419" s="3"/>
      <c r="Q419" s="3"/>
      <c r="R419" s="3"/>
      <c r="S419" s="3"/>
      <c r="T419" s="3"/>
      <c r="U419" s="3"/>
      <c r="V419" s="3"/>
      <c r="W419" s="3"/>
      <c r="X419" s="3"/>
      <c r="Y419" s="3"/>
      <c r="Z419" s="3"/>
    </row>
    <row r="420">
      <c r="A420" s="3"/>
      <c r="B420" s="4"/>
      <c r="C420" s="4"/>
      <c r="D420" s="4"/>
      <c r="E420" s="4"/>
      <c r="F420" s="4"/>
      <c r="G420" s="3"/>
      <c r="H420" s="3"/>
      <c r="I420" s="3"/>
      <c r="J420" s="3"/>
      <c r="K420" s="3"/>
      <c r="L420" s="3"/>
      <c r="M420" s="3"/>
      <c r="N420" s="3"/>
      <c r="O420" s="3"/>
      <c r="P420" s="3"/>
      <c r="Q420" s="3"/>
      <c r="R420" s="3"/>
      <c r="S420" s="3"/>
      <c r="T420" s="3"/>
      <c r="U420" s="3"/>
      <c r="V420" s="3"/>
      <c r="W420" s="3"/>
      <c r="X420" s="3"/>
      <c r="Y420" s="3"/>
      <c r="Z420" s="3"/>
    </row>
    <row r="421">
      <c r="A421" s="3"/>
      <c r="B421" s="4"/>
      <c r="C421" s="4"/>
      <c r="D421" s="4"/>
      <c r="E421" s="4"/>
      <c r="F421" s="4"/>
      <c r="G421" s="3"/>
      <c r="H421" s="3"/>
      <c r="I421" s="3"/>
      <c r="J421" s="3"/>
      <c r="K421" s="3"/>
      <c r="L421" s="3"/>
      <c r="M421" s="3"/>
      <c r="N421" s="3"/>
      <c r="O421" s="3"/>
      <c r="P421" s="3"/>
      <c r="Q421" s="3"/>
      <c r="R421" s="3"/>
      <c r="S421" s="3"/>
      <c r="T421" s="3"/>
      <c r="U421" s="3"/>
      <c r="V421" s="3"/>
      <c r="W421" s="3"/>
      <c r="X421" s="3"/>
      <c r="Y421" s="3"/>
      <c r="Z421" s="3"/>
    </row>
    <row r="422">
      <c r="A422" s="3"/>
      <c r="B422" s="4"/>
      <c r="C422" s="4"/>
      <c r="D422" s="4"/>
      <c r="E422" s="4"/>
      <c r="F422" s="4"/>
      <c r="G422" s="3"/>
      <c r="H422" s="3"/>
      <c r="I422" s="3"/>
      <c r="J422" s="3"/>
      <c r="K422" s="3"/>
      <c r="L422" s="3"/>
      <c r="M422" s="3"/>
      <c r="N422" s="3"/>
      <c r="O422" s="3"/>
      <c r="P422" s="3"/>
      <c r="Q422" s="3"/>
      <c r="R422" s="3"/>
      <c r="S422" s="3"/>
      <c r="T422" s="3"/>
      <c r="U422" s="3"/>
      <c r="V422" s="3"/>
      <c r="W422" s="3"/>
      <c r="X422" s="3"/>
      <c r="Y422" s="3"/>
      <c r="Z422" s="3"/>
    </row>
    <row r="423">
      <c r="A423" s="3"/>
      <c r="B423" s="4"/>
      <c r="C423" s="4"/>
      <c r="D423" s="4"/>
      <c r="E423" s="4"/>
      <c r="F423" s="4"/>
      <c r="G423" s="3"/>
      <c r="H423" s="3"/>
      <c r="I423" s="3"/>
      <c r="J423" s="3"/>
      <c r="K423" s="3"/>
      <c r="L423" s="3"/>
      <c r="M423" s="3"/>
      <c r="N423" s="3"/>
      <c r="O423" s="3"/>
      <c r="P423" s="3"/>
      <c r="Q423" s="3"/>
      <c r="R423" s="3"/>
      <c r="S423" s="3"/>
      <c r="T423" s="3"/>
      <c r="U423" s="3"/>
      <c r="V423" s="3"/>
      <c r="W423" s="3"/>
      <c r="X423" s="3"/>
      <c r="Y423" s="3"/>
      <c r="Z423" s="3"/>
    </row>
    <row r="424">
      <c r="A424" s="3"/>
      <c r="B424" s="4"/>
      <c r="C424" s="4"/>
      <c r="D424" s="4"/>
      <c r="E424" s="4"/>
      <c r="F424" s="4"/>
      <c r="G424" s="3"/>
      <c r="H424" s="3"/>
      <c r="I424" s="3"/>
      <c r="J424" s="3"/>
      <c r="K424" s="3"/>
      <c r="L424" s="3"/>
      <c r="M424" s="3"/>
      <c r="N424" s="3"/>
      <c r="O424" s="3"/>
      <c r="P424" s="3"/>
      <c r="Q424" s="3"/>
      <c r="R424" s="3"/>
      <c r="S424" s="3"/>
      <c r="T424" s="3"/>
      <c r="U424" s="3"/>
      <c r="V424" s="3"/>
      <c r="W424" s="3"/>
      <c r="X424" s="3"/>
      <c r="Y424" s="3"/>
      <c r="Z424" s="3"/>
    </row>
    <row r="425">
      <c r="A425" s="3"/>
      <c r="B425" s="4"/>
      <c r="C425" s="4"/>
      <c r="D425" s="4"/>
      <c r="E425" s="4"/>
      <c r="F425" s="4"/>
      <c r="G425" s="3"/>
      <c r="H425" s="3"/>
      <c r="I425" s="3"/>
      <c r="J425" s="3"/>
      <c r="K425" s="3"/>
      <c r="L425" s="3"/>
      <c r="M425" s="3"/>
      <c r="N425" s="3"/>
      <c r="O425" s="3"/>
      <c r="P425" s="3"/>
      <c r="Q425" s="3"/>
      <c r="R425" s="3"/>
      <c r="S425" s="3"/>
      <c r="T425" s="3"/>
      <c r="U425" s="3"/>
      <c r="V425" s="3"/>
      <c r="W425" s="3"/>
      <c r="X425" s="3"/>
      <c r="Y425" s="3"/>
      <c r="Z425" s="3"/>
    </row>
    <row r="426">
      <c r="A426" s="3"/>
      <c r="B426" s="4"/>
      <c r="C426" s="4"/>
      <c r="D426" s="4"/>
      <c r="E426" s="4"/>
      <c r="F426" s="4"/>
      <c r="G426" s="3"/>
      <c r="H426" s="3"/>
      <c r="I426" s="3"/>
      <c r="J426" s="3"/>
      <c r="K426" s="3"/>
      <c r="L426" s="3"/>
      <c r="M426" s="3"/>
      <c r="N426" s="3"/>
      <c r="O426" s="3"/>
      <c r="P426" s="3"/>
      <c r="Q426" s="3"/>
      <c r="R426" s="3"/>
      <c r="S426" s="3"/>
      <c r="T426" s="3"/>
      <c r="U426" s="3"/>
      <c r="V426" s="3"/>
      <c r="W426" s="3"/>
      <c r="X426" s="3"/>
      <c r="Y426" s="3"/>
      <c r="Z426" s="3"/>
    </row>
    <row r="427">
      <c r="A427" s="3"/>
      <c r="B427" s="4"/>
      <c r="C427" s="4"/>
      <c r="D427" s="4"/>
      <c r="E427" s="4"/>
      <c r="F427" s="4"/>
      <c r="G427" s="3"/>
      <c r="H427" s="3"/>
      <c r="I427" s="3"/>
      <c r="J427" s="3"/>
      <c r="K427" s="3"/>
      <c r="L427" s="3"/>
      <c r="M427" s="3"/>
      <c r="N427" s="3"/>
      <c r="O427" s="3"/>
      <c r="P427" s="3"/>
      <c r="Q427" s="3"/>
      <c r="R427" s="3"/>
      <c r="S427" s="3"/>
      <c r="T427" s="3"/>
      <c r="U427" s="3"/>
      <c r="V427" s="3"/>
      <c r="W427" s="3"/>
      <c r="X427" s="3"/>
      <c r="Y427" s="3"/>
      <c r="Z427" s="3"/>
    </row>
    <row r="428">
      <c r="A428" s="3"/>
      <c r="B428" s="4"/>
      <c r="C428" s="4"/>
      <c r="D428" s="4"/>
      <c r="E428" s="4"/>
      <c r="F428" s="4"/>
      <c r="G428" s="3"/>
      <c r="H428" s="3"/>
      <c r="I428" s="3"/>
      <c r="J428" s="3"/>
      <c r="K428" s="3"/>
      <c r="L428" s="3"/>
      <c r="M428" s="3"/>
      <c r="N428" s="3"/>
      <c r="O428" s="3"/>
      <c r="P428" s="3"/>
      <c r="Q428" s="3"/>
      <c r="R428" s="3"/>
      <c r="S428" s="3"/>
      <c r="T428" s="3"/>
      <c r="U428" s="3"/>
      <c r="V428" s="3"/>
      <c r="W428" s="3"/>
      <c r="X428" s="3"/>
      <c r="Y428" s="3"/>
      <c r="Z428" s="3"/>
    </row>
    <row r="429">
      <c r="A429" s="3"/>
      <c r="B429" s="4"/>
      <c r="C429" s="4"/>
      <c r="D429" s="4"/>
      <c r="E429" s="4"/>
      <c r="F429" s="4"/>
      <c r="G429" s="3"/>
      <c r="H429" s="3"/>
      <c r="I429" s="3"/>
      <c r="J429" s="3"/>
      <c r="K429" s="3"/>
      <c r="L429" s="3"/>
      <c r="M429" s="3"/>
      <c r="N429" s="3"/>
      <c r="O429" s="3"/>
      <c r="P429" s="3"/>
      <c r="Q429" s="3"/>
      <c r="R429" s="3"/>
      <c r="S429" s="3"/>
      <c r="T429" s="3"/>
      <c r="U429" s="3"/>
      <c r="V429" s="3"/>
      <c r="W429" s="3"/>
      <c r="X429" s="3"/>
      <c r="Y429" s="3"/>
      <c r="Z429" s="3"/>
    </row>
    <row r="430">
      <c r="A430" s="3"/>
      <c r="B430" s="4"/>
      <c r="C430" s="4"/>
      <c r="D430" s="4"/>
      <c r="E430" s="4"/>
      <c r="F430" s="4"/>
      <c r="G430" s="3"/>
      <c r="H430" s="3"/>
      <c r="I430" s="3"/>
      <c r="J430" s="3"/>
      <c r="K430" s="3"/>
      <c r="L430" s="3"/>
      <c r="M430" s="3"/>
      <c r="N430" s="3"/>
      <c r="O430" s="3"/>
      <c r="P430" s="3"/>
      <c r="Q430" s="3"/>
      <c r="R430" s="3"/>
      <c r="S430" s="3"/>
      <c r="T430" s="3"/>
      <c r="U430" s="3"/>
      <c r="V430" s="3"/>
      <c r="W430" s="3"/>
      <c r="X430" s="3"/>
      <c r="Y430" s="3"/>
      <c r="Z430" s="3"/>
    </row>
    <row r="431">
      <c r="A431" s="3"/>
      <c r="B431" s="4"/>
      <c r="C431" s="4"/>
      <c r="D431" s="4"/>
      <c r="E431" s="4"/>
      <c r="F431" s="4"/>
      <c r="G431" s="3"/>
      <c r="H431" s="3"/>
      <c r="I431" s="3"/>
      <c r="J431" s="3"/>
      <c r="K431" s="3"/>
      <c r="L431" s="3"/>
      <c r="M431" s="3"/>
      <c r="N431" s="3"/>
      <c r="O431" s="3"/>
      <c r="P431" s="3"/>
      <c r="Q431" s="3"/>
      <c r="R431" s="3"/>
      <c r="S431" s="3"/>
      <c r="T431" s="3"/>
      <c r="U431" s="3"/>
      <c r="V431" s="3"/>
      <c r="W431" s="3"/>
      <c r="X431" s="3"/>
      <c r="Y431" s="3"/>
      <c r="Z431" s="3"/>
    </row>
    <row r="432">
      <c r="A432" s="3"/>
      <c r="B432" s="4"/>
      <c r="C432" s="4"/>
      <c r="D432" s="4"/>
      <c r="E432" s="4"/>
      <c r="F432" s="4"/>
      <c r="G432" s="3"/>
      <c r="H432" s="3"/>
      <c r="I432" s="3"/>
      <c r="J432" s="3"/>
      <c r="K432" s="3"/>
      <c r="L432" s="3"/>
      <c r="M432" s="3"/>
      <c r="N432" s="3"/>
      <c r="O432" s="3"/>
      <c r="P432" s="3"/>
      <c r="Q432" s="3"/>
      <c r="R432" s="3"/>
      <c r="S432" s="3"/>
      <c r="T432" s="3"/>
      <c r="U432" s="3"/>
      <c r="V432" s="3"/>
      <c r="W432" s="3"/>
      <c r="X432" s="3"/>
      <c r="Y432" s="3"/>
      <c r="Z432" s="3"/>
    </row>
    <row r="433">
      <c r="A433" s="3"/>
      <c r="B433" s="4"/>
      <c r="C433" s="4"/>
      <c r="D433" s="4"/>
      <c r="E433" s="4"/>
      <c r="F433" s="4"/>
      <c r="G433" s="3"/>
      <c r="H433" s="3"/>
      <c r="I433" s="3"/>
      <c r="J433" s="3"/>
      <c r="K433" s="3"/>
      <c r="L433" s="3"/>
      <c r="M433" s="3"/>
      <c r="N433" s="3"/>
      <c r="O433" s="3"/>
      <c r="P433" s="3"/>
      <c r="Q433" s="3"/>
      <c r="R433" s="3"/>
      <c r="S433" s="3"/>
      <c r="T433" s="3"/>
      <c r="U433" s="3"/>
      <c r="V433" s="3"/>
      <c r="W433" s="3"/>
      <c r="X433" s="3"/>
      <c r="Y433" s="3"/>
      <c r="Z433" s="3"/>
    </row>
    <row r="434">
      <c r="A434" s="3"/>
      <c r="B434" s="4"/>
      <c r="C434" s="4"/>
      <c r="D434" s="4"/>
      <c r="E434" s="4"/>
      <c r="F434" s="4"/>
      <c r="G434" s="3"/>
      <c r="H434" s="3"/>
      <c r="I434" s="3"/>
      <c r="J434" s="3"/>
      <c r="K434" s="3"/>
      <c r="L434" s="3"/>
      <c r="M434" s="3"/>
      <c r="N434" s="3"/>
      <c r="O434" s="3"/>
      <c r="P434" s="3"/>
      <c r="Q434" s="3"/>
      <c r="R434" s="3"/>
      <c r="S434" s="3"/>
      <c r="T434" s="3"/>
      <c r="U434" s="3"/>
      <c r="V434" s="3"/>
      <c r="W434" s="3"/>
      <c r="X434" s="3"/>
      <c r="Y434" s="3"/>
      <c r="Z434" s="3"/>
    </row>
    <row r="435">
      <c r="A435" s="3"/>
      <c r="B435" s="4"/>
      <c r="C435" s="4"/>
      <c r="D435" s="4"/>
      <c r="E435" s="4"/>
      <c r="F435" s="4"/>
      <c r="G435" s="3"/>
      <c r="H435" s="3"/>
      <c r="I435" s="3"/>
      <c r="J435" s="3"/>
      <c r="K435" s="3"/>
      <c r="L435" s="3"/>
      <c r="M435" s="3"/>
      <c r="N435" s="3"/>
      <c r="O435" s="3"/>
      <c r="P435" s="3"/>
      <c r="Q435" s="3"/>
      <c r="R435" s="3"/>
      <c r="S435" s="3"/>
      <c r="T435" s="3"/>
      <c r="U435" s="3"/>
      <c r="V435" s="3"/>
      <c r="W435" s="3"/>
      <c r="X435" s="3"/>
      <c r="Y435" s="3"/>
      <c r="Z435" s="3"/>
    </row>
    <row r="436">
      <c r="A436" s="3"/>
      <c r="B436" s="4"/>
      <c r="C436" s="4"/>
      <c r="D436" s="4"/>
      <c r="E436" s="4"/>
      <c r="F436" s="4"/>
      <c r="G436" s="3"/>
      <c r="H436" s="3"/>
      <c r="I436" s="3"/>
      <c r="J436" s="3"/>
      <c r="K436" s="3"/>
      <c r="L436" s="3"/>
      <c r="M436" s="3"/>
      <c r="N436" s="3"/>
      <c r="O436" s="3"/>
      <c r="P436" s="3"/>
      <c r="Q436" s="3"/>
      <c r="R436" s="3"/>
      <c r="S436" s="3"/>
      <c r="T436" s="3"/>
      <c r="U436" s="3"/>
      <c r="V436" s="3"/>
      <c r="W436" s="3"/>
      <c r="X436" s="3"/>
      <c r="Y436" s="3"/>
      <c r="Z436" s="3"/>
    </row>
    <row r="437">
      <c r="A437" s="3"/>
      <c r="B437" s="4"/>
      <c r="C437" s="4"/>
      <c r="D437" s="4"/>
      <c r="E437" s="4"/>
      <c r="F437" s="4"/>
      <c r="G437" s="3"/>
      <c r="H437" s="3"/>
      <c r="I437" s="3"/>
      <c r="J437" s="3"/>
      <c r="K437" s="3"/>
      <c r="L437" s="3"/>
      <c r="M437" s="3"/>
      <c r="N437" s="3"/>
      <c r="O437" s="3"/>
      <c r="P437" s="3"/>
      <c r="Q437" s="3"/>
      <c r="R437" s="3"/>
      <c r="S437" s="3"/>
      <c r="T437" s="3"/>
      <c r="U437" s="3"/>
      <c r="V437" s="3"/>
      <c r="W437" s="3"/>
      <c r="X437" s="3"/>
      <c r="Y437" s="3"/>
      <c r="Z437" s="3"/>
    </row>
    <row r="438">
      <c r="A438" s="3"/>
      <c r="B438" s="4"/>
      <c r="C438" s="4"/>
      <c r="D438" s="4"/>
      <c r="E438" s="4"/>
      <c r="F438" s="4"/>
      <c r="G438" s="3"/>
      <c r="H438" s="3"/>
      <c r="I438" s="3"/>
      <c r="J438" s="3"/>
      <c r="K438" s="3"/>
      <c r="L438" s="3"/>
      <c r="M438" s="3"/>
      <c r="N438" s="3"/>
      <c r="O438" s="3"/>
      <c r="P438" s="3"/>
      <c r="Q438" s="3"/>
      <c r="R438" s="3"/>
      <c r="S438" s="3"/>
      <c r="T438" s="3"/>
      <c r="U438" s="3"/>
      <c r="V438" s="3"/>
      <c r="W438" s="3"/>
      <c r="X438" s="3"/>
      <c r="Y438" s="3"/>
      <c r="Z438" s="3"/>
    </row>
    <row r="439">
      <c r="A439" s="3"/>
      <c r="B439" s="4"/>
      <c r="C439" s="4"/>
      <c r="D439" s="4"/>
      <c r="E439" s="4"/>
      <c r="F439" s="4"/>
      <c r="G439" s="3"/>
      <c r="H439" s="3"/>
      <c r="I439" s="3"/>
      <c r="J439" s="3"/>
      <c r="K439" s="3"/>
      <c r="L439" s="3"/>
      <c r="M439" s="3"/>
      <c r="N439" s="3"/>
      <c r="O439" s="3"/>
      <c r="P439" s="3"/>
      <c r="Q439" s="3"/>
      <c r="R439" s="3"/>
      <c r="S439" s="3"/>
      <c r="T439" s="3"/>
      <c r="U439" s="3"/>
      <c r="V439" s="3"/>
      <c r="W439" s="3"/>
      <c r="X439" s="3"/>
      <c r="Y439" s="3"/>
      <c r="Z439" s="3"/>
    </row>
    <row r="440">
      <c r="A440" s="3"/>
      <c r="B440" s="4"/>
      <c r="C440" s="4"/>
      <c r="D440" s="4"/>
      <c r="E440" s="4"/>
      <c r="F440" s="4"/>
      <c r="G440" s="3"/>
      <c r="H440" s="3"/>
      <c r="I440" s="3"/>
      <c r="J440" s="3"/>
      <c r="K440" s="3"/>
      <c r="L440" s="3"/>
      <c r="M440" s="3"/>
      <c r="N440" s="3"/>
      <c r="O440" s="3"/>
      <c r="P440" s="3"/>
      <c r="Q440" s="3"/>
      <c r="R440" s="3"/>
      <c r="S440" s="3"/>
      <c r="T440" s="3"/>
      <c r="U440" s="3"/>
      <c r="V440" s="3"/>
      <c r="W440" s="3"/>
      <c r="X440" s="3"/>
      <c r="Y440" s="3"/>
      <c r="Z440" s="3"/>
    </row>
    <row r="441">
      <c r="A441" s="3"/>
      <c r="B441" s="4"/>
      <c r="C441" s="4"/>
      <c r="D441" s="4"/>
      <c r="E441" s="4"/>
      <c r="F441" s="4"/>
      <c r="G441" s="3"/>
      <c r="H441" s="3"/>
      <c r="I441" s="3"/>
      <c r="J441" s="3"/>
      <c r="K441" s="3"/>
      <c r="L441" s="3"/>
      <c r="M441" s="3"/>
      <c r="N441" s="3"/>
      <c r="O441" s="3"/>
      <c r="P441" s="3"/>
      <c r="Q441" s="3"/>
      <c r="R441" s="3"/>
      <c r="S441" s="3"/>
      <c r="T441" s="3"/>
      <c r="U441" s="3"/>
      <c r="V441" s="3"/>
      <c r="W441" s="3"/>
      <c r="X441" s="3"/>
      <c r="Y441" s="3"/>
      <c r="Z441" s="3"/>
    </row>
    <row r="442">
      <c r="A442" s="3"/>
      <c r="B442" s="4"/>
      <c r="C442" s="4"/>
      <c r="D442" s="4"/>
      <c r="E442" s="4"/>
      <c r="F442" s="4"/>
      <c r="G442" s="3"/>
      <c r="H442" s="3"/>
      <c r="I442" s="3"/>
      <c r="J442" s="3"/>
      <c r="K442" s="3"/>
      <c r="L442" s="3"/>
      <c r="M442" s="3"/>
      <c r="N442" s="3"/>
      <c r="O442" s="3"/>
      <c r="P442" s="3"/>
      <c r="Q442" s="3"/>
      <c r="R442" s="3"/>
      <c r="S442" s="3"/>
      <c r="T442" s="3"/>
      <c r="U442" s="3"/>
      <c r="V442" s="3"/>
      <c r="W442" s="3"/>
      <c r="X442" s="3"/>
      <c r="Y442" s="3"/>
      <c r="Z442" s="3"/>
    </row>
    <row r="443">
      <c r="A443" s="3"/>
      <c r="B443" s="4"/>
      <c r="C443" s="4"/>
      <c r="D443" s="4"/>
      <c r="E443" s="4"/>
      <c r="F443" s="4"/>
      <c r="G443" s="3"/>
      <c r="H443" s="3"/>
      <c r="I443" s="3"/>
      <c r="J443" s="3"/>
      <c r="K443" s="3"/>
      <c r="L443" s="3"/>
      <c r="M443" s="3"/>
      <c r="N443" s="3"/>
      <c r="O443" s="3"/>
      <c r="P443" s="3"/>
      <c r="Q443" s="3"/>
      <c r="R443" s="3"/>
      <c r="S443" s="3"/>
      <c r="T443" s="3"/>
      <c r="U443" s="3"/>
      <c r="V443" s="3"/>
      <c r="W443" s="3"/>
      <c r="X443" s="3"/>
      <c r="Y443" s="3"/>
      <c r="Z443" s="3"/>
    </row>
    <row r="444">
      <c r="A444" s="3"/>
      <c r="B444" s="4"/>
      <c r="C444" s="4"/>
      <c r="D444" s="4"/>
      <c r="E444" s="4"/>
      <c r="F444" s="4"/>
      <c r="G444" s="3"/>
      <c r="H444" s="3"/>
      <c r="I444" s="3"/>
      <c r="J444" s="3"/>
      <c r="K444" s="3"/>
      <c r="L444" s="3"/>
      <c r="M444" s="3"/>
      <c r="N444" s="3"/>
      <c r="O444" s="3"/>
      <c r="P444" s="3"/>
      <c r="Q444" s="3"/>
      <c r="R444" s="3"/>
      <c r="S444" s="3"/>
      <c r="T444" s="3"/>
      <c r="U444" s="3"/>
      <c r="V444" s="3"/>
      <c r="W444" s="3"/>
      <c r="X444" s="3"/>
      <c r="Y444" s="3"/>
      <c r="Z444" s="3"/>
    </row>
    <row r="445">
      <c r="A445" s="3"/>
      <c r="B445" s="4"/>
      <c r="C445" s="4"/>
      <c r="D445" s="4"/>
      <c r="E445" s="4"/>
      <c r="F445" s="4"/>
      <c r="G445" s="3"/>
      <c r="H445" s="3"/>
      <c r="I445" s="3"/>
      <c r="J445" s="3"/>
      <c r="K445" s="3"/>
      <c r="L445" s="3"/>
      <c r="M445" s="3"/>
      <c r="N445" s="3"/>
      <c r="O445" s="3"/>
      <c r="P445" s="3"/>
      <c r="Q445" s="3"/>
      <c r="R445" s="3"/>
      <c r="S445" s="3"/>
      <c r="T445" s="3"/>
      <c r="U445" s="3"/>
      <c r="V445" s="3"/>
      <c r="W445" s="3"/>
      <c r="X445" s="3"/>
      <c r="Y445" s="3"/>
      <c r="Z445" s="3"/>
    </row>
    <row r="446">
      <c r="A446" s="3"/>
      <c r="B446" s="4"/>
      <c r="C446" s="4"/>
      <c r="D446" s="4"/>
      <c r="E446" s="4"/>
      <c r="F446" s="4"/>
      <c r="G446" s="3"/>
      <c r="H446" s="3"/>
      <c r="I446" s="3"/>
      <c r="J446" s="3"/>
      <c r="K446" s="3"/>
      <c r="L446" s="3"/>
      <c r="M446" s="3"/>
      <c r="N446" s="3"/>
      <c r="O446" s="3"/>
      <c r="P446" s="3"/>
      <c r="Q446" s="3"/>
      <c r="R446" s="3"/>
      <c r="S446" s="3"/>
      <c r="T446" s="3"/>
      <c r="U446" s="3"/>
      <c r="V446" s="3"/>
      <c r="W446" s="3"/>
      <c r="X446" s="3"/>
      <c r="Y446" s="3"/>
      <c r="Z446" s="3"/>
    </row>
    <row r="447">
      <c r="A447" s="3"/>
      <c r="B447" s="4"/>
      <c r="C447" s="4"/>
      <c r="D447" s="4"/>
      <c r="E447" s="4"/>
      <c r="F447" s="4"/>
      <c r="G447" s="3"/>
      <c r="H447" s="3"/>
      <c r="I447" s="3"/>
      <c r="J447" s="3"/>
      <c r="K447" s="3"/>
      <c r="L447" s="3"/>
      <c r="M447" s="3"/>
      <c r="N447" s="3"/>
      <c r="O447" s="3"/>
      <c r="P447" s="3"/>
      <c r="Q447" s="3"/>
      <c r="R447" s="3"/>
      <c r="S447" s="3"/>
      <c r="T447" s="3"/>
      <c r="U447" s="3"/>
      <c r="V447" s="3"/>
      <c r="W447" s="3"/>
      <c r="X447" s="3"/>
      <c r="Y447" s="3"/>
      <c r="Z447" s="3"/>
    </row>
    <row r="448">
      <c r="A448" s="3"/>
      <c r="B448" s="4"/>
      <c r="C448" s="4"/>
      <c r="D448" s="4"/>
      <c r="E448" s="4"/>
      <c r="F448" s="4"/>
      <c r="G448" s="3"/>
      <c r="H448" s="3"/>
      <c r="I448" s="3"/>
      <c r="J448" s="3"/>
      <c r="K448" s="3"/>
      <c r="L448" s="3"/>
      <c r="M448" s="3"/>
      <c r="N448" s="3"/>
      <c r="O448" s="3"/>
      <c r="P448" s="3"/>
      <c r="Q448" s="3"/>
      <c r="R448" s="3"/>
      <c r="S448" s="3"/>
      <c r="T448" s="3"/>
      <c r="U448" s="3"/>
      <c r="V448" s="3"/>
      <c r="W448" s="3"/>
      <c r="X448" s="3"/>
      <c r="Y448" s="3"/>
      <c r="Z448" s="3"/>
    </row>
    <row r="449">
      <c r="A449" s="3"/>
      <c r="B449" s="4"/>
      <c r="C449" s="4"/>
      <c r="D449" s="4"/>
      <c r="E449" s="4"/>
      <c r="F449" s="4"/>
      <c r="G449" s="3"/>
      <c r="H449" s="3"/>
      <c r="I449" s="3"/>
      <c r="J449" s="3"/>
      <c r="K449" s="3"/>
      <c r="L449" s="3"/>
      <c r="M449" s="3"/>
      <c r="N449" s="3"/>
      <c r="O449" s="3"/>
      <c r="P449" s="3"/>
      <c r="Q449" s="3"/>
      <c r="R449" s="3"/>
      <c r="S449" s="3"/>
      <c r="T449" s="3"/>
      <c r="U449" s="3"/>
      <c r="V449" s="3"/>
      <c r="W449" s="3"/>
      <c r="X449" s="3"/>
      <c r="Y449" s="3"/>
      <c r="Z449" s="3"/>
    </row>
    <row r="450">
      <c r="A450" s="3"/>
      <c r="B450" s="4"/>
      <c r="C450" s="4"/>
      <c r="D450" s="4"/>
      <c r="E450" s="4"/>
      <c r="F450" s="4"/>
      <c r="G450" s="3"/>
      <c r="H450" s="3"/>
      <c r="I450" s="3"/>
      <c r="J450" s="3"/>
      <c r="K450" s="3"/>
      <c r="L450" s="3"/>
      <c r="M450" s="3"/>
      <c r="N450" s="3"/>
      <c r="O450" s="3"/>
      <c r="P450" s="3"/>
      <c r="Q450" s="3"/>
      <c r="R450" s="3"/>
      <c r="S450" s="3"/>
      <c r="T450" s="3"/>
      <c r="U450" s="3"/>
      <c r="V450" s="3"/>
      <c r="W450" s="3"/>
      <c r="X450" s="3"/>
      <c r="Y450" s="3"/>
      <c r="Z450" s="3"/>
    </row>
    <row r="451">
      <c r="A451" s="3"/>
      <c r="B451" s="4"/>
      <c r="C451" s="4"/>
      <c r="D451" s="4"/>
      <c r="E451" s="4"/>
      <c r="F451" s="4"/>
      <c r="G451" s="3"/>
      <c r="H451" s="3"/>
      <c r="I451" s="3"/>
      <c r="J451" s="3"/>
      <c r="K451" s="3"/>
      <c r="L451" s="3"/>
      <c r="M451" s="3"/>
      <c r="N451" s="3"/>
      <c r="O451" s="3"/>
      <c r="P451" s="3"/>
      <c r="Q451" s="3"/>
      <c r="R451" s="3"/>
      <c r="S451" s="3"/>
      <c r="T451" s="3"/>
      <c r="U451" s="3"/>
      <c r="V451" s="3"/>
      <c r="W451" s="3"/>
      <c r="X451" s="3"/>
      <c r="Y451" s="3"/>
      <c r="Z451" s="3"/>
    </row>
    <row r="452">
      <c r="A452" s="3"/>
      <c r="B452" s="4"/>
      <c r="C452" s="4"/>
      <c r="D452" s="4"/>
      <c r="E452" s="4"/>
      <c r="F452" s="4"/>
      <c r="G452" s="3"/>
      <c r="H452" s="3"/>
      <c r="I452" s="3"/>
      <c r="J452" s="3"/>
      <c r="K452" s="3"/>
      <c r="L452" s="3"/>
      <c r="M452" s="3"/>
      <c r="N452" s="3"/>
      <c r="O452" s="3"/>
      <c r="P452" s="3"/>
      <c r="Q452" s="3"/>
      <c r="R452" s="3"/>
      <c r="S452" s="3"/>
      <c r="T452" s="3"/>
      <c r="U452" s="3"/>
      <c r="V452" s="3"/>
      <c r="W452" s="3"/>
      <c r="X452" s="3"/>
      <c r="Y452" s="3"/>
      <c r="Z452" s="3"/>
    </row>
    <row r="453">
      <c r="A453" s="3"/>
      <c r="B453" s="4"/>
      <c r="C453" s="4"/>
      <c r="D453" s="4"/>
      <c r="E453" s="4"/>
      <c r="F453" s="4"/>
      <c r="G453" s="3"/>
      <c r="H453" s="3"/>
      <c r="I453" s="3"/>
      <c r="J453" s="3"/>
      <c r="K453" s="3"/>
      <c r="L453" s="3"/>
      <c r="M453" s="3"/>
      <c r="N453" s="3"/>
      <c r="O453" s="3"/>
      <c r="P453" s="3"/>
      <c r="Q453" s="3"/>
      <c r="R453" s="3"/>
      <c r="S453" s="3"/>
      <c r="T453" s="3"/>
      <c r="U453" s="3"/>
      <c r="V453" s="3"/>
      <c r="W453" s="3"/>
      <c r="X453" s="3"/>
      <c r="Y453" s="3"/>
      <c r="Z453" s="3"/>
    </row>
    <row r="454">
      <c r="A454" s="3"/>
      <c r="B454" s="4"/>
      <c r="C454" s="4"/>
      <c r="D454" s="4"/>
      <c r="E454" s="4"/>
      <c r="F454" s="4"/>
      <c r="G454" s="3"/>
      <c r="H454" s="3"/>
      <c r="I454" s="3"/>
      <c r="J454" s="3"/>
      <c r="K454" s="3"/>
      <c r="L454" s="3"/>
      <c r="M454" s="3"/>
      <c r="N454" s="3"/>
      <c r="O454" s="3"/>
      <c r="P454" s="3"/>
      <c r="Q454" s="3"/>
      <c r="R454" s="3"/>
      <c r="S454" s="3"/>
      <c r="T454" s="3"/>
      <c r="U454" s="3"/>
      <c r="V454" s="3"/>
      <c r="W454" s="3"/>
      <c r="X454" s="3"/>
      <c r="Y454" s="3"/>
      <c r="Z454" s="3"/>
    </row>
    <row r="455">
      <c r="A455" s="3"/>
      <c r="B455" s="4"/>
      <c r="C455" s="4"/>
      <c r="D455" s="4"/>
      <c r="E455" s="4"/>
      <c r="F455" s="4"/>
      <c r="G455" s="3"/>
      <c r="H455" s="3"/>
      <c r="I455" s="3"/>
      <c r="J455" s="3"/>
      <c r="K455" s="3"/>
      <c r="L455" s="3"/>
      <c r="M455" s="3"/>
      <c r="N455" s="3"/>
      <c r="O455" s="3"/>
      <c r="P455" s="3"/>
      <c r="Q455" s="3"/>
      <c r="R455" s="3"/>
      <c r="S455" s="3"/>
      <c r="T455" s="3"/>
      <c r="U455" s="3"/>
      <c r="V455" s="3"/>
      <c r="W455" s="3"/>
      <c r="X455" s="3"/>
      <c r="Y455" s="3"/>
      <c r="Z455" s="3"/>
    </row>
    <row r="456">
      <c r="A456" s="3"/>
      <c r="B456" s="4"/>
      <c r="C456" s="4"/>
      <c r="D456" s="4"/>
      <c r="E456" s="4"/>
      <c r="F456" s="4"/>
      <c r="G456" s="3"/>
      <c r="H456" s="3"/>
      <c r="I456" s="3"/>
      <c r="J456" s="3"/>
      <c r="K456" s="3"/>
      <c r="L456" s="3"/>
      <c r="M456" s="3"/>
      <c r="N456" s="3"/>
      <c r="O456" s="3"/>
      <c r="P456" s="3"/>
      <c r="Q456" s="3"/>
      <c r="R456" s="3"/>
      <c r="S456" s="3"/>
      <c r="T456" s="3"/>
      <c r="U456" s="3"/>
      <c r="V456" s="3"/>
      <c r="W456" s="3"/>
      <c r="X456" s="3"/>
      <c r="Y456" s="3"/>
      <c r="Z456" s="3"/>
    </row>
    <row r="457">
      <c r="A457" s="3"/>
      <c r="B457" s="4"/>
      <c r="C457" s="4"/>
      <c r="D457" s="4"/>
      <c r="E457" s="4"/>
      <c r="F457" s="4"/>
      <c r="G457" s="3"/>
      <c r="H457" s="3"/>
      <c r="I457" s="3"/>
      <c r="J457" s="3"/>
      <c r="K457" s="3"/>
      <c r="L457" s="3"/>
      <c r="M457" s="3"/>
      <c r="N457" s="3"/>
      <c r="O457" s="3"/>
      <c r="P457" s="3"/>
      <c r="Q457" s="3"/>
      <c r="R457" s="3"/>
      <c r="S457" s="3"/>
      <c r="T457" s="3"/>
      <c r="U457" s="3"/>
      <c r="V457" s="3"/>
      <c r="W457" s="3"/>
      <c r="X457" s="3"/>
      <c r="Y457" s="3"/>
      <c r="Z457" s="3"/>
    </row>
    <row r="458">
      <c r="A458" s="3"/>
      <c r="B458" s="4"/>
      <c r="C458" s="4"/>
      <c r="D458" s="4"/>
      <c r="E458" s="4"/>
      <c r="F458" s="4"/>
      <c r="G458" s="3"/>
      <c r="H458" s="3"/>
      <c r="I458" s="3"/>
      <c r="J458" s="3"/>
      <c r="K458" s="3"/>
      <c r="L458" s="3"/>
      <c r="M458" s="3"/>
      <c r="N458" s="3"/>
      <c r="O458" s="3"/>
      <c r="P458" s="3"/>
      <c r="Q458" s="3"/>
      <c r="R458" s="3"/>
      <c r="S458" s="3"/>
      <c r="T458" s="3"/>
      <c r="U458" s="3"/>
      <c r="V458" s="3"/>
      <c r="W458" s="3"/>
      <c r="X458" s="3"/>
      <c r="Y458" s="3"/>
      <c r="Z458" s="3"/>
    </row>
    <row r="459">
      <c r="A459" s="3"/>
      <c r="B459" s="4"/>
      <c r="C459" s="4"/>
      <c r="D459" s="4"/>
      <c r="E459" s="4"/>
      <c r="F459" s="4"/>
      <c r="G459" s="3"/>
      <c r="H459" s="3"/>
      <c r="I459" s="3"/>
      <c r="J459" s="3"/>
      <c r="K459" s="3"/>
      <c r="L459" s="3"/>
      <c r="M459" s="3"/>
      <c r="N459" s="3"/>
      <c r="O459" s="3"/>
      <c r="P459" s="3"/>
      <c r="Q459" s="3"/>
      <c r="R459" s="3"/>
      <c r="S459" s="3"/>
      <c r="T459" s="3"/>
      <c r="U459" s="3"/>
      <c r="V459" s="3"/>
      <c r="W459" s="3"/>
      <c r="X459" s="3"/>
      <c r="Y459" s="3"/>
      <c r="Z459" s="3"/>
    </row>
    <row r="460">
      <c r="A460" s="3"/>
      <c r="B460" s="4"/>
      <c r="C460" s="4"/>
      <c r="D460" s="4"/>
      <c r="E460" s="4"/>
      <c r="F460" s="4"/>
      <c r="G460" s="3"/>
      <c r="H460" s="3"/>
      <c r="I460" s="3"/>
      <c r="J460" s="3"/>
      <c r="K460" s="3"/>
      <c r="L460" s="3"/>
      <c r="M460" s="3"/>
      <c r="N460" s="3"/>
      <c r="O460" s="3"/>
      <c r="P460" s="3"/>
      <c r="Q460" s="3"/>
      <c r="R460" s="3"/>
      <c r="S460" s="3"/>
      <c r="T460" s="3"/>
      <c r="U460" s="3"/>
      <c r="V460" s="3"/>
      <c r="W460" s="3"/>
      <c r="X460" s="3"/>
      <c r="Y460" s="3"/>
      <c r="Z460" s="3"/>
    </row>
    <row r="461">
      <c r="A461" s="3"/>
      <c r="B461" s="4"/>
      <c r="C461" s="4"/>
      <c r="D461" s="4"/>
      <c r="E461" s="4"/>
      <c r="F461" s="4"/>
      <c r="G461" s="3"/>
      <c r="H461" s="3"/>
      <c r="I461" s="3"/>
      <c r="J461" s="3"/>
      <c r="K461" s="3"/>
      <c r="L461" s="3"/>
      <c r="M461" s="3"/>
      <c r="N461" s="3"/>
      <c r="O461" s="3"/>
      <c r="P461" s="3"/>
      <c r="Q461" s="3"/>
      <c r="R461" s="3"/>
      <c r="S461" s="3"/>
      <c r="T461" s="3"/>
      <c r="U461" s="3"/>
      <c r="V461" s="3"/>
      <c r="W461" s="3"/>
      <c r="X461" s="3"/>
      <c r="Y461" s="3"/>
      <c r="Z461" s="3"/>
    </row>
    <row r="462">
      <c r="A462" s="3"/>
      <c r="B462" s="4"/>
      <c r="C462" s="4"/>
      <c r="D462" s="4"/>
      <c r="E462" s="4"/>
      <c r="F462" s="4"/>
      <c r="G462" s="3"/>
      <c r="H462" s="3"/>
      <c r="I462" s="3"/>
      <c r="J462" s="3"/>
      <c r="K462" s="3"/>
      <c r="L462" s="3"/>
      <c r="M462" s="3"/>
      <c r="N462" s="3"/>
      <c r="O462" s="3"/>
      <c r="P462" s="3"/>
      <c r="Q462" s="3"/>
      <c r="R462" s="3"/>
      <c r="S462" s="3"/>
      <c r="T462" s="3"/>
      <c r="U462" s="3"/>
      <c r="V462" s="3"/>
      <c r="W462" s="3"/>
      <c r="X462" s="3"/>
      <c r="Y462" s="3"/>
      <c r="Z462" s="3"/>
    </row>
    <row r="463">
      <c r="A463" s="3"/>
      <c r="B463" s="4"/>
      <c r="C463" s="4"/>
      <c r="D463" s="4"/>
      <c r="E463" s="4"/>
      <c r="F463" s="4"/>
      <c r="G463" s="3"/>
      <c r="H463" s="3"/>
      <c r="I463" s="3"/>
      <c r="J463" s="3"/>
      <c r="K463" s="3"/>
      <c r="L463" s="3"/>
      <c r="M463" s="3"/>
      <c r="N463" s="3"/>
      <c r="O463" s="3"/>
      <c r="P463" s="3"/>
      <c r="Q463" s="3"/>
      <c r="R463" s="3"/>
      <c r="S463" s="3"/>
      <c r="T463" s="3"/>
      <c r="U463" s="3"/>
      <c r="V463" s="3"/>
      <c r="W463" s="3"/>
      <c r="X463" s="3"/>
      <c r="Y463" s="3"/>
      <c r="Z463" s="3"/>
    </row>
    <row r="464">
      <c r="A464" s="3"/>
      <c r="B464" s="4"/>
      <c r="C464" s="4"/>
      <c r="D464" s="4"/>
      <c r="E464" s="4"/>
      <c r="F464" s="4"/>
      <c r="G464" s="3"/>
      <c r="H464" s="3"/>
      <c r="I464" s="3"/>
      <c r="J464" s="3"/>
      <c r="K464" s="3"/>
      <c r="L464" s="3"/>
      <c r="M464" s="3"/>
      <c r="N464" s="3"/>
      <c r="O464" s="3"/>
      <c r="P464" s="3"/>
      <c r="Q464" s="3"/>
      <c r="R464" s="3"/>
      <c r="S464" s="3"/>
      <c r="T464" s="3"/>
      <c r="U464" s="3"/>
      <c r="V464" s="3"/>
      <c r="W464" s="3"/>
      <c r="X464" s="3"/>
      <c r="Y464" s="3"/>
      <c r="Z464" s="3"/>
    </row>
    <row r="465">
      <c r="A465" s="3"/>
      <c r="B465" s="4"/>
      <c r="C465" s="4"/>
      <c r="D465" s="4"/>
      <c r="E465" s="4"/>
      <c r="F465" s="4"/>
      <c r="G465" s="3"/>
      <c r="H465" s="3"/>
      <c r="I465" s="3"/>
      <c r="J465" s="3"/>
      <c r="K465" s="3"/>
      <c r="L465" s="3"/>
      <c r="M465" s="3"/>
      <c r="N465" s="3"/>
      <c r="O465" s="3"/>
      <c r="P465" s="3"/>
      <c r="Q465" s="3"/>
      <c r="R465" s="3"/>
      <c r="S465" s="3"/>
      <c r="T465" s="3"/>
      <c r="U465" s="3"/>
      <c r="V465" s="3"/>
      <c r="W465" s="3"/>
      <c r="X465" s="3"/>
      <c r="Y465" s="3"/>
      <c r="Z465" s="3"/>
    </row>
    <row r="466">
      <c r="A466" s="3"/>
      <c r="B466" s="4"/>
      <c r="C466" s="4"/>
      <c r="D466" s="4"/>
      <c r="E466" s="4"/>
      <c r="F466" s="4"/>
      <c r="G466" s="3"/>
      <c r="H466" s="3"/>
      <c r="I466" s="3"/>
      <c r="J466" s="3"/>
      <c r="K466" s="3"/>
      <c r="L466" s="3"/>
      <c r="M466" s="3"/>
      <c r="N466" s="3"/>
      <c r="O466" s="3"/>
      <c r="P466" s="3"/>
      <c r="Q466" s="3"/>
      <c r="R466" s="3"/>
      <c r="S466" s="3"/>
      <c r="T466" s="3"/>
      <c r="U466" s="3"/>
      <c r="V466" s="3"/>
      <c r="W466" s="3"/>
      <c r="X466" s="3"/>
      <c r="Y466" s="3"/>
      <c r="Z466" s="3"/>
    </row>
    <row r="467">
      <c r="A467" s="3"/>
      <c r="B467" s="4"/>
      <c r="C467" s="4"/>
      <c r="D467" s="4"/>
      <c r="E467" s="4"/>
      <c r="F467" s="4"/>
      <c r="G467" s="3"/>
      <c r="H467" s="3"/>
      <c r="I467" s="3"/>
      <c r="J467" s="3"/>
      <c r="K467" s="3"/>
      <c r="L467" s="3"/>
      <c r="M467" s="3"/>
      <c r="N467" s="3"/>
      <c r="O467" s="3"/>
      <c r="P467" s="3"/>
      <c r="Q467" s="3"/>
      <c r="R467" s="3"/>
      <c r="S467" s="3"/>
      <c r="T467" s="3"/>
      <c r="U467" s="3"/>
      <c r="V467" s="3"/>
      <c r="W467" s="3"/>
      <c r="X467" s="3"/>
      <c r="Y467" s="3"/>
      <c r="Z467" s="3"/>
    </row>
    <row r="468">
      <c r="A468" s="3"/>
      <c r="B468" s="4"/>
      <c r="C468" s="4"/>
      <c r="D468" s="4"/>
      <c r="E468" s="4"/>
      <c r="F468" s="4"/>
      <c r="G468" s="3"/>
      <c r="H468" s="3"/>
      <c r="I468" s="3"/>
      <c r="J468" s="3"/>
      <c r="K468" s="3"/>
      <c r="L468" s="3"/>
      <c r="M468" s="3"/>
      <c r="N468" s="3"/>
      <c r="O468" s="3"/>
      <c r="P468" s="3"/>
      <c r="Q468" s="3"/>
      <c r="R468" s="3"/>
      <c r="S468" s="3"/>
      <c r="T468" s="3"/>
      <c r="U468" s="3"/>
      <c r="V468" s="3"/>
      <c r="W468" s="3"/>
      <c r="X468" s="3"/>
      <c r="Y468" s="3"/>
      <c r="Z468" s="3"/>
    </row>
    <row r="469">
      <c r="A469" s="3"/>
      <c r="B469" s="4"/>
      <c r="C469" s="4"/>
      <c r="D469" s="4"/>
      <c r="E469" s="4"/>
      <c r="F469" s="4"/>
      <c r="G469" s="3"/>
      <c r="H469" s="3"/>
      <c r="I469" s="3"/>
      <c r="J469" s="3"/>
      <c r="K469" s="3"/>
      <c r="L469" s="3"/>
      <c r="M469" s="3"/>
      <c r="N469" s="3"/>
      <c r="O469" s="3"/>
      <c r="P469" s="3"/>
      <c r="Q469" s="3"/>
      <c r="R469" s="3"/>
      <c r="S469" s="3"/>
      <c r="T469" s="3"/>
      <c r="U469" s="3"/>
      <c r="V469" s="3"/>
      <c r="W469" s="3"/>
      <c r="X469" s="3"/>
      <c r="Y469" s="3"/>
      <c r="Z469" s="3"/>
    </row>
    <row r="470">
      <c r="A470" s="3"/>
      <c r="B470" s="4"/>
      <c r="C470" s="4"/>
      <c r="D470" s="4"/>
      <c r="E470" s="4"/>
      <c r="F470" s="4"/>
      <c r="G470" s="3"/>
      <c r="H470" s="3"/>
      <c r="I470" s="3"/>
      <c r="J470" s="3"/>
      <c r="K470" s="3"/>
      <c r="L470" s="3"/>
      <c r="M470" s="3"/>
      <c r="N470" s="3"/>
      <c r="O470" s="3"/>
      <c r="P470" s="3"/>
      <c r="Q470" s="3"/>
      <c r="R470" s="3"/>
      <c r="S470" s="3"/>
      <c r="T470" s="3"/>
      <c r="U470" s="3"/>
      <c r="V470" s="3"/>
      <c r="W470" s="3"/>
      <c r="X470" s="3"/>
      <c r="Y470" s="3"/>
      <c r="Z470" s="3"/>
    </row>
    <row r="471">
      <c r="A471" s="3"/>
      <c r="B471" s="4"/>
      <c r="C471" s="4"/>
      <c r="D471" s="4"/>
      <c r="E471" s="4"/>
      <c r="F471" s="4"/>
      <c r="G471" s="3"/>
      <c r="H471" s="3"/>
      <c r="I471" s="3"/>
      <c r="J471" s="3"/>
      <c r="K471" s="3"/>
      <c r="L471" s="3"/>
      <c r="M471" s="3"/>
      <c r="N471" s="3"/>
      <c r="O471" s="3"/>
      <c r="P471" s="3"/>
      <c r="Q471" s="3"/>
      <c r="R471" s="3"/>
      <c r="S471" s="3"/>
      <c r="T471" s="3"/>
      <c r="U471" s="3"/>
      <c r="V471" s="3"/>
      <c r="W471" s="3"/>
      <c r="X471" s="3"/>
      <c r="Y471" s="3"/>
      <c r="Z471" s="3"/>
    </row>
    <row r="472">
      <c r="A472" s="3"/>
      <c r="B472" s="4"/>
      <c r="C472" s="4"/>
      <c r="D472" s="4"/>
      <c r="E472" s="4"/>
      <c r="F472" s="4"/>
      <c r="G472" s="3"/>
      <c r="H472" s="3"/>
      <c r="I472" s="3"/>
      <c r="J472" s="3"/>
      <c r="K472" s="3"/>
      <c r="L472" s="3"/>
      <c r="M472" s="3"/>
      <c r="N472" s="3"/>
      <c r="O472" s="3"/>
      <c r="P472" s="3"/>
      <c r="Q472" s="3"/>
      <c r="R472" s="3"/>
      <c r="S472" s="3"/>
      <c r="T472" s="3"/>
      <c r="U472" s="3"/>
      <c r="V472" s="3"/>
      <c r="W472" s="3"/>
      <c r="X472" s="3"/>
      <c r="Y472" s="3"/>
      <c r="Z472" s="3"/>
    </row>
    <row r="473">
      <c r="A473" s="3"/>
      <c r="B473" s="4"/>
      <c r="C473" s="4"/>
      <c r="D473" s="4"/>
      <c r="E473" s="4"/>
      <c r="F473" s="4"/>
      <c r="G473" s="3"/>
      <c r="H473" s="3"/>
      <c r="I473" s="3"/>
      <c r="J473" s="3"/>
      <c r="K473" s="3"/>
      <c r="L473" s="3"/>
      <c r="M473" s="3"/>
      <c r="N473" s="3"/>
      <c r="O473" s="3"/>
      <c r="P473" s="3"/>
      <c r="Q473" s="3"/>
      <c r="R473" s="3"/>
      <c r="S473" s="3"/>
      <c r="T473" s="3"/>
      <c r="U473" s="3"/>
      <c r="V473" s="3"/>
      <c r="W473" s="3"/>
      <c r="X473" s="3"/>
      <c r="Y473" s="3"/>
      <c r="Z473" s="3"/>
    </row>
    <row r="474">
      <c r="A474" s="3"/>
      <c r="B474" s="4"/>
      <c r="C474" s="4"/>
      <c r="D474" s="4"/>
      <c r="E474" s="4"/>
      <c r="F474" s="4"/>
      <c r="G474" s="3"/>
      <c r="H474" s="3"/>
      <c r="I474" s="3"/>
      <c r="J474" s="3"/>
      <c r="K474" s="3"/>
      <c r="L474" s="3"/>
      <c r="M474" s="3"/>
      <c r="N474" s="3"/>
      <c r="O474" s="3"/>
      <c r="P474" s="3"/>
      <c r="Q474" s="3"/>
      <c r="R474" s="3"/>
      <c r="S474" s="3"/>
      <c r="T474" s="3"/>
      <c r="U474" s="3"/>
      <c r="V474" s="3"/>
      <c r="W474" s="3"/>
      <c r="X474" s="3"/>
      <c r="Y474" s="3"/>
      <c r="Z474" s="3"/>
    </row>
    <row r="475">
      <c r="A475" s="3"/>
      <c r="B475" s="4"/>
      <c r="C475" s="4"/>
      <c r="D475" s="4"/>
      <c r="E475" s="4"/>
      <c r="F475" s="4"/>
      <c r="G475" s="3"/>
      <c r="H475" s="3"/>
      <c r="I475" s="3"/>
      <c r="J475" s="3"/>
      <c r="K475" s="3"/>
      <c r="L475" s="3"/>
      <c r="M475" s="3"/>
      <c r="N475" s="3"/>
      <c r="O475" s="3"/>
      <c r="P475" s="3"/>
      <c r="Q475" s="3"/>
      <c r="R475" s="3"/>
      <c r="S475" s="3"/>
      <c r="T475" s="3"/>
      <c r="U475" s="3"/>
      <c r="V475" s="3"/>
      <c r="W475" s="3"/>
      <c r="X475" s="3"/>
      <c r="Y475" s="3"/>
      <c r="Z475" s="3"/>
    </row>
    <row r="476">
      <c r="A476" s="3"/>
      <c r="B476" s="4"/>
      <c r="C476" s="4"/>
      <c r="D476" s="4"/>
      <c r="E476" s="4"/>
      <c r="F476" s="4"/>
      <c r="G476" s="3"/>
      <c r="H476" s="3"/>
      <c r="I476" s="3"/>
      <c r="J476" s="3"/>
      <c r="K476" s="3"/>
      <c r="L476" s="3"/>
      <c r="M476" s="3"/>
      <c r="N476" s="3"/>
      <c r="O476" s="3"/>
      <c r="P476" s="3"/>
      <c r="Q476" s="3"/>
      <c r="R476" s="3"/>
      <c r="S476" s="3"/>
      <c r="T476" s="3"/>
      <c r="U476" s="3"/>
      <c r="V476" s="3"/>
      <c r="W476" s="3"/>
      <c r="X476" s="3"/>
      <c r="Y476" s="3"/>
      <c r="Z476" s="3"/>
    </row>
    <row r="477">
      <c r="A477" s="3"/>
      <c r="B477" s="4"/>
      <c r="C477" s="4"/>
      <c r="D477" s="4"/>
      <c r="E477" s="4"/>
      <c r="F477" s="4"/>
      <c r="G477" s="3"/>
      <c r="H477" s="3"/>
      <c r="I477" s="3"/>
      <c r="J477" s="3"/>
      <c r="K477" s="3"/>
      <c r="L477" s="3"/>
      <c r="M477" s="3"/>
      <c r="N477" s="3"/>
      <c r="O477" s="3"/>
      <c r="P477" s="3"/>
      <c r="Q477" s="3"/>
      <c r="R477" s="3"/>
      <c r="S477" s="3"/>
      <c r="T477" s="3"/>
      <c r="U477" s="3"/>
      <c r="V477" s="3"/>
      <c r="W477" s="3"/>
      <c r="X477" s="3"/>
      <c r="Y477" s="3"/>
      <c r="Z477" s="3"/>
    </row>
    <row r="478">
      <c r="A478" s="3"/>
      <c r="B478" s="4"/>
      <c r="C478" s="4"/>
      <c r="D478" s="4"/>
      <c r="E478" s="4"/>
      <c r="F478" s="4"/>
      <c r="G478" s="3"/>
      <c r="H478" s="3"/>
      <c r="I478" s="3"/>
      <c r="J478" s="3"/>
      <c r="K478" s="3"/>
      <c r="L478" s="3"/>
      <c r="M478" s="3"/>
      <c r="N478" s="3"/>
      <c r="O478" s="3"/>
      <c r="P478" s="3"/>
      <c r="Q478" s="3"/>
      <c r="R478" s="3"/>
      <c r="S478" s="3"/>
      <c r="T478" s="3"/>
      <c r="U478" s="3"/>
      <c r="V478" s="3"/>
      <c r="W478" s="3"/>
      <c r="X478" s="3"/>
      <c r="Y478" s="3"/>
      <c r="Z478" s="3"/>
    </row>
    <row r="479">
      <c r="A479" s="3"/>
      <c r="B479" s="4"/>
      <c r="C479" s="4"/>
      <c r="D479" s="4"/>
      <c r="E479" s="4"/>
      <c r="F479" s="4"/>
      <c r="G479" s="3"/>
      <c r="H479" s="3"/>
      <c r="I479" s="3"/>
      <c r="J479" s="3"/>
      <c r="K479" s="3"/>
      <c r="L479" s="3"/>
      <c r="M479" s="3"/>
      <c r="N479" s="3"/>
      <c r="O479" s="3"/>
      <c r="P479" s="3"/>
      <c r="Q479" s="3"/>
      <c r="R479" s="3"/>
      <c r="S479" s="3"/>
      <c r="T479" s="3"/>
      <c r="U479" s="3"/>
      <c r="V479" s="3"/>
      <c r="W479" s="3"/>
      <c r="X479" s="3"/>
      <c r="Y479" s="3"/>
      <c r="Z479" s="3"/>
    </row>
    <row r="480">
      <c r="A480" s="3"/>
      <c r="B480" s="4"/>
      <c r="C480" s="4"/>
      <c r="D480" s="4"/>
      <c r="E480" s="4"/>
      <c r="F480" s="4"/>
      <c r="G480" s="3"/>
      <c r="H480" s="3"/>
      <c r="I480" s="3"/>
      <c r="J480" s="3"/>
      <c r="K480" s="3"/>
      <c r="L480" s="3"/>
      <c r="M480" s="3"/>
      <c r="N480" s="3"/>
      <c r="O480" s="3"/>
      <c r="P480" s="3"/>
      <c r="Q480" s="3"/>
      <c r="R480" s="3"/>
      <c r="S480" s="3"/>
      <c r="T480" s="3"/>
      <c r="U480" s="3"/>
      <c r="V480" s="3"/>
      <c r="W480" s="3"/>
      <c r="X480" s="3"/>
      <c r="Y480" s="3"/>
      <c r="Z480" s="3"/>
    </row>
    <row r="481">
      <c r="A481" s="3"/>
      <c r="B481" s="4"/>
      <c r="C481" s="4"/>
      <c r="D481" s="4"/>
      <c r="E481" s="4"/>
      <c r="F481" s="4"/>
      <c r="G481" s="3"/>
      <c r="H481" s="3"/>
      <c r="I481" s="3"/>
      <c r="J481" s="3"/>
      <c r="K481" s="3"/>
      <c r="L481" s="3"/>
      <c r="M481" s="3"/>
      <c r="N481" s="3"/>
      <c r="O481" s="3"/>
      <c r="P481" s="3"/>
      <c r="Q481" s="3"/>
      <c r="R481" s="3"/>
      <c r="S481" s="3"/>
      <c r="T481" s="3"/>
      <c r="U481" s="3"/>
      <c r="V481" s="3"/>
      <c r="W481" s="3"/>
      <c r="X481" s="3"/>
      <c r="Y481" s="3"/>
      <c r="Z481" s="3"/>
    </row>
    <row r="482">
      <c r="A482" s="3"/>
      <c r="B482" s="4"/>
      <c r="C482" s="4"/>
      <c r="D482" s="4"/>
      <c r="E482" s="4"/>
      <c r="F482" s="4"/>
      <c r="G482" s="3"/>
      <c r="H482" s="3"/>
      <c r="I482" s="3"/>
      <c r="J482" s="3"/>
      <c r="K482" s="3"/>
      <c r="L482" s="3"/>
      <c r="M482" s="3"/>
      <c r="N482" s="3"/>
      <c r="O482" s="3"/>
      <c r="P482" s="3"/>
      <c r="Q482" s="3"/>
      <c r="R482" s="3"/>
      <c r="S482" s="3"/>
      <c r="T482" s="3"/>
      <c r="U482" s="3"/>
      <c r="V482" s="3"/>
      <c r="W482" s="3"/>
      <c r="X482" s="3"/>
      <c r="Y482" s="3"/>
      <c r="Z482" s="3"/>
    </row>
    <row r="483">
      <c r="A483" s="3"/>
      <c r="B483" s="4"/>
      <c r="C483" s="4"/>
      <c r="D483" s="4"/>
      <c r="E483" s="4"/>
      <c r="F483" s="4"/>
      <c r="G483" s="3"/>
      <c r="H483" s="3"/>
      <c r="I483" s="3"/>
      <c r="J483" s="3"/>
      <c r="K483" s="3"/>
      <c r="L483" s="3"/>
      <c r="M483" s="3"/>
      <c r="N483" s="3"/>
      <c r="O483" s="3"/>
      <c r="P483" s="3"/>
      <c r="Q483" s="3"/>
      <c r="R483" s="3"/>
      <c r="S483" s="3"/>
      <c r="T483" s="3"/>
      <c r="U483" s="3"/>
      <c r="V483" s="3"/>
      <c r="W483" s="3"/>
      <c r="X483" s="3"/>
      <c r="Y483" s="3"/>
      <c r="Z483" s="3"/>
    </row>
    <row r="484">
      <c r="A484" s="3"/>
      <c r="B484" s="4"/>
      <c r="C484" s="4"/>
      <c r="D484" s="4"/>
      <c r="E484" s="4"/>
      <c r="F484" s="4"/>
      <c r="G484" s="3"/>
      <c r="H484" s="3"/>
      <c r="I484" s="3"/>
      <c r="J484" s="3"/>
      <c r="K484" s="3"/>
      <c r="L484" s="3"/>
      <c r="M484" s="3"/>
      <c r="N484" s="3"/>
      <c r="O484" s="3"/>
      <c r="P484" s="3"/>
      <c r="Q484" s="3"/>
      <c r="R484" s="3"/>
      <c r="S484" s="3"/>
      <c r="T484" s="3"/>
      <c r="U484" s="3"/>
      <c r="V484" s="3"/>
      <c r="W484" s="3"/>
      <c r="X484" s="3"/>
      <c r="Y484" s="3"/>
      <c r="Z484" s="3"/>
    </row>
    <row r="485">
      <c r="A485" s="3"/>
      <c r="B485" s="4"/>
      <c r="C485" s="4"/>
      <c r="D485" s="4"/>
      <c r="E485" s="4"/>
      <c r="F485" s="4"/>
      <c r="G485" s="3"/>
      <c r="H485" s="3"/>
      <c r="I485" s="3"/>
      <c r="J485" s="3"/>
      <c r="K485" s="3"/>
      <c r="L485" s="3"/>
      <c r="M485" s="3"/>
      <c r="N485" s="3"/>
      <c r="O485" s="3"/>
      <c r="P485" s="3"/>
      <c r="Q485" s="3"/>
      <c r="R485" s="3"/>
      <c r="S485" s="3"/>
      <c r="T485" s="3"/>
      <c r="U485" s="3"/>
      <c r="V485" s="3"/>
      <c r="W485" s="3"/>
      <c r="X485" s="3"/>
      <c r="Y485" s="3"/>
      <c r="Z485" s="3"/>
    </row>
    <row r="486">
      <c r="A486" s="3"/>
      <c r="B486" s="4"/>
      <c r="C486" s="4"/>
      <c r="D486" s="4"/>
      <c r="E486" s="4"/>
      <c r="F486" s="4"/>
      <c r="G486" s="3"/>
      <c r="H486" s="3"/>
      <c r="I486" s="3"/>
      <c r="J486" s="3"/>
      <c r="K486" s="3"/>
      <c r="L486" s="3"/>
      <c r="M486" s="3"/>
      <c r="N486" s="3"/>
      <c r="O486" s="3"/>
      <c r="P486" s="3"/>
      <c r="Q486" s="3"/>
      <c r="R486" s="3"/>
      <c r="S486" s="3"/>
      <c r="T486" s="3"/>
      <c r="U486" s="3"/>
      <c r="V486" s="3"/>
      <c r="W486" s="3"/>
      <c r="X486" s="3"/>
      <c r="Y486" s="3"/>
      <c r="Z486" s="3"/>
    </row>
    <row r="487">
      <c r="A487" s="3"/>
      <c r="B487" s="4"/>
      <c r="C487" s="4"/>
      <c r="D487" s="4"/>
      <c r="E487" s="4"/>
      <c r="F487" s="4"/>
      <c r="G487" s="3"/>
      <c r="H487" s="3"/>
      <c r="I487" s="3"/>
      <c r="J487" s="3"/>
      <c r="K487" s="3"/>
      <c r="L487" s="3"/>
      <c r="M487" s="3"/>
      <c r="N487" s="3"/>
      <c r="O487" s="3"/>
      <c r="P487" s="3"/>
      <c r="Q487" s="3"/>
      <c r="R487" s="3"/>
      <c r="S487" s="3"/>
      <c r="T487" s="3"/>
      <c r="U487" s="3"/>
      <c r="V487" s="3"/>
      <c r="W487" s="3"/>
      <c r="X487" s="3"/>
      <c r="Y487" s="3"/>
      <c r="Z487" s="3"/>
    </row>
    <row r="488">
      <c r="A488" s="3"/>
      <c r="B488" s="4"/>
      <c r="C488" s="4"/>
      <c r="D488" s="4"/>
      <c r="E488" s="4"/>
      <c r="F488" s="4"/>
      <c r="G488" s="3"/>
      <c r="H488" s="3"/>
      <c r="I488" s="3"/>
      <c r="J488" s="3"/>
      <c r="K488" s="3"/>
      <c r="L488" s="3"/>
      <c r="M488" s="3"/>
      <c r="N488" s="3"/>
      <c r="O488" s="3"/>
      <c r="P488" s="3"/>
      <c r="Q488" s="3"/>
      <c r="R488" s="3"/>
      <c r="S488" s="3"/>
      <c r="T488" s="3"/>
      <c r="U488" s="3"/>
      <c r="V488" s="3"/>
      <c r="W488" s="3"/>
      <c r="X488" s="3"/>
      <c r="Y488" s="3"/>
      <c r="Z488" s="3"/>
    </row>
    <row r="489">
      <c r="A489" s="3"/>
      <c r="B489" s="4"/>
      <c r="C489" s="4"/>
      <c r="D489" s="4"/>
      <c r="E489" s="4"/>
      <c r="F489" s="4"/>
      <c r="G489" s="3"/>
      <c r="H489" s="3"/>
      <c r="I489" s="3"/>
      <c r="J489" s="3"/>
      <c r="K489" s="3"/>
      <c r="L489" s="3"/>
      <c r="M489" s="3"/>
      <c r="N489" s="3"/>
      <c r="O489" s="3"/>
      <c r="P489" s="3"/>
      <c r="Q489" s="3"/>
      <c r="R489" s="3"/>
      <c r="S489" s="3"/>
      <c r="T489" s="3"/>
      <c r="U489" s="3"/>
      <c r="V489" s="3"/>
      <c r="W489" s="3"/>
      <c r="X489" s="3"/>
      <c r="Y489" s="3"/>
      <c r="Z489" s="3"/>
    </row>
    <row r="490">
      <c r="A490" s="3"/>
      <c r="B490" s="4"/>
      <c r="C490" s="4"/>
      <c r="D490" s="4"/>
      <c r="E490" s="4"/>
      <c r="F490" s="4"/>
      <c r="G490" s="3"/>
      <c r="H490" s="3"/>
      <c r="I490" s="3"/>
      <c r="J490" s="3"/>
      <c r="K490" s="3"/>
      <c r="L490" s="3"/>
      <c r="M490" s="3"/>
      <c r="N490" s="3"/>
      <c r="O490" s="3"/>
      <c r="P490" s="3"/>
      <c r="Q490" s="3"/>
      <c r="R490" s="3"/>
      <c r="S490" s="3"/>
      <c r="T490" s="3"/>
      <c r="U490" s="3"/>
      <c r="V490" s="3"/>
      <c r="W490" s="3"/>
      <c r="X490" s="3"/>
      <c r="Y490" s="3"/>
      <c r="Z490" s="3"/>
    </row>
    <row r="491">
      <c r="A491" s="3"/>
      <c r="B491" s="4"/>
      <c r="C491" s="4"/>
      <c r="D491" s="4"/>
      <c r="E491" s="4"/>
      <c r="F491" s="4"/>
      <c r="G491" s="3"/>
      <c r="H491" s="3"/>
      <c r="I491" s="3"/>
      <c r="J491" s="3"/>
      <c r="K491" s="3"/>
      <c r="L491" s="3"/>
      <c r="M491" s="3"/>
      <c r="N491" s="3"/>
      <c r="O491" s="3"/>
      <c r="P491" s="3"/>
      <c r="Q491" s="3"/>
      <c r="R491" s="3"/>
      <c r="S491" s="3"/>
      <c r="T491" s="3"/>
      <c r="U491" s="3"/>
      <c r="V491" s="3"/>
      <c r="W491" s="3"/>
      <c r="X491" s="3"/>
      <c r="Y491" s="3"/>
      <c r="Z491" s="3"/>
    </row>
    <row r="492">
      <c r="A492" s="3"/>
      <c r="B492" s="4"/>
      <c r="C492" s="4"/>
      <c r="D492" s="4"/>
      <c r="E492" s="4"/>
      <c r="F492" s="4"/>
      <c r="G492" s="3"/>
      <c r="H492" s="3"/>
      <c r="I492" s="3"/>
      <c r="J492" s="3"/>
      <c r="K492" s="3"/>
      <c r="L492" s="3"/>
      <c r="M492" s="3"/>
      <c r="N492" s="3"/>
      <c r="O492" s="3"/>
      <c r="P492" s="3"/>
      <c r="Q492" s="3"/>
      <c r="R492" s="3"/>
      <c r="S492" s="3"/>
      <c r="T492" s="3"/>
      <c r="U492" s="3"/>
      <c r="V492" s="3"/>
      <c r="W492" s="3"/>
      <c r="X492" s="3"/>
      <c r="Y492" s="3"/>
      <c r="Z492" s="3"/>
    </row>
    <row r="493">
      <c r="A493" s="3"/>
      <c r="B493" s="4"/>
      <c r="C493" s="4"/>
      <c r="D493" s="4"/>
      <c r="E493" s="4"/>
      <c r="F493" s="4"/>
      <c r="G493" s="3"/>
      <c r="H493" s="3"/>
      <c r="I493" s="3"/>
      <c r="J493" s="3"/>
      <c r="K493" s="3"/>
      <c r="L493" s="3"/>
      <c r="M493" s="3"/>
      <c r="N493" s="3"/>
      <c r="O493" s="3"/>
      <c r="P493" s="3"/>
      <c r="Q493" s="3"/>
      <c r="R493" s="3"/>
      <c r="S493" s="3"/>
      <c r="T493" s="3"/>
      <c r="U493" s="3"/>
      <c r="V493" s="3"/>
      <c r="W493" s="3"/>
      <c r="X493" s="3"/>
      <c r="Y493" s="3"/>
      <c r="Z493" s="3"/>
    </row>
    <row r="494">
      <c r="A494" s="3"/>
      <c r="B494" s="4"/>
      <c r="C494" s="4"/>
      <c r="D494" s="4"/>
      <c r="E494" s="4"/>
      <c r="F494" s="4"/>
      <c r="G494" s="3"/>
      <c r="H494" s="3"/>
      <c r="I494" s="3"/>
      <c r="J494" s="3"/>
      <c r="K494" s="3"/>
      <c r="L494" s="3"/>
      <c r="M494" s="3"/>
      <c r="N494" s="3"/>
      <c r="O494" s="3"/>
      <c r="P494" s="3"/>
      <c r="Q494" s="3"/>
      <c r="R494" s="3"/>
      <c r="S494" s="3"/>
      <c r="T494" s="3"/>
      <c r="U494" s="3"/>
      <c r="V494" s="3"/>
      <c r="W494" s="3"/>
      <c r="X494" s="3"/>
      <c r="Y494" s="3"/>
      <c r="Z494" s="3"/>
    </row>
    <row r="495">
      <c r="A495" s="3"/>
      <c r="B495" s="4"/>
      <c r="C495" s="4"/>
      <c r="D495" s="4"/>
      <c r="E495" s="4"/>
      <c r="F495" s="4"/>
      <c r="G495" s="3"/>
      <c r="H495" s="3"/>
      <c r="I495" s="3"/>
      <c r="J495" s="3"/>
      <c r="K495" s="3"/>
      <c r="L495" s="3"/>
      <c r="M495" s="3"/>
      <c r="N495" s="3"/>
      <c r="O495" s="3"/>
      <c r="P495" s="3"/>
      <c r="Q495" s="3"/>
      <c r="R495" s="3"/>
      <c r="S495" s="3"/>
      <c r="T495" s="3"/>
      <c r="U495" s="3"/>
      <c r="V495" s="3"/>
      <c r="W495" s="3"/>
      <c r="X495" s="3"/>
      <c r="Y495" s="3"/>
      <c r="Z495" s="3"/>
    </row>
    <row r="496">
      <c r="A496" s="3"/>
      <c r="B496" s="4"/>
      <c r="C496" s="4"/>
      <c r="D496" s="4"/>
      <c r="E496" s="4"/>
      <c r="F496" s="4"/>
      <c r="G496" s="3"/>
      <c r="H496" s="3"/>
      <c r="I496" s="3"/>
      <c r="J496" s="3"/>
      <c r="K496" s="3"/>
      <c r="L496" s="3"/>
      <c r="M496" s="3"/>
      <c r="N496" s="3"/>
      <c r="O496" s="3"/>
      <c r="P496" s="3"/>
      <c r="Q496" s="3"/>
      <c r="R496" s="3"/>
      <c r="S496" s="3"/>
      <c r="T496" s="3"/>
      <c r="U496" s="3"/>
      <c r="V496" s="3"/>
      <c r="W496" s="3"/>
      <c r="X496" s="3"/>
      <c r="Y496" s="3"/>
      <c r="Z496" s="3"/>
    </row>
    <row r="497">
      <c r="A497" s="3"/>
      <c r="B497" s="4"/>
      <c r="C497" s="4"/>
      <c r="D497" s="4"/>
      <c r="E497" s="4"/>
      <c r="F497" s="4"/>
      <c r="G497" s="3"/>
      <c r="H497" s="3"/>
      <c r="I497" s="3"/>
      <c r="J497" s="3"/>
      <c r="K497" s="3"/>
      <c r="L497" s="3"/>
      <c r="M497" s="3"/>
      <c r="N497" s="3"/>
      <c r="O497" s="3"/>
      <c r="P497" s="3"/>
      <c r="Q497" s="3"/>
      <c r="R497" s="3"/>
      <c r="S497" s="3"/>
      <c r="T497" s="3"/>
      <c r="U497" s="3"/>
      <c r="V497" s="3"/>
      <c r="W497" s="3"/>
      <c r="X497" s="3"/>
      <c r="Y497" s="3"/>
      <c r="Z497" s="3"/>
    </row>
    <row r="498">
      <c r="A498" s="3"/>
      <c r="B498" s="4"/>
      <c r="C498" s="4"/>
      <c r="D498" s="4"/>
      <c r="E498" s="4"/>
      <c r="F498" s="4"/>
      <c r="G498" s="3"/>
      <c r="H498" s="3"/>
      <c r="I498" s="3"/>
      <c r="J498" s="3"/>
      <c r="K498" s="3"/>
      <c r="L498" s="3"/>
      <c r="M498" s="3"/>
      <c r="N498" s="3"/>
      <c r="O498" s="3"/>
      <c r="P498" s="3"/>
      <c r="Q498" s="3"/>
      <c r="R498" s="3"/>
      <c r="S498" s="3"/>
      <c r="T498" s="3"/>
      <c r="U498" s="3"/>
      <c r="V498" s="3"/>
      <c r="W498" s="3"/>
      <c r="X498" s="3"/>
      <c r="Y498" s="3"/>
      <c r="Z498" s="3"/>
    </row>
    <row r="499">
      <c r="A499" s="3"/>
      <c r="B499" s="4"/>
      <c r="C499" s="4"/>
      <c r="D499" s="4"/>
      <c r="E499" s="4"/>
      <c r="F499" s="4"/>
      <c r="G499" s="3"/>
      <c r="H499" s="3"/>
      <c r="I499" s="3"/>
      <c r="J499" s="3"/>
      <c r="K499" s="3"/>
      <c r="L499" s="3"/>
      <c r="M499" s="3"/>
      <c r="N499" s="3"/>
      <c r="O499" s="3"/>
      <c r="P499" s="3"/>
      <c r="Q499" s="3"/>
      <c r="R499" s="3"/>
      <c r="S499" s="3"/>
      <c r="T499" s="3"/>
      <c r="U499" s="3"/>
      <c r="V499" s="3"/>
      <c r="W499" s="3"/>
      <c r="X499" s="3"/>
      <c r="Y499" s="3"/>
      <c r="Z499" s="3"/>
    </row>
    <row r="500">
      <c r="A500" s="3"/>
      <c r="B500" s="4"/>
      <c r="C500" s="4"/>
      <c r="D500" s="4"/>
      <c r="E500" s="4"/>
      <c r="F500" s="4"/>
      <c r="G500" s="3"/>
      <c r="H500" s="3"/>
      <c r="I500" s="3"/>
      <c r="J500" s="3"/>
      <c r="K500" s="3"/>
      <c r="L500" s="3"/>
      <c r="M500" s="3"/>
      <c r="N500" s="3"/>
      <c r="O500" s="3"/>
      <c r="P500" s="3"/>
      <c r="Q500" s="3"/>
      <c r="R500" s="3"/>
      <c r="S500" s="3"/>
      <c r="T500" s="3"/>
      <c r="U500" s="3"/>
      <c r="V500" s="3"/>
      <c r="W500" s="3"/>
      <c r="X500" s="3"/>
      <c r="Y500" s="3"/>
      <c r="Z500" s="3"/>
    </row>
    <row r="501">
      <c r="A501" s="3"/>
      <c r="B501" s="4"/>
      <c r="C501" s="4"/>
      <c r="D501" s="4"/>
      <c r="E501" s="4"/>
      <c r="F501" s="4"/>
      <c r="G501" s="3"/>
      <c r="H501" s="3"/>
      <c r="I501" s="3"/>
      <c r="J501" s="3"/>
      <c r="K501" s="3"/>
      <c r="L501" s="3"/>
      <c r="M501" s="3"/>
      <c r="N501" s="3"/>
      <c r="O501" s="3"/>
      <c r="P501" s="3"/>
      <c r="Q501" s="3"/>
      <c r="R501" s="3"/>
      <c r="S501" s="3"/>
      <c r="T501" s="3"/>
      <c r="U501" s="3"/>
      <c r="V501" s="3"/>
      <c r="W501" s="3"/>
      <c r="X501" s="3"/>
      <c r="Y501" s="3"/>
      <c r="Z501" s="3"/>
    </row>
    <row r="502">
      <c r="A502" s="3"/>
      <c r="B502" s="4"/>
      <c r="C502" s="4"/>
      <c r="D502" s="4"/>
      <c r="E502" s="4"/>
      <c r="F502" s="4"/>
      <c r="G502" s="3"/>
      <c r="H502" s="3"/>
      <c r="I502" s="3"/>
      <c r="J502" s="3"/>
      <c r="K502" s="3"/>
      <c r="L502" s="3"/>
      <c r="M502" s="3"/>
      <c r="N502" s="3"/>
      <c r="O502" s="3"/>
      <c r="P502" s="3"/>
      <c r="Q502" s="3"/>
      <c r="R502" s="3"/>
      <c r="S502" s="3"/>
      <c r="T502" s="3"/>
      <c r="U502" s="3"/>
      <c r="V502" s="3"/>
      <c r="W502" s="3"/>
      <c r="X502" s="3"/>
      <c r="Y502" s="3"/>
      <c r="Z502" s="3"/>
    </row>
    <row r="503">
      <c r="A503" s="3"/>
      <c r="B503" s="4"/>
      <c r="C503" s="4"/>
      <c r="D503" s="4"/>
      <c r="E503" s="4"/>
      <c r="F503" s="4"/>
      <c r="G503" s="3"/>
      <c r="H503" s="3"/>
      <c r="I503" s="3"/>
      <c r="J503" s="3"/>
      <c r="K503" s="3"/>
      <c r="L503" s="3"/>
      <c r="M503" s="3"/>
      <c r="N503" s="3"/>
      <c r="O503" s="3"/>
      <c r="P503" s="3"/>
      <c r="Q503" s="3"/>
      <c r="R503" s="3"/>
      <c r="S503" s="3"/>
      <c r="T503" s="3"/>
      <c r="U503" s="3"/>
      <c r="V503" s="3"/>
      <c r="W503" s="3"/>
      <c r="X503" s="3"/>
      <c r="Y503" s="3"/>
      <c r="Z503" s="3"/>
    </row>
    <row r="504">
      <c r="A504" s="3"/>
      <c r="B504" s="4"/>
      <c r="C504" s="4"/>
      <c r="D504" s="4"/>
      <c r="E504" s="4"/>
      <c r="F504" s="4"/>
      <c r="G504" s="3"/>
      <c r="H504" s="3"/>
      <c r="I504" s="3"/>
      <c r="J504" s="3"/>
      <c r="K504" s="3"/>
      <c r="L504" s="3"/>
      <c r="M504" s="3"/>
      <c r="N504" s="3"/>
      <c r="O504" s="3"/>
      <c r="P504" s="3"/>
      <c r="Q504" s="3"/>
      <c r="R504" s="3"/>
      <c r="S504" s="3"/>
      <c r="T504" s="3"/>
      <c r="U504" s="3"/>
      <c r="V504" s="3"/>
      <c r="W504" s="3"/>
      <c r="X504" s="3"/>
      <c r="Y504" s="3"/>
      <c r="Z504" s="3"/>
    </row>
    <row r="505">
      <c r="A505" s="3"/>
      <c r="B505" s="4"/>
      <c r="C505" s="4"/>
      <c r="D505" s="4"/>
      <c r="E505" s="4"/>
      <c r="F505" s="4"/>
      <c r="G505" s="3"/>
      <c r="H505" s="3"/>
      <c r="I505" s="3"/>
      <c r="J505" s="3"/>
      <c r="K505" s="3"/>
      <c r="L505" s="3"/>
      <c r="M505" s="3"/>
      <c r="N505" s="3"/>
      <c r="O505" s="3"/>
      <c r="P505" s="3"/>
      <c r="Q505" s="3"/>
      <c r="R505" s="3"/>
      <c r="S505" s="3"/>
      <c r="T505" s="3"/>
      <c r="U505" s="3"/>
      <c r="V505" s="3"/>
      <c r="W505" s="3"/>
      <c r="X505" s="3"/>
      <c r="Y505" s="3"/>
      <c r="Z505" s="3"/>
    </row>
    <row r="506">
      <c r="A506" s="3"/>
      <c r="B506" s="4"/>
      <c r="C506" s="4"/>
      <c r="D506" s="4"/>
      <c r="E506" s="4"/>
      <c r="F506" s="4"/>
      <c r="G506" s="3"/>
      <c r="H506" s="3"/>
      <c r="I506" s="3"/>
      <c r="J506" s="3"/>
      <c r="K506" s="3"/>
      <c r="L506" s="3"/>
      <c r="M506" s="3"/>
      <c r="N506" s="3"/>
      <c r="O506" s="3"/>
      <c r="P506" s="3"/>
      <c r="Q506" s="3"/>
      <c r="R506" s="3"/>
      <c r="S506" s="3"/>
      <c r="T506" s="3"/>
      <c r="U506" s="3"/>
      <c r="V506" s="3"/>
      <c r="W506" s="3"/>
      <c r="X506" s="3"/>
      <c r="Y506" s="3"/>
      <c r="Z506" s="3"/>
    </row>
    <row r="507">
      <c r="A507" s="3"/>
      <c r="B507" s="4"/>
      <c r="C507" s="4"/>
      <c r="D507" s="4"/>
      <c r="E507" s="4"/>
      <c r="F507" s="4"/>
      <c r="G507" s="3"/>
      <c r="H507" s="3"/>
      <c r="I507" s="3"/>
      <c r="J507" s="3"/>
      <c r="K507" s="3"/>
      <c r="L507" s="3"/>
      <c r="M507" s="3"/>
      <c r="N507" s="3"/>
      <c r="O507" s="3"/>
      <c r="P507" s="3"/>
      <c r="Q507" s="3"/>
      <c r="R507" s="3"/>
      <c r="S507" s="3"/>
      <c r="T507" s="3"/>
      <c r="U507" s="3"/>
      <c r="V507" s="3"/>
      <c r="W507" s="3"/>
      <c r="X507" s="3"/>
      <c r="Y507" s="3"/>
      <c r="Z507" s="3"/>
    </row>
    <row r="508">
      <c r="A508" s="3"/>
      <c r="B508" s="4"/>
      <c r="C508" s="4"/>
      <c r="D508" s="4"/>
      <c r="E508" s="4"/>
      <c r="F508" s="4"/>
      <c r="G508" s="3"/>
      <c r="H508" s="3"/>
      <c r="I508" s="3"/>
      <c r="J508" s="3"/>
      <c r="K508" s="3"/>
      <c r="L508" s="3"/>
      <c r="M508" s="3"/>
      <c r="N508" s="3"/>
      <c r="O508" s="3"/>
      <c r="P508" s="3"/>
      <c r="Q508" s="3"/>
      <c r="R508" s="3"/>
      <c r="S508" s="3"/>
      <c r="T508" s="3"/>
      <c r="U508" s="3"/>
      <c r="V508" s="3"/>
      <c r="W508" s="3"/>
      <c r="X508" s="3"/>
      <c r="Y508" s="3"/>
      <c r="Z508" s="3"/>
    </row>
    <row r="509">
      <c r="A509" s="3"/>
      <c r="B509" s="4"/>
      <c r="C509" s="4"/>
      <c r="D509" s="4"/>
      <c r="E509" s="4"/>
      <c r="F509" s="4"/>
      <c r="G509" s="3"/>
      <c r="H509" s="3"/>
      <c r="I509" s="3"/>
      <c r="J509" s="3"/>
      <c r="K509" s="3"/>
      <c r="L509" s="3"/>
      <c r="M509" s="3"/>
      <c r="N509" s="3"/>
      <c r="O509" s="3"/>
      <c r="P509" s="3"/>
      <c r="Q509" s="3"/>
      <c r="R509" s="3"/>
      <c r="S509" s="3"/>
      <c r="T509" s="3"/>
      <c r="U509" s="3"/>
      <c r="V509" s="3"/>
      <c r="W509" s="3"/>
      <c r="X509" s="3"/>
      <c r="Y509" s="3"/>
      <c r="Z509" s="3"/>
    </row>
    <row r="510">
      <c r="A510" s="3"/>
      <c r="B510" s="4"/>
      <c r="C510" s="4"/>
      <c r="D510" s="4"/>
      <c r="E510" s="4"/>
      <c r="F510" s="4"/>
      <c r="G510" s="3"/>
      <c r="H510" s="3"/>
      <c r="I510" s="3"/>
      <c r="J510" s="3"/>
      <c r="K510" s="3"/>
      <c r="L510" s="3"/>
      <c r="M510" s="3"/>
      <c r="N510" s="3"/>
      <c r="O510" s="3"/>
      <c r="P510" s="3"/>
      <c r="Q510" s="3"/>
      <c r="R510" s="3"/>
      <c r="S510" s="3"/>
      <c r="T510" s="3"/>
      <c r="U510" s="3"/>
      <c r="V510" s="3"/>
      <c r="W510" s="3"/>
      <c r="X510" s="3"/>
      <c r="Y510" s="3"/>
      <c r="Z510" s="3"/>
    </row>
    <row r="511">
      <c r="A511" s="3"/>
      <c r="B511" s="4"/>
      <c r="C511" s="4"/>
      <c r="D511" s="4"/>
      <c r="E511" s="4"/>
      <c r="F511" s="4"/>
      <c r="G511" s="3"/>
      <c r="H511" s="3"/>
      <c r="I511" s="3"/>
      <c r="J511" s="3"/>
      <c r="K511" s="3"/>
      <c r="L511" s="3"/>
      <c r="M511" s="3"/>
      <c r="N511" s="3"/>
      <c r="O511" s="3"/>
      <c r="P511" s="3"/>
      <c r="Q511" s="3"/>
      <c r="R511" s="3"/>
      <c r="S511" s="3"/>
      <c r="T511" s="3"/>
      <c r="U511" s="3"/>
      <c r="V511" s="3"/>
      <c r="W511" s="3"/>
      <c r="X511" s="3"/>
      <c r="Y511" s="3"/>
      <c r="Z511" s="3"/>
    </row>
    <row r="512">
      <c r="A512" s="3"/>
      <c r="B512" s="4"/>
      <c r="C512" s="4"/>
      <c r="D512" s="4"/>
      <c r="E512" s="4"/>
      <c r="F512" s="4"/>
      <c r="G512" s="3"/>
      <c r="H512" s="3"/>
      <c r="I512" s="3"/>
      <c r="J512" s="3"/>
      <c r="K512" s="3"/>
      <c r="L512" s="3"/>
      <c r="M512" s="3"/>
      <c r="N512" s="3"/>
      <c r="O512" s="3"/>
      <c r="P512" s="3"/>
      <c r="Q512" s="3"/>
      <c r="R512" s="3"/>
      <c r="S512" s="3"/>
      <c r="T512" s="3"/>
      <c r="U512" s="3"/>
      <c r="V512" s="3"/>
      <c r="W512" s="3"/>
      <c r="X512" s="3"/>
      <c r="Y512" s="3"/>
      <c r="Z512" s="3"/>
    </row>
    <row r="513">
      <c r="A513" s="3"/>
      <c r="B513" s="4"/>
      <c r="C513" s="4"/>
      <c r="D513" s="4"/>
      <c r="E513" s="4"/>
      <c r="F513" s="4"/>
      <c r="G513" s="3"/>
      <c r="H513" s="3"/>
      <c r="I513" s="3"/>
      <c r="J513" s="3"/>
      <c r="K513" s="3"/>
      <c r="L513" s="3"/>
      <c r="M513" s="3"/>
      <c r="N513" s="3"/>
      <c r="O513" s="3"/>
      <c r="P513" s="3"/>
      <c r="Q513" s="3"/>
      <c r="R513" s="3"/>
      <c r="S513" s="3"/>
      <c r="T513" s="3"/>
      <c r="U513" s="3"/>
      <c r="V513" s="3"/>
      <c r="W513" s="3"/>
      <c r="X513" s="3"/>
      <c r="Y513" s="3"/>
      <c r="Z513" s="3"/>
    </row>
    <row r="514">
      <c r="A514" s="3"/>
      <c r="B514" s="4"/>
      <c r="C514" s="4"/>
      <c r="D514" s="4"/>
      <c r="E514" s="4"/>
      <c r="F514" s="4"/>
      <c r="G514" s="3"/>
      <c r="H514" s="3"/>
      <c r="I514" s="3"/>
      <c r="J514" s="3"/>
      <c r="K514" s="3"/>
      <c r="L514" s="3"/>
      <c r="M514" s="3"/>
      <c r="N514" s="3"/>
      <c r="O514" s="3"/>
      <c r="P514" s="3"/>
      <c r="Q514" s="3"/>
      <c r="R514" s="3"/>
      <c r="S514" s="3"/>
      <c r="T514" s="3"/>
      <c r="U514" s="3"/>
      <c r="V514" s="3"/>
      <c r="W514" s="3"/>
      <c r="X514" s="3"/>
      <c r="Y514" s="3"/>
      <c r="Z514" s="3"/>
    </row>
    <row r="515">
      <c r="A515" s="3"/>
      <c r="B515" s="4"/>
      <c r="C515" s="4"/>
      <c r="D515" s="4"/>
      <c r="E515" s="4"/>
      <c r="F515" s="4"/>
      <c r="G515" s="3"/>
      <c r="H515" s="3"/>
      <c r="I515" s="3"/>
      <c r="J515" s="3"/>
      <c r="K515" s="3"/>
      <c r="L515" s="3"/>
      <c r="M515" s="3"/>
      <c r="N515" s="3"/>
      <c r="O515" s="3"/>
      <c r="P515" s="3"/>
      <c r="Q515" s="3"/>
      <c r="R515" s="3"/>
      <c r="S515" s="3"/>
      <c r="T515" s="3"/>
      <c r="U515" s="3"/>
      <c r="V515" s="3"/>
      <c r="W515" s="3"/>
      <c r="X515" s="3"/>
      <c r="Y515" s="3"/>
      <c r="Z515" s="3"/>
    </row>
    <row r="516">
      <c r="A516" s="3"/>
      <c r="B516" s="4"/>
      <c r="C516" s="4"/>
      <c r="D516" s="4"/>
      <c r="E516" s="4"/>
      <c r="F516" s="4"/>
      <c r="G516" s="3"/>
      <c r="H516" s="3"/>
      <c r="I516" s="3"/>
      <c r="J516" s="3"/>
      <c r="K516" s="3"/>
      <c r="L516" s="3"/>
      <c r="M516" s="3"/>
      <c r="N516" s="3"/>
      <c r="O516" s="3"/>
      <c r="P516" s="3"/>
      <c r="Q516" s="3"/>
      <c r="R516" s="3"/>
      <c r="S516" s="3"/>
      <c r="T516" s="3"/>
      <c r="U516" s="3"/>
      <c r="V516" s="3"/>
      <c r="W516" s="3"/>
      <c r="X516" s="3"/>
      <c r="Y516" s="3"/>
      <c r="Z516" s="3"/>
    </row>
    <row r="517">
      <c r="A517" s="3"/>
      <c r="B517" s="4"/>
      <c r="C517" s="4"/>
      <c r="D517" s="4"/>
      <c r="E517" s="4"/>
      <c r="F517" s="4"/>
      <c r="G517" s="3"/>
      <c r="H517" s="3"/>
      <c r="I517" s="3"/>
      <c r="J517" s="3"/>
      <c r="K517" s="3"/>
      <c r="L517" s="3"/>
      <c r="M517" s="3"/>
      <c r="N517" s="3"/>
      <c r="O517" s="3"/>
      <c r="P517" s="3"/>
      <c r="Q517" s="3"/>
      <c r="R517" s="3"/>
      <c r="S517" s="3"/>
      <c r="T517" s="3"/>
      <c r="U517" s="3"/>
      <c r="V517" s="3"/>
      <c r="W517" s="3"/>
      <c r="X517" s="3"/>
      <c r="Y517" s="3"/>
      <c r="Z517" s="3"/>
    </row>
    <row r="518">
      <c r="A518" s="3"/>
      <c r="B518" s="4"/>
      <c r="C518" s="4"/>
      <c r="D518" s="4"/>
      <c r="E518" s="4"/>
      <c r="F518" s="4"/>
      <c r="G518" s="3"/>
      <c r="H518" s="3"/>
      <c r="I518" s="3"/>
      <c r="J518" s="3"/>
      <c r="K518" s="3"/>
      <c r="L518" s="3"/>
      <c r="M518" s="3"/>
      <c r="N518" s="3"/>
      <c r="O518" s="3"/>
      <c r="P518" s="3"/>
      <c r="Q518" s="3"/>
      <c r="R518" s="3"/>
      <c r="S518" s="3"/>
      <c r="T518" s="3"/>
      <c r="U518" s="3"/>
      <c r="V518" s="3"/>
      <c r="W518" s="3"/>
      <c r="X518" s="3"/>
      <c r="Y518" s="3"/>
      <c r="Z518" s="3"/>
    </row>
    <row r="519">
      <c r="A519" s="3"/>
      <c r="B519" s="4"/>
      <c r="C519" s="4"/>
      <c r="D519" s="4"/>
      <c r="E519" s="4"/>
      <c r="F519" s="4"/>
      <c r="G519" s="3"/>
      <c r="H519" s="3"/>
      <c r="I519" s="3"/>
      <c r="J519" s="3"/>
      <c r="K519" s="3"/>
      <c r="L519" s="3"/>
      <c r="M519" s="3"/>
      <c r="N519" s="3"/>
      <c r="O519" s="3"/>
      <c r="P519" s="3"/>
      <c r="Q519" s="3"/>
      <c r="R519" s="3"/>
      <c r="S519" s="3"/>
      <c r="T519" s="3"/>
      <c r="U519" s="3"/>
      <c r="V519" s="3"/>
      <c r="W519" s="3"/>
      <c r="X519" s="3"/>
      <c r="Y519" s="3"/>
      <c r="Z519" s="3"/>
    </row>
    <row r="520">
      <c r="A520" s="3"/>
      <c r="B520" s="4"/>
      <c r="C520" s="4"/>
      <c r="D520" s="4"/>
      <c r="E520" s="4"/>
      <c r="F520" s="4"/>
      <c r="G520" s="3"/>
      <c r="H520" s="3"/>
      <c r="I520" s="3"/>
      <c r="J520" s="3"/>
      <c r="K520" s="3"/>
      <c r="L520" s="3"/>
      <c r="M520" s="3"/>
      <c r="N520" s="3"/>
      <c r="O520" s="3"/>
      <c r="P520" s="3"/>
      <c r="Q520" s="3"/>
      <c r="R520" s="3"/>
      <c r="S520" s="3"/>
      <c r="T520" s="3"/>
      <c r="U520" s="3"/>
      <c r="V520" s="3"/>
      <c r="W520" s="3"/>
      <c r="X520" s="3"/>
      <c r="Y520" s="3"/>
      <c r="Z520" s="3"/>
    </row>
    <row r="521">
      <c r="A521" s="3"/>
      <c r="B521" s="4"/>
      <c r="C521" s="4"/>
      <c r="D521" s="4"/>
      <c r="E521" s="4"/>
      <c r="F521" s="4"/>
      <c r="G521" s="3"/>
      <c r="H521" s="3"/>
      <c r="I521" s="3"/>
      <c r="J521" s="3"/>
      <c r="K521" s="3"/>
      <c r="L521" s="3"/>
      <c r="M521" s="3"/>
      <c r="N521" s="3"/>
      <c r="O521" s="3"/>
      <c r="P521" s="3"/>
      <c r="Q521" s="3"/>
      <c r="R521" s="3"/>
      <c r="S521" s="3"/>
      <c r="T521" s="3"/>
      <c r="U521" s="3"/>
      <c r="V521" s="3"/>
      <c r="W521" s="3"/>
      <c r="X521" s="3"/>
      <c r="Y521" s="3"/>
      <c r="Z521" s="3"/>
    </row>
    <row r="522">
      <c r="A522" s="3"/>
      <c r="B522" s="4"/>
      <c r="C522" s="4"/>
      <c r="D522" s="4"/>
      <c r="E522" s="4"/>
      <c r="F522" s="4"/>
      <c r="G522" s="3"/>
      <c r="H522" s="3"/>
      <c r="I522" s="3"/>
      <c r="J522" s="3"/>
      <c r="K522" s="3"/>
      <c r="L522" s="3"/>
      <c r="M522" s="3"/>
      <c r="N522" s="3"/>
      <c r="O522" s="3"/>
      <c r="P522" s="3"/>
      <c r="Q522" s="3"/>
      <c r="R522" s="3"/>
      <c r="S522" s="3"/>
      <c r="T522" s="3"/>
      <c r="U522" s="3"/>
      <c r="V522" s="3"/>
      <c r="W522" s="3"/>
      <c r="X522" s="3"/>
      <c r="Y522" s="3"/>
      <c r="Z522" s="3"/>
    </row>
    <row r="523">
      <c r="A523" s="3"/>
      <c r="B523" s="4"/>
      <c r="C523" s="4"/>
      <c r="D523" s="4"/>
      <c r="E523" s="4"/>
      <c r="F523" s="4"/>
      <c r="G523" s="3"/>
      <c r="H523" s="3"/>
      <c r="I523" s="3"/>
      <c r="J523" s="3"/>
      <c r="K523" s="3"/>
      <c r="L523" s="3"/>
      <c r="M523" s="3"/>
      <c r="N523" s="3"/>
      <c r="O523" s="3"/>
      <c r="P523" s="3"/>
      <c r="Q523" s="3"/>
      <c r="R523" s="3"/>
      <c r="S523" s="3"/>
      <c r="T523" s="3"/>
      <c r="U523" s="3"/>
      <c r="V523" s="3"/>
      <c r="W523" s="3"/>
      <c r="X523" s="3"/>
      <c r="Y523" s="3"/>
      <c r="Z523" s="3"/>
    </row>
    <row r="524">
      <c r="A524" s="3"/>
      <c r="B524" s="4"/>
      <c r="C524" s="4"/>
      <c r="D524" s="4"/>
      <c r="E524" s="4"/>
      <c r="F524" s="4"/>
      <c r="G524" s="3"/>
      <c r="H524" s="3"/>
      <c r="I524" s="3"/>
      <c r="J524" s="3"/>
      <c r="K524" s="3"/>
      <c r="L524" s="3"/>
      <c r="M524" s="3"/>
      <c r="N524" s="3"/>
      <c r="O524" s="3"/>
      <c r="P524" s="3"/>
      <c r="Q524" s="3"/>
      <c r="R524" s="3"/>
      <c r="S524" s="3"/>
      <c r="T524" s="3"/>
      <c r="U524" s="3"/>
      <c r="V524" s="3"/>
      <c r="W524" s="3"/>
      <c r="X524" s="3"/>
      <c r="Y524" s="3"/>
      <c r="Z524" s="3"/>
    </row>
    <row r="525">
      <c r="A525" s="3"/>
      <c r="B525" s="4"/>
      <c r="C525" s="4"/>
      <c r="D525" s="4"/>
      <c r="E525" s="4"/>
      <c r="F525" s="4"/>
      <c r="G525" s="3"/>
      <c r="H525" s="3"/>
      <c r="I525" s="3"/>
      <c r="J525" s="3"/>
      <c r="K525" s="3"/>
      <c r="L525" s="3"/>
      <c r="M525" s="3"/>
      <c r="N525" s="3"/>
      <c r="O525" s="3"/>
      <c r="P525" s="3"/>
      <c r="Q525" s="3"/>
      <c r="R525" s="3"/>
      <c r="S525" s="3"/>
      <c r="T525" s="3"/>
      <c r="U525" s="3"/>
      <c r="V525" s="3"/>
      <c r="W525" s="3"/>
      <c r="X525" s="3"/>
      <c r="Y525" s="3"/>
      <c r="Z525" s="3"/>
    </row>
    <row r="526">
      <c r="A526" s="3"/>
      <c r="B526" s="4"/>
      <c r="C526" s="4"/>
      <c r="D526" s="4"/>
      <c r="E526" s="4"/>
      <c r="F526" s="4"/>
      <c r="G526" s="3"/>
      <c r="H526" s="3"/>
      <c r="I526" s="3"/>
      <c r="J526" s="3"/>
      <c r="K526" s="3"/>
      <c r="L526" s="3"/>
      <c r="M526" s="3"/>
      <c r="N526" s="3"/>
      <c r="O526" s="3"/>
      <c r="P526" s="3"/>
      <c r="Q526" s="3"/>
      <c r="R526" s="3"/>
      <c r="S526" s="3"/>
      <c r="T526" s="3"/>
      <c r="U526" s="3"/>
      <c r="V526" s="3"/>
      <c r="W526" s="3"/>
      <c r="X526" s="3"/>
      <c r="Y526" s="3"/>
      <c r="Z526" s="3"/>
    </row>
    <row r="527">
      <c r="A527" s="3"/>
      <c r="B527" s="4"/>
      <c r="C527" s="4"/>
      <c r="D527" s="4"/>
      <c r="E527" s="4"/>
      <c r="F527" s="4"/>
      <c r="G527" s="3"/>
      <c r="H527" s="3"/>
      <c r="I527" s="3"/>
      <c r="J527" s="3"/>
      <c r="K527" s="3"/>
      <c r="L527" s="3"/>
      <c r="M527" s="3"/>
      <c r="N527" s="3"/>
      <c r="O527" s="3"/>
      <c r="P527" s="3"/>
      <c r="Q527" s="3"/>
      <c r="R527" s="3"/>
      <c r="S527" s="3"/>
      <c r="T527" s="3"/>
      <c r="U527" s="3"/>
      <c r="V527" s="3"/>
      <c r="W527" s="3"/>
      <c r="X527" s="3"/>
      <c r="Y527" s="3"/>
      <c r="Z527" s="3"/>
    </row>
    <row r="528">
      <c r="A528" s="3"/>
      <c r="B528" s="4"/>
      <c r="C528" s="4"/>
      <c r="D528" s="4"/>
      <c r="E528" s="4"/>
      <c r="F528" s="4"/>
      <c r="G528" s="3"/>
      <c r="H528" s="3"/>
      <c r="I528" s="3"/>
      <c r="J528" s="3"/>
      <c r="K528" s="3"/>
      <c r="L528" s="3"/>
      <c r="M528" s="3"/>
      <c r="N528" s="3"/>
      <c r="O528" s="3"/>
      <c r="P528" s="3"/>
      <c r="Q528" s="3"/>
      <c r="R528" s="3"/>
      <c r="S528" s="3"/>
      <c r="T528" s="3"/>
      <c r="U528" s="3"/>
      <c r="V528" s="3"/>
      <c r="W528" s="3"/>
      <c r="X528" s="3"/>
      <c r="Y528" s="3"/>
      <c r="Z528" s="3"/>
    </row>
    <row r="529">
      <c r="A529" s="3"/>
      <c r="B529" s="4"/>
      <c r="C529" s="4"/>
      <c r="D529" s="4"/>
      <c r="E529" s="4"/>
      <c r="F529" s="4"/>
      <c r="G529" s="3"/>
      <c r="H529" s="3"/>
      <c r="I529" s="3"/>
      <c r="J529" s="3"/>
      <c r="K529" s="3"/>
      <c r="L529" s="3"/>
      <c r="M529" s="3"/>
      <c r="N529" s="3"/>
      <c r="O529" s="3"/>
      <c r="P529" s="3"/>
      <c r="Q529" s="3"/>
      <c r="R529" s="3"/>
      <c r="S529" s="3"/>
      <c r="T529" s="3"/>
      <c r="U529" s="3"/>
      <c r="V529" s="3"/>
      <c r="W529" s="3"/>
      <c r="X529" s="3"/>
      <c r="Y529" s="3"/>
      <c r="Z529" s="3"/>
    </row>
    <row r="530">
      <c r="A530" s="3"/>
      <c r="B530" s="4"/>
      <c r="C530" s="4"/>
      <c r="D530" s="4"/>
      <c r="E530" s="4"/>
      <c r="F530" s="4"/>
      <c r="G530" s="3"/>
      <c r="H530" s="3"/>
      <c r="I530" s="3"/>
      <c r="J530" s="3"/>
      <c r="K530" s="3"/>
      <c r="L530" s="3"/>
      <c r="M530" s="3"/>
      <c r="N530" s="3"/>
      <c r="O530" s="3"/>
      <c r="P530" s="3"/>
      <c r="Q530" s="3"/>
      <c r="R530" s="3"/>
      <c r="S530" s="3"/>
      <c r="T530" s="3"/>
      <c r="U530" s="3"/>
      <c r="V530" s="3"/>
      <c r="W530" s="3"/>
      <c r="X530" s="3"/>
      <c r="Y530" s="3"/>
      <c r="Z530" s="3"/>
    </row>
    <row r="531">
      <c r="A531" s="3"/>
      <c r="B531" s="4"/>
      <c r="C531" s="4"/>
      <c r="D531" s="4"/>
      <c r="E531" s="4"/>
      <c r="F531" s="4"/>
      <c r="G531" s="3"/>
      <c r="H531" s="3"/>
      <c r="I531" s="3"/>
      <c r="J531" s="3"/>
      <c r="K531" s="3"/>
      <c r="L531" s="3"/>
      <c r="M531" s="3"/>
      <c r="N531" s="3"/>
      <c r="O531" s="3"/>
      <c r="P531" s="3"/>
      <c r="Q531" s="3"/>
      <c r="R531" s="3"/>
      <c r="S531" s="3"/>
      <c r="T531" s="3"/>
      <c r="U531" s="3"/>
      <c r="V531" s="3"/>
      <c r="W531" s="3"/>
      <c r="X531" s="3"/>
      <c r="Y531" s="3"/>
      <c r="Z531" s="3"/>
    </row>
    <row r="532">
      <c r="A532" s="3"/>
      <c r="B532" s="4"/>
      <c r="C532" s="4"/>
      <c r="D532" s="4"/>
      <c r="E532" s="4"/>
      <c r="F532" s="4"/>
      <c r="G532" s="3"/>
      <c r="H532" s="3"/>
      <c r="I532" s="3"/>
      <c r="J532" s="3"/>
      <c r="K532" s="3"/>
      <c r="L532" s="3"/>
      <c r="M532" s="3"/>
      <c r="N532" s="3"/>
      <c r="O532" s="3"/>
      <c r="P532" s="3"/>
      <c r="Q532" s="3"/>
      <c r="R532" s="3"/>
      <c r="S532" s="3"/>
      <c r="T532" s="3"/>
      <c r="U532" s="3"/>
      <c r="V532" s="3"/>
      <c r="W532" s="3"/>
      <c r="X532" s="3"/>
      <c r="Y532" s="3"/>
      <c r="Z532" s="3"/>
    </row>
    <row r="533">
      <c r="A533" s="3"/>
      <c r="B533" s="4"/>
      <c r="C533" s="4"/>
      <c r="D533" s="4"/>
      <c r="E533" s="4"/>
      <c r="F533" s="4"/>
      <c r="G533" s="3"/>
      <c r="H533" s="3"/>
      <c r="I533" s="3"/>
      <c r="J533" s="3"/>
      <c r="K533" s="3"/>
      <c r="L533" s="3"/>
      <c r="M533" s="3"/>
      <c r="N533" s="3"/>
      <c r="O533" s="3"/>
      <c r="P533" s="3"/>
      <c r="Q533" s="3"/>
      <c r="R533" s="3"/>
      <c r="S533" s="3"/>
      <c r="T533" s="3"/>
      <c r="U533" s="3"/>
      <c r="V533" s="3"/>
      <c r="W533" s="3"/>
      <c r="X533" s="3"/>
      <c r="Y533" s="3"/>
      <c r="Z533" s="3"/>
    </row>
    <row r="534">
      <c r="A534" s="3"/>
      <c r="B534" s="4"/>
      <c r="C534" s="4"/>
      <c r="D534" s="4"/>
      <c r="E534" s="4"/>
      <c r="F534" s="4"/>
      <c r="G534" s="3"/>
      <c r="H534" s="3"/>
      <c r="I534" s="3"/>
      <c r="J534" s="3"/>
      <c r="K534" s="3"/>
      <c r="L534" s="3"/>
      <c r="M534" s="3"/>
      <c r="N534" s="3"/>
      <c r="O534" s="3"/>
      <c r="P534" s="3"/>
      <c r="Q534" s="3"/>
      <c r="R534" s="3"/>
      <c r="S534" s="3"/>
      <c r="T534" s="3"/>
      <c r="U534" s="3"/>
      <c r="V534" s="3"/>
      <c r="W534" s="3"/>
      <c r="X534" s="3"/>
      <c r="Y534" s="3"/>
      <c r="Z534" s="3"/>
    </row>
    <row r="535">
      <c r="A535" s="3"/>
      <c r="B535" s="4"/>
      <c r="C535" s="4"/>
      <c r="D535" s="4"/>
      <c r="E535" s="4"/>
      <c r="F535" s="4"/>
      <c r="G535" s="3"/>
      <c r="H535" s="3"/>
      <c r="I535" s="3"/>
      <c r="J535" s="3"/>
      <c r="K535" s="3"/>
      <c r="L535" s="3"/>
      <c r="M535" s="3"/>
      <c r="N535" s="3"/>
      <c r="O535" s="3"/>
      <c r="P535" s="3"/>
      <c r="Q535" s="3"/>
      <c r="R535" s="3"/>
      <c r="S535" s="3"/>
      <c r="T535" s="3"/>
      <c r="U535" s="3"/>
      <c r="V535" s="3"/>
      <c r="W535" s="3"/>
      <c r="X535" s="3"/>
      <c r="Y535" s="3"/>
      <c r="Z535" s="3"/>
    </row>
    <row r="536">
      <c r="A536" s="3"/>
      <c r="B536" s="4"/>
      <c r="C536" s="4"/>
      <c r="D536" s="4"/>
      <c r="E536" s="4"/>
      <c r="F536" s="4"/>
      <c r="G536" s="3"/>
      <c r="H536" s="3"/>
      <c r="I536" s="3"/>
      <c r="J536" s="3"/>
      <c r="K536" s="3"/>
      <c r="L536" s="3"/>
      <c r="M536" s="3"/>
      <c r="N536" s="3"/>
      <c r="O536" s="3"/>
      <c r="P536" s="3"/>
      <c r="Q536" s="3"/>
      <c r="R536" s="3"/>
      <c r="S536" s="3"/>
      <c r="T536" s="3"/>
      <c r="U536" s="3"/>
      <c r="V536" s="3"/>
      <c r="W536" s="3"/>
      <c r="X536" s="3"/>
      <c r="Y536" s="3"/>
      <c r="Z536" s="3"/>
    </row>
    <row r="537">
      <c r="A537" s="3"/>
      <c r="B537" s="4"/>
      <c r="C537" s="4"/>
      <c r="D537" s="4"/>
      <c r="E537" s="4"/>
      <c r="F537" s="4"/>
      <c r="G537" s="3"/>
      <c r="H537" s="3"/>
      <c r="I537" s="3"/>
      <c r="J537" s="3"/>
      <c r="K537" s="3"/>
      <c r="L537" s="3"/>
      <c r="M537" s="3"/>
      <c r="N537" s="3"/>
      <c r="O537" s="3"/>
      <c r="P537" s="3"/>
      <c r="Q537" s="3"/>
      <c r="R537" s="3"/>
      <c r="S537" s="3"/>
      <c r="T537" s="3"/>
      <c r="U537" s="3"/>
      <c r="V537" s="3"/>
      <c r="W537" s="3"/>
      <c r="X537" s="3"/>
      <c r="Y537" s="3"/>
      <c r="Z537" s="3"/>
    </row>
    <row r="538">
      <c r="A538" s="3"/>
      <c r="B538" s="4"/>
      <c r="C538" s="4"/>
      <c r="D538" s="4"/>
      <c r="E538" s="4"/>
      <c r="F538" s="4"/>
      <c r="G538" s="3"/>
      <c r="H538" s="3"/>
      <c r="I538" s="3"/>
      <c r="J538" s="3"/>
      <c r="K538" s="3"/>
      <c r="L538" s="3"/>
      <c r="M538" s="3"/>
      <c r="N538" s="3"/>
      <c r="O538" s="3"/>
      <c r="P538" s="3"/>
      <c r="Q538" s="3"/>
      <c r="R538" s="3"/>
      <c r="S538" s="3"/>
      <c r="T538" s="3"/>
      <c r="U538" s="3"/>
      <c r="V538" s="3"/>
      <c r="W538" s="3"/>
      <c r="X538" s="3"/>
      <c r="Y538" s="3"/>
      <c r="Z538" s="3"/>
    </row>
    <row r="539">
      <c r="A539" s="3"/>
      <c r="B539" s="4"/>
      <c r="C539" s="4"/>
      <c r="D539" s="4"/>
      <c r="E539" s="4"/>
      <c r="F539" s="4"/>
      <c r="G539" s="3"/>
      <c r="H539" s="3"/>
      <c r="I539" s="3"/>
      <c r="J539" s="3"/>
      <c r="K539" s="3"/>
      <c r="L539" s="3"/>
      <c r="M539" s="3"/>
      <c r="N539" s="3"/>
      <c r="O539" s="3"/>
      <c r="P539" s="3"/>
      <c r="Q539" s="3"/>
      <c r="R539" s="3"/>
      <c r="S539" s="3"/>
      <c r="T539" s="3"/>
      <c r="U539" s="3"/>
      <c r="V539" s="3"/>
      <c r="W539" s="3"/>
      <c r="X539" s="3"/>
      <c r="Y539" s="3"/>
      <c r="Z539" s="3"/>
    </row>
    <row r="540">
      <c r="A540" s="3"/>
      <c r="B540" s="4"/>
      <c r="C540" s="4"/>
      <c r="D540" s="4"/>
      <c r="E540" s="4"/>
      <c r="F540" s="4"/>
      <c r="G540" s="3"/>
      <c r="H540" s="3"/>
      <c r="I540" s="3"/>
      <c r="J540" s="3"/>
      <c r="K540" s="3"/>
      <c r="L540" s="3"/>
      <c r="M540" s="3"/>
      <c r="N540" s="3"/>
      <c r="O540" s="3"/>
      <c r="P540" s="3"/>
      <c r="Q540" s="3"/>
      <c r="R540" s="3"/>
      <c r="S540" s="3"/>
      <c r="T540" s="3"/>
      <c r="U540" s="3"/>
      <c r="V540" s="3"/>
      <c r="W540" s="3"/>
      <c r="X540" s="3"/>
      <c r="Y540" s="3"/>
      <c r="Z540" s="3"/>
    </row>
    <row r="541">
      <c r="A541" s="3"/>
      <c r="B541" s="4"/>
      <c r="C541" s="4"/>
      <c r="D541" s="4"/>
      <c r="E541" s="4"/>
      <c r="F541" s="4"/>
      <c r="G541" s="3"/>
      <c r="H541" s="3"/>
      <c r="I541" s="3"/>
      <c r="J541" s="3"/>
      <c r="K541" s="3"/>
      <c r="L541" s="3"/>
      <c r="M541" s="3"/>
      <c r="N541" s="3"/>
      <c r="O541" s="3"/>
      <c r="P541" s="3"/>
      <c r="Q541" s="3"/>
      <c r="R541" s="3"/>
      <c r="S541" s="3"/>
      <c r="T541" s="3"/>
      <c r="U541" s="3"/>
      <c r="V541" s="3"/>
      <c r="W541" s="3"/>
      <c r="X541" s="3"/>
      <c r="Y541" s="3"/>
      <c r="Z541" s="3"/>
    </row>
    <row r="542">
      <c r="A542" s="3"/>
      <c r="B542" s="4"/>
      <c r="C542" s="4"/>
      <c r="D542" s="4"/>
      <c r="E542" s="4"/>
      <c r="F542" s="4"/>
      <c r="G542" s="3"/>
      <c r="H542" s="3"/>
      <c r="I542" s="3"/>
      <c r="J542" s="3"/>
      <c r="K542" s="3"/>
      <c r="L542" s="3"/>
      <c r="M542" s="3"/>
      <c r="N542" s="3"/>
      <c r="O542" s="3"/>
      <c r="P542" s="3"/>
      <c r="Q542" s="3"/>
      <c r="R542" s="3"/>
      <c r="S542" s="3"/>
      <c r="T542" s="3"/>
      <c r="U542" s="3"/>
      <c r="V542" s="3"/>
      <c r="W542" s="3"/>
      <c r="X542" s="3"/>
      <c r="Y542" s="3"/>
      <c r="Z542" s="3"/>
    </row>
    <row r="543">
      <c r="A543" s="3"/>
      <c r="B543" s="4"/>
      <c r="C543" s="4"/>
      <c r="D543" s="4"/>
      <c r="E543" s="4"/>
      <c r="F543" s="4"/>
      <c r="G543" s="3"/>
      <c r="H543" s="3"/>
      <c r="I543" s="3"/>
      <c r="J543" s="3"/>
      <c r="K543" s="3"/>
      <c r="L543" s="3"/>
      <c r="M543" s="3"/>
      <c r="N543" s="3"/>
      <c r="O543" s="3"/>
      <c r="P543" s="3"/>
      <c r="Q543" s="3"/>
      <c r="R543" s="3"/>
      <c r="S543" s="3"/>
      <c r="T543" s="3"/>
      <c r="U543" s="3"/>
      <c r="V543" s="3"/>
      <c r="W543" s="3"/>
      <c r="X543" s="3"/>
      <c r="Y543" s="3"/>
      <c r="Z543" s="3"/>
    </row>
    <row r="544">
      <c r="A544" s="3"/>
      <c r="B544" s="4"/>
      <c r="C544" s="4"/>
      <c r="D544" s="4"/>
      <c r="E544" s="4"/>
      <c r="F544" s="4"/>
      <c r="G544" s="3"/>
      <c r="H544" s="3"/>
      <c r="I544" s="3"/>
      <c r="J544" s="3"/>
      <c r="K544" s="3"/>
      <c r="L544" s="3"/>
      <c r="M544" s="3"/>
      <c r="N544" s="3"/>
      <c r="O544" s="3"/>
      <c r="P544" s="3"/>
      <c r="Q544" s="3"/>
      <c r="R544" s="3"/>
      <c r="S544" s="3"/>
      <c r="T544" s="3"/>
      <c r="U544" s="3"/>
      <c r="V544" s="3"/>
      <c r="W544" s="3"/>
      <c r="X544" s="3"/>
      <c r="Y544" s="3"/>
      <c r="Z544" s="3"/>
    </row>
    <row r="545">
      <c r="A545" s="3"/>
      <c r="B545" s="4"/>
      <c r="C545" s="4"/>
      <c r="D545" s="4"/>
      <c r="E545" s="4"/>
      <c r="F545" s="4"/>
      <c r="G545" s="3"/>
      <c r="H545" s="3"/>
      <c r="I545" s="3"/>
      <c r="J545" s="3"/>
      <c r="K545" s="3"/>
      <c r="L545" s="3"/>
      <c r="M545" s="3"/>
      <c r="N545" s="3"/>
      <c r="O545" s="3"/>
      <c r="P545" s="3"/>
      <c r="Q545" s="3"/>
      <c r="R545" s="3"/>
      <c r="S545" s="3"/>
      <c r="T545" s="3"/>
      <c r="U545" s="3"/>
      <c r="V545" s="3"/>
      <c r="W545" s="3"/>
      <c r="X545" s="3"/>
      <c r="Y545" s="3"/>
      <c r="Z545" s="3"/>
    </row>
    <row r="546">
      <c r="A546" s="3"/>
      <c r="B546" s="4"/>
      <c r="C546" s="4"/>
      <c r="D546" s="4"/>
      <c r="E546" s="4"/>
      <c r="F546" s="4"/>
      <c r="G546" s="3"/>
      <c r="H546" s="3"/>
      <c r="I546" s="3"/>
      <c r="J546" s="3"/>
      <c r="K546" s="3"/>
      <c r="L546" s="3"/>
      <c r="M546" s="3"/>
      <c r="N546" s="3"/>
      <c r="O546" s="3"/>
      <c r="P546" s="3"/>
      <c r="Q546" s="3"/>
      <c r="R546" s="3"/>
      <c r="S546" s="3"/>
      <c r="T546" s="3"/>
      <c r="U546" s="3"/>
      <c r="V546" s="3"/>
      <c r="W546" s="3"/>
      <c r="X546" s="3"/>
      <c r="Y546" s="3"/>
      <c r="Z546" s="3"/>
    </row>
    <row r="547">
      <c r="A547" s="3"/>
      <c r="B547" s="4"/>
      <c r="C547" s="4"/>
      <c r="D547" s="4"/>
      <c r="E547" s="4"/>
      <c r="F547" s="4"/>
      <c r="G547" s="3"/>
      <c r="H547" s="3"/>
      <c r="I547" s="3"/>
      <c r="J547" s="3"/>
      <c r="K547" s="3"/>
      <c r="L547" s="3"/>
      <c r="M547" s="3"/>
      <c r="N547" s="3"/>
      <c r="O547" s="3"/>
      <c r="P547" s="3"/>
      <c r="Q547" s="3"/>
      <c r="R547" s="3"/>
      <c r="S547" s="3"/>
      <c r="T547" s="3"/>
      <c r="U547" s="3"/>
      <c r="V547" s="3"/>
      <c r="W547" s="3"/>
      <c r="X547" s="3"/>
      <c r="Y547" s="3"/>
      <c r="Z547" s="3"/>
    </row>
    <row r="548">
      <c r="A548" s="3"/>
      <c r="B548" s="4"/>
      <c r="C548" s="4"/>
      <c r="D548" s="4"/>
      <c r="E548" s="4"/>
      <c r="F548" s="4"/>
      <c r="G548" s="3"/>
      <c r="H548" s="3"/>
      <c r="I548" s="3"/>
      <c r="J548" s="3"/>
      <c r="K548" s="3"/>
      <c r="L548" s="3"/>
      <c r="M548" s="3"/>
      <c r="N548" s="3"/>
      <c r="O548" s="3"/>
      <c r="P548" s="3"/>
      <c r="Q548" s="3"/>
      <c r="R548" s="3"/>
      <c r="S548" s="3"/>
      <c r="T548" s="3"/>
      <c r="U548" s="3"/>
      <c r="V548" s="3"/>
      <c r="W548" s="3"/>
      <c r="X548" s="3"/>
      <c r="Y548" s="3"/>
      <c r="Z548" s="3"/>
    </row>
    <row r="549">
      <c r="A549" s="3"/>
      <c r="B549" s="4"/>
      <c r="C549" s="4"/>
      <c r="D549" s="4"/>
      <c r="E549" s="4"/>
      <c r="F549" s="4"/>
      <c r="G549" s="3"/>
      <c r="H549" s="3"/>
      <c r="I549" s="3"/>
      <c r="J549" s="3"/>
      <c r="K549" s="3"/>
      <c r="L549" s="3"/>
      <c r="M549" s="3"/>
      <c r="N549" s="3"/>
      <c r="O549" s="3"/>
      <c r="P549" s="3"/>
      <c r="Q549" s="3"/>
      <c r="R549" s="3"/>
      <c r="S549" s="3"/>
      <c r="T549" s="3"/>
      <c r="U549" s="3"/>
      <c r="V549" s="3"/>
      <c r="W549" s="3"/>
      <c r="X549" s="3"/>
      <c r="Y549" s="3"/>
      <c r="Z549" s="3"/>
    </row>
    <row r="550">
      <c r="A550" s="3"/>
      <c r="B550" s="4"/>
      <c r="C550" s="4"/>
      <c r="D550" s="4"/>
      <c r="E550" s="4"/>
      <c r="F550" s="4"/>
      <c r="G550" s="3"/>
      <c r="H550" s="3"/>
      <c r="I550" s="3"/>
      <c r="J550" s="3"/>
      <c r="K550" s="3"/>
      <c r="L550" s="3"/>
      <c r="M550" s="3"/>
      <c r="N550" s="3"/>
      <c r="O550" s="3"/>
      <c r="P550" s="3"/>
      <c r="Q550" s="3"/>
      <c r="R550" s="3"/>
      <c r="S550" s="3"/>
      <c r="T550" s="3"/>
      <c r="U550" s="3"/>
      <c r="V550" s="3"/>
      <c r="W550" s="3"/>
      <c r="X550" s="3"/>
      <c r="Y550" s="3"/>
      <c r="Z550" s="3"/>
    </row>
    <row r="551">
      <c r="A551" s="3"/>
      <c r="B551" s="4"/>
      <c r="C551" s="4"/>
      <c r="D551" s="4"/>
      <c r="E551" s="4"/>
      <c r="F551" s="4"/>
      <c r="G551" s="3"/>
      <c r="H551" s="3"/>
      <c r="I551" s="3"/>
      <c r="J551" s="3"/>
      <c r="K551" s="3"/>
      <c r="L551" s="3"/>
      <c r="M551" s="3"/>
      <c r="N551" s="3"/>
      <c r="O551" s="3"/>
      <c r="P551" s="3"/>
      <c r="Q551" s="3"/>
      <c r="R551" s="3"/>
      <c r="S551" s="3"/>
      <c r="T551" s="3"/>
      <c r="U551" s="3"/>
      <c r="V551" s="3"/>
      <c r="W551" s="3"/>
      <c r="X551" s="3"/>
      <c r="Y551" s="3"/>
      <c r="Z551" s="3"/>
    </row>
    <row r="552">
      <c r="A552" s="3"/>
      <c r="B552" s="4"/>
      <c r="C552" s="4"/>
      <c r="D552" s="4"/>
      <c r="E552" s="4"/>
      <c r="F552" s="4"/>
      <c r="G552" s="3"/>
      <c r="H552" s="3"/>
      <c r="I552" s="3"/>
      <c r="J552" s="3"/>
      <c r="K552" s="3"/>
      <c r="L552" s="3"/>
      <c r="M552" s="3"/>
      <c r="N552" s="3"/>
      <c r="O552" s="3"/>
      <c r="P552" s="3"/>
      <c r="Q552" s="3"/>
      <c r="R552" s="3"/>
      <c r="S552" s="3"/>
      <c r="T552" s="3"/>
      <c r="U552" s="3"/>
      <c r="V552" s="3"/>
      <c r="W552" s="3"/>
      <c r="X552" s="3"/>
      <c r="Y552" s="3"/>
      <c r="Z552" s="3"/>
    </row>
    <row r="553">
      <c r="A553" s="3"/>
      <c r="B553" s="4"/>
      <c r="C553" s="4"/>
      <c r="D553" s="4"/>
      <c r="E553" s="4"/>
      <c r="F553" s="4"/>
      <c r="G553" s="3"/>
      <c r="H553" s="3"/>
      <c r="I553" s="3"/>
      <c r="J553" s="3"/>
      <c r="K553" s="3"/>
      <c r="L553" s="3"/>
      <c r="M553" s="3"/>
      <c r="N553" s="3"/>
      <c r="O553" s="3"/>
      <c r="P553" s="3"/>
      <c r="Q553" s="3"/>
      <c r="R553" s="3"/>
      <c r="S553" s="3"/>
      <c r="T553" s="3"/>
      <c r="U553" s="3"/>
      <c r="V553" s="3"/>
      <c r="W553" s="3"/>
      <c r="X553" s="3"/>
      <c r="Y553" s="3"/>
      <c r="Z553" s="3"/>
    </row>
    <row r="554">
      <c r="A554" s="3"/>
      <c r="B554" s="4"/>
      <c r="C554" s="4"/>
      <c r="D554" s="4"/>
      <c r="E554" s="4"/>
      <c r="F554" s="4"/>
      <c r="G554" s="3"/>
      <c r="H554" s="3"/>
      <c r="I554" s="3"/>
      <c r="J554" s="3"/>
      <c r="K554" s="3"/>
      <c r="L554" s="3"/>
      <c r="M554" s="3"/>
      <c r="N554" s="3"/>
      <c r="O554" s="3"/>
      <c r="P554" s="3"/>
      <c r="Q554" s="3"/>
      <c r="R554" s="3"/>
      <c r="S554" s="3"/>
      <c r="T554" s="3"/>
      <c r="U554" s="3"/>
      <c r="V554" s="3"/>
      <c r="W554" s="3"/>
      <c r="X554" s="3"/>
      <c r="Y554" s="3"/>
      <c r="Z554" s="3"/>
    </row>
    <row r="555">
      <c r="A555" s="3"/>
      <c r="B555" s="4"/>
      <c r="C555" s="4"/>
      <c r="D555" s="4"/>
      <c r="E555" s="4"/>
      <c r="F555" s="4"/>
      <c r="G555" s="3"/>
      <c r="H555" s="3"/>
      <c r="I555" s="3"/>
      <c r="J555" s="3"/>
      <c r="K555" s="3"/>
      <c r="L555" s="3"/>
      <c r="M555" s="3"/>
      <c r="N555" s="3"/>
      <c r="O555" s="3"/>
      <c r="P555" s="3"/>
      <c r="Q555" s="3"/>
      <c r="R555" s="3"/>
      <c r="S555" s="3"/>
      <c r="T555" s="3"/>
      <c r="U555" s="3"/>
      <c r="V555" s="3"/>
      <c r="W555" s="3"/>
      <c r="X555" s="3"/>
      <c r="Y555" s="3"/>
      <c r="Z555" s="3"/>
    </row>
    <row r="556">
      <c r="A556" s="3"/>
      <c r="B556" s="4"/>
      <c r="C556" s="4"/>
      <c r="D556" s="4"/>
      <c r="E556" s="4"/>
      <c r="F556" s="4"/>
      <c r="G556" s="3"/>
      <c r="H556" s="3"/>
      <c r="I556" s="3"/>
      <c r="J556" s="3"/>
      <c r="K556" s="3"/>
      <c r="L556" s="3"/>
      <c r="M556" s="3"/>
      <c r="N556" s="3"/>
      <c r="O556" s="3"/>
      <c r="P556" s="3"/>
      <c r="Q556" s="3"/>
      <c r="R556" s="3"/>
      <c r="S556" s="3"/>
      <c r="T556" s="3"/>
      <c r="U556" s="3"/>
      <c r="V556" s="3"/>
      <c r="W556" s="3"/>
      <c r="X556" s="3"/>
      <c r="Y556" s="3"/>
      <c r="Z556" s="3"/>
    </row>
    <row r="557">
      <c r="A557" s="3"/>
      <c r="B557" s="4"/>
      <c r="C557" s="4"/>
      <c r="D557" s="4"/>
      <c r="E557" s="4"/>
      <c r="F557" s="4"/>
      <c r="G557" s="3"/>
      <c r="H557" s="3"/>
      <c r="I557" s="3"/>
      <c r="J557" s="3"/>
      <c r="K557" s="3"/>
      <c r="L557" s="3"/>
      <c r="M557" s="3"/>
      <c r="N557" s="3"/>
      <c r="O557" s="3"/>
      <c r="P557" s="3"/>
      <c r="Q557" s="3"/>
      <c r="R557" s="3"/>
      <c r="S557" s="3"/>
      <c r="T557" s="3"/>
      <c r="U557" s="3"/>
      <c r="V557" s="3"/>
      <c r="W557" s="3"/>
      <c r="X557" s="3"/>
      <c r="Y557" s="3"/>
      <c r="Z557" s="3"/>
    </row>
    <row r="558">
      <c r="A558" s="3"/>
      <c r="B558" s="4"/>
      <c r="C558" s="4"/>
      <c r="D558" s="4"/>
      <c r="E558" s="4"/>
      <c r="F558" s="4"/>
      <c r="G558" s="3"/>
      <c r="H558" s="3"/>
      <c r="I558" s="3"/>
      <c r="J558" s="3"/>
      <c r="K558" s="3"/>
      <c r="L558" s="3"/>
      <c r="M558" s="3"/>
      <c r="N558" s="3"/>
      <c r="O558" s="3"/>
      <c r="P558" s="3"/>
      <c r="Q558" s="3"/>
      <c r="R558" s="3"/>
      <c r="S558" s="3"/>
      <c r="T558" s="3"/>
      <c r="U558" s="3"/>
      <c r="V558" s="3"/>
      <c r="W558" s="3"/>
      <c r="X558" s="3"/>
      <c r="Y558" s="3"/>
      <c r="Z558" s="3"/>
    </row>
    <row r="559">
      <c r="A559" s="3"/>
      <c r="B559" s="4"/>
      <c r="C559" s="4"/>
      <c r="D559" s="4"/>
      <c r="E559" s="4"/>
      <c r="F559" s="4"/>
      <c r="G559" s="3"/>
      <c r="H559" s="3"/>
      <c r="I559" s="3"/>
      <c r="J559" s="3"/>
      <c r="K559" s="3"/>
      <c r="L559" s="3"/>
      <c r="M559" s="3"/>
      <c r="N559" s="3"/>
      <c r="O559" s="3"/>
      <c r="P559" s="3"/>
      <c r="Q559" s="3"/>
      <c r="R559" s="3"/>
      <c r="S559" s="3"/>
      <c r="T559" s="3"/>
      <c r="U559" s="3"/>
      <c r="V559" s="3"/>
      <c r="W559" s="3"/>
      <c r="X559" s="3"/>
      <c r="Y559" s="3"/>
      <c r="Z559" s="3"/>
    </row>
    <row r="560">
      <c r="A560" s="3"/>
      <c r="B560" s="4"/>
      <c r="C560" s="4"/>
      <c r="D560" s="4"/>
      <c r="E560" s="4"/>
      <c r="F560" s="4"/>
      <c r="G560" s="3"/>
      <c r="H560" s="3"/>
      <c r="I560" s="3"/>
      <c r="J560" s="3"/>
      <c r="K560" s="3"/>
      <c r="L560" s="3"/>
      <c r="M560" s="3"/>
      <c r="N560" s="3"/>
      <c r="O560" s="3"/>
      <c r="P560" s="3"/>
      <c r="Q560" s="3"/>
      <c r="R560" s="3"/>
      <c r="S560" s="3"/>
      <c r="T560" s="3"/>
      <c r="U560" s="3"/>
      <c r="V560" s="3"/>
      <c r="W560" s="3"/>
      <c r="X560" s="3"/>
      <c r="Y560" s="3"/>
      <c r="Z560" s="3"/>
    </row>
    <row r="561">
      <c r="A561" s="3"/>
      <c r="B561" s="4"/>
      <c r="C561" s="4"/>
      <c r="D561" s="4"/>
      <c r="E561" s="4"/>
      <c r="F561" s="4"/>
      <c r="G561" s="3"/>
      <c r="H561" s="3"/>
      <c r="I561" s="3"/>
      <c r="J561" s="3"/>
      <c r="K561" s="3"/>
      <c r="L561" s="3"/>
      <c r="M561" s="3"/>
      <c r="N561" s="3"/>
      <c r="O561" s="3"/>
      <c r="P561" s="3"/>
      <c r="Q561" s="3"/>
      <c r="R561" s="3"/>
      <c r="S561" s="3"/>
      <c r="T561" s="3"/>
      <c r="U561" s="3"/>
      <c r="V561" s="3"/>
      <c r="W561" s="3"/>
      <c r="X561" s="3"/>
      <c r="Y561" s="3"/>
      <c r="Z561" s="3"/>
    </row>
    <row r="562">
      <c r="A562" s="3"/>
      <c r="B562" s="4"/>
      <c r="C562" s="4"/>
      <c r="D562" s="4"/>
      <c r="E562" s="4"/>
      <c r="F562" s="4"/>
      <c r="G562" s="3"/>
      <c r="H562" s="3"/>
      <c r="I562" s="3"/>
      <c r="J562" s="3"/>
      <c r="K562" s="3"/>
      <c r="L562" s="3"/>
      <c r="M562" s="3"/>
      <c r="N562" s="3"/>
      <c r="O562" s="3"/>
      <c r="P562" s="3"/>
      <c r="Q562" s="3"/>
      <c r="R562" s="3"/>
      <c r="S562" s="3"/>
      <c r="T562" s="3"/>
      <c r="U562" s="3"/>
      <c r="V562" s="3"/>
      <c r="W562" s="3"/>
      <c r="X562" s="3"/>
      <c r="Y562" s="3"/>
      <c r="Z562" s="3"/>
    </row>
    <row r="563">
      <c r="A563" s="3"/>
      <c r="B563" s="4"/>
      <c r="C563" s="4"/>
      <c r="D563" s="4"/>
      <c r="E563" s="4"/>
      <c r="F563" s="4"/>
      <c r="G563" s="3"/>
      <c r="H563" s="3"/>
      <c r="I563" s="3"/>
      <c r="J563" s="3"/>
      <c r="K563" s="3"/>
      <c r="L563" s="3"/>
      <c r="M563" s="3"/>
      <c r="N563" s="3"/>
      <c r="O563" s="3"/>
      <c r="P563" s="3"/>
      <c r="Q563" s="3"/>
      <c r="R563" s="3"/>
      <c r="S563" s="3"/>
      <c r="T563" s="3"/>
      <c r="U563" s="3"/>
      <c r="V563" s="3"/>
      <c r="W563" s="3"/>
      <c r="X563" s="3"/>
      <c r="Y563" s="3"/>
      <c r="Z563" s="3"/>
    </row>
    <row r="564">
      <c r="A564" s="3"/>
      <c r="B564" s="4"/>
      <c r="C564" s="4"/>
      <c r="D564" s="4"/>
      <c r="E564" s="4"/>
      <c r="F564" s="4"/>
      <c r="G564" s="3"/>
      <c r="H564" s="3"/>
      <c r="I564" s="3"/>
      <c r="J564" s="3"/>
      <c r="K564" s="3"/>
      <c r="L564" s="3"/>
      <c r="M564" s="3"/>
      <c r="N564" s="3"/>
      <c r="O564" s="3"/>
      <c r="P564" s="3"/>
      <c r="Q564" s="3"/>
      <c r="R564" s="3"/>
      <c r="S564" s="3"/>
      <c r="T564" s="3"/>
      <c r="U564" s="3"/>
      <c r="V564" s="3"/>
      <c r="W564" s="3"/>
      <c r="X564" s="3"/>
      <c r="Y564" s="3"/>
      <c r="Z564" s="3"/>
    </row>
    <row r="565">
      <c r="A565" s="3"/>
      <c r="B565" s="4"/>
      <c r="C565" s="4"/>
      <c r="D565" s="4"/>
      <c r="E565" s="4"/>
      <c r="F565" s="4"/>
      <c r="G565" s="3"/>
      <c r="H565" s="3"/>
      <c r="I565" s="3"/>
      <c r="J565" s="3"/>
      <c r="K565" s="3"/>
      <c r="L565" s="3"/>
      <c r="M565" s="3"/>
      <c r="N565" s="3"/>
      <c r="O565" s="3"/>
      <c r="P565" s="3"/>
      <c r="Q565" s="3"/>
      <c r="R565" s="3"/>
      <c r="S565" s="3"/>
      <c r="T565" s="3"/>
      <c r="U565" s="3"/>
      <c r="V565" s="3"/>
      <c r="W565" s="3"/>
      <c r="X565" s="3"/>
      <c r="Y565" s="3"/>
      <c r="Z565" s="3"/>
    </row>
    <row r="566">
      <c r="A566" s="3"/>
      <c r="B566" s="4"/>
      <c r="C566" s="4"/>
      <c r="D566" s="4"/>
      <c r="E566" s="4"/>
      <c r="F566" s="4"/>
      <c r="G566" s="3"/>
      <c r="H566" s="3"/>
      <c r="I566" s="3"/>
      <c r="J566" s="3"/>
      <c r="K566" s="3"/>
      <c r="L566" s="3"/>
      <c r="M566" s="3"/>
      <c r="N566" s="3"/>
      <c r="O566" s="3"/>
      <c r="P566" s="3"/>
      <c r="Q566" s="3"/>
      <c r="R566" s="3"/>
      <c r="S566" s="3"/>
      <c r="T566" s="3"/>
      <c r="U566" s="3"/>
      <c r="V566" s="3"/>
      <c r="W566" s="3"/>
      <c r="X566" s="3"/>
      <c r="Y566" s="3"/>
      <c r="Z566" s="3"/>
    </row>
    <row r="567">
      <c r="A567" s="3"/>
      <c r="B567" s="4"/>
      <c r="C567" s="4"/>
      <c r="D567" s="4"/>
      <c r="E567" s="4"/>
      <c r="F567" s="4"/>
      <c r="G567" s="3"/>
      <c r="H567" s="3"/>
      <c r="I567" s="3"/>
      <c r="J567" s="3"/>
      <c r="K567" s="3"/>
      <c r="L567" s="3"/>
      <c r="M567" s="3"/>
      <c r="N567" s="3"/>
      <c r="O567" s="3"/>
      <c r="P567" s="3"/>
      <c r="Q567" s="3"/>
      <c r="R567" s="3"/>
      <c r="S567" s="3"/>
      <c r="T567" s="3"/>
      <c r="U567" s="3"/>
      <c r="V567" s="3"/>
      <c r="W567" s="3"/>
      <c r="X567" s="3"/>
      <c r="Y567" s="3"/>
      <c r="Z567" s="3"/>
    </row>
    <row r="568">
      <c r="A568" s="3"/>
      <c r="B568" s="4"/>
      <c r="C568" s="4"/>
      <c r="D568" s="4"/>
      <c r="E568" s="4"/>
      <c r="F568" s="4"/>
      <c r="G568" s="3"/>
      <c r="H568" s="3"/>
      <c r="I568" s="3"/>
      <c r="J568" s="3"/>
      <c r="K568" s="3"/>
      <c r="L568" s="3"/>
      <c r="M568" s="3"/>
      <c r="N568" s="3"/>
      <c r="O568" s="3"/>
      <c r="P568" s="3"/>
      <c r="Q568" s="3"/>
      <c r="R568" s="3"/>
      <c r="S568" s="3"/>
      <c r="T568" s="3"/>
      <c r="U568" s="3"/>
      <c r="V568" s="3"/>
      <c r="W568" s="3"/>
      <c r="X568" s="3"/>
      <c r="Y568" s="3"/>
      <c r="Z568" s="3"/>
    </row>
    <row r="569">
      <c r="A569" s="3"/>
      <c r="B569" s="4"/>
      <c r="C569" s="4"/>
      <c r="D569" s="4"/>
      <c r="E569" s="4"/>
      <c r="F569" s="4"/>
      <c r="G569" s="3"/>
      <c r="H569" s="3"/>
      <c r="I569" s="3"/>
      <c r="J569" s="3"/>
      <c r="K569" s="3"/>
      <c r="L569" s="3"/>
      <c r="M569" s="3"/>
      <c r="N569" s="3"/>
      <c r="O569" s="3"/>
      <c r="P569" s="3"/>
      <c r="Q569" s="3"/>
      <c r="R569" s="3"/>
      <c r="S569" s="3"/>
      <c r="T569" s="3"/>
      <c r="U569" s="3"/>
      <c r="V569" s="3"/>
      <c r="W569" s="3"/>
      <c r="X569" s="3"/>
      <c r="Y569" s="3"/>
      <c r="Z569" s="3"/>
    </row>
    <row r="570">
      <c r="A570" s="3"/>
      <c r="B570" s="4"/>
      <c r="C570" s="4"/>
      <c r="D570" s="4"/>
      <c r="E570" s="4"/>
      <c r="F570" s="4"/>
      <c r="G570" s="3"/>
      <c r="H570" s="3"/>
      <c r="I570" s="3"/>
      <c r="J570" s="3"/>
      <c r="K570" s="3"/>
      <c r="L570" s="3"/>
      <c r="M570" s="3"/>
      <c r="N570" s="3"/>
      <c r="O570" s="3"/>
      <c r="P570" s="3"/>
      <c r="Q570" s="3"/>
      <c r="R570" s="3"/>
      <c r="S570" s="3"/>
      <c r="T570" s="3"/>
      <c r="U570" s="3"/>
      <c r="V570" s="3"/>
      <c r="W570" s="3"/>
      <c r="X570" s="3"/>
      <c r="Y570" s="3"/>
      <c r="Z570" s="3"/>
    </row>
    <row r="571">
      <c r="A571" s="3"/>
      <c r="B571" s="4"/>
      <c r="C571" s="4"/>
      <c r="D571" s="4"/>
      <c r="E571" s="4"/>
      <c r="F571" s="4"/>
      <c r="G571" s="3"/>
      <c r="H571" s="3"/>
      <c r="I571" s="3"/>
      <c r="J571" s="3"/>
      <c r="K571" s="3"/>
      <c r="L571" s="3"/>
      <c r="M571" s="3"/>
      <c r="N571" s="3"/>
      <c r="O571" s="3"/>
      <c r="P571" s="3"/>
      <c r="Q571" s="3"/>
      <c r="R571" s="3"/>
      <c r="S571" s="3"/>
      <c r="T571" s="3"/>
      <c r="U571" s="3"/>
      <c r="V571" s="3"/>
      <c r="W571" s="3"/>
      <c r="X571" s="3"/>
      <c r="Y571" s="3"/>
      <c r="Z571" s="3"/>
    </row>
    <row r="572">
      <c r="A572" s="3"/>
      <c r="B572" s="4"/>
      <c r="C572" s="4"/>
      <c r="D572" s="4"/>
      <c r="E572" s="4"/>
      <c r="F572" s="4"/>
      <c r="G572" s="3"/>
      <c r="H572" s="3"/>
      <c r="I572" s="3"/>
      <c r="J572" s="3"/>
      <c r="K572" s="3"/>
      <c r="L572" s="3"/>
      <c r="M572" s="3"/>
      <c r="N572" s="3"/>
      <c r="O572" s="3"/>
      <c r="P572" s="3"/>
      <c r="Q572" s="3"/>
      <c r="R572" s="3"/>
      <c r="S572" s="3"/>
      <c r="T572" s="3"/>
      <c r="U572" s="3"/>
      <c r="V572" s="3"/>
      <c r="W572" s="3"/>
      <c r="X572" s="3"/>
      <c r="Y572" s="3"/>
      <c r="Z572" s="3"/>
    </row>
    <row r="573">
      <c r="A573" s="3"/>
      <c r="B573" s="4"/>
      <c r="C573" s="4"/>
      <c r="D573" s="4"/>
      <c r="E573" s="4"/>
      <c r="F573" s="4"/>
      <c r="G573" s="3"/>
      <c r="H573" s="3"/>
      <c r="I573" s="3"/>
      <c r="J573" s="3"/>
      <c r="K573" s="3"/>
      <c r="L573" s="3"/>
      <c r="M573" s="3"/>
      <c r="N573" s="3"/>
      <c r="O573" s="3"/>
      <c r="P573" s="3"/>
      <c r="Q573" s="3"/>
      <c r="R573" s="3"/>
      <c r="S573" s="3"/>
      <c r="T573" s="3"/>
      <c r="U573" s="3"/>
      <c r="V573" s="3"/>
      <c r="W573" s="3"/>
      <c r="X573" s="3"/>
      <c r="Y573" s="3"/>
      <c r="Z573" s="3"/>
    </row>
    <row r="574">
      <c r="A574" s="3"/>
      <c r="B574" s="4"/>
      <c r="C574" s="4"/>
      <c r="D574" s="4"/>
      <c r="E574" s="4"/>
      <c r="F574" s="4"/>
      <c r="G574" s="3"/>
      <c r="H574" s="3"/>
      <c r="I574" s="3"/>
      <c r="J574" s="3"/>
      <c r="K574" s="3"/>
      <c r="L574" s="3"/>
      <c r="M574" s="3"/>
      <c r="N574" s="3"/>
      <c r="O574" s="3"/>
      <c r="P574" s="3"/>
      <c r="Q574" s="3"/>
      <c r="R574" s="3"/>
      <c r="S574" s="3"/>
      <c r="T574" s="3"/>
      <c r="U574" s="3"/>
      <c r="V574" s="3"/>
      <c r="W574" s="3"/>
      <c r="X574" s="3"/>
      <c r="Y574" s="3"/>
      <c r="Z574" s="3"/>
    </row>
    <row r="575">
      <c r="A575" s="3"/>
      <c r="B575" s="4"/>
      <c r="C575" s="4"/>
      <c r="D575" s="4"/>
      <c r="E575" s="4"/>
      <c r="F575" s="4"/>
      <c r="G575" s="3"/>
      <c r="H575" s="3"/>
      <c r="I575" s="3"/>
      <c r="J575" s="3"/>
      <c r="K575" s="3"/>
      <c r="L575" s="3"/>
      <c r="M575" s="3"/>
      <c r="N575" s="3"/>
      <c r="O575" s="3"/>
      <c r="P575" s="3"/>
      <c r="Q575" s="3"/>
      <c r="R575" s="3"/>
      <c r="S575" s="3"/>
      <c r="T575" s="3"/>
      <c r="U575" s="3"/>
      <c r="V575" s="3"/>
      <c r="W575" s="3"/>
      <c r="X575" s="3"/>
      <c r="Y575" s="3"/>
      <c r="Z575" s="3"/>
    </row>
    <row r="576">
      <c r="A576" s="3"/>
      <c r="B576" s="4"/>
      <c r="C576" s="4"/>
      <c r="D576" s="4"/>
      <c r="E576" s="4"/>
      <c r="F576" s="4"/>
      <c r="G576" s="3"/>
      <c r="H576" s="3"/>
      <c r="I576" s="3"/>
      <c r="J576" s="3"/>
      <c r="K576" s="3"/>
      <c r="L576" s="3"/>
      <c r="M576" s="3"/>
      <c r="N576" s="3"/>
      <c r="O576" s="3"/>
      <c r="P576" s="3"/>
      <c r="Q576" s="3"/>
      <c r="R576" s="3"/>
      <c r="S576" s="3"/>
      <c r="T576" s="3"/>
      <c r="U576" s="3"/>
      <c r="V576" s="3"/>
      <c r="W576" s="3"/>
      <c r="X576" s="3"/>
      <c r="Y576" s="3"/>
      <c r="Z576" s="3"/>
    </row>
    <row r="577">
      <c r="A577" s="3"/>
      <c r="B577" s="4"/>
      <c r="C577" s="4"/>
      <c r="D577" s="4"/>
      <c r="E577" s="4"/>
      <c r="F577" s="4"/>
      <c r="G577" s="3"/>
      <c r="H577" s="3"/>
      <c r="I577" s="3"/>
      <c r="J577" s="3"/>
      <c r="K577" s="3"/>
      <c r="L577" s="3"/>
      <c r="M577" s="3"/>
      <c r="N577" s="3"/>
      <c r="O577" s="3"/>
      <c r="P577" s="3"/>
      <c r="Q577" s="3"/>
      <c r="R577" s="3"/>
      <c r="S577" s="3"/>
      <c r="T577" s="3"/>
      <c r="U577" s="3"/>
      <c r="V577" s="3"/>
      <c r="W577" s="3"/>
      <c r="X577" s="3"/>
      <c r="Y577" s="3"/>
      <c r="Z577" s="3"/>
    </row>
    <row r="578">
      <c r="A578" s="3"/>
      <c r="B578" s="4"/>
      <c r="C578" s="4"/>
      <c r="D578" s="4"/>
      <c r="E578" s="4"/>
      <c r="F578" s="4"/>
      <c r="G578" s="3"/>
      <c r="H578" s="3"/>
      <c r="I578" s="3"/>
      <c r="J578" s="3"/>
      <c r="K578" s="3"/>
      <c r="L578" s="3"/>
      <c r="M578" s="3"/>
      <c r="N578" s="3"/>
      <c r="O578" s="3"/>
      <c r="P578" s="3"/>
      <c r="Q578" s="3"/>
      <c r="R578" s="3"/>
      <c r="S578" s="3"/>
      <c r="T578" s="3"/>
      <c r="U578" s="3"/>
      <c r="V578" s="3"/>
      <c r="W578" s="3"/>
      <c r="X578" s="3"/>
      <c r="Y578" s="3"/>
      <c r="Z578" s="3"/>
    </row>
    <row r="579">
      <c r="A579" s="3"/>
      <c r="B579" s="4"/>
      <c r="C579" s="4"/>
      <c r="D579" s="4"/>
      <c r="E579" s="4"/>
      <c r="F579" s="4"/>
      <c r="G579" s="3"/>
      <c r="H579" s="3"/>
      <c r="I579" s="3"/>
      <c r="J579" s="3"/>
      <c r="K579" s="3"/>
      <c r="L579" s="3"/>
      <c r="M579" s="3"/>
      <c r="N579" s="3"/>
      <c r="O579" s="3"/>
      <c r="P579" s="3"/>
      <c r="Q579" s="3"/>
      <c r="R579" s="3"/>
      <c r="S579" s="3"/>
      <c r="T579" s="3"/>
      <c r="U579" s="3"/>
      <c r="V579" s="3"/>
      <c r="W579" s="3"/>
      <c r="X579" s="3"/>
      <c r="Y579" s="3"/>
      <c r="Z579" s="3"/>
    </row>
    <row r="580">
      <c r="A580" s="3"/>
      <c r="B580" s="4"/>
      <c r="C580" s="4"/>
      <c r="D580" s="4"/>
      <c r="E580" s="4"/>
      <c r="F580" s="4"/>
      <c r="G580" s="3"/>
      <c r="H580" s="3"/>
      <c r="I580" s="3"/>
      <c r="J580" s="3"/>
      <c r="K580" s="3"/>
      <c r="L580" s="3"/>
      <c r="M580" s="3"/>
      <c r="N580" s="3"/>
      <c r="O580" s="3"/>
      <c r="P580" s="3"/>
      <c r="Q580" s="3"/>
      <c r="R580" s="3"/>
      <c r="S580" s="3"/>
      <c r="T580" s="3"/>
      <c r="U580" s="3"/>
      <c r="V580" s="3"/>
      <c r="W580" s="3"/>
      <c r="X580" s="3"/>
      <c r="Y580" s="3"/>
      <c r="Z580" s="3"/>
    </row>
    <row r="581">
      <c r="A581" s="3"/>
      <c r="B581" s="4"/>
      <c r="C581" s="4"/>
      <c r="D581" s="4"/>
      <c r="E581" s="4"/>
      <c r="F581" s="4"/>
      <c r="G581" s="3"/>
      <c r="H581" s="3"/>
      <c r="I581" s="3"/>
      <c r="J581" s="3"/>
      <c r="K581" s="3"/>
      <c r="L581" s="3"/>
      <c r="M581" s="3"/>
      <c r="N581" s="3"/>
      <c r="O581" s="3"/>
      <c r="P581" s="3"/>
      <c r="Q581" s="3"/>
      <c r="R581" s="3"/>
      <c r="S581" s="3"/>
      <c r="T581" s="3"/>
      <c r="U581" s="3"/>
      <c r="V581" s="3"/>
      <c r="W581" s="3"/>
      <c r="X581" s="3"/>
      <c r="Y581" s="3"/>
      <c r="Z581" s="3"/>
    </row>
    <row r="582">
      <c r="A582" s="3"/>
      <c r="B582" s="4"/>
      <c r="C582" s="4"/>
      <c r="D582" s="4"/>
      <c r="E582" s="4"/>
      <c r="F582" s="4"/>
      <c r="G582" s="3"/>
      <c r="H582" s="3"/>
      <c r="I582" s="3"/>
      <c r="J582" s="3"/>
      <c r="K582" s="3"/>
      <c r="L582" s="3"/>
      <c r="M582" s="3"/>
      <c r="N582" s="3"/>
      <c r="O582" s="3"/>
      <c r="P582" s="3"/>
      <c r="Q582" s="3"/>
      <c r="R582" s="3"/>
      <c r="S582" s="3"/>
      <c r="T582" s="3"/>
      <c r="U582" s="3"/>
      <c r="V582" s="3"/>
      <c r="W582" s="3"/>
      <c r="X582" s="3"/>
      <c r="Y582" s="3"/>
      <c r="Z582" s="3"/>
    </row>
    <row r="583">
      <c r="A583" s="3"/>
      <c r="B583" s="4"/>
      <c r="C583" s="4"/>
      <c r="D583" s="4"/>
      <c r="E583" s="4"/>
      <c r="F583" s="4"/>
      <c r="G583" s="3"/>
      <c r="H583" s="3"/>
      <c r="I583" s="3"/>
      <c r="J583" s="3"/>
      <c r="K583" s="3"/>
      <c r="L583" s="3"/>
      <c r="M583" s="3"/>
      <c r="N583" s="3"/>
      <c r="O583" s="3"/>
      <c r="P583" s="3"/>
      <c r="Q583" s="3"/>
      <c r="R583" s="3"/>
      <c r="S583" s="3"/>
      <c r="T583" s="3"/>
      <c r="U583" s="3"/>
      <c r="V583" s="3"/>
      <c r="W583" s="3"/>
      <c r="X583" s="3"/>
      <c r="Y583" s="3"/>
      <c r="Z583" s="3"/>
    </row>
    <row r="584">
      <c r="A584" s="3"/>
      <c r="B584" s="4"/>
      <c r="C584" s="4"/>
      <c r="D584" s="4"/>
      <c r="E584" s="4"/>
      <c r="F584" s="4"/>
      <c r="G584" s="3"/>
      <c r="H584" s="3"/>
      <c r="I584" s="3"/>
      <c r="J584" s="3"/>
      <c r="K584" s="3"/>
      <c r="L584" s="3"/>
      <c r="M584" s="3"/>
      <c r="N584" s="3"/>
      <c r="O584" s="3"/>
      <c r="P584" s="3"/>
      <c r="Q584" s="3"/>
      <c r="R584" s="3"/>
      <c r="S584" s="3"/>
      <c r="T584" s="3"/>
      <c r="U584" s="3"/>
      <c r="V584" s="3"/>
      <c r="W584" s="3"/>
      <c r="X584" s="3"/>
      <c r="Y584" s="3"/>
      <c r="Z584" s="3"/>
    </row>
    <row r="585">
      <c r="A585" s="3"/>
      <c r="B585" s="4"/>
      <c r="C585" s="4"/>
      <c r="D585" s="4"/>
      <c r="E585" s="4"/>
      <c r="F585" s="4"/>
      <c r="G585" s="3"/>
      <c r="H585" s="3"/>
      <c r="I585" s="3"/>
      <c r="J585" s="3"/>
      <c r="K585" s="3"/>
      <c r="L585" s="3"/>
      <c r="M585" s="3"/>
      <c r="N585" s="3"/>
      <c r="O585" s="3"/>
      <c r="P585" s="3"/>
      <c r="Q585" s="3"/>
      <c r="R585" s="3"/>
      <c r="S585" s="3"/>
      <c r="T585" s="3"/>
      <c r="U585" s="3"/>
      <c r="V585" s="3"/>
      <c r="W585" s="3"/>
      <c r="X585" s="3"/>
      <c r="Y585" s="3"/>
      <c r="Z585" s="3"/>
    </row>
    <row r="586">
      <c r="A586" s="3"/>
      <c r="B586" s="4"/>
      <c r="C586" s="4"/>
      <c r="D586" s="4"/>
      <c r="E586" s="4"/>
      <c r="F586" s="4"/>
      <c r="G586" s="3"/>
      <c r="H586" s="3"/>
      <c r="I586" s="3"/>
      <c r="J586" s="3"/>
      <c r="K586" s="3"/>
      <c r="L586" s="3"/>
      <c r="M586" s="3"/>
      <c r="N586" s="3"/>
      <c r="O586" s="3"/>
      <c r="P586" s="3"/>
      <c r="Q586" s="3"/>
      <c r="R586" s="3"/>
      <c r="S586" s="3"/>
      <c r="T586" s="3"/>
      <c r="U586" s="3"/>
      <c r="V586" s="3"/>
      <c r="W586" s="3"/>
      <c r="X586" s="3"/>
      <c r="Y586" s="3"/>
      <c r="Z586" s="3"/>
    </row>
    <row r="587">
      <c r="A587" s="3"/>
      <c r="B587" s="4"/>
      <c r="C587" s="4"/>
      <c r="D587" s="4"/>
      <c r="E587" s="4"/>
      <c r="F587" s="4"/>
      <c r="G587" s="3"/>
      <c r="H587" s="3"/>
      <c r="I587" s="3"/>
      <c r="J587" s="3"/>
      <c r="K587" s="3"/>
      <c r="L587" s="3"/>
      <c r="M587" s="3"/>
      <c r="N587" s="3"/>
      <c r="O587" s="3"/>
      <c r="P587" s="3"/>
      <c r="Q587" s="3"/>
      <c r="R587" s="3"/>
      <c r="S587" s="3"/>
      <c r="T587" s="3"/>
      <c r="U587" s="3"/>
      <c r="V587" s="3"/>
      <c r="W587" s="3"/>
      <c r="X587" s="3"/>
      <c r="Y587" s="3"/>
      <c r="Z587" s="3"/>
    </row>
    <row r="588">
      <c r="A588" s="3"/>
      <c r="B588" s="4"/>
      <c r="C588" s="4"/>
      <c r="D588" s="4"/>
      <c r="E588" s="4"/>
      <c r="F588" s="4"/>
      <c r="G588" s="3"/>
      <c r="H588" s="3"/>
      <c r="I588" s="3"/>
      <c r="J588" s="3"/>
      <c r="K588" s="3"/>
      <c r="L588" s="3"/>
      <c r="M588" s="3"/>
      <c r="N588" s="3"/>
      <c r="O588" s="3"/>
      <c r="P588" s="3"/>
      <c r="Q588" s="3"/>
      <c r="R588" s="3"/>
      <c r="S588" s="3"/>
      <c r="T588" s="3"/>
      <c r="U588" s="3"/>
      <c r="V588" s="3"/>
      <c r="W588" s="3"/>
      <c r="X588" s="3"/>
      <c r="Y588" s="3"/>
      <c r="Z588" s="3"/>
    </row>
    <row r="589">
      <c r="A589" s="3"/>
      <c r="B589" s="4"/>
      <c r="C589" s="4"/>
      <c r="D589" s="4"/>
      <c r="E589" s="4"/>
      <c r="F589" s="4"/>
      <c r="G589" s="3"/>
      <c r="H589" s="3"/>
      <c r="I589" s="3"/>
      <c r="J589" s="3"/>
      <c r="K589" s="3"/>
      <c r="L589" s="3"/>
      <c r="M589" s="3"/>
      <c r="N589" s="3"/>
      <c r="O589" s="3"/>
      <c r="P589" s="3"/>
      <c r="Q589" s="3"/>
      <c r="R589" s="3"/>
      <c r="S589" s="3"/>
      <c r="T589" s="3"/>
      <c r="U589" s="3"/>
      <c r="V589" s="3"/>
      <c r="W589" s="3"/>
      <c r="X589" s="3"/>
      <c r="Y589" s="3"/>
      <c r="Z589" s="3"/>
    </row>
    <row r="590">
      <c r="A590" s="3"/>
      <c r="B590" s="4"/>
      <c r="C590" s="4"/>
      <c r="D590" s="4"/>
      <c r="E590" s="4"/>
      <c r="F590" s="4"/>
      <c r="G590" s="3"/>
      <c r="H590" s="3"/>
      <c r="I590" s="3"/>
      <c r="J590" s="3"/>
      <c r="K590" s="3"/>
      <c r="L590" s="3"/>
      <c r="M590" s="3"/>
      <c r="N590" s="3"/>
      <c r="O590" s="3"/>
      <c r="P590" s="3"/>
      <c r="Q590" s="3"/>
      <c r="R590" s="3"/>
      <c r="S590" s="3"/>
      <c r="T590" s="3"/>
      <c r="U590" s="3"/>
      <c r="V590" s="3"/>
      <c r="W590" s="3"/>
      <c r="X590" s="3"/>
      <c r="Y590" s="3"/>
      <c r="Z590" s="3"/>
    </row>
    <row r="591">
      <c r="A591" s="3"/>
      <c r="B591" s="4"/>
      <c r="C591" s="4"/>
      <c r="D591" s="4"/>
      <c r="E591" s="4"/>
      <c r="F591" s="4"/>
      <c r="G591" s="3"/>
      <c r="H591" s="3"/>
      <c r="I591" s="3"/>
      <c r="J591" s="3"/>
      <c r="K591" s="3"/>
      <c r="L591" s="3"/>
      <c r="M591" s="3"/>
      <c r="N591" s="3"/>
      <c r="O591" s="3"/>
      <c r="P591" s="3"/>
      <c r="Q591" s="3"/>
      <c r="R591" s="3"/>
      <c r="S591" s="3"/>
      <c r="T591" s="3"/>
      <c r="U591" s="3"/>
      <c r="V591" s="3"/>
      <c r="W591" s="3"/>
      <c r="X591" s="3"/>
      <c r="Y591" s="3"/>
      <c r="Z591" s="3"/>
    </row>
    <row r="592">
      <c r="A592" s="3"/>
      <c r="B592" s="4"/>
      <c r="C592" s="4"/>
      <c r="D592" s="4"/>
      <c r="E592" s="4"/>
      <c r="F592" s="4"/>
      <c r="G592" s="3"/>
      <c r="H592" s="3"/>
      <c r="I592" s="3"/>
      <c r="J592" s="3"/>
      <c r="K592" s="3"/>
      <c r="L592" s="3"/>
      <c r="M592" s="3"/>
      <c r="N592" s="3"/>
      <c r="O592" s="3"/>
      <c r="P592" s="3"/>
      <c r="Q592" s="3"/>
      <c r="R592" s="3"/>
      <c r="S592" s="3"/>
      <c r="T592" s="3"/>
      <c r="U592" s="3"/>
      <c r="V592" s="3"/>
      <c r="W592" s="3"/>
      <c r="X592" s="3"/>
      <c r="Y592" s="3"/>
      <c r="Z592" s="3"/>
    </row>
    <row r="593">
      <c r="A593" s="3"/>
      <c r="B593" s="4"/>
      <c r="C593" s="4"/>
      <c r="D593" s="4"/>
      <c r="E593" s="4"/>
      <c r="F593" s="4"/>
      <c r="G593" s="3"/>
      <c r="H593" s="3"/>
      <c r="I593" s="3"/>
      <c r="J593" s="3"/>
      <c r="K593" s="3"/>
      <c r="L593" s="3"/>
      <c r="M593" s="3"/>
      <c r="N593" s="3"/>
      <c r="O593" s="3"/>
      <c r="P593" s="3"/>
      <c r="Q593" s="3"/>
      <c r="R593" s="3"/>
      <c r="S593" s="3"/>
      <c r="T593" s="3"/>
      <c r="U593" s="3"/>
      <c r="V593" s="3"/>
      <c r="W593" s="3"/>
      <c r="X593" s="3"/>
      <c r="Y593" s="3"/>
      <c r="Z593" s="3"/>
    </row>
    <row r="594">
      <c r="A594" s="3"/>
      <c r="B594" s="4"/>
      <c r="C594" s="4"/>
      <c r="D594" s="4"/>
      <c r="E594" s="4"/>
      <c r="F594" s="4"/>
      <c r="G594" s="3"/>
      <c r="H594" s="3"/>
      <c r="I594" s="3"/>
      <c r="J594" s="3"/>
      <c r="K594" s="3"/>
      <c r="L594" s="3"/>
      <c r="M594" s="3"/>
      <c r="N594" s="3"/>
      <c r="O594" s="3"/>
      <c r="P594" s="3"/>
      <c r="Q594" s="3"/>
      <c r="R594" s="3"/>
      <c r="S594" s="3"/>
      <c r="T594" s="3"/>
      <c r="U594" s="3"/>
      <c r="V594" s="3"/>
      <c r="W594" s="3"/>
      <c r="X594" s="3"/>
      <c r="Y594" s="3"/>
      <c r="Z594" s="3"/>
    </row>
    <row r="595">
      <c r="A595" s="3"/>
      <c r="B595" s="4"/>
      <c r="C595" s="4"/>
      <c r="D595" s="4"/>
      <c r="E595" s="4"/>
      <c r="F595" s="4"/>
      <c r="G595" s="3"/>
      <c r="H595" s="3"/>
      <c r="I595" s="3"/>
      <c r="J595" s="3"/>
      <c r="K595" s="3"/>
      <c r="L595" s="3"/>
      <c r="M595" s="3"/>
      <c r="N595" s="3"/>
      <c r="O595" s="3"/>
      <c r="P595" s="3"/>
      <c r="Q595" s="3"/>
      <c r="R595" s="3"/>
      <c r="S595" s="3"/>
      <c r="T595" s="3"/>
      <c r="U595" s="3"/>
      <c r="V595" s="3"/>
      <c r="W595" s="3"/>
      <c r="X595" s="3"/>
      <c r="Y595" s="3"/>
      <c r="Z595" s="3"/>
    </row>
    <row r="596">
      <c r="A596" s="3"/>
      <c r="B596" s="4"/>
      <c r="C596" s="4"/>
      <c r="D596" s="4"/>
      <c r="E596" s="4"/>
      <c r="F596" s="4"/>
      <c r="G596" s="3"/>
      <c r="H596" s="3"/>
      <c r="I596" s="3"/>
      <c r="J596" s="3"/>
      <c r="K596" s="3"/>
      <c r="L596" s="3"/>
      <c r="M596" s="3"/>
      <c r="N596" s="3"/>
      <c r="O596" s="3"/>
      <c r="P596" s="3"/>
      <c r="Q596" s="3"/>
      <c r="R596" s="3"/>
      <c r="S596" s="3"/>
      <c r="T596" s="3"/>
      <c r="U596" s="3"/>
      <c r="V596" s="3"/>
      <c r="W596" s="3"/>
      <c r="X596" s="3"/>
      <c r="Y596" s="3"/>
      <c r="Z596" s="3"/>
    </row>
    <row r="597">
      <c r="A597" s="3"/>
      <c r="B597" s="4"/>
      <c r="C597" s="4"/>
      <c r="D597" s="4"/>
      <c r="E597" s="4"/>
      <c r="F597" s="4"/>
      <c r="G597" s="3"/>
      <c r="H597" s="3"/>
      <c r="I597" s="3"/>
      <c r="J597" s="3"/>
      <c r="K597" s="3"/>
      <c r="L597" s="3"/>
      <c r="M597" s="3"/>
      <c r="N597" s="3"/>
      <c r="O597" s="3"/>
      <c r="P597" s="3"/>
      <c r="Q597" s="3"/>
      <c r="R597" s="3"/>
      <c r="S597" s="3"/>
      <c r="T597" s="3"/>
      <c r="U597" s="3"/>
      <c r="V597" s="3"/>
      <c r="W597" s="3"/>
      <c r="X597" s="3"/>
      <c r="Y597" s="3"/>
      <c r="Z597" s="3"/>
    </row>
    <row r="598">
      <c r="A598" s="3"/>
      <c r="B598" s="4"/>
      <c r="C598" s="4"/>
      <c r="D598" s="4"/>
      <c r="E598" s="4"/>
      <c r="F598" s="4"/>
      <c r="G598" s="3"/>
      <c r="H598" s="3"/>
      <c r="I598" s="3"/>
      <c r="J598" s="3"/>
      <c r="K598" s="3"/>
      <c r="L598" s="3"/>
      <c r="M598" s="3"/>
      <c r="N598" s="3"/>
      <c r="O598" s="3"/>
      <c r="P598" s="3"/>
      <c r="Q598" s="3"/>
      <c r="R598" s="3"/>
      <c r="S598" s="3"/>
      <c r="T598" s="3"/>
      <c r="U598" s="3"/>
      <c r="V598" s="3"/>
      <c r="W598" s="3"/>
      <c r="X598" s="3"/>
      <c r="Y598" s="3"/>
      <c r="Z598" s="3"/>
    </row>
    <row r="599">
      <c r="A599" s="3"/>
      <c r="B599" s="4"/>
      <c r="C599" s="4"/>
      <c r="D599" s="4"/>
      <c r="E599" s="4"/>
      <c r="F599" s="4"/>
      <c r="G599" s="3"/>
      <c r="H599" s="3"/>
      <c r="I599" s="3"/>
      <c r="J599" s="3"/>
      <c r="K599" s="3"/>
      <c r="L599" s="3"/>
      <c r="M599" s="3"/>
      <c r="N599" s="3"/>
      <c r="O599" s="3"/>
      <c r="P599" s="3"/>
      <c r="Q599" s="3"/>
      <c r="R599" s="3"/>
      <c r="S599" s="3"/>
      <c r="T599" s="3"/>
      <c r="U599" s="3"/>
      <c r="V599" s="3"/>
      <c r="W599" s="3"/>
      <c r="X599" s="3"/>
      <c r="Y599" s="3"/>
      <c r="Z599" s="3"/>
    </row>
    <row r="600">
      <c r="A600" s="3"/>
      <c r="B600" s="4"/>
      <c r="C600" s="4"/>
      <c r="D600" s="4"/>
      <c r="E600" s="4"/>
      <c r="F600" s="4"/>
      <c r="G600" s="3"/>
      <c r="H600" s="3"/>
      <c r="I600" s="3"/>
      <c r="J600" s="3"/>
      <c r="K600" s="3"/>
      <c r="L600" s="3"/>
      <c r="M600" s="3"/>
      <c r="N600" s="3"/>
      <c r="O600" s="3"/>
      <c r="P600" s="3"/>
      <c r="Q600" s="3"/>
      <c r="R600" s="3"/>
      <c r="S600" s="3"/>
      <c r="T600" s="3"/>
      <c r="U600" s="3"/>
      <c r="V600" s="3"/>
      <c r="W600" s="3"/>
      <c r="X600" s="3"/>
      <c r="Y600" s="3"/>
      <c r="Z600" s="3"/>
    </row>
    <row r="601">
      <c r="A601" s="3"/>
      <c r="B601" s="4"/>
      <c r="C601" s="4"/>
      <c r="D601" s="4"/>
      <c r="E601" s="4"/>
      <c r="F601" s="4"/>
      <c r="G601" s="3"/>
      <c r="H601" s="3"/>
      <c r="I601" s="3"/>
      <c r="J601" s="3"/>
      <c r="K601" s="3"/>
      <c r="L601" s="3"/>
      <c r="M601" s="3"/>
      <c r="N601" s="3"/>
      <c r="O601" s="3"/>
      <c r="P601" s="3"/>
      <c r="Q601" s="3"/>
      <c r="R601" s="3"/>
      <c r="S601" s="3"/>
      <c r="T601" s="3"/>
      <c r="U601" s="3"/>
      <c r="V601" s="3"/>
      <c r="W601" s="3"/>
      <c r="X601" s="3"/>
      <c r="Y601" s="3"/>
      <c r="Z601" s="3"/>
    </row>
    <row r="602">
      <c r="A602" s="3"/>
      <c r="B602" s="4"/>
      <c r="C602" s="4"/>
      <c r="D602" s="4"/>
      <c r="E602" s="4"/>
      <c r="F602" s="4"/>
      <c r="G602" s="3"/>
      <c r="H602" s="3"/>
      <c r="I602" s="3"/>
      <c r="J602" s="3"/>
      <c r="K602" s="3"/>
      <c r="L602" s="3"/>
      <c r="M602" s="3"/>
      <c r="N602" s="3"/>
      <c r="O602" s="3"/>
      <c r="P602" s="3"/>
      <c r="Q602" s="3"/>
      <c r="R602" s="3"/>
      <c r="S602" s="3"/>
      <c r="T602" s="3"/>
      <c r="U602" s="3"/>
      <c r="V602" s="3"/>
      <c r="W602" s="3"/>
      <c r="X602" s="3"/>
      <c r="Y602" s="3"/>
      <c r="Z602" s="3"/>
    </row>
    <row r="603">
      <c r="A603" s="3"/>
      <c r="B603" s="4"/>
      <c r="C603" s="4"/>
      <c r="D603" s="4"/>
      <c r="E603" s="4"/>
      <c r="F603" s="4"/>
      <c r="G603" s="3"/>
      <c r="H603" s="3"/>
      <c r="I603" s="3"/>
      <c r="J603" s="3"/>
      <c r="K603" s="3"/>
      <c r="L603" s="3"/>
      <c r="M603" s="3"/>
      <c r="N603" s="3"/>
      <c r="O603" s="3"/>
      <c r="P603" s="3"/>
      <c r="Q603" s="3"/>
      <c r="R603" s="3"/>
      <c r="S603" s="3"/>
      <c r="T603" s="3"/>
      <c r="U603" s="3"/>
      <c r="V603" s="3"/>
      <c r="W603" s="3"/>
      <c r="X603" s="3"/>
      <c r="Y603" s="3"/>
      <c r="Z603" s="3"/>
    </row>
    <row r="604">
      <c r="A604" s="3"/>
      <c r="B604" s="4"/>
      <c r="C604" s="4"/>
      <c r="D604" s="4"/>
      <c r="E604" s="4"/>
      <c r="F604" s="4"/>
      <c r="G604" s="3"/>
      <c r="H604" s="3"/>
      <c r="I604" s="3"/>
      <c r="J604" s="3"/>
      <c r="K604" s="3"/>
      <c r="L604" s="3"/>
      <c r="M604" s="3"/>
      <c r="N604" s="3"/>
      <c r="O604" s="3"/>
      <c r="P604" s="3"/>
      <c r="Q604" s="3"/>
      <c r="R604" s="3"/>
      <c r="S604" s="3"/>
      <c r="T604" s="3"/>
      <c r="U604" s="3"/>
      <c r="V604" s="3"/>
      <c r="W604" s="3"/>
      <c r="X604" s="3"/>
      <c r="Y604" s="3"/>
      <c r="Z604" s="3"/>
    </row>
    <row r="605">
      <c r="A605" s="3"/>
      <c r="B605" s="4"/>
      <c r="C605" s="4"/>
      <c r="D605" s="4"/>
      <c r="E605" s="4"/>
      <c r="F605" s="4"/>
      <c r="G605" s="3"/>
      <c r="H605" s="3"/>
      <c r="I605" s="3"/>
      <c r="J605" s="3"/>
      <c r="K605" s="3"/>
      <c r="L605" s="3"/>
      <c r="M605" s="3"/>
      <c r="N605" s="3"/>
      <c r="O605" s="3"/>
      <c r="P605" s="3"/>
      <c r="Q605" s="3"/>
      <c r="R605" s="3"/>
      <c r="S605" s="3"/>
      <c r="T605" s="3"/>
      <c r="U605" s="3"/>
      <c r="V605" s="3"/>
      <c r="W605" s="3"/>
      <c r="X605" s="3"/>
      <c r="Y605" s="3"/>
      <c r="Z605" s="3"/>
    </row>
    <row r="606">
      <c r="A606" s="3"/>
      <c r="B606" s="4"/>
      <c r="C606" s="4"/>
      <c r="D606" s="4"/>
      <c r="E606" s="4"/>
      <c r="F606" s="4"/>
      <c r="G606" s="3"/>
      <c r="H606" s="3"/>
      <c r="I606" s="3"/>
      <c r="J606" s="3"/>
      <c r="K606" s="3"/>
      <c r="L606" s="3"/>
      <c r="M606" s="3"/>
      <c r="N606" s="3"/>
      <c r="O606" s="3"/>
      <c r="P606" s="3"/>
      <c r="Q606" s="3"/>
      <c r="R606" s="3"/>
      <c r="S606" s="3"/>
      <c r="T606" s="3"/>
      <c r="U606" s="3"/>
      <c r="V606" s="3"/>
      <c r="W606" s="3"/>
      <c r="X606" s="3"/>
      <c r="Y606" s="3"/>
      <c r="Z606" s="3"/>
    </row>
    <row r="607">
      <c r="A607" s="3"/>
      <c r="B607" s="4"/>
      <c r="C607" s="4"/>
      <c r="D607" s="4"/>
      <c r="E607" s="4"/>
      <c r="F607" s="4"/>
      <c r="G607" s="3"/>
      <c r="H607" s="3"/>
      <c r="I607" s="3"/>
      <c r="J607" s="3"/>
      <c r="K607" s="3"/>
      <c r="L607" s="3"/>
      <c r="M607" s="3"/>
      <c r="N607" s="3"/>
      <c r="O607" s="3"/>
      <c r="P607" s="3"/>
      <c r="Q607" s="3"/>
      <c r="R607" s="3"/>
      <c r="S607" s="3"/>
      <c r="T607" s="3"/>
      <c r="U607" s="3"/>
      <c r="V607" s="3"/>
      <c r="W607" s="3"/>
      <c r="X607" s="3"/>
      <c r="Y607" s="3"/>
      <c r="Z607" s="3"/>
    </row>
    <row r="608">
      <c r="A608" s="3"/>
      <c r="B608" s="4"/>
      <c r="C608" s="4"/>
      <c r="D608" s="4"/>
      <c r="E608" s="4"/>
      <c r="F608" s="4"/>
      <c r="G608" s="3"/>
      <c r="H608" s="3"/>
      <c r="I608" s="3"/>
      <c r="J608" s="3"/>
      <c r="K608" s="3"/>
      <c r="L608" s="3"/>
      <c r="M608" s="3"/>
      <c r="N608" s="3"/>
      <c r="O608" s="3"/>
      <c r="P608" s="3"/>
      <c r="Q608" s="3"/>
      <c r="R608" s="3"/>
      <c r="S608" s="3"/>
      <c r="T608" s="3"/>
      <c r="U608" s="3"/>
      <c r="V608" s="3"/>
      <c r="W608" s="3"/>
      <c r="X608" s="3"/>
      <c r="Y608" s="3"/>
      <c r="Z608" s="3"/>
    </row>
    <row r="609">
      <c r="A609" s="3"/>
      <c r="B609" s="4"/>
      <c r="C609" s="4"/>
      <c r="D609" s="4"/>
      <c r="E609" s="4"/>
      <c r="F609" s="4"/>
      <c r="G609" s="3"/>
      <c r="H609" s="3"/>
      <c r="I609" s="3"/>
      <c r="J609" s="3"/>
      <c r="K609" s="3"/>
      <c r="L609" s="3"/>
      <c r="M609" s="3"/>
      <c r="N609" s="3"/>
      <c r="O609" s="3"/>
      <c r="P609" s="3"/>
      <c r="Q609" s="3"/>
      <c r="R609" s="3"/>
      <c r="S609" s="3"/>
      <c r="T609" s="3"/>
      <c r="U609" s="3"/>
      <c r="V609" s="3"/>
      <c r="W609" s="3"/>
      <c r="X609" s="3"/>
      <c r="Y609" s="3"/>
      <c r="Z609" s="3"/>
    </row>
    <row r="610">
      <c r="A610" s="3"/>
      <c r="B610" s="4"/>
      <c r="C610" s="4"/>
      <c r="D610" s="4"/>
      <c r="E610" s="4"/>
      <c r="F610" s="4"/>
      <c r="G610" s="3"/>
      <c r="H610" s="3"/>
      <c r="I610" s="3"/>
      <c r="J610" s="3"/>
      <c r="K610" s="3"/>
      <c r="L610" s="3"/>
      <c r="M610" s="3"/>
      <c r="N610" s="3"/>
      <c r="O610" s="3"/>
      <c r="P610" s="3"/>
      <c r="Q610" s="3"/>
      <c r="R610" s="3"/>
      <c r="S610" s="3"/>
      <c r="T610" s="3"/>
      <c r="U610" s="3"/>
      <c r="V610" s="3"/>
      <c r="W610" s="3"/>
      <c r="X610" s="3"/>
      <c r="Y610" s="3"/>
      <c r="Z610" s="3"/>
    </row>
    <row r="611">
      <c r="A611" s="3"/>
      <c r="B611" s="4"/>
      <c r="C611" s="4"/>
      <c r="D611" s="4"/>
      <c r="E611" s="4"/>
      <c r="F611" s="4"/>
      <c r="G611" s="3"/>
      <c r="H611" s="3"/>
      <c r="I611" s="3"/>
      <c r="J611" s="3"/>
      <c r="K611" s="3"/>
      <c r="L611" s="3"/>
      <c r="M611" s="3"/>
      <c r="N611" s="3"/>
      <c r="O611" s="3"/>
      <c r="P611" s="3"/>
      <c r="Q611" s="3"/>
      <c r="R611" s="3"/>
      <c r="S611" s="3"/>
      <c r="T611" s="3"/>
      <c r="U611" s="3"/>
      <c r="V611" s="3"/>
      <c r="W611" s="3"/>
      <c r="X611" s="3"/>
      <c r="Y611" s="3"/>
      <c r="Z611" s="3"/>
    </row>
    <row r="612">
      <c r="A612" s="3"/>
      <c r="B612" s="4"/>
      <c r="C612" s="4"/>
      <c r="D612" s="4"/>
      <c r="E612" s="4"/>
      <c r="F612" s="4"/>
      <c r="G612" s="3"/>
      <c r="H612" s="3"/>
      <c r="I612" s="3"/>
      <c r="J612" s="3"/>
      <c r="K612" s="3"/>
      <c r="L612" s="3"/>
      <c r="M612" s="3"/>
      <c r="N612" s="3"/>
      <c r="O612" s="3"/>
      <c r="P612" s="3"/>
      <c r="Q612" s="3"/>
      <c r="R612" s="3"/>
      <c r="S612" s="3"/>
      <c r="T612" s="3"/>
      <c r="U612" s="3"/>
      <c r="V612" s="3"/>
      <c r="W612" s="3"/>
      <c r="X612" s="3"/>
      <c r="Y612" s="3"/>
      <c r="Z612" s="3"/>
    </row>
    <row r="613">
      <c r="A613" s="3"/>
      <c r="B613" s="4"/>
      <c r="C613" s="4"/>
      <c r="D613" s="4"/>
      <c r="E613" s="4"/>
      <c r="F613" s="4"/>
      <c r="G613" s="3"/>
      <c r="H613" s="3"/>
      <c r="I613" s="3"/>
      <c r="J613" s="3"/>
      <c r="K613" s="3"/>
      <c r="L613" s="3"/>
      <c r="M613" s="3"/>
      <c r="N613" s="3"/>
      <c r="O613" s="3"/>
      <c r="P613" s="3"/>
      <c r="Q613" s="3"/>
      <c r="R613" s="3"/>
      <c r="S613" s="3"/>
      <c r="T613" s="3"/>
      <c r="U613" s="3"/>
      <c r="V613" s="3"/>
      <c r="W613" s="3"/>
      <c r="X613" s="3"/>
      <c r="Y613" s="3"/>
      <c r="Z613" s="3"/>
    </row>
    <row r="614">
      <c r="A614" s="3"/>
      <c r="B614" s="4"/>
      <c r="C614" s="4"/>
      <c r="D614" s="4"/>
      <c r="E614" s="4"/>
      <c r="F614" s="4"/>
      <c r="G614" s="3"/>
      <c r="H614" s="3"/>
      <c r="I614" s="3"/>
      <c r="J614" s="3"/>
      <c r="K614" s="3"/>
      <c r="L614" s="3"/>
      <c r="M614" s="3"/>
      <c r="N614" s="3"/>
      <c r="O614" s="3"/>
      <c r="P614" s="3"/>
      <c r="Q614" s="3"/>
      <c r="R614" s="3"/>
      <c r="S614" s="3"/>
      <c r="T614" s="3"/>
      <c r="U614" s="3"/>
      <c r="V614" s="3"/>
      <c r="W614" s="3"/>
      <c r="X614" s="3"/>
      <c r="Y614" s="3"/>
      <c r="Z614" s="3"/>
    </row>
    <row r="615">
      <c r="A615" s="3"/>
      <c r="B615" s="4"/>
      <c r="C615" s="4"/>
      <c r="D615" s="4"/>
      <c r="E615" s="4"/>
      <c r="F615" s="4"/>
      <c r="G615" s="3"/>
      <c r="H615" s="3"/>
      <c r="I615" s="3"/>
      <c r="J615" s="3"/>
      <c r="K615" s="3"/>
      <c r="L615" s="3"/>
      <c r="M615" s="3"/>
      <c r="N615" s="3"/>
      <c r="O615" s="3"/>
      <c r="P615" s="3"/>
      <c r="Q615" s="3"/>
      <c r="R615" s="3"/>
      <c r="S615" s="3"/>
      <c r="T615" s="3"/>
      <c r="U615" s="3"/>
      <c r="V615" s="3"/>
      <c r="W615" s="3"/>
      <c r="X615" s="3"/>
      <c r="Y615" s="3"/>
      <c r="Z615" s="3"/>
    </row>
    <row r="616">
      <c r="A616" s="3"/>
      <c r="B616" s="4"/>
      <c r="C616" s="4"/>
      <c r="D616" s="4"/>
      <c r="E616" s="4"/>
      <c r="F616" s="4"/>
      <c r="G616" s="3"/>
      <c r="H616" s="3"/>
      <c r="I616" s="3"/>
      <c r="J616" s="3"/>
      <c r="K616" s="3"/>
      <c r="L616" s="3"/>
      <c r="M616" s="3"/>
      <c r="N616" s="3"/>
      <c r="O616" s="3"/>
      <c r="P616" s="3"/>
      <c r="Q616" s="3"/>
      <c r="R616" s="3"/>
      <c r="S616" s="3"/>
      <c r="T616" s="3"/>
      <c r="U616" s="3"/>
      <c r="V616" s="3"/>
      <c r="W616" s="3"/>
      <c r="X616" s="3"/>
      <c r="Y616" s="3"/>
      <c r="Z616" s="3"/>
    </row>
    <row r="617">
      <c r="A617" s="3"/>
      <c r="B617" s="4"/>
      <c r="C617" s="4"/>
      <c r="D617" s="4"/>
      <c r="E617" s="4"/>
      <c r="F617" s="4"/>
      <c r="G617" s="3"/>
      <c r="H617" s="3"/>
      <c r="I617" s="3"/>
      <c r="J617" s="3"/>
      <c r="K617" s="3"/>
      <c r="L617" s="3"/>
      <c r="M617" s="3"/>
      <c r="N617" s="3"/>
      <c r="O617" s="3"/>
      <c r="P617" s="3"/>
      <c r="Q617" s="3"/>
      <c r="R617" s="3"/>
      <c r="S617" s="3"/>
      <c r="T617" s="3"/>
      <c r="U617" s="3"/>
      <c r="V617" s="3"/>
      <c r="W617" s="3"/>
      <c r="X617" s="3"/>
      <c r="Y617" s="3"/>
      <c r="Z617" s="3"/>
    </row>
    <row r="618">
      <c r="A618" s="3"/>
      <c r="B618" s="4"/>
      <c r="C618" s="4"/>
      <c r="D618" s="4"/>
      <c r="E618" s="4"/>
      <c r="F618" s="4"/>
      <c r="G618" s="3"/>
      <c r="H618" s="3"/>
      <c r="I618" s="3"/>
      <c r="J618" s="3"/>
      <c r="K618" s="3"/>
      <c r="L618" s="3"/>
      <c r="M618" s="3"/>
      <c r="N618" s="3"/>
      <c r="O618" s="3"/>
      <c r="P618" s="3"/>
      <c r="Q618" s="3"/>
      <c r="R618" s="3"/>
      <c r="S618" s="3"/>
      <c r="T618" s="3"/>
      <c r="U618" s="3"/>
      <c r="V618" s="3"/>
      <c r="W618" s="3"/>
      <c r="X618" s="3"/>
      <c r="Y618" s="3"/>
      <c r="Z618" s="3"/>
    </row>
    <row r="619">
      <c r="A619" s="3"/>
      <c r="B619" s="4"/>
      <c r="C619" s="4"/>
      <c r="D619" s="4"/>
      <c r="E619" s="4"/>
      <c r="F619" s="4"/>
      <c r="G619" s="3"/>
      <c r="H619" s="3"/>
      <c r="I619" s="3"/>
      <c r="J619" s="3"/>
      <c r="K619" s="3"/>
      <c r="L619" s="3"/>
      <c r="M619" s="3"/>
      <c r="N619" s="3"/>
      <c r="O619" s="3"/>
      <c r="P619" s="3"/>
      <c r="Q619" s="3"/>
      <c r="R619" s="3"/>
      <c r="S619" s="3"/>
      <c r="T619" s="3"/>
      <c r="U619" s="3"/>
      <c r="V619" s="3"/>
      <c r="W619" s="3"/>
      <c r="X619" s="3"/>
      <c r="Y619" s="3"/>
      <c r="Z619" s="3"/>
    </row>
    <row r="620">
      <c r="A620" s="3"/>
      <c r="B620" s="4"/>
      <c r="C620" s="4"/>
      <c r="D620" s="4"/>
      <c r="E620" s="4"/>
      <c r="F620" s="4"/>
      <c r="G620" s="3"/>
      <c r="H620" s="3"/>
      <c r="I620" s="3"/>
      <c r="J620" s="3"/>
      <c r="K620" s="3"/>
      <c r="L620" s="3"/>
      <c r="M620" s="3"/>
      <c r="N620" s="3"/>
      <c r="O620" s="3"/>
      <c r="P620" s="3"/>
      <c r="Q620" s="3"/>
      <c r="R620" s="3"/>
      <c r="S620" s="3"/>
      <c r="T620" s="3"/>
      <c r="U620" s="3"/>
      <c r="V620" s="3"/>
      <c r="W620" s="3"/>
      <c r="X620" s="3"/>
      <c r="Y620" s="3"/>
      <c r="Z620" s="3"/>
    </row>
    <row r="621">
      <c r="A621" s="3"/>
      <c r="B621" s="4"/>
      <c r="C621" s="4"/>
      <c r="D621" s="4"/>
      <c r="E621" s="4"/>
      <c r="F621" s="4"/>
      <c r="G621" s="3"/>
      <c r="H621" s="3"/>
      <c r="I621" s="3"/>
      <c r="J621" s="3"/>
      <c r="K621" s="3"/>
      <c r="L621" s="3"/>
      <c r="M621" s="3"/>
      <c r="N621" s="3"/>
      <c r="O621" s="3"/>
      <c r="P621" s="3"/>
      <c r="Q621" s="3"/>
      <c r="R621" s="3"/>
      <c r="S621" s="3"/>
      <c r="T621" s="3"/>
      <c r="U621" s="3"/>
      <c r="V621" s="3"/>
      <c r="W621" s="3"/>
      <c r="X621" s="3"/>
      <c r="Y621" s="3"/>
      <c r="Z621" s="3"/>
    </row>
    <row r="622">
      <c r="A622" s="3"/>
      <c r="B622" s="4"/>
      <c r="C622" s="4"/>
      <c r="D622" s="4"/>
      <c r="E622" s="4"/>
      <c r="F622" s="4"/>
      <c r="G622" s="3"/>
      <c r="H622" s="3"/>
      <c r="I622" s="3"/>
      <c r="J622" s="3"/>
      <c r="K622" s="3"/>
      <c r="L622" s="3"/>
      <c r="M622" s="3"/>
      <c r="N622" s="3"/>
      <c r="O622" s="3"/>
      <c r="P622" s="3"/>
      <c r="Q622" s="3"/>
      <c r="R622" s="3"/>
      <c r="S622" s="3"/>
      <c r="T622" s="3"/>
      <c r="U622" s="3"/>
      <c r="V622" s="3"/>
      <c r="W622" s="3"/>
      <c r="X622" s="3"/>
      <c r="Y622" s="3"/>
      <c r="Z622" s="3"/>
    </row>
    <row r="623">
      <c r="A623" s="3"/>
      <c r="B623" s="4"/>
      <c r="C623" s="4"/>
      <c r="D623" s="4"/>
      <c r="E623" s="4"/>
      <c r="F623" s="4"/>
      <c r="G623" s="3"/>
      <c r="H623" s="3"/>
      <c r="I623" s="3"/>
      <c r="J623" s="3"/>
      <c r="K623" s="3"/>
      <c r="L623" s="3"/>
      <c r="M623" s="3"/>
      <c r="N623" s="3"/>
      <c r="O623" s="3"/>
      <c r="P623" s="3"/>
      <c r="Q623" s="3"/>
      <c r="R623" s="3"/>
      <c r="S623" s="3"/>
      <c r="T623" s="3"/>
      <c r="U623" s="3"/>
      <c r="V623" s="3"/>
      <c r="W623" s="3"/>
      <c r="X623" s="3"/>
      <c r="Y623" s="3"/>
      <c r="Z623" s="3"/>
    </row>
    <row r="624">
      <c r="A624" s="3"/>
      <c r="B624" s="4"/>
      <c r="C624" s="4"/>
      <c r="D624" s="4"/>
      <c r="E624" s="4"/>
      <c r="F624" s="4"/>
      <c r="G624" s="3"/>
      <c r="H624" s="3"/>
      <c r="I624" s="3"/>
      <c r="J624" s="3"/>
      <c r="K624" s="3"/>
      <c r="L624" s="3"/>
      <c r="M624" s="3"/>
      <c r="N624" s="3"/>
      <c r="O624" s="3"/>
      <c r="P624" s="3"/>
      <c r="Q624" s="3"/>
      <c r="R624" s="3"/>
      <c r="S624" s="3"/>
      <c r="T624" s="3"/>
      <c r="U624" s="3"/>
      <c r="V624" s="3"/>
      <c r="W624" s="3"/>
      <c r="X624" s="3"/>
      <c r="Y624" s="3"/>
      <c r="Z624" s="3"/>
    </row>
    <row r="625">
      <c r="A625" s="3"/>
      <c r="B625" s="4"/>
      <c r="C625" s="4"/>
      <c r="D625" s="4"/>
      <c r="E625" s="4"/>
      <c r="F625" s="4"/>
      <c r="G625" s="3"/>
      <c r="H625" s="3"/>
      <c r="I625" s="3"/>
      <c r="J625" s="3"/>
      <c r="K625" s="3"/>
      <c r="L625" s="3"/>
      <c r="M625" s="3"/>
      <c r="N625" s="3"/>
      <c r="O625" s="3"/>
      <c r="P625" s="3"/>
      <c r="Q625" s="3"/>
      <c r="R625" s="3"/>
      <c r="S625" s="3"/>
      <c r="T625" s="3"/>
      <c r="U625" s="3"/>
      <c r="V625" s="3"/>
      <c r="W625" s="3"/>
      <c r="X625" s="3"/>
      <c r="Y625" s="3"/>
      <c r="Z625" s="3"/>
    </row>
    <row r="626">
      <c r="A626" s="3"/>
      <c r="B626" s="4"/>
      <c r="C626" s="4"/>
      <c r="D626" s="4"/>
      <c r="E626" s="4"/>
      <c r="F626" s="4"/>
      <c r="G626" s="3"/>
      <c r="H626" s="3"/>
      <c r="I626" s="3"/>
      <c r="J626" s="3"/>
      <c r="K626" s="3"/>
      <c r="L626" s="3"/>
      <c r="M626" s="3"/>
      <c r="N626" s="3"/>
      <c r="O626" s="3"/>
      <c r="P626" s="3"/>
      <c r="Q626" s="3"/>
      <c r="R626" s="3"/>
      <c r="S626" s="3"/>
      <c r="T626" s="3"/>
      <c r="U626" s="3"/>
      <c r="V626" s="3"/>
      <c r="W626" s="3"/>
      <c r="X626" s="3"/>
      <c r="Y626" s="3"/>
      <c r="Z626" s="3"/>
    </row>
    <row r="627">
      <c r="A627" s="3"/>
      <c r="B627" s="4"/>
      <c r="C627" s="4"/>
      <c r="D627" s="4"/>
      <c r="E627" s="4"/>
      <c r="F627" s="4"/>
      <c r="G627" s="3"/>
      <c r="H627" s="3"/>
      <c r="I627" s="3"/>
      <c r="J627" s="3"/>
      <c r="K627" s="3"/>
      <c r="L627" s="3"/>
      <c r="M627" s="3"/>
      <c r="N627" s="3"/>
      <c r="O627" s="3"/>
      <c r="P627" s="3"/>
      <c r="Q627" s="3"/>
      <c r="R627" s="3"/>
      <c r="S627" s="3"/>
      <c r="T627" s="3"/>
      <c r="U627" s="3"/>
      <c r="V627" s="3"/>
      <c r="W627" s="3"/>
      <c r="X627" s="3"/>
      <c r="Y627" s="3"/>
      <c r="Z627" s="3"/>
    </row>
    <row r="628">
      <c r="A628" s="3"/>
      <c r="B628" s="4"/>
      <c r="C628" s="4"/>
      <c r="D628" s="4"/>
      <c r="E628" s="4"/>
      <c r="F628" s="4"/>
      <c r="G628" s="3"/>
      <c r="H628" s="3"/>
      <c r="I628" s="3"/>
      <c r="J628" s="3"/>
      <c r="K628" s="3"/>
      <c r="L628" s="3"/>
      <c r="M628" s="3"/>
      <c r="N628" s="3"/>
      <c r="O628" s="3"/>
      <c r="P628" s="3"/>
      <c r="Q628" s="3"/>
      <c r="R628" s="3"/>
      <c r="S628" s="3"/>
      <c r="T628" s="3"/>
      <c r="U628" s="3"/>
      <c r="V628" s="3"/>
      <c r="W628" s="3"/>
      <c r="X628" s="3"/>
      <c r="Y628" s="3"/>
      <c r="Z628" s="3"/>
    </row>
    <row r="629">
      <c r="A629" s="3"/>
      <c r="B629" s="4"/>
      <c r="C629" s="4"/>
      <c r="D629" s="4"/>
      <c r="E629" s="4"/>
      <c r="F629" s="4"/>
      <c r="G629" s="3"/>
      <c r="H629" s="3"/>
      <c r="I629" s="3"/>
      <c r="J629" s="3"/>
      <c r="K629" s="3"/>
      <c r="L629" s="3"/>
      <c r="M629" s="3"/>
      <c r="N629" s="3"/>
      <c r="O629" s="3"/>
      <c r="P629" s="3"/>
      <c r="Q629" s="3"/>
      <c r="R629" s="3"/>
      <c r="S629" s="3"/>
      <c r="T629" s="3"/>
      <c r="U629" s="3"/>
      <c r="V629" s="3"/>
      <c r="W629" s="3"/>
      <c r="X629" s="3"/>
      <c r="Y629" s="3"/>
      <c r="Z629" s="3"/>
    </row>
    <row r="630">
      <c r="A630" s="3"/>
      <c r="B630" s="4"/>
      <c r="C630" s="4"/>
      <c r="D630" s="4"/>
      <c r="E630" s="4"/>
      <c r="F630" s="4"/>
      <c r="G630" s="3"/>
      <c r="H630" s="3"/>
      <c r="I630" s="3"/>
      <c r="J630" s="3"/>
      <c r="K630" s="3"/>
      <c r="L630" s="3"/>
      <c r="M630" s="3"/>
      <c r="N630" s="3"/>
      <c r="O630" s="3"/>
      <c r="P630" s="3"/>
      <c r="Q630" s="3"/>
      <c r="R630" s="3"/>
      <c r="S630" s="3"/>
      <c r="T630" s="3"/>
      <c r="U630" s="3"/>
      <c r="V630" s="3"/>
      <c r="W630" s="3"/>
      <c r="X630" s="3"/>
      <c r="Y630" s="3"/>
      <c r="Z630" s="3"/>
    </row>
    <row r="631">
      <c r="A631" s="3"/>
      <c r="B631" s="4"/>
      <c r="C631" s="4"/>
      <c r="D631" s="4"/>
      <c r="E631" s="4"/>
      <c r="F631" s="4"/>
      <c r="G631" s="3"/>
      <c r="H631" s="3"/>
      <c r="I631" s="3"/>
      <c r="J631" s="3"/>
      <c r="K631" s="3"/>
      <c r="L631" s="3"/>
      <c r="M631" s="3"/>
      <c r="N631" s="3"/>
      <c r="O631" s="3"/>
      <c r="P631" s="3"/>
      <c r="Q631" s="3"/>
      <c r="R631" s="3"/>
      <c r="S631" s="3"/>
      <c r="T631" s="3"/>
      <c r="U631" s="3"/>
      <c r="V631" s="3"/>
      <c r="W631" s="3"/>
      <c r="X631" s="3"/>
      <c r="Y631" s="3"/>
      <c r="Z631" s="3"/>
    </row>
    <row r="632">
      <c r="A632" s="3"/>
      <c r="B632" s="4"/>
      <c r="C632" s="4"/>
      <c r="D632" s="4"/>
      <c r="E632" s="4"/>
      <c r="F632" s="4"/>
      <c r="G632" s="3"/>
      <c r="H632" s="3"/>
      <c r="I632" s="3"/>
      <c r="J632" s="3"/>
      <c r="K632" s="3"/>
      <c r="L632" s="3"/>
      <c r="M632" s="3"/>
      <c r="N632" s="3"/>
      <c r="O632" s="3"/>
      <c r="P632" s="3"/>
      <c r="Q632" s="3"/>
      <c r="R632" s="3"/>
      <c r="S632" s="3"/>
      <c r="T632" s="3"/>
      <c r="U632" s="3"/>
      <c r="V632" s="3"/>
      <c r="W632" s="3"/>
      <c r="X632" s="3"/>
      <c r="Y632" s="3"/>
      <c r="Z632" s="3"/>
    </row>
    <row r="633">
      <c r="A633" s="3"/>
      <c r="B633" s="4"/>
      <c r="C633" s="4"/>
      <c r="D633" s="4"/>
      <c r="E633" s="4"/>
      <c r="F633" s="4"/>
      <c r="G633" s="3"/>
      <c r="H633" s="3"/>
      <c r="I633" s="3"/>
      <c r="J633" s="3"/>
      <c r="K633" s="3"/>
      <c r="L633" s="3"/>
      <c r="M633" s="3"/>
      <c r="N633" s="3"/>
      <c r="O633" s="3"/>
      <c r="P633" s="3"/>
      <c r="Q633" s="3"/>
      <c r="R633" s="3"/>
      <c r="S633" s="3"/>
      <c r="T633" s="3"/>
      <c r="U633" s="3"/>
      <c r="V633" s="3"/>
      <c r="W633" s="3"/>
      <c r="X633" s="3"/>
      <c r="Y633" s="3"/>
      <c r="Z633" s="3"/>
    </row>
    <row r="634">
      <c r="A634" s="3"/>
      <c r="B634" s="4"/>
      <c r="C634" s="4"/>
      <c r="D634" s="4"/>
      <c r="E634" s="4"/>
      <c r="F634" s="4"/>
      <c r="G634" s="3"/>
      <c r="H634" s="3"/>
      <c r="I634" s="3"/>
      <c r="J634" s="3"/>
      <c r="K634" s="3"/>
      <c r="L634" s="3"/>
      <c r="M634" s="3"/>
      <c r="N634" s="3"/>
      <c r="O634" s="3"/>
      <c r="P634" s="3"/>
      <c r="Q634" s="3"/>
      <c r="R634" s="3"/>
      <c r="S634" s="3"/>
      <c r="T634" s="3"/>
      <c r="U634" s="3"/>
      <c r="V634" s="3"/>
      <c r="W634" s="3"/>
      <c r="X634" s="3"/>
      <c r="Y634" s="3"/>
      <c r="Z634" s="3"/>
    </row>
    <row r="635">
      <c r="A635" s="3"/>
      <c r="B635" s="4"/>
      <c r="C635" s="4"/>
      <c r="D635" s="4"/>
      <c r="E635" s="4"/>
      <c r="F635" s="4"/>
      <c r="G635" s="3"/>
      <c r="H635" s="3"/>
      <c r="I635" s="3"/>
      <c r="J635" s="3"/>
      <c r="K635" s="3"/>
      <c r="L635" s="3"/>
      <c r="M635" s="3"/>
      <c r="N635" s="3"/>
      <c r="O635" s="3"/>
      <c r="P635" s="3"/>
      <c r="Q635" s="3"/>
      <c r="R635" s="3"/>
      <c r="S635" s="3"/>
      <c r="T635" s="3"/>
      <c r="U635" s="3"/>
      <c r="V635" s="3"/>
      <c r="W635" s="3"/>
      <c r="X635" s="3"/>
      <c r="Y635" s="3"/>
      <c r="Z635" s="3"/>
    </row>
    <row r="636">
      <c r="A636" s="3"/>
      <c r="B636" s="4"/>
      <c r="C636" s="4"/>
      <c r="D636" s="4"/>
      <c r="E636" s="4"/>
      <c r="F636" s="4"/>
      <c r="G636" s="3"/>
      <c r="H636" s="3"/>
      <c r="I636" s="3"/>
      <c r="J636" s="3"/>
      <c r="K636" s="3"/>
      <c r="L636" s="3"/>
      <c r="M636" s="3"/>
      <c r="N636" s="3"/>
      <c r="O636" s="3"/>
      <c r="P636" s="3"/>
      <c r="Q636" s="3"/>
      <c r="R636" s="3"/>
      <c r="S636" s="3"/>
      <c r="T636" s="3"/>
      <c r="U636" s="3"/>
      <c r="V636" s="3"/>
      <c r="W636" s="3"/>
      <c r="X636" s="3"/>
      <c r="Y636" s="3"/>
      <c r="Z636" s="3"/>
    </row>
    <row r="637">
      <c r="A637" s="3"/>
      <c r="B637" s="4"/>
      <c r="C637" s="4"/>
      <c r="D637" s="4"/>
      <c r="E637" s="4"/>
      <c r="F637" s="4"/>
      <c r="G637" s="3"/>
      <c r="H637" s="3"/>
      <c r="I637" s="3"/>
      <c r="J637" s="3"/>
      <c r="K637" s="3"/>
      <c r="L637" s="3"/>
      <c r="M637" s="3"/>
      <c r="N637" s="3"/>
      <c r="O637" s="3"/>
      <c r="P637" s="3"/>
      <c r="Q637" s="3"/>
      <c r="R637" s="3"/>
      <c r="S637" s="3"/>
      <c r="T637" s="3"/>
      <c r="U637" s="3"/>
      <c r="V637" s="3"/>
      <c r="W637" s="3"/>
      <c r="X637" s="3"/>
      <c r="Y637" s="3"/>
      <c r="Z637" s="3"/>
    </row>
    <row r="638">
      <c r="A638" s="3"/>
      <c r="B638" s="4"/>
      <c r="C638" s="4"/>
      <c r="D638" s="4"/>
      <c r="E638" s="4"/>
      <c r="F638" s="4"/>
      <c r="G638" s="3"/>
      <c r="H638" s="3"/>
      <c r="I638" s="3"/>
      <c r="J638" s="3"/>
      <c r="K638" s="3"/>
      <c r="L638" s="3"/>
      <c r="M638" s="3"/>
      <c r="N638" s="3"/>
      <c r="O638" s="3"/>
      <c r="P638" s="3"/>
      <c r="Q638" s="3"/>
      <c r="R638" s="3"/>
      <c r="S638" s="3"/>
      <c r="T638" s="3"/>
      <c r="U638" s="3"/>
      <c r="V638" s="3"/>
      <c r="W638" s="3"/>
      <c r="X638" s="3"/>
      <c r="Y638" s="3"/>
      <c r="Z638" s="3"/>
    </row>
    <row r="639">
      <c r="A639" s="3"/>
      <c r="B639" s="4"/>
      <c r="C639" s="4"/>
      <c r="D639" s="4"/>
      <c r="E639" s="4"/>
      <c r="F639" s="4"/>
      <c r="G639" s="3"/>
      <c r="H639" s="3"/>
      <c r="I639" s="3"/>
      <c r="J639" s="3"/>
      <c r="K639" s="3"/>
      <c r="L639" s="3"/>
      <c r="M639" s="3"/>
      <c r="N639" s="3"/>
      <c r="O639" s="3"/>
      <c r="P639" s="3"/>
      <c r="Q639" s="3"/>
      <c r="R639" s="3"/>
      <c r="S639" s="3"/>
      <c r="T639" s="3"/>
      <c r="U639" s="3"/>
      <c r="V639" s="3"/>
      <c r="W639" s="3"/>
      <c r="X639" s="3"/>
      <c r="Y639" s="3"/>
      <c r="Z639" s="3"/>
    </row>
    <row r="640">
      <c r="A640" s="3"/>
      <c r="B640" s="4"/>
      <c r="C640" s="4"/>
      <c r="D640" s="4"/>
      <c r="E640" s="4"/>
      <c r="F640" s="4"/>
      <c r="G640" s="3"/>
      <c r="H640" s="3"/>
      <c r="I640" s="3"/>
      <c r="J640" s="3"/>
      <c r="K640" s="3"/>
      <c r="L640" s="3"/>
      <c r="M640" s="3"/>
      <c r="N640" s="3"/>
      <c r="O640" s="3"/>
      <c r="P640" s="3"/>
      <c r="Q640" s="3"/>
      <c r="R640" s="3"/>
      <c r="S640" s="3"/>
      <c r="T640" s="3"/>
      <c r="U640" s="3"/>
      <c r="V640" s="3"/>
      <c r="W640" s="3"/>
      <c r="X640" s="3"/>
      <c r="Y640" s="3"/>
      <c r="Z640" s="3"/>
    </row>
    <row r="641">
      <c r="A641" s="3"/>
      <c r="B641" s="4"/>
      <c r="C641" s="4"/>
      <c r="D641" s="4"/>
      <c r="E641" s="4"/>
      <c r="F641" s="4"/>
      <c r="G641" s="3"/>
      <c r="H641" s="3"/>
      <c r="I641" s="3"/>
      <c r="J641" s="3"/>
      <c r="K641" s="3"/>
      <c r="L641" s="3"/>
      <c r="M641" s="3"/>
      <c r="N641" s="3"/>
      <c r="O641" s="3"/>
      <c r="P641" s="3"/>
      <c r="Q641" s="3"/>
      <c r="R641" s="3"/>
      <c r="S641" s="3"/>
      <c r="T641" s="3"/>
      <c r="U641" s="3"/>
      <c r="V641" s="3"/>
      <c r="W641" s="3"/>
      <c r="X641" s="3"/>
      <c r="Y641" s="3"/>
      <c r="Z641" s="3"/>
    </row>
    <row r="642">
      <c r="A642" s="3"/>
      <c r="B642" s="4"/>
      <c r="C642" s="4"/>
      <c r="D642" s="4"/>
      <c r="E642" s="4"/>
      <c r="F642" s="4"/>
      <c r="G642" s="3"/>
      <c r="H642" s="3"/>
      <c r="I642" s="3"/>
      <c r="J642" s="3"/>
      <c r="K642" s="3"/>
      <c r="L642" s="3"/>
      <c r="M642" s="3"/>
      <c r="N642" s="3"/>
      <c r="O642" s="3"/>
      <c r="P642" s="3"/>
      <c r="Q642" s="3"/>
      <c r="R642" s="3"/>
      <c r="S642" s="3"/>
      <c r="T642" s="3"/>
      <c r="U642" s="3"/>
      <c r="V642" s="3"/>
      <c r="W642" s="3"/>
      <c r="X642" s="3"/>
      <c r="Y642" s="3"/>
      <c r="Z642" s="3"/>
    </row>
    <row r="643">
      <c r="A643" s="3"/>
      <c r="B643" s="4"/>
      <c r="C643" s="4"/>
      <c r="D643" s="4"/>
      <c r="E643" s="4"/>
      <c r="F643" s="4"/>
      <c r="G643" s="3"/>
      <c r="H643" s="3"/>
      <c r="I643" s="3"/>
      <c r="J643" s="3"/>
      <c r="K643" s="3"/>
      <c r="L643" s="3"/>
      <c r="M643" s="3"/>
      <c r="N643" s="3"/>
      <c r="O643" s="3"/>
      <c r="P643" s="3"/>
      <c r="Q643" s="3"/>
      <c r="R643" s="3"/>
      <c r="S643" s="3"/>
      <c r="T643" s="3"/>
      <c r="U643" s="3"/>
      <c r="V643" s="3"/>
      <c r="W643" s="3"/>
      <c r="X643" s="3"/>
      <c r="Y643" s="3"/>
      <c r="Z643" s="3"/>
    </row>
    <row r="644">
      <c r="A644" s="3"/>
      <c r="B644" s="4"/>
      <c r="C644" s="4"/>
      <c r="D644" s="4"/>
      <c r="E644" s="4"/>
      <c r="F644" s="4"/>
      <c r="G644" s="3"/>
      <c r="H644" s="3"/>
      <c r="I644" s="3"/>
      <c r="J644" s="3"/>
      <c r="K644" s="3"/>
      <c r="L644" s="3"/>
      <c r="M644" s="3"/>
      <c r="N644" s="3"/>
      <c r="O644" s="3"/>
      <c r="P644" s="3"/>
      <c r="Q644" s="3"/>
      <c r="R644" s="3"/>
      <c r="S644" s="3"/>
      <c r="T644" s="3"/>
      <c r="U644" s="3"/>
      <c r="V644" s="3"/>
      <c r="W644" s="3"/>
      <c r="X644" s="3"/>
      <c r="Y644" s="3"/>
      <c r="Z644" s="3"/>
    </row>
    <row r="645">
      <c r="A645" s="3"/>
      <c r="B645" s="4"/>
      <c r="C645" s="4"/>
      <c r="D645" s="4"/>
      <c r="E645" s="4"/>
      <c r="F645" s="4"/>
      <c r="G645" s="3"/>
      <c r="H645" s="3"/>
      <c r="I645" s="3"/>
      <c r="J645" s="3"/>
      <c r="K645" s="3"/>
      <c r="L645" s="3"/>
      <c r="M645" s="3"/>
      <c r="N645" s="3"/>
      <c r="O645" s="3"/>
      <c r="P645" s="3"/>
      <c r="Q645" s="3"/>
      <c r="R645" s="3"/>
      <c r="S645" s="3"/>
      <c r="T645" s="3"/>
      <c r="U645" s="3"/>
      <c r="V645" s="3"/>
      <c r="W645" s="3"/>
      <c r="X645" s="3"/>
      <c r="Y645" s="3"/>
      <c r="Z645" s="3"/>
    </row>
    <row r="646">
      <c r="A646" s="3"/>
      <c r="B646" s="4"/>
      <c r="C646" s="4"/>
      <c r="D646" s="4"/>
      <c r="E646" s="4"/>
      <c r="F646" s="4"/>
      <c r="G646" s="3"/>
      <c r="H646" s="3"/>
      <c r="I646" s="3"/>
      <c r="J646" s="3"/>
      <c r="K646" s="3"/>
      <c r="L646" s="3"/>
      <c r="M646" s="3"/>
      <c r="N646" s="3"/>
      <c r="O646" s="3"/>
      <c r="P646" s="3"/>
      <c r="Q646" s="3"/>
      <c r="R646" s="3"/>
      <c r="S646" s="3"/>
      <c r="T646" s="3"/>
      <c r="U646" s="3"/>
      <c r="V646" s="3"/>
      <c r="W646" s="3"/>
      <c r="X646" s="3"/>
      <c r="Y646" s="3"/>
      <c r="Z646" s="3"/>
    </row>
    <row r="647">
      <c r="A647" s="3"/>
      <c r="B647" s="4"/>
      <c r="C647" s="4"/>
      <c r="D647" s="4"/>
      <c r="E647" s="4"/>
      <c r="F647" s="4"/>
      <c r="G647" s="3"/>
      <c r="H647" s="3"/>
      <c r="I647" s="3"/>
      <c r="J647" s="3"/>
      <c r="K647" s="3"/>
      <c r="L647" s="3"/>
      <c r="M647" s="3"/>
      <c r="N647" s="3"/>
      <c r="O647" s="3"/>
      <c r="P647" s="3"/>
      <c r="Q647" s="3"/>
      <c r="R647" s="3"/>
      <c r="S647" s="3"/>
      <c r="T647" s="3"/>
      <c r="U647" s="3"/>
      <c r="V647" s="3"/>
      <c r="W647" s="3"/>
      <c r="X647" s="3"/>
      <c r="Y647" s="3"/>
      <c r="Z647" s="3"/>
    </row>
    <row r="648">
      <c r="A648" s="3"/>
      <c r="B648" s="4"/>
      <c r="C648" s="4"/>
      <c r="D648" s="4"/>
      <c r="E648" s="4"/>
      <c r="F648" s="4"/>
      <c r="G648" s="3"/>
      <c r="H648" s="3"/>
      <c r="I648" s="3"/>
      <c r="J648" s="3"/>
      <c r="K648" s="3"/>
      <c r="L648" s="3"/>
      <c r="M648" s="3"/>
      <c r="N648" s="3"/>
      <c r="O648" s="3"/>
      <c r="P648" s="3"/>
      <c r="Q648" s="3"/>
      <c r="R648" s="3"/>
      <c r="S648" s="3"/>
      <c r="T648" s="3"/>
      <c r="U648" s="3"/>
      <c r="V648" s="3"/>
      <c r="W648" s="3"/>
      <c r="X648" s="3"/>
      <c r="Y648" s="3"/>
      <c r="Z648" s="3"/>
    </row>
    <row r="649">
      <c r="A649" s="3"/>
      <c r="B649" s="4"/>
      <c r="C649" s="4"/>
      <c r="D649" s="4"/>
      <c r="E649" s="4"/>
      <c r="F649" s="4"/>
      <c r="G649" s="3"/>
      <c r="H649" s="3"/>
      <c r="I649" s="3"/>
      <c r="J649" s="3"/>
      <c r="K649" s="3"/>
      <c r="L649" s="3"/>
      <c r="M649" s="3"/>
      <c r="N649" s="3"/>
      <c r="O649" s="3"/>
      <c r="P649" s="3"/>
      <c r="Q649" s="3"/>
      <c r="R649" s="3"/>
      <c r="S649" s="3"/>
      <c r="T649" s="3"/>
      <c r="U649" s="3"/>
      <c r="V649" s="3"/>
      <c r="W649" s="3"/>
      <c r="X649" s="3"/>
      <c r="Y649" s="3"/>
      <c r="Z649" s="3"/>
    </row>
    <row r="650">
      <c r="A650" s="3"/>
      <c r="B650" s="4"/>
      <c r="C650" s="4"/>
      <c r="D650" s="4"/>
      <c r="E650" s="4"/>
      <c r="F650" s="4"/>
      <c r="G650" s="3"/>
      <c r="H650" s="3"/>
      <c r="I650" s="3"/>
      <c r="J650" s="3"/>
      <c r="K650" s="3"/>
      <c r="L650" s="3"/>
      <c r="M650" s="3"/>
      <c r="N650" s="3"/>
      <c r="O650" s="3"/>
      <c r="P650" s="3"/>
      <c r="Q650" s="3"/>
      <c r="R650" s="3"/>
      <c r="S650" s="3"/>
      <c r="T650" s="3"/>
      <c r="U650" s="3"/>
      <c r="V650" s="3"/>
      <c r="W650" s="3"/>
      <c r="X650" s="3"/>
      <c r="Y650" s="3"/>
      <c r="Z650" s="3"/>
    </row>
    <row r="651">
      <c r="A651" s="3"/>
      <c r="B651" s="4"/>
      <c r="C651" s="4"/>
      <c r="D651" s="4"/>
      <c r="E651" s="4"/>
      <c r="F651" s="4"/>
      <c r="G651" s="3"/>
      <c r="H651" s="3"/>
      <c r="I651" s="3"/>
      <c r="J651" s="3"/>
      <c r="K651" s="3"/>
      <c r="L651" s="3"/>
      <c r="M651" s="3"/>
      <c r="N651" s="3"/>
      <c r="O651" s="3"/>
      <c r="P651" s="3"/>
      <c r="Q651" s="3"/>
      <c r="R651" s="3"/>
      <c r="S651" s="3"/>
      <c r="T651" s="3"/>
      <c r="U651" s="3"/>
      <c r="V651" s="3"/>
      <c r="W651" s="3"/>
      <c r="X651" s="3"/>
      <c r="Y651" s="3"/>
      <c r="Z651" s="3"/>
    </row>
    <row r="652">
      <c r="A652" s="3"/>
      <c r="B652" s="4"/>
      <c r="C652" s="4"/>
      <c r="D652" s="4"/>
      <c r="E652" s="4"/>
      <c r="F652" s="4"/>
      <c r="G652" s="3"/>
      <c r="H652" s="3"/>
      <c r="I652" s="3"/>
      <c r="J652" s="3"/>
      <c r="K652" s="3"/>
      <c r="L652" s="3"/>
      <c r="M652" s="3"/>
      <c r="N652" s="3"/>
      <c r="O652" s="3"/>
      <c r="P652" s="3"/>
      <c r="Q652" s="3"/>
      <c r="R652" s="3"/>
      <c r="S652" s="3"/>
      <c r="T652" s="3"/>
      <c r="U652" s="3"/>
      <c r="V652" s="3"/>
      <c r="W652" s="3"/>
      <c r="X652" s="3"/>
      <c r="Y652" s="3"/>
      <c r="Z652" s="3"/>
    </row>
    <row r="653">
      <c r="A653" s="3"/>
      <c r="B653" s="4"/>
      <c r="C653" s="4"/>
      <c r="D653" s="4"/>
      <c r="E653" s="4"/>
      <c r="F653" s="4"/>
      <c r="G653" s="3"/>
      <c r="H653" s="3"/>
      <c r="I653" s="3"/>
      <c r="J653" s="3"/>
      <c r="K653" s="3"/>
      <c r="L653" s="3"/>
      <c r="M653" s="3"/>
      <c r="N653" s="3"/>
      <c r="O653" s="3"/>
      <c r="P653" s="3"/>
      <c r="Q653" s="3"/>
      <c r="R653" s="3"/>
      <c r="S653" s="3"/>
      <c r="T653" s="3"/>
      <c r="U653" s="3"/>
      <c r="V653" s="3"/>
      <c r="W653" s="3"/>
      <c r="X653" s="3"/>
      <c r="Y653" s="3"/>
      <c r="Z653" s="3"/>
    </row>
    <row r="654">
      <c r="A654" s="3"/>
      <c r="B654" s="4"/>
      <c r="C654" s="4"/>
      <c r="D654" s="4"/>
      <c r="E654" s="4"/>
      <c r="F654" s="4"/>
      <c r="G654" s="3"/>
      <c r="H654" s="3"/>
      <c r="I654" s="3"/>
      <c r="J654" s="3"/>
      <c r="K654" s="3"/>
      <c r="L654" s="3"/>
      <c r="M654" s="3"/>
      <c r="N654" s="3"/>
      <c r="O654" s="3"/>
      <c r="P654" s="3"/>
      <c r="Q654" s="3"/>
      <c r="R654" s="3"/>
      <c r="S654" s="3"/>
      <c r="T654" s="3"/>
      <c r="U654" s="3"/>
      <c r="V654" s="3"/>
      <c r="W654" s="3"/>
      <c r="X654" s="3"/>
      <c r="Y654" s="3"/>
      <c r="Z654" s="3"/>
    </row>
    <row r="655">
      <c r="A655" s="3"/>
      <c r="B655" s="4"/>
      <c r="C655" s="4"/>
      <c r="D655" s="4"/>
      <c r="E655" s="4"/>
      <c r="F655" s="4"/>
      <c r="G655" s="3"/>
      <c r="H655" s="3"/>
      <c r="I655" s="3"/>
      <c r="J655" s="3"/>
      <c r="K655" s="3"/>
      <c r="L655" s="3"/>
      <c r="M655" s="3"/>
      <c r="N655" s="3"/>
      <c r="O655" s="3"/>
      <c r="P655" s="3"/>
      <c r="Q655" s="3"/>
      <c r="R655" s="3"/>
      <c r="S655" s="3"/>
      <c r="T655" s="3"/>
      <c r="U655" s="3"/>
      <c r="V655" s="3"/>
      <c r="W655" s="3"/>
      <c r="X655" s="3"/>
      <c r="Y655" s="3"/>
      <c r="Z655" s="3"/>
    </row>
    <row r="656">
      <c r="A656" s="3"/>
      <c r="B656" s="4"/>
      <c r="C656" s="4"/>
      <c r="D656" s="4"/>
      <c r="E656" s="4"/>
      <c r="F656" s="4"/>
      <c r="G656" s="3"/>
      <c r="H656" s="3"/>
      <c r="I656" s="3"/>
      <c r="J656" s="3"/>
      <c r="K656" s="3"/>
      <c r="L656" s="3"/>
      <c r="M656" s="3"/>
      <c r="N656" s="3"/>
      <c r="O656" s="3"/>
      <c r="P656" s="3"/>
      <c r="Q656" s="3"/>
      <c r="R656" s="3"/>
      <c r="S656" s="3"/>
      <c r="T656" s="3"/>
      <c r="U656" s="3"/>
      <c r="V656" s="3"/>
      <c r="W656" s="3"/>
      <c r="X656" s="3"/>
      <c r="Y656" s="3"/>
      <c r="Z656" s="3"/>
    </row>
    <row r="657">
      <c r="A657" s="3"/>
      <c r="B657" s="4"/>
      <c r="C657" s="4"/>
      <c r="D657" s="4"/>
      <c r="E657" s="4"/>
      <c r="F657" s="4"/>
      <c r="G657" s="3"/>
      <c r="H657" s="3"/>
      <c r="I657" s="3"/>
      <c r="J657" s="3"/>
      <c r="K657" s="3"/>
      <c r="L657" s="3"/>
      <c r="M657" s="3"/>
      <c r="N657" s="3"/>
      <c r="O657" s="3"/>
      <c r="P657" s="3"/>
      <c r="Q657" s="3"/>
      <c r="R657" s="3"/>
      <c r="S657" s="3"/>
      <c r="T657" s="3"/>
      <c r="U657" s="3"/>
      <c r="V657" s="3"/>
      <c r="W657" s="3"/>
      <c r="X657" s="3"/>
      <c r="Y657" s="3"/>
      <c r="Z657" s="3"/>
    </row>
    <row r="658">
      <c r="A658" s="3"/>
      <c r="B658" s="4"/>
      <c r="C658" s="4"/>
      <c r="D658" s="4"/>
      <c r="E658" s="4"/>
      <c r="F658" s="4"/>
      <c r="G658" s="3"/>
      <c r="H658" s="3"/>
      <c r="I658" s="3"/>
      <c r="J658" s="3"/>
      <c r="K658" s="3"/>
      <c r="L658" s="3"/>
      <c r="M658" s="3"/>
      <c r="N658" s="3"/>
      <c r="O658" s="3"/>
      <c r="P658" s="3"/>
      <c r="Q658" s="3"/>
      <c r="R658" s="3"/>
      <c r="S658" s="3"/>
      <c r="T658" s="3"/>
      <c r="U658" s="3"/>
      <c r="V658" s="3"/>
      <c r="W658" s="3"/>
      <c r="X658" s="3"/>
      <c r="Y658" s="3"/>
      <c r="Z658" s="3"/>
    </row>
    <row r="659">
      <c r="A659" s="3"/>
      <c r="B659" s="4"/>
      <c r="C659" s="4"/>
      <c r="D659" s="4"/>
      <c r="E659" s="4"/>
      <c r="F659" s="4"/>
      <c r="G659" s="3"/>
      <c r="H659" s="3"/>
      <c r="I659" s="3"/>
      <c r="J659" s="3"/>
      <c r="K659" s="3"/>
      <c r="L659" s="3"/>
      <c r="M659" s="3"/>
      <c r="N659" s="3"/>
      <c r="O659" s="3"/>
      <c r="P659" s="3"/>
      <c r="Q659" s="3"/>
      <c r="R659" s="3"/>
      <c r="S659" s="3"/>
      <c r="T659" s="3"/>
      <c r="U659" s="3"/>
      <c r="V659" s="3"/>
      <c r="W659" s="3"/>
      <c r="X659" s="3"/>
      <c r="Y659" s="3"/>
      <c r="Z659" s="3"/>
    </row>
    <row r="660">
      <c r="A660" s="3"/>
      <c r="B660" s="4"/>
      <c r="C660" s="4"/>
      <c r="D660" s="4"/>
      <c r="E660" s="4"/>
      <c r="F660" s="4"/>
      <c r="G660" s="3"/>
      <c r="H660" s="3"/>
      <c r="I660" s="3"/>
      <c r="J660" s="3"/>
      <c r="K660" s="3"/>
      <c r="L660" s="3"/>
      <c r="M660" s="3"/>
      <c r="N660" s="3"/>
      <c r="O660" s="3"/>
      <c r="P660" s="3"/>
      <c r="Q660" s="3"/>
      <c r="R660" s="3"/>
      <c r="S660" s="3"/>
      <c r="T660" s="3"/>
      <c r="U660" s="3"/>
      <c r="V660" s="3"/>
      <c r="W660" s="3"/>
      <c r="X660" s="3"/>
      <c r="Y660" s="3"/>
      <c r="Z660" s="3"/>
    </row>
    <row r="661">
      <c r="A661" s="3"/>
      <c r="B661" s="4"/>
      <c r="C661" s="4"/>
      <c r="D661" s="4"/>
      <c r="E661" s="4"/>
      <c r="F661" s="4"/>
      <c r="G661" s="3"/>
      <c r="H661" s="3"/>
      <c r="I661" s="3"/>
      <c r="J661" s="3"/>
      <c r="K661" s="3"/>
      <c r="L661" s="3"/>
      <c r="M661" s="3"/>
      <c r="N661" s="3"/>
      <c r="O661" s="3"/>
      <c r="P661" s="3"/>
      <c r="Q661" s="3"/>
      <c r="R661" s="3"/>
      <c r="S661" s="3"/>
      <c r="T661" s="3"/>
      <c r="U661" s="3"/>
      <c r="V661" s="3"/>
      <c r="W661" s="3"/>
      <c r="X661" s="3"/>
      <c r="Y661" s="3"/>
      <c r="Z661" s="3"/>
    </row>
    <row r="662">
      <c r="A662" s="3"/>
      <c r="B662" s="4"/>
      <c r="C662" s="4"/>
      <c r="D662" s="4"/>
      <c r="E662" s="4"/>
      <c r="F662" s="4"/>
      <c r="G662" s="3"/>
      <c r="H662" s="3"/>
      <c r="I662" s="3"/>
      <c r="J662" s="3"/>
      <c r="K662" s="3"/>
      <c r="L662" s="3"/>
      <c r="M662" s="3"/>
      <c r="N662" s="3"/>
      <c r="O662" s="3"/>
      <c r="P662" s="3"/>
      <c r="Q662" s="3"/>
      <c r="R662" s="3"/>
      <c r="S662" s="3"/>
      <c r="T662" s="3"/>
      <c r="U662" s="3"/>
      <c r="V662" s="3"/>
      <c r="W662" s="3"/>
      <c r="X662" s="3"/>
      <c r="Y662" s="3"/>
      <c r="Z662" s="3"/>
    </row>
    <row r="663">
      <c r="A663" s="3"/>
      <c r="B663" s="4"/>
      <c r="C663" s="4"/>
      <c r="D663" s="4"/>
      <c r="E663" s="4"/>
      <c r="F663" s="4"/>
      <c r="G663" s="3"/>
      <c r="H663" s="3"/>
      <c r="I663" s="3"/>
      <c r="J663" s="3"/>
      <c r="K663" s="3"/>
      <c r="L663" s="3"/>
      <c r="M663" s="3"/>
      <c r="N663" s="3"/>
      <c r="O663" s="3"/>
      <c r="P663" s="3"/>
      <c r="Q663" s="3"/>
      <c r="R663" s="3"/>
      <c r="S663" s="3"/>
      <c r="T663" s="3"/>
      <c r="U663" s="3"/>
      <c r="V663" s="3"/>
      <c r="W663" s="3"/>
      <c r="X663" s="3"/>
      <c r="Y663" s="3"/>
      <c r="Z663" s="3"/>
    </row>
    <row r="664">
      <c r="A664" s="3"/>
      <c r="B664" s="4"/>
      <c r="C664" s="4"/>
      <c r="D664" s="4"/>
      <c r="E664" s="4"/>
      <c r="F664" s="4"/>
      <c r="G664" s="3"/>
      <c r="H664" s="3"/>
      <c r="I664" s="3"/>
      <c r="J664" s="3"/>
      <c r="K664" s="3"/>
      <c r="L664" s="3"/>
      <c r="M664" s="3"/>
      <c r="N664" s="3"/>
      <c r="O664" s="3"/>
      <c r="P664" s="3"/>
      <c r="Q664" s="3"/>
      <c r="R664" s="3"/>
      <c r="S664" s="3"/>
      <c r="T664" s="3"/>
      <c r="U664" s="3"/>
      <c r="V664" s="3"/>
      <c r="W664" s="3"/>
      <c r="X664" s="3"/>
      <c r="Y664" s="3"/>
      <c r="Z664" s="3"/>
    </row>
    <row r="665">
      <c r="A665" s="3"/>
      <c r="B665" s="4"/>
      <c r="C665" s="4"/>
      <c r="D665" s="4"/>
      <c r="E665" s="4"/>
      <c r="F665" s="4"/>
      <c r="G665" s="3"/>
      <c r="H665" s="3"/>
      <c r="I665" s="3"/>
      <c r="J665" s="3"/>
      <c r="K665" s="3"/>
      <c r="L665" s="3"/>
      <c r="M665" s="3"/>
      <c r="N665" s="3"/>
      <c r="O665" s="3"/>
      <c r="P665" s="3"/>
      <c r="Q665" s="3"/>
      <c r="R665" s="3"/>
      <c r="S665" s="3"/>
      <c r="T665" s="3"/>
      <c r="U665" s="3"/>
      <c r="V665" s="3"/>
      <c r="W665" s="3"/>
      <c r="X665" s="3"/>
      <c r="Y665" s="3"/>
      <c r="Z665" s="3"/>
    </row>
    <row r="666">
      <c r="A666" s="3"/>
      <c r="B666" s="4"/>
      <c r="C666" s="4"/>
      <c r="D666" s="4"/>
      <c r="E666" s="4"/>
      <c r="F666" s="4"/>
      <c r="G666" s="3"/>
      <c r="H666" s="3"/>
      <c r="I666" s="3"/>
      <c r="J666" s="3"/>
      <c r="K666" s="3"/>
      <c r="L666" s="3"/>
      <c r="M666" s="3"/>
      <c r="N666" s="3"/>
      <c r="O666" s="3"/>
      <c r="P666" s="3"/>
      <c r="Q666" s="3"/>
      <c r="R666" s="3"/>
      <c r="S666" s="3"/>
      <c r="T666" s="3"/>
      <c r="U666" s="3"/>
      <c r="V666" s="3"/>
      <c r="W666" s="3"/>
      <c r="X666" s="3"/>
      <c r="Y666" s="3"/>
      <c r="Z666" s="3"/>
    </row>
    <row r="667">
      <c r="A667" s="3"/>
      <c r="B667" s="4"/>
      <c r="C667" s="4"/>
      <c r="D667" s="4"/>
      <c r="E667" s="4"/>
      <c r="F667" s="4"/>
      <c r="G667" s="3"/>
      <c r="H667" s="3"/>
      <c r="I667" s="3"/>
      <c r="J667" s="3"/>
      <c r="K667" s="3"/>
      <c r="L667" s="3"/>
      <c r="M667" s="3"/>
      <c r="N667" s="3"/>
      <c r="O667" s="3"/>
      <c r="P667" s="3"/>
      <c r="Q667" s="3"/>
      <c r="R667" s="3"/>
      <c r="S667" s="3"/>
      <c r="T667" s="3"/>
      <c r="U667" s="3"/>
      <c r="V667" s="3"/>
      <c r="W667" s="3"/>
      <c r="X667" s="3"/>
      <c r="Y667" s="3"/>
      <c r="Z667" s="3"/>
    </row>
    <row r="668">
      <c r="A668" s="3"/>
      <c r="B668" s="4"/>
      <c r="C668" s="4"/>
      <c r="D668" s="4"/>
      <c r="E668" s="4"/>
      <c r="F668" s="4"/>
      <c r="G668" s="3"/>
      <c r="H668" s="3"/>
      <c r="I668" s="3"/>
      <c r="J668" s="3"/>
      <c r="K668" s="3"/>
      <c r="L668" s="3"/>
      <c r="M668" s="3"/>
      <c r="N668" s="3"/>
      <c r="O668" s="3"/>
      <c r="P668" s="3"/>
      <c r="Q668" s="3"/>
      <c r="R668" s="3"/>
      <c r="S668" s="3"/>
      <c r="T668" s="3"/>
      <c r="U668" s="3"/>
      <c r="V668" s="3"/>
      <c r="W668" s="3"/>
      <c r="X668" s="3"/>
      <c r="Y668" s="3"/>
      <c r="Z668" s="3"/>
    </row>
    <row r="669">
      <c r="A669" s="3"/>
      <c r="B669" s="4"/>
      <c r="C669" s="4"/>
      <c r="D669" s="4"/>
      <c r="E669" s="4"/>
      <c r="F669" s="4"/>
      <c r="G669" s="3"/>
      <c r="H669" s="3"/>
      <c r="I669" s="3"/>
      <c r="J669" s="3"/>
      <c r="K669" s="3"/>
      <c r="L669" s="3"/>
      <c r="M669" s="3"/>
      <c r="N669" s="3"/>
      <c r="O669" s="3"/>
      <c r="P669" s="3"/>
      <c r="Q669" s="3"/>
      <c r="R669" s="3"/>
      <c r="S669" s="3"/>
      <c r="T669" s="3"/>
      <c r="U669" s="3"/>
      <c r="V669" s="3"/>
      <c r="W669" s="3"/>
      <c r="X669" s="3"/>
      <c r="Y669" s="3"/>
      <c r="Z669" s="3"/>
    </row>
    <row r="670">
      <c r="A670" s="3"/>
      <c r="B670" s="4"/>
      <c r="C670" s="4"/>
      <c r="D670" s="4"/>
      <c r="E670" s="4"/>
      <c r="F670" s="4"/>
      <c r="G670" s="3"/>
      <c r="H670" s="3"/>
      <c r="I670" s="3"/>
      <c r="J670" s="3"/>
      <c r="K670" s="3"/>
      <c r="L670" s="3"/>
      <c r="M670" s="3"/>
      <c r="N670" s="3"/>
      <c r="O670" s="3"/>
      <c r="P670" s="3"/>
      <c r="Q670" s="3"/>
      <c r="R670" s="3"/>
      <c r="S670" s="3"/>
      <c r="T670" s="3"/>
      <c r="U670" s="3"/>
      <c r="V670" s="3"/>
      <c r="W670" s="3"/>
      <c r="X670" s="3"/>
      <c r="Y670" s="3"/>
      <c r="Z670" s="3"/>
    </row>
    <row r="671">
      <c r="A671" s="3"/>
      <c r="B671" s="4"/>
      <c r="C671" s="4"/>
      <c r="D671" s="4"/>
      <c r="E671" s="4"/>
      <c r="F671" s="4"/>
      <c r="G671" s="3"/>
      <c r="H671" s="3"/>
      <c r="I671" s="3"/>
      <c r="J671" s="3"/>
      <c r="K671" s="3"/>
      <c r="L671" s="3"/>
      <c r="M671" s="3"/>
      <c r="N671" s="3"/>
      <c r="O671" s="3"/>
      <c r="P671" s="3"/>
      <c r="Q671" s="3"/>
      <c r="R671" s="3"/>
      <c r="S671" s="3"/>
      <c r="T671" s="3"/>
      <c r="U671" s="3"/>
      <c r="V671" s="3"/>
      <c r="W671" s="3"/>
      <c r="X671" s="3"/>
      <c r="Y671" s="3"/>
      <c r="Z671" s="3"/>
    </row>
    <row r="672">
      <c r="A672" s="3"/>
      <c r="B672" s="4"/>
      <c r="C672" s="4"/>
      <c r="D672" s="4"/>
      <c r="E672" s="4"/>
      <c r="F672" s="4"/>
      <c r="G672" s="3"/>
      <c r="H672" s="3"/>
      <c r="I672" s="3"/>
      <c r="J672" s="3"/>
      <c r="K672" s="3"/>
      <c r="L672" s="3"/>
      <c r="M672" s="3"/>
      <c r="N672" s="3"/>
      <c r="O672" s="3"/>
      <c r="P672" s="3"/>
      <c r="Q672" s="3"/>
      <c r="R672" s="3"/>
      <c r="S672" s="3"/>
      <c r="T672" s="3"/>
      <c r="U672" s="3"/>
      <c r="V672" s="3"/>
      <c r="W672" s="3"/>
      <c r="X672" s="3"/>
      <c r="Y672" s="3"/>
      <c r="Z672" s="3"/>
    </row>
    <row r="673">
      <c r="A673" s="3"/>
      <c r="B673" s="4"/>
      <c r="C673" s="4"/>
      <c r="D673" s="4"/>
      <c r="E673" s="4"/>
      <c r="F673" s="4"/>
      <c r="G673" s="3"/>
      <c r="H673" s="3"/>
      <c r="I673" s="3"/>
      <c r="J673" s="3"/>
      <c r="K673" s="3"/>
      <c r="L673" s="3"/>
      <c r="M673" s="3"/>
      <c r="N673" s="3"/>
      <c r="O673" s="3"/>
      <c r="P673" s="3"/>
      <c r="Q673" s="3"/>
      <c r="R673" s="3"/>
      <c r="S673" s="3"/>
      <c r="T673" s="3"/>
      <c r="U673" s="3"/>
      <c r="V673" s="3"/>
      <c r="W673" s="3"/>
      <c r="X673" s="3"/>
      <c r="Y673" s="3"/>
      <c r="Z673" s="3"/>
    </row>
    <row r="674">
      <c r="A674" s="3"/>
      <c r="B674" s="4"/>
      <c r="C674" s="4"/>
      <c r="D674" s="4"/>
      <c r="E674" s="4"/>
      <c r="F674" s="4"/>
      <c r="G674" s="3"/>
      <c r="H674" s="3"/>
      <c r="I674" s="3"/>
      <c r="J674" s="3"/>
      <c r="K674" s="3"/>
      <c r="L674" s="3"/>
      <c r="M674" s="3"/>
      <c r="N674" s="3"/>
      <c r="O674" s="3"/>
      <c r="P674" s="3"/>
      <c r="Q674" s="3"/>
      <c r="R674" s="3"/>
      <c r="S674" s="3"/>
      <c r="T674" s="3"/>
      <c r="U674" s="3"/>
      <c r="V674" s="3"/>
      <c r="W674" s="3"/>
      <c r="X674" s="3"/>
      <c r="Y674" s="3"/>
      <c r="Z674" s="3"/>
    </row>
    <row r="675">
      <c r="A675" s="3"/>
      <c r="B675" s="4"/>
      <c r="C675" s="4"/>
      <c r="D675" s="4"/>
      <c r="E675" s="4"/>
      <c r="F675" s="4"/>
      <c r="G675" s="3"/>
      <c r="H675" s="3"/>
      <c r="I675" s="3"/>
      <c r="J675" s="3"/>
      <c r="K675" s="3"/>
      <c r="L675" s="3"/>
      <c r="M675" s="3"/>
      <c r="N675" s="3"/>
      <c r="O675" s="3"/>
      <c r="P675" s="3"/>
      <c r="Q675" s="3"/>
      <c r="R675" s="3"/>
      <c r="S675" s="3"/>
      <c r="T675" s="3"/>
      <c r="U675" s="3"/>
      <c r="V675" s="3"/>
      <c r="W675" s="3"/>
      <c r="X675" s="3"/>
      <c r="Y675" s="3"/>
      <c r="Z675" s="3"/>
    </row>
    <row r="676">
      <c r="A676" s="3"/>
      <c r="B676" s="4"/>
      <c r="C676" s="4"/>
      <c r="D676" s="4"/>
      <c r="E676" s="4"/>
      <c r="F676" s="4"/>
      <c r="G676" s="3"/>
      <c r="H676" s="3"/>
      <c r="I676" s="3"/>
      <c r="J676" s="3"/>
      <c r="K676" s="3"/>
      <c r="L676" s="3"/>
      <c r="M676" s="3"/>
      <c r="N676" s="3"/>
      <c r="O676" s="3"/>
      <c r="P676" s="3"/>
      <c r="Q676" s="3"/>
      <c r="R676" s="3"/>
      <c r="S676" s="3"/>
      <c r="T676" s="3"/>
      <c r="U676" s="3"/>
      <c r="V676" s="3"/>
      <c r="W676" s="3"/>
      <c r="X676" s="3"/>
      <c r="Y676" s="3"/>
      <c r="Z676" s="3"/>
    </row>
    <row r="677">
      <c r="A677" s="3"/>
      <c r="B677" s="4"/>
      <c r="C677" s="4"/>
      <c r="D677" s="4"/>
      <c r="E677" s="4"/>
      <c r="F677" s="4"/>
      <c r="G677" s="3"/>
      <c r="H677" s="3"/>
      <c r="I677" s="3"/>
      <c r="J677" s="3"/>
      <c r="K677" s="3"/>
      <c r="L677" s="3"/>
      <c r="M677" s="3"/>
      <c r="N677" s="3"/>
      <c r="O677" s="3"/>
      <c r="P677" s="3"/>
      <c r="Q677" s="3"/>
      <c r="R677" s="3"/>
      <c r="S677" s="3"/>
      <c r="T677" s="3"/>
      <c r="U677" s="3"/>
      <c r="V677" s="3"/>
      <c r="W677" s="3"/>
      <c r="X677" s="3"/>
      <c r="Y677" s="3"/>
      <c r="Z677" s="3"/>
    </row>
    <row r="678">
      <c r="A678" s="3"/>
      <c r="B678" s="4"/>
      <c r="C678" s="4"/>
      <c r="D678" s="4"/>
      <c r="E678" s="4"/>
      <c r="F678" s="4"/>
      <c r="G678" s="3"/>
      <c r="H678" s="3"/>
      <c r="I678" s="3"/>
      <c r="J678" s="3"/>
      <c r="K678" s="3"/>
      <c r="L678" s="3"/>
      <c r="M678" s="3"/>
      <c r="N678" s="3"/>
      <c r="O678" s="3"/>
      <c r="P678" s="3"/>
      <c r="Q678" s="3"/>
      <c r="R678" s="3"/>
      <c r="S678" s="3"/>
      <c r="T678" s="3"/>
      <c r="U678" s="3"/>
      <c r="V678" s="3"/>
      <c r="W678" s="3"/>
      <c r="X678" s="3"/>
      <c r="Y678" s="3"/>
      <c r="Z678" s="3"/>
    </row>
    <row r="679">
      <c r="A679" s="3"/>
      <c r="B679" s="4"/>
      <c r="C679" s="4"/>
      <c r="D679" s="4"/>
      <c r="E679" s="4"/>
      <c r="F679" s="4"/>
      <c r="G679" s="3"/>
      <c r="H679" s="3"/>
      <c r="I679" s="3"/>
      <c r="J679" s="3"/>
      <c r="K679" s="3"/>
      <c r="L679" s="3"/>
      <c r="M679" s="3"/>
      <c r="N679" s="3"/>
      <c r="O679" s="3"/>
      <c r="P679" s="3"/>
      <c r="Q679" s="3"/>
      <c r="R679" s="3"/>
      <c r="S679" s="3"/>
      <c r="T679" s="3"/>
      <c r="U679" s="3"/>
      <c r="V679" s="3"/>
      <c r="W679" s="3"/>
      <c r="X679" s="3"/>
      <c r="Y679" s="3"/>
      <c r="Z679" s="3"/>
    </row>
    <row r="680">
      <c r="A680" s="3"/>
      <c r="B680" s="4"/>
      <c r="C680" s="4"/>
      <c r="D680" s="4"/>
      <c r="E680" s="4"/>
      <c r="F680" s="4"/>
      <c r="G680" s="3"/>
      <c r="H680" s="3"/>
      <c r="I680" s="3"/>
      <c r="J680" s="3"/>
      <c r="K680" s="3"/>
      <c r="L680" s="3"/>
      <c r="M680" s="3"/>
      <c r="N680" s="3"/>
      <c r="O680" s="3"/>
      <c r="P680" s="3"/>
      <c r="Q680" s="3"/>
      <c r="R680" s="3"/>
      <c r="S680" s="3"/>
      <c r="T680" s="3"/>
      <c r="U680" s="3"/>
      <c r="V680" s="3"/>
      <c r="W680" s="3"/>
      <c r="X680" s="3"/>
      <c r="Y680" s="3"/>
      <c r="Z680" s="3"/>
    </row>
    <row r="681">
      <c r="A681" s="3"/>
      <c r="B681" s="4"/>
      <c r="C681" s="4"/>
      <c r="D681" s="4"/>
      <c r="E681" s="4"/>
      <c r="F681" s="4"/>
      <c r="G681" s="3"/>
      <c r="H681" s="3"/>
      <c r="I681" s="3"/>
      <c r="J681" s="3"/>
      <c r="K681" s="3"/>
      <c r="L681" s="3"/>
      <c r="M681" s="3"/>
      <c r="N681" s="3"/>
      <c r="O681" s="3"/>
      <c r="P681" s="3"/>
      <c r="Q681" s="3"/>
      <c r="R681" s="3"/>
      <c r="S681" s="3"/>
      <c r="T681" s="3"/>
      <c r="U681" s="3"/>
      <c r="V681" s="3"/>
      <c r="W681" s="3"/>
      <c r="X681" s="3"/>
      <c r="Y681" s="3"/>
      <c r="Z681" s="3"/>
    </row>
    <row r="682">
      <c r="A682" s="3"/>
      <c r="B682" s="4"/>
      <c r="C682" s="4"/>
      <c r="D682" s="4"/>
      <c r="E682" s="4"/>
      <c r="F682" s="4"/>
      <c r="G682" s="3"/>
      <c r="H682" s="3"/>
      <c r="I682" s="3"/>
      <c r="J682" s="3"/>
      <c r="K682" s="3"/>
      <c r="L682" s="3"/>
      <c r="M682" s="3"/>
      <c r="N682" s="3"/>
      <c r="O682" s="3"/>
      <c r="P682" s="3"/>
      <c r="Q682" s="3"/>
      <c r="R682" s="3"/>
      <c r="S682" s="3"/>
      <c r="T682" s="3"/>
      <c r="U682" s="3"/>
      <c r="V682" s="3"/>
      <c r="W682" s="3"/>
      <c r="X682" s="3"/>
      <c r="Y682" s="3"/>
      <c r="Z682" s="3"/>
    </row>
    <row r="683">
      <c r="A683" s="3"/>
      <c r="B683" s="4"/>
      <c r="C683" s="4"/>
      <c r="D683" s="4"/>
      <c r="E683" s="4"/>
      <c r="F683" s="4"/>
      <c r="G683" s="3"/>
      <c r="H683" s="3"/>
      <c r="I683" s="3"/>
      <c r="J683" s="3"/>
      <c r="K683" s="3"/>
      <c r="L683" s="3"/>
      <c r="M683" s="3"/>
      <c r="N683" s="3"/>
      <c r="O683" s="3"/>
      <c r="P683" s="3"/>
      <c r="Q683" s="3"/>
      <c r="R683" s="3"/>
      <c r="S683" s="3"/>
      <c r="T683" s="3"/>
      <c r="U683" s="3"/>
      <c r="V683" s="3"/>
      <c r="W683" s="3"/>
      <c r="X683" s="3"/>
      <c r="Y683" s="3"/>
      <c r="Z683" s="3"/>
    </row>
    <row r="684">
      <c r="A684" s="3"/>
      <c r="B684" s="4"/>
      <c r="C684" s="4"/>
      <c r="D684" s="4"/>
      <c r="E684" s="4"/>
      <c r="F684" s="4"/>
      <c r="G684" s="3"/>
      <c r="H684" s="3"/>
      <c r="I684" s="3"/>
      <c r="J684" s="3"/>
      <c r="K684" s="3"/>
      <c r="L684" s="3"/>
      <c r="M684" s="3"/>
      <c r="N684" s="3"/>
      <c r="O684" s="3"/>
      <c r="P684" s="3"/>
      <c r="Q684" s="3"/>
      <c r="R684" s="3"/>
      <c r="S684" s="3"/>
      <c r="T684" s="3"/>
      <c r="U684" s="3"/>
      <c r="V684" s="3"/>
      <c r="W684" s="3"/>
      <c r="X684" s="3"/>
      <c r="Y684" s="3"/>
      <c r="Z684" s="3"/>
    </row>
    <row r="685">
      <c r="A685" s="3"/>
      <c r="B685" s="4"/>
      <c r="C685" s="4"/>
      <c r="D685" s="4"/>
      <c r="E685" s="4"/>
      <c r="F685" s="4"/>
      <c r="G685" s="3"/>
      <c r="H685" s="3"/>
      <c r="I685" s="3"/>
      <c r="J685" s="3"/>
      <c r="K685" s="3"/>
      <c r="L685" s="3"/>
      <c r="M685" s="3"/>
      <c r="N685" s="3"/>
      <c r="O685" s="3"/>
      <c r="P685" s="3"/>
      <c r="Q685" s="3"/>
      <c r="R685" s="3"/>
      <c r="S685" s="3"/>
      <c r="T685" s="3"/>
      <c r="U685" s="3"/>
      <c r="V685" s="3"/>
      <c r="W685" s="3"/>
      <c r="X685" s="3"/>
      <c r="Y685" s="3"/>
      <c r="Z685" s="3"/>
    </row>
    <row r="686">
      <c r="A686" s="3"/>
      <c r="B686" s="4"/>
      <c r="C686" s="4"/>
      <c r="D686" s="4"/>
      <c r="E686" s="4"/>
      <c r="F686" s="4"/>
      <c r="G686" s="3"/>
      <c r="H686" s="3"/>
      <c r="I686" s="3"/>
      <c r="J686" s="3"/>
      <c r="K686" s="3"/>
      <c r="L686" s="3"/>
      <c r="M686" s="3"/>
      <c r="N686" s="3"/>
      <c r="O686" s="3"/>
      <c r="P686" s="3"/>
      <c r="Q686" s="3"/>
      <c r="R686" s="3"/>
      <c r="S686" s="3"/>
      <c r="T686" s="3"/>
      <c r="U686" s="3"/>
      <c r="V686" s="3"/>
      <c r="W686" s="3"/>
      <c r="X686" s="3"/>
      <c r="Y686" s="3"/>
      <c r="Z686" s="3"/>
    </row>
    <row r="687">
      <c r="A687" s="3"/>
      <c r="B687" s="4"/>
      <c r="C687" s="4"/>
      <c r="D687" s="4"/>
      <c r="E687" s="4"/>
      <c r="F687" s="4"/>
      <c r="G687" s="3"/>
      <c r="H687" s="3"/>
      <c r="I687" s="3"/>
      <c r="J687" s="3"/>
      <c r="K687" s="3"/>
      <c r="L687" s="3"/>
      <c r="M687" s="3"/>
      <c r="N687" s="3"/>
      <c r="O687" s="3"/>
      <c r="P687" s="3"/>
      <c r="Q687" s="3"/>
      <c r="R687" s="3"/>
      <c r="S687" s="3"/>
      <c r="T687" s="3"/>
      <c r="U687" s="3"/>
      <c r="V687" s="3"/>
      <c r="W687" s="3"/>
      <c r="X687" s="3"/>
      <c r="Y687" s="3"/>
      <c r="Z687" s="3"/>
    </row>
    <row r="688">
      <c r="A688" s="3"/>
      <c r="B688" s="4"/>
      <c r="C688" s="4"/>
      <c r="D688" s="4"/>
      <c r="E688" s="4"/>
      <c r="F688" s="4"/>
      <c r="G688" s="3"/>
      <c r="H688" s="3"/>
      <c r="I688" s="3"/>
      <c r="J688" s="3"/>
      <c r="K688" s="3"/>
      <c r="L688" s="3"/>
      <c r="M688" s="3"/>
      <c r="N688" s="3"/>
      <c r="O688" s="3"/>
      <c r="P688" s="3"/>
      <c r="Q688" s="3"/>
      <c r="R688" s="3"/>
      <c r="S688" s="3"/>
      <c r="T688" s="3"/>
      <c r="U688" s="3"/>
      <c r="V688" s="3"/>
      <c r="W688" s="3"/>
      <c r="X688" s="3"/>
      <c r="Y688" s="3"/>
      <c r="Z688" s="3"/>
    </row>
    <row r="689">
      <c r="A689" s="3"/>
      <c r="B689" s="4"/>
      <c r="C689" s="4"/>
      <c r="D689" s="4"/>
      <c r="E689" s="4"/>
      <c r="F689" s="4"/>
      <c r="G689" s="3"/>
      <c r="H689" s="3"/>
      <c r="I689" s="3"/>
      <c r="J689" s="3"/>
      <c r="K689" s="3"/>
      <c r="L689" s="3"/>
      <c r="M689" s="3"/>
      <c r="N689" s="3"/>
      <c r="O689" s="3"/>
      <c r="P689" s="3"/>
      <c r="Q689" s="3"/>
      <c r="R689" s="3"/>
      <c r="S689" s="3"/>
      <c r="T689" s="3"/>
      <c r="U689" s="3"/>
      <c r="V689" s="3"/>
      <c r="W689" s="3"/>
      <c r="X689" s="3"/>
      <c r="Y689" s="3"/>
      <c r="Z689" s="3"/>
    </row>
    <row r="690">
      <c r="A690" s="3"/>
      <c r="B690" s="4"/>
      <c r="C690" s="4"/>
      <c r="D690" s="4"/>
      <c r="E690" s="4"/>
      <c r="F690" s="4"/>
      <c r="G690" s="3"/>
      <c r="H690" s="3"/>
      <c r="I690" s="3"/>
      <c r="J690" s="3"/>
      <c r="K690" s="3"/>
      <c r="L690" s="3"/>
      <c r="M690" s="3"/>
      <c r="N690" s="3"/>
      <c r="O690" s="3"/>
      <c r="P690" s="3"/>
      <c r="Q690" s="3"/>
      <c r="R690" s="3"/>
      <c r="S690" s="3"/>
      <c r="T690" s="3"/>
      <c r="U690" s="3"/>
      <c r="V690" s="3"/>
      <c r="W690" s="3"/>
      <c r="X690" s="3"/>
      <c r="Y690" s="3"/>
      <c r="Z690" s="3"/>
    </row>
    <row r="691">
      <c r="A691" s="3"/>
      <c r="B691" s="4"/>
      <c r="C691" s="4"/>
      <c r="D691" s="4"/>
      <c r="E691" s="4"/>
      <c r="F691" s="4"/>
      <c r="G691" s="3"/>
      <c r="H691" s="3"/>
      <c r="I691" s="3"/>
      <c r="J691" s="3"/>
      <c r="K691" s="3"/>
      <c r="L691" s="3"/>
      <c r="M691" s="3"/>
      <c r="N691" s="3"/>
      <c r="O691" s="3"/>
      <c r="P691" s="3"/>
      <c r="Q691" s="3"/>
      <c r="R691" s="3"/>
      <c r="S691" s="3"/>
      <c r="T691" s="3"/>
      <c r="U691" s="3"/>
      <c r="V691" s="3"/>
      <c r="W691" s="3"/>
      <c r="X691" s="3"/>
      <c r="Y691" s="3"/>
      <c r="Z691" s="3"/>
    </row>
    <row r="692">
      <c r="A692" s="3"/>
      <c r="B692" s="4"/>
      <c r="C692" s="4"/>
      <c r="D692" s="4"/>
      <c r="E692" s="4"/>
      <c r="F692" s="4"/>
      <c r="G692" s="3"/>
      <c r="H692" s="3"/>
      <c r="I692" s="3"/>
      <c r="J692" s="3"/>
      <c r="K692" s="3"/>
      <c r="L692" s="3"/>
      <c r="M692" s="3"/>
      <c r="N692" s="3"/>
      <c r="O692" s="3"/>
      <c r="P692" s="3"/>
      <c r="Q692" s="3"/>
      <c r="R692" s="3"/>
      <c r="S692" s="3"/>
      <c r="T692" s="3"/>
      <c r="U692" s="3"/>
      <c r="V692" s="3"/>
      <c r="W692" s="3"/>
      <c r="X692" s="3"/>
      <c r="Y692" s="3"/>
      <c r="Z692" s="3"/>
    </row>
    <row r="693">
      <c r="A693" s="3"/>
      <c r="B693" s="4"/>
      <c r="C693" s="4"/>
      <c r="D693" s="4"/>
      <c r="E693" s="4"/>
      <c r="F693" s="4"/>
      <c r="G693" s="3"/>
      <c r="H693" s="3"/>
      <c r="I693" s="3"/>
      <c r="J693" s="3"/>
      <c r="K693" s="3"/>
      <c r="L693" s="3"/>
      <c r="M693" s="3"/>
      <c r="N693" s="3"/>
      <c r="O693" s="3"/>
      <c r="P693" s="3"/>
      <c r="Q693" s="3"/>
      <c r="R693" s="3"/>
      <c r="S693" s="3"/>
      <c r="T693" s="3"/>
      <c r="U693" s="3"/>
      <c r="V693" s="3"/>
      <c r="W693" s="3"/>
      <c r="X693" s="3"/>
      <c r="Y693" s="3"/>
      <c r="Z693" s="3"/>
    </row>
    <row r="694">
      <c r="A694" s="3"/>
      <c r="B694" s="4"/>
      <c r="C694" s="4"/>
      <c r="D694" s="4"/>
      <c r="E694" s="4"/>
      <c r="F694" s="4"/>
      <c r="G694" s="3"/>
      <c r="H694" s="3"/>
      <c r="I694" s="3"/>
      <c r="J694" s="3"/>
      <c r="K694" s="3"/>
      <c r="L694" s="3"/>
      <c r="M694" s="3"/>
      <c r="N694" s="3"/>
      <c r="O694" s="3"/>
      <c r="P694" s="3"/>
      <c r="Q694" s="3"/>
      <c r="R694" s="3"/>
      <c r="S694" s="3"/>
      <c r="T694" s="3"/>
      <c r="U694" s="3"/>
      <c r="V694" s="3"/>
      <c r="W694" s="3"/>
      <c r="X694" s="3"/>
      <c r="Y694" s="3"/>
      <c r="Z694" s="3"/>
    </row>
    <row r="695">
      <c r="A695" s="3"/>
      <c r="B695" s="4"/>
      <c r="C695" s="4"/>
      <c r="D695" s="4"/>
      <c r="E695" s="4"/>
      <c r="F695" s="4"/>
      <c r="G695" s="3"/>
      <c r="H695" s="3"/>
      <c r="I695" s="3"/>
      <c r="J695" s="3"/>
      <c r="K695" s="3"/>
      <c r="L695" s="3"/>
      <c r="M695" s="3"/>
      <c r="N695" s="3"/>
      <c r="O695" s="3"/>
      <c r="P695" s="3"/>
      <c r="Q695" s="3"/>
      <c r="R695" s="3"/>
      <c r="S695" s="3"/>
      <c r="T695" s="3"/>
      <c r="U695" s="3"/>
      <c r="V695" s="3"/>
      <c r="W695" s="3"/>
      <c r="X695" s="3"/>
      <c r="Y695" s="3"/>
      <c r="Z695" s="3"/>
    </row>
    <row r="696">
      <c r="A696" s="3"/>
      <c r="B696" s="4"/>
      <c r="C696" s="4"/>
      <c r="D696" s="4"/>
      <c r="E696" s="4"/>
      <c r="F696" s="4"/>
      <c r="G696" s="3"/>
      <c r="H696" s="3"/>
      <c r="I696" s="3"/>
      <c r="J696" s="3"/>
      <c r="K696" s="3"/>
      <c r="L696" s="3"/>
      <c r="M696" s="3"/>
      <c r="N696" s="3"/>
      <c r="O696" s="3"/>
      <c r="P696" s="3"/>
      <c r="Q696" s="3"/>
      <c r="R696" s="3"/>
      <c r="S696" s="3"/>
      <c r="T696" s="3"/>
      <c r="U696" s="3"/>
      <c r="V696" s="3"/>
      <c r="W696" s="3"/>
      <c r="X696" s="3"/>
      <c r="Y696" s="3"/>
      <c r="Z696" s="3"/>
    </row>
    <row r="697">
      <c r="A697" s="3"/>
      <c r="B697" s="4"/>
      <c r="C697" s="4"/>
      <c r="D697" s="4"/>
      <c r="E697" s="4"/>
      <c r="F697" s="4"/>
      <c r="G697" s="3"/>
      <c r="H697" s="3"/>
      <c r="I697" s="3"/>
      <c r="J697" s="3"/>
      <c r="K697" s="3"/>
      <c r="L697" s="3"/>
      <c r="M697" s="3"/>
      <c r="N697" s="3"/>
      <c r="O697" s="3"/>
      <c r="P697" s="3"/>
      <c r="Q697" s="3"/>
      <c r="R697" s="3"/>
      <c r="S697" s="3"/>
      <c r="T697" s="3"/>
      <c r="U697" s="3"/>
      <c r="V697" s="3"/>
      <c r="W697" s="3"/>
      <c r="X697" s="3"/>
      <c r="Y697" s="3"/>
      <c r="Z697" s="3"/>
    </row>
    <row r="698">
      <c r="A698" s="3"/>
      <c r="B698" s="4"/>
      <c r="C698" s="4"/>
      <c r="D698" s="4"/>
      <c r="E698" s="4"/>
      <c r="F698" s="4"/>
      <c r="G698" s="3"/>
      <c r="H698" s="3"/>
      <c r="I698" s="3"/>
      <c r="J698" s="3"/>
      <c r="K698" s="3"/>
      <c r="L698" s="3"/>
      <c r="M698" s="3"/>
      <c r="N698" s="3"/>
      <c r="O698" s="3"/>
      <c r="P698" s="3"/>
      <c r="Q698" s="3"/>
      <c r="R698" s="3"/>
      <c r="S698" s="3"/>
      <c r="T698" s="3"/>
      <c r="U698" s="3"/>
      <c r="V698" s="3"/>
      <c r="W698" s="3"/>
      <c r="X698" s="3"/>
      <c r="Y698" s="3"/>
      <c r="Z698" s="3"/>
    </row>
    <row r="699">
      <c r="A699" s="3"/>
      <c r="B699" s="4"/>
      <c r="C699" s="4"/>
      <c r="D699" s="4"/>
      <c r="E699" s="4"/>
      <c r="F699" s="4"/>
      <c r="G699" s="3"/>
      <c r="H699" s="3"/>
      <c r="I699" s="3"/>
      <c r="J699" s="3"/>
      <c r="K699" s="3"/>
      <c r="L699" s="3"/>
      <c r="M699" s="3"/>
      <c r="N699" s="3"/>
      <c r="O699" s="3"/>
      <c r="P699" s="3"/>
      <c r="Q699" s="3"/>
      <c r="R699" s="3"/>
      <c r="S699" s="3"/>
      <c r="T699" s="3"/>
      <c r="U699" s="3"/>
      <c r="V699" s="3"/>
      <c r="W699" s="3"/>
      <c r="X699" s="3"/>
      <c r="Y699" s="3"/>
      <c r="Z699" s="3"/>
    </row>
    <row r="700">
      <c r="A700" s="3"/>
      <c r="B700" s="4"/>
      <c r="C700" s="4"/>
      <c r="D700" s="4"/>
      <c r="E700" s="4"/>
      <c r="F700" s="4"/>
      <c r="G700" s="3"/>
      <c r="H700" s="3"/>
      <c r="I700" s="3"/>
      <c r="J700" s="3"/>
      <c r="K700" s="3"/>
      <c r="L700" s="3"/>
      <c r="M700" s="3"/>
      <c r="N700" s="3"/>
      <c r="O700" s="3"/>
      <c r="P700" s="3"/>
      <c r="Q700" s="3"/>
      <c r="R700" s="3"/>
      <c r="S700" s="3"/>
      <c r="T700" s="3"/>
      <c r="U700" s="3"/>
      <c r="V700" s="3"/>
      <c r="W700" s="3"/>
      <c r="X700" s="3"/>
      <c r="Y700" s="3"/>
      <c r="Z700" s="3"/>
    </row>
    <row r="701">
      <c r="A701" s="3"/>
      <c r="B701" s="4"/>
      <c r="C701" s="4"/>
      <c r="D701" s="4"/>
      <c r="E701" s="4"/>
      <c r="F701" s="4"/>
      <c r="G701" s="3"/>
      <c r="H701" s="3"/>
      <c r="I701" s="3"/>
      <c r="J701" s="3"/>
      <c r="K701" s="3"/>
      <c r="L701" s="3"/>
      <c r="M701" s="3"/>
      <c r="N701" s="3"/>
      <c r="O701" s="3"/>
      <c r="P701" s="3"/>
      <c r="Q701" s="3"/>
      <c r="R701" s="3"/>
      <c r="S701" s="3"/>
      <c r="T701" s="3"/>
      <c r="U701" s="3"/>
      <c r="V701" s="3"/>
      <c r="W701" s="3"/>
      <c r="X701" s="3"/>
      <c r="Y701" s="3"/>
      <c r="Z701" s="3"/>
    </row>
    <row r="702">
      <c r="A702" s="3"/>
      <c r="B702" s="4"/>
      <c r="C702" s="4"/>
      <c r="D702" s="4"/>
      <c r="E702" s="4"/>
      <c r="F702" s="4"/>
      <c r="G702" s="3"/>
      <c r="H702" s="3"/>
      <c r="I702" s="3"/>
      <c r="J702" s="3"/>
      <c r="K702" s="3"/>
      <c r="L702" s="3"/>
      <c r="M702" s="3"/>
      <c r="N702" s="3"/>
      <c r="O702" s="3"/>
      <c r="P702" s="3"/>
      <c r="Q702" s="3"/>
      <c r="R702" s="3"/>
      <c r="S702" s="3"/>
      <c r="T702" s="3"/>
      <c r="U702" s="3"/>
      <c r="V702" s="3"/>
      <c r="W702" s="3"/>
      <c r="X702" s="3"/>
      <c r="Y702" s="3"/>
      <c r="Z702" s="3"/>
    </row>
    <row r="703">
      <c r="A703" s="3"/>
      <c r="B703" s="4"/>
      <c r="C703" s="4"/>
      <c r="D703" s="4"/>
      <c r="E703" s="4"/>
      <c r="F703" s="4"/>
      <c r="G703" s="3"/>
      <c r="H703" s="3"/>
      <c r="I703" s="3"/>
      <c r="J703" s="3"/>
      <c r="K703" s="3"/>
      <c r="L703" s="3"/>
      <c r="M703" s="3"/>
      <c r="N703" s="3"/>
      <c r="O703" s="3"/>
      <c r="P703" s="3"/>
      <c r="Q703" s="3"/>
      <c r="R703" s="3"/>
      <c r="S703" s="3"/>
      <c r="T703" s="3"/>
      <c r="U703" s="3"/>
      <c r="V703" s="3"/>
      <c r="W703" s="3"/>
      <c r="X703" s="3"/>
      <c r="Y703" s="3"/>
      <c r="Z703" s="3"/>
    </row>
    <row r="704">
      <c r="A704" s="3"/>
      <c r="B704" s="4"/>
      <c r="C704" s="4"/>
      <c r="D704" s="4"/>
      <c r="E704" s="4"/>
      <c r="F704" s="4"/>
      <c r="G704" s="3"/>
      <c r="H704" s="3"/>
      <c r="I704" s="3"/>
      <c r="J704" s="3"/>
      <c r="K704" s="3"/>
      <c r="L704" s="3"/>
      <c r="M704" s="3"/>
      <c r="N704" s="3"/>
      <c r="O704" s="3"/>
      <c r="P704" s="3"/>
      <c r="Q704" s="3"/>
      <c r="R704" s="3"/>
      <c r="S704" s="3"/>
      <c r="T704" s="3"/>
      <c r="U704" s="3"/>
      <c r="V704" s="3"/>
      <c r="W704" s="3"/>
      <c r="X704" s="3"/>
      <c r="Y704" s="3"/>
      <c r="Z704" s="3"/>
    </row>
    <row r="705">
      <c r="A705" s="3"/>
      <c r="B705" s="4"/>
      <c r="C705" s="4"/>
      <c r="D705" s="4"/>
      <c r="E705" s="4"/>
      <c r="F705" s="4"/>
      <c r="G705" s="3"/>
      <c r="H705" s="3"/>
      <c r="I705" s="3"/>
      <c r="J705" s="3"/>
      <c r="K705" s="3"/>
      <c r="L705" s="3"/>
      <c r="M705" s="3"/>
      <c r="N705" s="3"/>
      <c r="O705" s="3"/>
      <c r="P705" s="3"/>
      <c r="Q705" s="3"/>
      <c r="R705" s="3"/>
      <c r="S705" s="3"/>
      <c r="T705" s="3"/>
      <c r="U705" s="3"/>
      <c r="V705" s="3"/>
      <c r="W705" s="3"/>
      <c r="X705" s="3"/>
      <c r="Y705" s="3"/>
      <c r="Z705" s="3"/>
    </row>
    <row r="706">
      <c r="A706" s="3"/>
      <c r="B706" s="4"/>
      <c r="C706" s="4"/>
      <c r="D706" s="4"/>
      <c r="E706" s="4"/>
      <c r="F706" s="4"/>
      <c r="G706" s="3"/>
      <c r="H706" s="3"/>
      <c r="I706" s="3"/>
      <c r="J706" s="3"/>
      <c r="K706" s="3"/>
      <c r="L706" s="3"/>
      <c r="M706" s="3"/>
      <c r="N706" s="3"/>
      <c r="O706" s="3"/>
      <c r="P706" s="3"/>
      <c r="Q706" s="3"/>
      <c r="R706" s="3"/>
      <c r="S706" s="3"/>
      <c r="T706" s="3"/>
      <c r="U706" s="3"/>
      <c r="V706" s="3"/>
      <c r="W706" s="3"/>
      <c r="X706" s="3"/>
      <c r="Y706" s="3"/>
      <c r="Z706" s="3"/>
    </row>
    <row r="707">
      <c r="A707" s="3"/>
      <c r="B707" s="4"/>
      <c r="C707" s="4"/>
      <c r="D707" s="4"/>
      <c r="E707" s="4"/>
      <c r="F707" s="4"/>
      <c r="G707" s="3"/>
      <c r="H707" s="3"/>
      <c r="I707" s="3"/>
      <c r="J707" s="3"/>
      <c r="K707" s="3"/>
      <c r="L707" s="3"/>
      <c r="M707" s="3"/>
      <c r="N707" s="3"/>
      <c r="O707" s="3"/>
      <c r="P707" s="3"/>
      <c r="Q707" s="3"/>
      <c r="R707" s="3"/>
      <c r="S707" s="3"/>
      <c r="T707" s="3"/>
      <c r="U707" s="3"/>
      <c r="V707" s="3"/>
      <c r="W707" s="3"/>
      <c r="X707" s="3"/>
      <c r="Y707" s="3"/>
      <c r="Z707" s="3"/>
    </row>
    <row r="708">
      <c r="A708" s="3"/>
      <c r="B708" s="4"/>
      <c r="C708" s="4"/>
      <c r="D708" s="4"/>
      <c r="E708" s="4"/>
      <c r="F708" s="4"/>
      <c r="G708" s="3"/>
      <c r="H708" s="3"/>
      <c r="I708" s="3"/>
      <c r="J708" s="3"/>
      <c r="K708" s="3"/>
      <c r="L708" s="3"/>
      <c r="M708" s="3"/>
      <c r="N708" s="3"/>
      <c r="O708" s="3"/>
      <c r="P708" s="3"/>
      <c r="Q708" s="3"/>
      <c r="R708" s="3"/>
      <c r="S708" s="3"/>
      <c r="T708" s="3"/>
      <c r="U708" s="3"/>
      <c r="V708" s="3"/>
      <c r="W708" s="3"/>
      <c r="X708" s="3"/>
      <c r="Y708" s="3"/>
      <c r="Z708" s="3"/>
    </row>
    <row r="709">
      <c r="A709" s="3"/>
      <c r="B709" s="4"/>
      <c r="C709" s="4"/>
      <c r="D709" s="4"/>
      <c r="E709" s="4"/>
      <c r="F709" s="4"/>
      <c r="G709" s="3"/>
      <c r="H709" s="3"/>
      <c r="I709" s="3"/>
      <c r="J709" s="3"/>
      <c r="K709" s="3"/>
      <c r="L709" s="3"/>
      <c r="M709" s="3"/>
      <c r="N709" s="3"/>
      <c r="O709" s="3"/>
      <c r="P709" s="3"/>
      <c r="Q709" s="3"/>
      <c r="R709" s="3"/>
      <c r="S709" s="3"/>
      <c r="T709" s="3"/>
      <c r="U709" s="3"/>
      <c r="V709" s="3"/>
      <c r="W709" s="3"/>
      <c r="X709" s="3"/>
      <c r="Y709" s="3"/>
      <c r="Z709" s="3"/>
    </row>
    <row r="710">
      <c r="A710" s="3"/>
      <c r="B710" s="4"/>
      <c r="C710" s="4"/>
      <c r="D710" s="4"/>
      <c r="E710" s="4"/>
      <c r="F710" s="4"/>
      <c r="G710" s="3"/>
      <c r="H710" s="3"/>
      <c r="I710" s="3"/>
      <c r="J710" s="3"/>
      <c r="K710" s="3"/>
      <c r="L710" s="3"/>
      <c r="M710" s="3"/>
      <c r="N710" s="3"/>
      <c r="O710" s="3"/>
      <c r="P710" s="3"/>
      <c r="Q710" s="3"/>
      <c r="R710" s="3"/>
      <c r="S710" s="3"/>
      <c r="T710" s="3"/>
      <c r="U710" s="3"/>
      <c r="V710" s="3"/>
      <c r="W710" s="3"/>
      <c r="X710" s="3"/>
      <c r="Y710" s="3"/>
      <c r="Z710" s="3"/>
    </row>
    <row r="711">
      <c r="A711" s="3"/>
      <c r="B711" s="4"/>
      <c r="C711" s="4"/>
      <c r="D711" s="4"/>
      <c r="E711" s="4"/>
      <c r="F711" s="4"/>
      <c r="G711" s="3"/>
      <c r="H711" s="3"/>
      <c r="I711" s="3"/>
      <c r="J711" s="3"/>
      <c r="K711" s="3"/>
      <c r="L711" s="3"/>
      <c r="M711" s="3"/>
      <c r="N711" s="3"/>
      <c r="O711" s="3"/>
      <c r="P711" s="3"/>
      <c r="Q711" s="3"/>
      <c r="R711" s="3"/>
      <c r="S711" s="3"/>
      <c r="T711" s="3"/>
      <c r="U711" s="3"/>
      <c r="V711" s="3"/>
      <c r="W711" s="3"/>
      <c r="X711" s="3"/>
      <c r="Y711" s="3"/>
      <c r="Z711" s="3"/>
    </row>
    <row r="712">
      <c r="A712" s="3"/>
      <c r="B712" s="4"/>
      <c r="C712" s="4"/>
      <c r="D712" s="4"/>
      <c r="E712" s="4"/>
      <c r="F712" s="4"/>
      <c r="G712" s="3"/>
      <c r="H712" s="3"/>
      <c r="I712" s="3"/>
      <c r="J712" s="3"/>
      <c r="K712" s="3"/>
      <c r="L712" s="3"/>
      <c r="M712" s="3"/>
      <c r="N712" s="3"/>
      <c r="O712" s="3"/>
      <c r="P712" s="3"/>
      <c r="Q712" s="3"/>
      <c r="R712" s="3"/>
      <c r="S712" s="3"/>
      <c r="T712" s="3"/>
      <c r="U712" s="3"/>
      <c r="V712" s="3"/>
      <c r="W712" s="3"/>
      <c r="X712" s="3"/>
      <c r="Y712" s="3"/>
      <c r="Z712" s="3"/>
    </row>
    <row r="713">
      <c r="A713" s="3"/>
      <c r="B713" s="4"/>
      <c r="C713" s="4"/>
      <c r="D713" s="4"/>
      <c r="E713" s="4"/>
      <c r="F713" s="4"/>
      <c r="G713" s="3"/>
      <c r="H713" s="3"/>
      <c r="I713" s="3"/>
      <c r="J713" s="3"/>
      <c r="K713" s="3"/>
      <c r="L713" s="3"/>
      <c r="M713" s="3"/>
      <c r="N713" s="3"/>
      <c r="O713" s="3"/>
      <c r="P713" s="3"/>
      <c r="Q713" s="3"/>
      <c r="R713" s="3"/>
      <c r="S713" s="3"/>
      <c r="T713" s="3"/>
      <c r="U713" s="3"/>
      <c r="V713" s="3"/>
      <c r="W713" s="3"/>
      <c r="X713" s="3"/>
      <c r="Y713" s="3"/>
      <c r="Z713" s="3"/>
    </row>
    <row r="714">
      <c r="A714" s="3"/>
      <c r="B714" s="4"/>
      <c r="C714" s="4"/>
      <c r="D714" s="4"/>
      <c r="E714" s="4"/>
      <c r="F714" s="4"/>
      <c r="G714" s="3"/>
      <c r="H714" s="3"/>
      <c r="I714" s="3"/>
      <c r="J714" s="3"/>
      <c r="K714" s="3"/>
      <c r="L714" s="3"/>
      <c r="M714" s="3"/>
      <c r="N714" s="3"/>
      <c r="O714" s="3"/>
      <c r="P714" s="3"/>
      <c r="Q714" s="3"/>
      <c r="R714" s="3"/>
      <c r="S714" s="3"/>
      <c r="T714" s="3"/>
      <c r="U714" s="3"/>
      <c r="V714" s="3"/>
      <c r="W714" s="3"/>
      <c r="X714" s="3"/>
      <c r="Y714" s="3"/>
      <c r="Z714" s="3"/>
    </row>
    <row r="715">
      <c r="A715" s="3"/>
      <c r="B715" s="4"/>
      <c r="C715" s="4"/>
      <c r="D715" s="4"/>
      <c r="E715" s="4"/>
      <c r="F715" s="4"/>
      <c r="G715" s="3"/>
      <c r="H715" s="3"/>
      <c r="I715" s="3"/>
      <c r="J715" s="3"/>
      <c r="K715" s="3"/>
      <c r="L715" s="3"/>
      <c r="M715" s="3"/>
      <c r="N715" s="3"/>
      <c r="O715" s="3"/>
      <c r="P715" s="3"/>
      <c r="Q715" s="3"/>
      <c r="R715" s="3"/>
      <c r="S715" s="3"/>
      <c r="T715" s="3"/>
      <c r="U715" s="3"/>
      <c r="V715" s="3"/>
      <c r="W715" s="3"/>
      <c r="X715" s="3"/>
      <c r="Y715" s="3"/>
      <c r="Z715" s="3"/>
    </row>
    <row r="716">
      <c r="A716" s="3"/>
      <c r="B716" s="4"/>
      <c r="C716" s="4"/>
      <c r="D716" s="4"/>
      <c r="E716" s="4"/>
      <c r="F716" s="4"/>
      <c r="G716" s="3"/>
      <c r="H716" s="3"/>
      <c r="I716" s="3"/>
      <c r="J716" s="3"/>
      <c r="K716" s="3"/>
      <c r="L716" s="3"/>
      <c r="M716" s="3"/>
      <c r="N716" s="3"/>
      <c r="O716" s="3"/>
      <c r="P716" s="3"/>
      <c r="Q716" s="3"/>
      <c r="R716" s="3"/>
      <c r="S716" s="3"/>
      <c r="T716" s="3"/>
      <c r="U716" s="3"/>
      <c r="V716" s="3"/>
      <c r="W716" s="3"/>
      <c r="X716" s="3"/>
      <c r="Y716" s="3"/>
      <c r="Z716" s="3"/>
    </row>
    <row r="717">
      <c r="A717" s="3"/>
      <c r="B717" s="4"/>
      <c r="C717" s="4"/>
      <c r="D717" s="4"/>
      <c r="E717" s="4"/>
      <c r="F717" s="4"/>
      <c r="G717" s="3"/>
      <c r="H717" s="3"/>
      <c r="I717" s="3"/>
      <c r="J717" s="3"/>
      <c r="K717" s="3"/>
      <c r="L717" s="3"/>
      <c r="M717" s="3"/>
      <c r="N717" s="3"/>
      <c r="O717" s="3"/>
      <c r="P717" s="3"/>
      <c r="Q717" s="3"/>
      <c r="R717" s="3"/>
      <c r="S717" s="3"/>
      <c r="T717" s="3"/>
      <c r="U717" s="3"/>
      <c r="V717" s="3"/>
      <c r="W717" s="3"/>
      <c r="X717" s="3"/>
      <c r="Y717" s="3"/>
      <c r="Z717" s="3"/>
    </row>
    <row r="718">
      <c r="A718" s="3"/>
      <c r="B718" s="4"/>
      <c r="C718" s="4"/>
      <c r="D718" s="4"/>
      <c r="E718" s="4"/>
      <c r="F718" s="4"/>
      <c r="G718" s="3"/>
      <c r="H718" s="3"/>
      <c r="I718" s="3"/>
      <c r="J718" s="3"/>
      <c r="K718" s="3"/>
      <c r="L718" s="3"/>
      <c r="M718" s="3"/>
      <c r="N718" s="3"/>
      <c r="O718" s="3"/>
      <c r="P718" s="3"/>
      <c r="Q718" s="3"/>
      <c r="R718" s="3"/>
      <c r="S718" s="3"/>
      <c r="T718" s="3"/>
      <c r="U718" s="3"/>
      <c r="V718" s="3"/>
      <c r="W718" s="3"/>
      <c r="X718" s="3"/>
      <c r="Y718" s="3"/>
      <c r="Z718" s="3"/>
    </row>
    <row r="719">
      <c r="A719" s="3"/>
      <c r="B719" s="4"/>
      <c r="C719" s="4"/>
      <c r="D719" s="4"/>
      <c r="E719" s="4"/>
      <c r="F719" s="4"/>
      <c r="G719" s="3"/>
      <c r="H719" s="3"/>
      <c r="I719" s="3"/>
      <c r="J719" s="3"/>
      <c r="K719" s="3"/>
      <c r="L719" s="3"/>
      <c r="M719" s="3"/>
      <c r="N719" s="3"/>
      <c r="O719" s="3"/>
      <c r="P719" s="3"/>
      <c r="Q719" s="3"/>
      <c r="R719" s="3"/>
      <c r="S719" s="3"/>
      <c r="T719" s="3"/>
      <c r="U719" s="3"/>
      <c r="V719" s="3"/>
      <c r="W719" s="3"/>
      <c r="X719" s="3"/>
      <c r="Y719" s="3"/>
      <c r="Z719" s="3"/>
    </row>
    <row r="720">
      <c r="A720" s="3"/>
      <c r="B720" s="4"/>
      <c r="C720" s="4"/>
      <c r="D720" s="4"/>
      <c r="E720" s="4"/>
      <c r="F720" s="4"/>
      <c r="G720" s="3"/>
      <c r="H720" s="3"/>
      <c r="I720" s="3"/>
      <c r="J720" s="3"/>
      <c r="K720" s="3"/>
      <c r="L720" s="3"/>
      <c r="M720" s="3"/>
      <c r="N720" s="3"/>
      <c r="O720" s="3"/>
      <c r="P720" s="3"/>
      <c r="Q720" s="3"/>
      <c r="R720" s="3"/>
      <c r="S720" s="3"/>
      <c r="T720" s="3"/>
      <c r="U720" s="3"/>
      <c r="V720" s="3"/>
      <c r="W720" s="3"/>
      <c r="X720" s="3"/>
      <c r="Y720" s="3"/>
      <c r="Z720" s="3"/>
    </row>
    <row r="721">
      <c r="A721" s="3"/>
      <c r="B721" s="4"/>
      <c r="C721" s="4"/>
      <c r="D721" s="4"/>
      <c r="E721" s="4"/>
      <c r="F721" s="4"/>
      <c r="G721" s="3"/>
      <c r="H721" s="3"/>
      <c r="I721" s="3"/>
      <c r="J721" s="3"/>
      <c r="K721" s="3"/>
      <c r="L721" s="3"/>
      <c r="M721" s="3"/>
      <c r="N721" s="3"/>
      <c r="O721" s="3"/>
      <c r="P721" s="3"/>
      <c r="Q721" s="3"/>
      <c r="R721" s="3"/>
      <c r="S721" s="3"/>
      <c r="T721" s="3"/>
      <c r="U721" s="3"/>
      <c r="V721" s="3"/>
      <c r="W721" s="3"/>
      <c r="X721" s="3"/>
      <c r="Y721" s="3"/>
      <c r="Z721" s="3"/>
    </row>
    <row r="722">
      <c r="A722" s="3"/>
      <c r="B722" s="4"/>
      <c r="C722" s="4"/>
      <c r="D722" s="4"/>
      <c r="E722" s="4"/>
      <c r="F722" s="4"/>
      <c r="G722" s="3"/>
      <c r="H722" s="3"/>
      <c r="I722" s="3"/>
      <c r="J722" s="3"/>
      <c r="K722" s="3"/>
      <c r="L722" s="3"/>
      <c r="M722" s="3"/>
      <c r="N722" s="3"/>
      <c r="O722" s="3"/>
      <c r="P722" s="3"/>
      <c r="Q722" s="3"/>
      <c r="R722" s="3"/>
      <c r="S722" s="3"/>
      <c r="T722" s="3"/>
      <c r="U722" s="3"/>
      <c r="V722" s="3"/>
      <c r="W722" s="3"/>
      <c r="X722" s="3"/>
      <c r="Y722" s="3"/>
      <c r="Z722" s="3"/>
    </row>
    <row r="723">
      <c r="A723" s="3"/>
      <c r="B723" s="4"/>
      <c r="C723" s="4"/>
      <c r="D723" s="4"/>
      <c r="E723" s="4"/>
      <c r="F723" s="4"/>
      <c r="G723" s="3"/>
      <c r="H723" s="3"/>
      <c r="I723" s="3"/>
      <c r="J723" s="3"/>
      <c r="K723" s="3"/>
      <c r="L723" s="3"/>
      <c r="M723" s="3"/>
      <c r="N723" s="3"/>
      <c r="O723" s="3"/>
      <c r="P723" s="3"/>
      <c r="Q723" s="3"/>
      <c r="R723" s="3"/>
      <c r="S723" s="3"/>
      <c r="T723" s="3"/>
      <c r="U723" s="3"/>
      <c r="V723" s="3"/>
      <c r="W723" s="3"/>
      <c r="X723" s="3"/>
      <c r="Y723" s="3"/>
      <c r="Z723" s="3"/>
    </row>
    <row r="724">
      <c r="A724" s="3"/>
      <c r="B724" s="4"/>
      <c r="C724" s="4"/>
      <c r="D724" s="4"/>
      <c r="E724" s="4"/>
      <c r="F724" s="4"/>
      <c r="G724" s="3"/>
      <c r="H724" s="3"/>
      <c r="I724" s="3"/>
      <c r="J724" s="3"/>
      <c r="K724" s="3"/>
      <c r="L724" s="3"/>
      <c r="M724" s="3"/>
      <c r="N724" s="3"/>
      <c r="O724" s="3"/>
      <c r="P724" s="3"/>
      <c r="Q724" s="3"/>
      <c r="R724" s="3"/>
      <c r="S724" s="3"/>
      <c r="T724" s="3"/>
      <c r="U724" s="3"/>
      <c r="V724" s="3"/>
      <c r="W724" s="3"/>
      <c r="X724" s="3"/>
      <c r="Y724" s="3"/>
      <c r="Z724" s="3"/>
    </row>
    <row r="725">
      <c r="A725" s="3"/>
      <c r="B725" s="4"/>
      <c r="C725" s="4"/>
      <c r="D725" s="4"/>
      <c r="E725" s="4"/>
      <c r="F725" s="4"/>
      <c r="G725" s="3"/>
      <c r="H725" s="3"/>
      <c r="I725" s="3"/>
      <c r="J725" s="3"/>
      <c r="K725" s="3"/>
      <c r="L725" s="3"/>
      <c r="M725" s="3"/>
      <c r="N725" s="3"/>
      <c r="O725" s="3"/>
      <c r="P725" s="3"/>
      <c r="Q725" s="3"/>
      <c r="R725" s="3"/>
      <c r="S725" s="3"/>
      <c r="T725" s="3"/>
      <c r="U725" s="3"/>
      <c r="V725" s="3"/>
      <c r="W725" s="3"/>
      <c r="X725" s="3"/>
      <c r="Y725" s="3"/>
      <c r="Z725" s="3"/>
    </row>
    <row r="726">
      <c r="A726" s="3"/>
      <c r="B726" s="4"/>
      <c r="C726" s="4"/>
      <c r="D726" s="4"/>
      <c r="E726" s="4"/>
      <c r="F726" s="4"/>
      <c r="G726" s="3"/>
      <c r="H726" s="3"/>
      <c r="I726" s="3"/>
      <c r="J726" s="3"/>
      <c r="K726" s="3"/>
      <c r="L726" s="3"/>
      <c r="M726" s="3"/>
      <c r="N726" s="3"/>
      <c r="O726" s="3"/>
      <c r="P726" s="3"/>
      <c r="Q726" s="3"/>
      <c r="R726" s="3"/>
      <c r="S726" s="3"/>
      <c r="T726" s="3"/>
      <c r="U726" s="3"/>
      <c r="V726" s="3"/>
      <c r="W726" s="3"/>
      <c r="X726" s="3"/>
      <c r="Y726" s="3"/>
      <c r="Z726" s="3"/>
    </row>
    <row r="727">
      <c r="A727" s="3"/>
      <c r="B727" s="4"/>
      <c r="C727" s="4"/>
      <c r="D727" s="4"/>
      <c r="E727" s="4"/>
      <c r="F727" s="4"/>
      <c r="G727" s="3"/>
      <c r="H727" s="3"/>
      <c r="I727" s="3"/>
      <c r="J727" s="3"/>
      <c r="K727" s="3"/>
      <c r="L727" s="3"/>
      <c r="M727" s="3"/>
      <c r="N727" s="3"/>
      <c r="O727" s="3"/>
      <c r="P727" s="3"/>
      <c r="Q727" s="3"/>
      <c r="R727" s="3"/>
      <c r="S727" s="3"/>
      <c r="T727" s="3"/>
      <c r="U727" s="3"/>
      <c r="V727" s="3"/>
      <c r="W727" s="3"/>
      <c r="X727" s="3"/>
      <c r="Y727" s="3"/>
      <c r="Z727" s="3"/>
    </row>
    <row r="728">
      <c r="A728" s="3"/>
      <c r="B728" s="4"/>
      <c r="C728" s="4"/>
      <c r="D728" s="4"/>
      <c r="E728" s="4"/>
      <c r="F728" s="4"/>
      <c r="G728" s="3"/>
      <c r="H728" s="3"/>
      <c r="I728" s="3"/>
      <c r="J728" s="3"/>
      <c r="K728" s="3"/>
      <c r="L728" s="3"/>
      <c r="M728" s="3"/>
      <c r="N728" s="3"/>
      <c r="O728" s="3"/>
      <c r="P728" s="3"/>
      <c r="Q728" s="3"/>
      <c r="R728" s="3"/>
      <c r="S728" s="3"/>
      <c r="T728" s="3"/>
      <c r="U728" s="3"/>
      <c r="V728" s="3"/>
      <c r="W728" s="3"/>
      <c r="X728" s="3"/>
      <c r="Y728" s="3"/>
      <c r="Z728" s="3"/>
    </row>
    <row r="729">
      <c r="A729" s="3"/>
      <c r="B729" s="4"/>
      <c r="C729" s="4"/>
      <c r="D729" s="4"/>
      <c r="E729" s="4"/>
      <c r="F729" s="4"/>
      <c r="G729" s="3"/>
      <c r="H729" s="3"/>
      <c r="I729" s="3"/>
      <c r="J729" s="3"/>
      <c r="K729" s="3"/>
      <c r="L729" s="3"/>
      <c r="M729" s="3"/>
      <c r="N729" s="3"/>
      <c r="O729" s="3"/>
      <c r="P729" s="3"/>
      <c r="Q729" s="3"/>
      <c r="R729" s="3"/>
      <c r="S729" s="3"/>
      <c r="T729" s="3"/>
      <c r="U729" s="3"/>
      <c r="V729" s="3"/>
      <c r="W729" s="3"/>
      <c r="X729" s="3"/>
      <c r="Y729" s="3"/>
      <c r="Z729" s="3"/>
    </row>
    <row r="730">
      <c r="A730" s="3"/>
      <c r="B730" s="4"/>
      <c r="C730" s="4"/>
      <c r="D730" s="4"/>
      <c r="E730" s="4"/>
      <c r="F730" s="4"/>
      <c r="G730" s="3"/>
      <c r="H730" s="3"/>
      <c r="I730" s="3"/>
      <c r="J730" s="3"/>
      <c r="K730" s="3"/>
      <c r="L730" s="3"/>
      <c r="M730" s="3"/>
      <c r="N730" s="3"/>
      <c r="O730" s="3"/>
      <c r="P730" s="3"/>
      <c r="Q730" s="3"/>
      <c r="R730" s="3"/>
      <c r="S730" s="3"/>
      <c r="T730" s="3"/>
      <c r="U730" s="3"/>
      <c r="V730" s="3"/>
      <c r="W730" s="3"/>
      <c r="X730" s="3"/>
      <c r="Y730" s="3"/>
      <c r="Z730" s="3"/>
    </row>
    <row r="731">
      <c r="A731" s="3"/>
      <c r="B731" s="4"/>
      <c r="C731" s="4"/>
      <c r="D731" s="4"/>
      <c r="E731" s="4"/>
      <c r="F731" s="4"/>
      <c r="G731" s="3"/>
      <c r="H731" s="3"/>
      <c r="I731" s="3"/>
      <c r="J731" s="3"/>
      <c r="K731" s="3"/>
      <c r="L731" s="3"/>
      <c r="M731" s="3"/>
      <c r="N731" s="3"/>
      <c r="O731" s="3"/>
      <c r="P731" s="3"/>
      <c r="Q731" s="3"/>
      <c r="R731" s="3"/>
      <c r="S731" s="3"/>
      <c r="T731" s="3"/>
      <c r="U731" s="3"/>
      <c r="V731" s="3"/>
      <c r="W731" s="3"/>
      <c r="X731" s="3"/>
      <c r="Y731" s="3"/>
      <c r="Z731" s="3"/>
    </row>
    <row r="732">
      <c r="A732" s="3"/>
      <c r="B732" s="4"/>
      <c r="C732" s="4"/>
      <c r="D732" s="4"/>
      <c r="E732" s="4"/>
      <c r="F732" s="4"/>
      <c r="G732" s="3"/>
      <c r="H732" s="3"/>
      <c r="I732" s="3"/>
      <c r="J732" s="3"/>
      <c r="K732" s="3"/>
      <c r="L732" s="3"/>
      <c r="M732" s="3"/>
      <c r="N732" s="3"/>
      <c r="O732" s="3"/>
      <c r="P732" s="3"/>
      <c r="Q732" s="3"/>
      <c r="R732" s="3"/>
      <c r="S732" s="3"/>
      <c r="T732" s="3"/>
      <c r="U732" s="3"/>
      <c r="V732" s="3"/>
      <c r="W732" s="3"/>
      <c r="X732" s="3"/>
      <c r="Y732" s="3"/>
      <c r="Z732" s="3"/>
    </row>
    <row r="733">
      <c r="A733" s="3"/>
      <c r="B733" s="4"/>
      <c r="C733" s="4"/>
      <c r="D733" s="4"/>
      <c r="E733" s="4"/>
      <c r="F733" s="4"/>
      <c r="G733" s="3"/>
      <c r="H733" s="3"/>
      <c r="I733" s="3"/>
      <c r="J733" s="3"/>
      <c r="K733" s="3"/>
      <c r="L733" s="3"/>
      <c r="M733" s="3"/>
      <c r="N733" s="3"/>
      <c r="O733" s="3"/>
      <c r="P733" s="3"/>
      <c r="Q733" s="3"/>
      <c r="R733" s="3"/>
      <c r="S733" s="3"/>
      <c r="T733" s="3"/>
      <c r="U733" s="3"/>
      <c r="V733" s="3"/>
      <c r="W733" s="3"/>
      <c r="X733" s="3"/>
      <c r="Y733" s="3"/>
      <c r="Z733" s="3"/>
    </row>
    <row r="734">
      <c r="A734" s="3"/>
      <c r="B734" s="4"/>
      <c r="C734" s="4"/>
      <c r="D734" s="4"/>
      <c r="E734" s="4"/>
      <c r="F734" s="4"/>
      <c r="G734" s="3"/>
      <c r="H734" s="3"/>
      <c r="I734" s="3"/>
      <c r="J734" s="3"/>
      <c r="K734" s="3"/>
      <c r="L734" s="3"/>
      <c r="M734" s="3"/>
      <c r="N734" s="3"/>
      <c r="O734" s="3"/>
      <c r="P734" s="3"/>
      <c r="Q734" s="3"/>
      <c r="R734" s="3"/>
      <c r="S734" s="3"/>
      <c r="T734" s="3"/>
      <c r="U734" s="3"/>
      <c r="V734" s="3"/>
      <c r="W734" s="3"/>
      <c r="X734" s="3"/>
      <c r="Y734" s="3"/>
      <c r="Z734" s="3"/>
    </row>
    <row r="735">
      <c r="A735" s="3"/>
      <c r="B735" s="4"/>
      <c r="C735" s="4"/>
      <c r="D735" s="4"/>
      <c r="E735" s="4"/>
      <c r="F735" s="4"/>
      <c r="G735" s="3"/>
      <c r="H735" s="3"/>
      <c r="I735" s="3"/>
      <c r="J735" s="3"/>
      <c r="K735" s="3"/>
      <c r="L735" s="3"/>
      <c r="M735" s="3"/>
      <c r="N735" s="3"/>
      <c r="O735" s="3"/>
      <c r="P735" s="3"/>
      <c r="Q735" s="3"/>
      <c r="R735" s="3"/>
      <c r="S735" s="3"/>
      <c r="T735" s="3"/>
      <c r="U735" s="3"/>
      <c r="V735" s="3"/>
      <c r="W735" s="3"/>
      <c r="X735" s="3"/>
      <c r="Y735" s="3"/>
      <c r="Z735" s="3"/>
    </row>
    <row r="736">
      <c r="A736" s="3"/>
      <c r="B736" s="4"/>
      <c r="C736" s="4"/>
      <c r="D736" s="4"/>
      <c r="E736" s="4"/>
      <c r="F736" s="4"/>
      <c r="G736" s="3"/>
      <c r="H736" s="3"/>
      <c r="I736" s="3"/>
      <c r="J736" s="3"/>
      <c r="K736" s="3"/>
      <c r="L736" s="3"/>
      <c r="M736" s="3"/>
      <c r="N736" s="3"/>
      <c r="O736" s="3"/>
      <c r="P736" s="3"/>
      <c r="Q736" s="3"/>
      <c r="R736" s="3"/>
      <c r="S736" s="3"/>
      <c r="T736" s="3"/>
      <c r="U736" s="3"/>
      <c r="V736" s="3"/>
      <c r="W736" s="3"/>
      <c r="X736" s="3"/>
      <c r="Y736" s="3"/>
      <c r="Z736" s="3"/>
    </row>
    <row r="737">
      <c r="A737" s="3"/>
      <c r="B737" s="4"/>
      <c r="C737" s="4"/>
      <c r="D737" s="4"/>
      <c r="E737" s="4"/>
      <c r="F737" s="4"/>
      <c r="G737" s="3"/>
      <c r="H737" s="3"/>
      <c r="I737" s="3"/>
      <c r="J737" s="3"/>
      <c r="K737" s="3"/>
      <c r="L737" s="3"/>
      <c r="M737" s="3"/>
      <c r="N737" s="3"/>
      <c r="O737" s="3"/>
      <c r="P737" s="3"/>
      <c r="Q737" s="3"/>
      <c r="R737" s="3"/>
      <c r="S737" s="3"/>
      <c r="T737" s="3"/>
      <c r="U737" s="3"/>
      <c r="V737" s="3"/>
      <c r="W737" s="3"/>
      <c r="X737" s="3"/>
      <c r="Y737" s="3"/>
      <c r="Z737" s="3"/>
    </row>
    <row r="738">
      <c r="A738" s="3"/>
      <c r="B738" s="4"/>
      <c r="C738" s="4"/>
      <c r="D738" s="4"/>
      <c r="E738" s="4"/>
      <c r="F738" s="4"/>
      <c r="G738" s="3"/>
      <c r="H738" s="3"/>
      <c r="I738" s="3"/>
      <c r="J738" s="3"/>
      <c r="K738" s="3"/>
      <c r="L738" s="3"/>
      <c r="M738" s="3"/>
      <c r="N738" s="3"/>
      <c r="O738" s="3"/>
      <c r="P738" s="3"/>
      <c r="Q738" s="3"/>
      <c r="R738" s="3"/>
      <c r="S738" s="3"/>
      <c r="T738" s="3"/>
      <c r="U738" s="3"/>
      <c r="V738" s="3"/>
      <c r="W738" s="3"/>
      <c r="X738" s="3"/>
      <c r="Y738" s="3"/>
      <c r="Z738" s="3"/>
    </row>
    <row r="739">
      <c r="A739" s="3"/>
      <c r="B739" s="4"/>
      <c r="C739" s="4"/>
      <c r="D739" s="4"/>
      <c r="E739" s="4"/>
      <c r="F739" s="4"/>
      <c r="G739" s="3"/>
      <c r="H739" s="3"/>
      <c r="I739" s="3"/>
      <c r="J739" s="3"/>
      <c r="K739" s="3"/>
      <c r="L739" s="3"/>
      <c r="M739" s="3"/>
      <c r="N739" s="3"/>
      <c r="O739" s="3"/>
      <c r="P739" s="3"/>
      <c r="Q739" s="3"/>
      <c r="R739" s="3"/>
      <c r="S739" s="3"/>
      <c r="T739" s="3"/>
      <c r="U739" s="3"/>
      <c r="V739" s="3"/>
      <c r="W739" s="3"/>
      <c r="X739" s="3"/>
      <c r="Y739" s="3"/>
      <c r="Z739" s="3"/>
    </row>
    <row r="740">
      <c r="A740" s="3"/>
      <c r="B740" s="4"/>
      <c r="C740" s="4"/>
      <c r="D740" s="4"/>
      <c r="E740" s="4"/>
      <c r="F740" s="4"/>
      <c r="G740" s="3"/>
      <c r="H740" s="3"/>
      <c r="I740" s="3"/>
      <c r="J740" s="3"/>
      <c r="K740" s="3"/>
      <c r="L740" s="3"/>
      <c r="M740" s="3"/>
      <c r="N740" s="3"/>
      <c r="O740" s="3"/>
      <c r="P740" s="3"/>
      <c r="Q740" s="3"/>
      <c r="R740" s="3"/>
      <c r="S740" s="3"/>
      <c r="T740" s="3"/>
      <c r="U740" s="3"/>
      <c r="V740" s="3"/>
      <c r="W740" s="3"/>
      <c r="X740" s="3"/>
      <c r="Y740" s="3"/>
      <c r="Z740" s="3"/>
    </row>
    <row r="741">
      <c r="A741" s="3"/>
      <c r="B741" s="4"/>
      <c r="C741" s="4"/>
      <c r="D741" s="4"/>
      <c r="E741" s="4"/>
      <c r="F741" s="4"/>
      <c r="G741" s="3"/>
      <c r="H741" s="3"/>
      <c r="I741" s="3"/>
      <c r="J741" s="3"/>
      <c r="K741" s="3"/>
      <c r="L741" s="3"/>
      <c r="M741" s="3"/>
      <c r="N741" s="3"/>
      <c r="O741" s="3"/>
      <c r="P741" s="3"/>
      <c r="Q741" s="3"/>
      <c r="R741" s="3"/>
      <c r="S741" s="3"/>
      <c r="T741" s="3"/>
      <c r="U741" s="3"/>
      <c r="V741" s="3"/>
      <c r="W741" s="3"/>
      <c r="X741" s="3"/>
      <c r="Y741" s="3"/>
      <c r="Z741" s="3"/>
    </row>
    <row r="742">
      <c r="A742" s="3"/>
      <c r="B742" s="4"/>
      <c r="C742" s="4"/>
      <c r="D742" s="4"/>
      <c r="E742" s="4"/>
      <c r="F742" s="4"/>
      <c r="G742" s="3"/>
      <c r="H742" s="3"/>
      <c r="I742" s="3"/>
      <c r="J742" s="3"/>
      <c r="K742" s="3"/>
      <c r="L742" s="3"/>
      <c r="M742" s="3"/>
      <c r="N742" s="3"/>
      <c r="O742" s="3"/>
      <c r="P742" s="3"/>
      <c r="Q742" s="3"/>
      <c r="R742" s="3"/>
      <c r="S742" s="3"/>
      <c r="T742" s="3"/>
      <c r="U742" s="3"/>
      <c r="V742" s="3"/>
      <c r="W742" s="3"/>
      <c r="X742" s="3"/>
      <c r="Y742" s="3"/>
      <c r="Z742" s="3"/>
    </row>
    <row r="743">
      <c r="A743" s="3"/>
      <c r="B743" s="4"/>
      <c r="C743" s="4"/>
      <c r="D743" s="4"/>
      <c r="E743" s="4"/>
      <c r="F743" s="4"/>
      <c r="G743" s="3"/>
      <c r="H743" s="3"/>
      <c r="I743" s="3"/>
      <c r="J743" s="3"/>
      <c r="K743" s="3"/>
      <c r="L743" s="3"/>
      <c r="M743" s="3"/>
      <c r="N743" s="3"/>
      <c r="O743" s="3"/>
      <c r="P743" s="3"/>
      <c r="Q743" s="3"/>
      <c r="R743" s="3"/>
      <c r="S743" s="3"/>
      <c r="T743" s="3"/>
      <c r="U743" s="3"/>
      <c r="V743" s="3"/>
      <c r="W743" s="3"/>
      <c r="X743" s="3"/>
      <c r="Y743" s="3"/>
      <c r="Z743" s="3"/>
    </row>
    <row r="744">
      <c r="A744" s="3"/>
      <c r="B744" s="4"/>
      <c r="C744" s="4"/>
      <c r="D744" s="4"/>
      <c r="E744" s="4"/>
      <c r="F744" s="4"/>
      <c r="G744" s="3"/>
      <c r="H744" s="3"/>
      <c r="I744" s="3"/>
      <c r="J744" s="3"/>
      <c r="K744" s="3"/>
      <c r="L744" s="3"/>
      <c r="M744" s="3"/>
      <c r="N744" s="3"/>
      <c r="O744" s="3"/>
      <c r="P744" s="3"/>
      <c r="Q744" s="3"/>
      <c r="R744" s="3"/>
      <c r="S744" s="3"/>
      <c r="T744" s="3"/>
      <c r="U744" s="3"/>
      <c r="V744" s="3"/>
      <c r="W744" s="3"/>
      <c r="X744" s="3"/>
      <c r="Y744" s="3"/>
      <c r="Z744" s="3"/>
    </row>
    <row r="745">
      <c r="A745" s="3"/>
      <c r="B745" s="4"/>
      <c r="C745" s="4"/>
      <c r="D745" s="4"/>
      <c r="E745" s="4"/>
      <c r="F745" s="4"/>
      <c r="G745" s="3"/>
      <c r="H745" s="3"/>
      <c r="I745" s="3"/>
      <c r="J745" s="3"/>
      <c r="K745" s="3"/>
      <c r="L745" s="3"/>
      <c r="M745" s="3"/>
      <c r="N745" s="3"/>
      <c r="O745" s="3"/>
      <c r="P745" s="3"/>
      <c r="Q745" s="3"/>
      <c r="R745" s="3"/>
      <c r="S745" s="3"/>
      <c r="T745" s="3"/>
      <c r="U745" s="3"/>
      <c r="V745" s="3"/>
      <c r="W745" s="3"/>
      <c r="X745" s="3"/>
      <c r="Y745" s="3"/>
      <c r="Z745" s="3"/>
    </row>
    <row r="746">
      <c r="A746" s="3"/>
      <c r="B746" s="4"/>
      <c r="C746" s="4"/>
      <c r="D746" s="4"/>
      <c r="E746" s="4"/>
      <c r="F746" s="4"/>
      <c r="G746" s="3"/>
      <c r="H746" s="3"/>
      <c r="I746" s="3"/>
      <c r="J746" s="3"/>
      <c r="K746" s="3"/>
      <c r="L746" s="3"/>
      <c r="M746" s="3"/>
      <c r="N746" s="3"/>
      <c r="O746" s="3"/>
      <c r="P746" s="3"/>
      <c r="Q746" s="3"/>
      <c r="R746" s="3"/>
      <c r="S746" s="3"/>
      <c r="T746" s="3"/>
      <c r="U746" s="3"/>
      <c r="V746" s="3"/>
      <c r="W746" s="3"/>
      <c r="X746" s="3"/>
      <c r="Y746" s="3"/>
      <c r="Z746" s="3"/>
    </row>
    <row r="747">
      <c r="A747" s="3"/>
      <c r="B747" s="4"/>
      <c r="C747" s="4"/>
      <c r="D747" s="4"/>
      <c r="E747" s="4"/>
      <c r="F747" s="4"/>
      <c r="G747" s="3"/>
      <c r="H747" s="3"/>
      <c r="I747" s="3"/>
      <c r="J747" s="3"/>
      <c r="K747" s="3"/>
      <c r="L747" s="3"/>
      <c r="M747" s="3"/>
      <c r="N747" s="3"/>
      <c r="O747" s="3"/>
      <c r="P747" s="3"/>
      <c r="Q747" s="3"/>
      <c r="R747" s="3"/>
      <c r="S747" s="3"/>
      <c r="T747" s="3"/>
      <c r="U747" s="3"/>
      <c r="V747" s="3"/>
      <c r="W747" s="3"/>
      <c r="X747" s="3"/>
      <c r="Y747" s="3"/>
      <c r="Z747" s="3"/>
    </row>
    <row r="748">
      <c r="A748" s="3"/>
      <c r="B748" s="4"/>
      <c r="C748" s="4"/>
      <c r="D748" s="4"/>
      <c r="E748" s="4"/>
      <c r="F748" s="4"/>
      <c r="G748" s="3"/>
      <c r="H748" s="3"/>
      <c r="I748" s="3"/>
      <c r="J748" s="3"/>
      <c r="K748" s="3"/>
      <c r="L748" s="3"/>
      <c r="M748" s="3"/>
      <c r="N748" s="3"/>
      <c r="O748" s="3"/>
      <c r="P748" s="3"/>
      <c r="Q748" s="3"/>
      <c r="R748" s="3"/>
      <c r="S748" s="3"/>
      <c r="T748" s="3"/>
      <c r="U748" s="3"/>
      <c r="V748" s="3"/>
      <c r="W748" s="3"/>
      <c r="X748" s="3"/>
      <c r="Y748" s="3"/>
      <c r="Z748" s="3"/>
    </row>
    <row r="749">
      <c r="A749" s="3"/>
      <c r="B749" s="4"/>
      <c r="C749" s="4"/>
      <c r="D749" s="4"/>
      <c r="E749" s="4"/>
      <c r="F749" s="4"/>
      <c r="G749" s="3"/>
      <c r="H749" s="3"/>
      <c r="I749" s="3"/>
      <c r="J749" s="3"/>
      <c r="K749" s="3"/>
      <c r="L749" s="3"/>
      <c r="M749" s="3"/>
      <c r="N749" s="3"/>
      <c r="O749" s="3"/>
      <c r="P749" s="3"/>
      <c r="Q749" s="3"/>
      <c r="R749" s="3"/>
      <c r="S749" s="3"/>
      <c r="T749" s="3"/>
      <c r="U749" s="3"/>
      <c r="V749" s="3"/>
      <c r="W749" s="3"/>
      <c r="X749" s="3"/>
      <c r="Y749" s="3"/>
      <c r="Z749" s="3"/>
    </row>
    <row r="750">
      <c r="A750" s="3"/>
      <c r="B750" s="4"/>
      <c r="C750" s="4"/>
      <c r="D750" s="4"/>
      <c r="E750" s="4"/>
      <c r="F750" s="4"/>
      <c r="G750" s="3"/>
      <c r="H750" s="3"/>
      <c r="I750" s="3"/>
      <c r="J750" s="3"/>
      <c r="K750" s="3"/>
      <c r="L750" s="3"/>
      <c r="M750" s="3"/>
      <c r="N750" s="3"/>
      <c r="O750" s="3"/>
      <c r="P750" s="3"/>
      <c r="Q750" s="3"/>
      <c r="R750" s="3"/>
      <c r="S750" s="3"/>
      <c r="T750" s="3"/>
      <c r="U750" s="3"/>
      <c r="V750" s="3"/>
      <c r="W750" s="3"/>
      <c r="X750" s="3"/>
      <c r="Y750" s="3"/>
      <c r="Z750" s="3"/>
    </row>
    <row r="751">
      <c r="A751" s="3"/>
      <c r="B751" s="4"/>
      <c r="C751" s="4"/>
      <c r="D751" s="4"/>
      <c r="E751" s="4"/>
      <c r="F751" s="4"/>
      <c r="G751" s="3"/>
      <c r="H751" s="3"/>
      <c r="I751" s="3"/>
      <c r="J751" s="3"/>
      <c r="K751" s="3"/>
      <c r="L751" s="3"/>
      <c r="M751" s="3"/>
      <c r="N751" s="3"/>
      <c r="O751" s="3"/>
      <c r="P751" s="3"/>
      <c r="Q751" s="3"/>
      <c r="R751" s="3"/>
      <c r="S751" s="3"/>
      <c r="T751" s="3"/>
      <c r="U751" s="3"/>
      <c r="V751" s="3"/>
      <c r="W751" s="3"/>
      <c r="X751" s="3"/>
      <c r="Y751" s="3"/>
      <c r="Z751" s="3"/>
    </row>
    <row r="752">
      <c r="A752" s="3"/>
      <c r="B752" s="4"/>
      <c r="C752" s="4"/>
      <c r="D752" s="4"/>
      <c r="E752" s="4"/>
      <c r="F752" s="4"/>
      <c r="G752" s="3"/>
      <c r="H752" s="3"/>
      <c r="I752" s="3"/>
      <c r="J752" s="3"/>
      <c r="K752" s="3"/>
      <c r="L752" s="3"/>
      <c r="M752" s="3"/>
      <c r="N752" s="3"/>
      <c r="O752" s="3"/>
      <c r="P752" s="3"/>
      <c r="Q752" s="3"/>
      <c r="R752" s="3"/>
      <c r="S752" s="3"/>
      <c r="T752" s="3"/>
      <c r="U752" s="3"/>
      <c r="V752" s="3"/>
      <c r="W752" s="3"/>
      <c r="X752" s="3"/>
      <c r="Y752" s="3"/>
      <c r="Z752" s="3"/>
    </row>
    <row r="753">
      <c r="A753" s="3"/>
      <c r="B753" s="4"/>
      <c r="C753" s="4"/>
      <c r="D753" s="4"/>
      <c r="E753" s="4"/>
      <c r="F753" s="4"/>
      <c r="G753" s="3"/>
      <c r="H753" s="3"/>
      <c r="I753" s="3"/>
      <c r="J753" s="3"/>
      <c r="K753" s="3"/>
      <c r="L753" s="3"/>
      <c r="M753" s="3"/>
      <c r="N753" s="3"/>
      <c r="O753" s="3"/>
      <c r="P753" s="3"/>
      <c r="Q753" s="3"/>
      <c r="R753" s="3"/>
      <c r="S753" s="3"/>
      <c r="T753" s="3"/>
      <c r="U753" s="3"/>
      <c r="V753" s="3"/>
      <c r="W753" s="3"/>
      <c r="X753" s="3"/>
      <c r="Y753" s="3"/>
      <c r="Z753" s="3"/>
    </row>
    <row r="754">
      <c r="A754" s="3"/>
      <c r="B754" s="4"/>
      <c r="C754" s="4"/>
      <c r="D754" s="4"/>
      <c r="E754" s="4"/>
      <c r="F754" s="4"/>
      <c r="G754" s="3"/>
      <c r="H754" s="3"/>
      <c r="I754" s="3"/>
      <c r="J754" s="3"/>
      <c r="K754" s="3"/>
      <c r="L754" s="3"/>
      <c r="M754" s="3"/>
      <c r="N754" s="3"/>
      <c r="O754" s="3"/>
      <c r="P754" s="3"/>
      <c r="Q754" s="3"/>
      <c r="R754" s="3"/>
      <c r="S754" s="3"/>
      <c r="T754" s="3"/>
      <c r="U754" s="3"/>
      <c r="V754" s="3"/>
      <c r="W754" s="3"/>
      <c r="X754" s="3"/>
      <c r="Y754" s="3"/>
      <c r="Z754" s="3"/>
    </row>
    <row r="755">
      <c r="A755" s="3"/>
      <c r="B755" s="4"/>
      <c r="C755" s="4"/>
      <c r="D755" s="4"/>
      <c r="E755" s="4"/>
      <c r="F755" s="4"/>
      <c r="G755" s="3"/>
      <c r="H755" s="3"/>
      <c r="I755" s="3"/>
      <c r="J755" s="3"/>
      <c r="K755" s="3"/>
      <c r="L755" s="3"/>
      <c r="M755" s="3"/>
      <c r="N755" s="3"/>
      <c r="O755" s="3"/>
      <c r="P755" s="3"/>
      <c r="Q755" s="3"/>
      <c r="R755" s="3"/>
      <c r="S755" s="3"/>
      <c r="T755" s="3"/>
      <c r="U755" s="3"/>
      <c r="V755" s="3"/>
      <c r="W755" s="3"/>
      <c r="X755" s="3"/>
      <c r="Y755" s="3"/>
      <c r="Z755" s="3"/>
    </row>
    <row r="756">
      <c r="A756" s="3"/>
      <c r="B756" s="4"/>
      <c r="C756" s="4"/>
      <c r="D756" s="4"/>
      <c r="E756" s="4"/>
      <c r="F756" s="4"/>
      <c r="G756" s="3"/>
      <c r="H756" s="3"/>
      <c r="I756" s="3"/>
      <c r="J756" s="3"/>
      <c r="K756" s="3"/>
      <c r="L756" s="3"/>
      <c r="M756" s="3"/>
      <c r="N756" s="3"/>
      <c r="O756" s="3"/>
      <c r="P756" s="3"/>
      <c r="Q756" s="3"/>
      <c r="R756" s="3"/>
      <c r="S756" s="3"/>
      <c r="T756" s="3"/>
      <c r="U756" s="3"/>
      <c r="V756" s="3"/>
      <c r="W756" s="3"/>
      <c r="X756" s="3"/>
      <c r="Y756" s="3"/>
      <c r="Z756" s="3"/>
    </row>
    <row r="757">
      <c r="A757" s="3"/>
      <c r="B757" s="4"/>
      <c r="C757" s="4"/>
      <c r="D757" s="4"/>
      <c r="E757" s="4"/>
      <c r="F757" s="4"/>
      <c r="G757" s="3"/>
      <c r="H757" s="3"/>
      <c r="I757" s="3"/>
      <c r="J757" s="3"/>
      <c r="K757" s="3"/>
      <c r="L757" s="3"/>
      <c r="M757" s="3"/>
      <c r="N757" s="3"/>
      <c r="O757" s="3"/>
      <c r="P757" s="3"/>
      <c r="Q757" s="3"/>
      <c r="R757" s="3"/>
      <c r="S757" s="3"/>
      <c r="T757" s="3"/>
      <c r="U757" s="3"/>
      <c r="V757" s="3"/>
      <c r="W757" s="3"/>
      <c r="X757" s="3"/>
      <c r="Y757" s="3"/>
      <c r="Z757" s="3"/>
    </row>
    <row r="758">
      <c r="A758" s="3"/>
      <c r="B758" s="4"/>
      <c r="C758" s="4"/>
      <c r="D758" s="4"/>
      <c r="E758" s="4"/>
      <c r="F758" s="4"/>
      <c r="G758" s="3"/>
      <c r="H758" s="3"/>
      <c r="I758" s="3"/>
      <c r="J758" s="3"/>
      <c r="K758" s="3"/>
      <c r="L758" s="3"/>
      <c r="M758" s="3"/>
      <c r="N758" s="3"/>
      <c r="O758" s="3"/>
      <c r="P758" s="3"/>
      <c r="Q758" s="3"/>
      <c r="R758" s="3"/>
      <c r="S758" s="3"/>
      <c r="T758" s="3"/>
      <c r="U758" s="3"/>
      <c r="V758" s="3"/>
      <c r="W758" s="3"/>
      <c r="X758" s="3"/>
      <c r="Y758" s="3"/>
      <c r="Z758" s="3"/>
    </row>
    <row r="759">
      <c r="A759" s="3"/>
      <c r="B759" s="4"/>
      <c r="C759" s="4"/>
      <c r="D759" s="4"/>
      <c r="E759" s="4"/>
      <c r="F759" s="4"/>
      <c r="G759" s="3"/>
      <c r="H759" s="3"/>
      <c r="I759" s="3"/>
      <c r="J759" s="3"/>
      <c r="K759" s="3"/>
      <c r="L759" s="3"/>
      <c r="M759" s="3"/>
      <c r="N759" s="3"/>
      <c r="O759" s="3"/>
      <c r="P759" s="3"/>
      <c r="Q759" s="3"/>
      <c r="R759" s="3"/>
      <c r="S759" s="3"/>
      <c r="T759" s="3"/>
      <c r="U759" s="3"/>
      <c r="V759" s="3"/>
      <c r="W759" s="3"/>
      <c r="X759" s="3"/>
      <c r="Y759" s="3"/>
      <c r="Z759" s="3"/>
    </row>
    <row r="760">
      <c r="A760" s="3"/>
      <c r="B760" s="4"/>
      <c r="C760" s="4"/>
      <c r="D760" s="4"/>
      <c r="E760" s="4"/>
      <c r="F760" s="4"/>
      <c r="G760" s="3"/>
      <c r="H760" s="3"/>
      <c r="I760" s="3"/>
      <c r="J760" s="3"/>
      <c r="K760" s="3"/>
      <c r="L760" s="3"/>
      <c r="M760" s="3"/>
      <c r="N760" s="3"/>
      <c r="O760" s="3"/>
      <c r="P760" s="3"/>
      <c r="Q760" s="3"/>
      <c r="R760" s="3"/>
      <c r="S760" s="3"/>
      <c r="T760" s="3"/>
      <c r="U760" s="3"/>
      <c r="V760" s="3"/>
      <c r="W760" s="3"/>
      <c r="X760" s="3"/>
      <c r="Y760" s="3"/>
      <c r="Z760" s="3"/>
    </row>
    <row r="761">
      <c r="A761" s="3"/>
      <c r="B761" s="4"/>
      <c r="C761" s="4"/>
      <c r="D761" s="4"/>
      <c r="E761" s="4"/>
      <c r="F761" s="4"/>
      <c r="G761" s="3"/>
      <c r="H761" s="3"/>
      <c r="I761" s="3"/>
      <c r="J761" s="3"/>
      <c r="K761" s="3"/>
      <c r="L761" s="3"/>
      <c r="M761" s="3"/>
      <c r="N761" s="3"/>
      <c r="O761" s="3"/>
      <c r="P761" s="3"/>
      <c r="Q761" s="3"/>
      <c r="R761" s="3"/>
      <c r="S761" s="3"/>
      <c r="T761" s="3"/>
      <c r="U761" s="3"/>
      <c r="V761" s="3"/>
      <c r="W761" s="3"/>
      <c r="X761" s="3"/>
      <c r="Y761" s="3"/>
      <c r="Z761" s="3"/>
    </row>
    <row r="762">
      <c r="A762" s="3"/>
      <c r="B762" s="4"/>
      <c r="C762" s="4"/>
      <c r="D762" s="4"/>
      <c r="E762" s="4"/>
      <c r="F762" s="4"/>
      <c r="G762" s="3"/>
      <c r="H762" s="3"/>
      <c r="I762" s="3"/>
      <c r="J762" s="3"/>
      <c r="K762" s="3"/>
      <c r="L762" s="3"/>
      <c r="M762" s="3"/>
      <c r="N762" s="3"/>
      <c r="O762" s="3"/>
      <c r="P762" s="3"/>
      <c r="Q762" s="3"/>
      <c r="R762" s="3"/>
      <c r="S762" s="3"/>
      <c r="T762" s="3"/>
      <c r="U762" s="3"/>
      <c r="V762" s="3"/>
      <c r="W762" s="3"/>
      <c r="X762" s="3"/>
      <c r="Y762" s="3"/>
      <c r="Z762" s="3"/>
    </row>
    <row r="763">
      <c r="A763" s="3"/>
      <c r="B763" s="4"/>
      <c r="C763" s="4"/>
      <c r="D763" s="4"/>
      <c r="E763" s="4"/>
      <c r="F763" s="4"/>
      <c r="G763" s="3"/>
      <c r="H763" s="3"/>
      <c r="I763" s="3"/>
      <c r="J763" s="3"/>
      <c r="K763" s="3"/>
      <c r="L763" s="3"/>
      <c r="M763" s="3"/>
      <c r="N763" s="3"/>
      <c r="O763" s="3"/>
      <c r="P763" s="3"/>
      <c r="Q763" s="3"/>
      <c r="R763" s="3"/>
      <c r="S763" s="3"/>
      <c r="T763" s="3"/>
      <c r="U763" s="3"/>
      <c r="V763" s="3"/>
      <c r="W763" s="3"/>
      <c r="X763" s="3"/>
      <c r="Y763" s="3"/>
      <c r="Z763" s="3"/>
    </row>
    <row r="764">
      <c r="A764" s="3"/>
      <c r="B764" s="4"/>
      <c r="C764" s="4"/>
      <c r="D764" s="4"/>
      <c r="E764" s="4"/>
      <c r="F764" s="4"/>
      <c r="G764" s="3"/>
      <c r="H764" s="3"/>
      <c r="I764" s="3"/>
      <c r="J764" s="3"/>
      <c r="K764" s="3"/>
      <c r="L764" s="3"/>
      <c r="M764" s="3"/>
      <c r="N764" s="3"/>
      <c r="O764" s="3"/>
      <c r="P764" s="3"/>
      <c r="Q764" s="3"/>
      <c r="R764" s="3"/>
      <c r="S764" s="3"/>
      <c r="T764" s="3"/>
      <c r="U764" s="3"/>
      <c r="V764" s="3"/>
      <c r="W764" s="3"/>
      <c r="X764" s="3"/>
      <c r="Y764" s="3"/>
      <c r="Z764" s="3"/>
    </row>
    <row r="765">
      <c r="A765" s="3"/>
      <c r="B765" s="4"/>
      <c r="C765" s="4"/>
      <c r="D765" s="4"/>
      <c r="E765" s="4"/>
      <c r="F765" s="4"/>
      <c r="G765" s="3"/>
      <c r="H765" s="3"/>
      <c r="I765" s="3"/>
      <c r="J765" s="3"/>
      <c r="K765" s="3"/>
      <c r="L765" s="3"/>
      <c r="M765" s="3"/>
      <c r="N765" s="3"/>
      <c r="O765" s="3"/>
      <c r="P765" s="3"/>
      <c r="Q765" s="3"/>
      <c r="R765" s="3"/>
      <c r="S765" s="3"/>
      <c r="T765" s="3"/>
      <c r="U765" s="3"/>
      <c r="V765" s="3"/>
      <c r="W765" s="3"/>
      <c r="X765" s="3"/>
      <c r="Y765" s="3"/>
      <c r="Z765" s="3"/>
    </row>
    <row r="766">
      <c r="A766" s="3"/>
      <c r="B766" s="4"/>
      <c r="C766" s="4"/>
      <c r="D766" s="4"/>
      <c r="E766" s="4"/>
      <c r="F766" s="4"/>
      <c r="G766" s="3"/>
      <c r="H766" s="3"/>
      <c r="I766" s="3"/>
      <c r="J766" s="3"/>
      <c r="K766" s="3"/>
      <c r="L766" s="3"/>
      <c r="M766" s="3"/>
      <c r="N766" s="3"/>
      <c r="O766" s="3"/>
      <c r="P766" s="3"/>
      <c r="Q766" s="3"/>
      <c r="R766" s="3"/>
      <c r="S766" s="3"/>
      <c r="T766" s="3"/>
      <c r="U766" s="3"/>
      <c r="V766" s="3"/>
      <c r="W766" s="3"/>
      <c r="X766" s="3"/>
      <c r="Y766" s="3"/>
      <c r="Z766" s="3"/>
    </row>
    <row r="767">
      <c r="A767" s="3"/>
      <c r="B767" s="4"/>
      <c r="C767" s="4"/>
      <c r="D767" s="4"/>
      <c r="E767" s="4"/>
      <c r="F767" s="4"/>
      <c r="G767" s="3"/>
      <c r="H767" s="3"/>
      <c r="I767" s="3"/>
      <c r="J767" s="3"/>
      <c r="K767" s="3"/>
      <c r="L767" s="3"/>
      <c r="M767" s="3"/>
      <c r="N767" s="3"/>
      <c r="O767" s="3"/>
      <c r="P767" s="3"/>
      <c r="Q767" s="3"/>
      <c r="R767" s="3"/>
      <c r="S767" s="3"/>
      <c r="T767" s="3"/>
      <c r="U767" s="3"/>
      <c r="V767" s="3"/>
      <c r="W767" s="3"/>
      <c r="X767" s="3"/>
      <c r="Y767" s="3"/>
      <c r="Z767" s="3"/>
    </row>
    <row r="768">
      <c r="A768" s="3"/>
      <c r="B768" s="4"/>
      <c r="C768" s="4"/>
      <c r="D768" s="4"/>
      <c r="E768" s="4"/>
      <c r="F768" s="4"/>
      <c r="G768" s="3"/>
      <c r="H768" s="3"/>
      <c r="I768" s="3"/>
      <c r="J768" s="3"/>
      <c r="K768" s="3"/>
      <c r="L768" s="3"/>
      <c r="M768" s="3"/>
      <c r="N768" s="3"/>
      <c r="O768" s="3"/>
      <c r="P768" s="3"/>
      <c r="Q768" s="3"/>
      <c r="R768" s="3"/>
      <c r="S768" s="3"/>
      <c r="T768" s="3"/>
      <c r="U768" s="3"/>
      <c r="V768" s="3"/>
      <c r="W768" s="3"/>
      <c r="X768" s="3"/>
      <c r="Y768" s="3"/>
      <c r="Z768" s="3"/>
    </row>
    <row r="769">
      <c r="A769" s="3"/>
      <c r="B769" s="4"/>
      <c r="C769" s="4"/>
      <c r="D769" s="4"/>
      <c r="E769" s="4"/>
      <c r="F769" s="4"/>
      <c r="G769" s="3"/>
      <c r="H769" s="3"/>
      <c r="I769" s="3"/>
      <c r="J769" s="3"/>
      <c r="K769" s="3"/>
      <c r="L769" s="3"/>
      <c r="M769" s="3"/>
      <c r="N769" s="3"/>
      <c r="O769" s="3"/>
      <c r="P769" s="3"/>
      <c r="Q769" s="3"/>
      <c r="R769" s="3"/>
      <c r="S769" s="3"/>
      <c r="T769" s="3"/>
      <c r="U769" s="3"/>
      <c r="V769" s="3"/>
      <c r="W769" s="3"/>
      <c r="X769" s="3"/>
      <c r="Y769" s="3"/>
      <c r="Z769" s="3"/>
    </row>
    <row r="770">
      <c r="A770" s="3"/>
      <c r="B770" s="4"/>
      <c r="C770" s="4"/>
      <c r="D770" s="4"/>
      <c r="E770" s="4"/>
      <c r="F770" s="4"/>
      <c r="G770" s="3"/>
      <c r="H770" s="3"/>
      <c r="I770" s="3"/>
      <c r="J770" s="3"/>
      <c r="K770" s="3"/>
      <c r="L770" s="3"/>
      <c r="M770" s="3"/>
      <c r="N770" s="3"/>
      <c r="O770" s="3"/>
      <c r="P770" s="3"/>
      <c r="Q770" s="3"/>
      <c r="R770" s="3"/>
      <c r="S770" s="3"/>
      <c r="T770" s="3"/>
      <c r="U770" s="3"/>
      <c r="V770" s="3"/>
      <c r="W770" s="3"/>
      <c r="X770" s="3"/>
      <c r="Y770" s="3"/>
      <c r="Z770" s="3"/>
    </row>
    <row r="771">
      <c r="A771" s="3"/>
      <c r="B771" s="4"/>
      <c r="C771" s="4"/>
      <c r="D771" s="4"/>
      <c r="E771" s="4"/>
      <c r="F771" s="4"/>
      <c r="G771" s="3"/>
      <c r="H771" s="3"/>
      <c r="I771" s="3"/>
      <c r="J771" s="3"/>
      <c r="K771" s="3"/>
      <c r="L771" s="3"/>
      <c r="M771" s="3"/>
      <c r="N771" s="3"/>
      <c r="O771" s="3"/>
      <c r="P771" s="3"/>
      <c r="Q771" s="3"/>
      <c r="R771" s="3"/>
      <c r="S771" s="3"/>
      <c r="T771" s="3"/>
      <c r="U771" s="3"/>
      <c r="V771" s="3"/>
      <c r="W771" s="3"/>
      <c r="X771" s="3"/>
      <c r="Y771" s="3"/>
      <c r="Z771" s="3"/>
    </row>
    <row r="772">
      <c r="A772" s="3"/>
      <c r="B772" s="4"/>
      <c r="C772" s="4"/>
      <c r="D772" s="4"/>
      <c r="E772" s="4"/>
      <c r="F772" s="4"/>
      <c r="G772" s="3"/>
      <c r="H772" s="3"/>
      <c r="I772" s="3"/>
      <c r="J772" s="3"/>
      <c r="K772" s="3"/>
      <c r="L772" s="3"/>
      <c r="M772" s="3"/>
      <c r="N772" s="3"/>
      <c r="O772" s="3"/>
      <c r="P772" s="3"/>
      <c r="Q772" s="3"/>
      <c r="R772" s="3"/>
      <c r="S772" s="3"/>
      <c r="T772" s="3"/>
      <c r="U772" s="3"/>
      <c r="V772" s="3"/>
      <c r="W772" s="3"/>
      <c r="X772" s="3"/>
      <c r="Y772" s="3"/>
      <c r="Z772" s="3"/>
    </row>
    <row r="773">
      <c r="A773" s="3"/>
      <c r="B773" s="4"/>
      <c r="C773" s="4"/>
      <c r="D773" s="4"/>
      <c r="E773" s="4"/>
      <c r="F773" s="4"/>
      <c r="G773" s="3"/>
      <c r="H773" s="3"/>
      <c r="I773" s="3"/>
      <c r="J773" s="3"/>
      <c r="K773" s="3"/>
      <c r="L773" s="3"/>
      <c r="M773" s="3"/>
      <c r="N773" s="3"/>
      <c r="O773" s="3"/>
      <c r="P773" s="3"/>
      <c r="Q773" s="3"/>
      <c r="R773" s="3"/>
      <c r="S773" s="3"/>
      <c r="T773" s="3"/>
      <c r="U773" s="3"/>
      <c r="V773" s="3"/>
      <c r="W773" s="3"/>
      <c r="X773" s="3"/>
      <c r="Y773" s="3"/>
      <c r="Z773" s="3"/>
    </row>
    <row r="774">
      <c r="A774" s="3"/>
      <c r="B774" s="4"/>
      <c r="C774" s="4"/>
      <c r="D774" s="4"/>
      <c r="E774" s="4"/>
      <c r="F774" s="4"/>
      <c r="G774" s="3"/>
      <c r="H774" s="3"/>
      <c r="I774" s="3"/>
      <c r="J774" s="3"/>
      <c r="K774" s="3"/>
      <c r="L774" s="3"/>
      <c r="M774" s="3"/>
      <c r="N774" s="3"/>
      <c r="O774" s="3"/>
      <c r="P774" s="3"/>
      <c r="Q774" s="3"/>
      <c r="R774" s="3"/>
      <c r="S774" s="3"/>
      <c r="T774" s="3"/>
      <c r="U774" s="3"/>
      <c r="V774" s="3"/>
      <c r="W774" s="3"/>
      <c r="X774" s="3"/>
      <c r="Y774" s="3"/>
      <c r="Z774" s="3"/>
    </row>
    <row r="775">
      <c r="A775" s="3"/>
      <c r="B775" s="4"/>
      <c r="C775" s="4"/>
      <c r="D775" s="4"/>
      <c r="E775" s="4"/>
      <c r="F775" s="4"/>
      <c r="G775" s="3"/>
      <c r="H775" s="3"/>
      <c r="I775" s="3"/>
      <c r="J775" s="3"/>
      <c r="K775" s="3"/>
      <c r="L775" s="3"/>
      <c r="M775" s="3"/>
      <c r="N775" s="3"/>
      <c r="O775" s="3"/>
      <c r="P775" s="3"/>
      <c r="Q775" s="3"/>
      <c r="R775" s="3"/>
      <c r="S775" s="3"/>
      <c r="T775" s="3"/>
      <c r="U775" s="3"/>
      <c r="V775" s="3"/>
      <c r="W775" s="3"/>
      <c r="X775" s="3"/>
      <c r="Y775" s="3"/>
      <c r="Z775" s="3"/>
    </row>
    <row r="776">
      <c r="A776" s="3"/>
      <c r="B776" s="4"/>
      <c r="C776" s="4"/>
      <c r="D776" s="4"/>
      <c r="E776" s="4"/>
      <c r="F776" s="4"/>
      <c r="G776" s="3"/>
      <c r="H776" s="3"/>
      <c r="I776" s="3"/>
      <c r="J776" s="3"/>
      <c r="K776" s="3"/>
      <c r="L776" s="3"/>
      <c r="M776" s="3"/>
      <c r="N776" s="3"/>
      <c r="O776" s="3"/>
      <c r="P776" s="3"/>
      <c r="Q776" s="3"/>
      <c r="R776" s="3"/>
      <c r="S776" s="3"/>
      <c r="T776" s="3"/>
      <c r="U776" s="3"/>
      <c r="V776" s="3"/>
      <c r="W776" s="3"/>
      <c r="X776" s="3"/>
      <c r="Y776" s="3"/>
      <c r="Z776" s="3"/>
    </row>
    <row r="777">
      <c r="A777" s="3"/>
      <c r="B777" s="4"/>
      <c r="C777" s="4"/>
      <c r="D777" s="4"/>
      <c r="E777" s="4"/>
      <c r="F777" s="4"/>
      <c r="G777" s="3"/>
      <c r="H777" s="3"/>
      <c r="I777" s="3"/>
      <c r="J777" s="3"/>
      <c r="K777" s="3"/>
      <c r="L777" s="3"/>
      <c r="M777" s="3"/>
      <c r="N777" s="3"/>
      <c r="O777" s="3"/>
      <c r="P777" s="3"/>
      <c r="Q777" s="3"/>
      <c r="R777" s="3"/>
      <c r="S777" s="3"/>
      <c r="T777" s="3"/>
      <c r="U777" s="3"/>
      <c r="V777" s="3"/>
      <c r="W777" s="3"/>
      <c r="X777" s="3"/>
      <c r="Y777" s="3"/>
      <c r="Z777" s="3"/>
    </row>
    <row r="778">
      <c r="A778" s="3"/>
      <c r="B778" s="4"/>
      <c r="C778" s="4"/>
      <c r="D778" s="4"/>
      <c r="E778" s="4"/>
      <c r="F778" s="4"/>
      <c r="G778" s="3"/>
      <c r="H778" s="3"/>
      <c r="I778" s="3"/>
      <c r="J778" s="3"/>
      <c r="K778" s="3"/>
      <c r="L778" s="3"/>
      <c r="M778" s="3"/>
      <c r="N778" s="3"/>
      <c r="O778" s="3"/>
      <c r="P778" s="3"/>
      <c r="Q778" s="3"/>
      <c r="R778" s="3"/>
      <c r="S778" s="3"/>
      <c r="T778" s="3"/>
      <c r="U778" s="3"/>
      <c r="V778" s="3"/>
      <c r="W778" s="3"/>
      <c r="X778" s="3"/>
      <c r="Y778" s="3"/>
      <c r="Z778" s="3"/>
    </row>
    <row r="779">
      <c r="A779" s="3"/>
      <c r="B779" s="4"/>
      <c r="C779" s="4"/>
      <c r="D779" s="4"/>
      <c r="E779" s="4"/>
      <c r="F779" s="4"/>
      <c r="G779" s="3"/>
      <c r="H779" s="3"/>
      <c r="I779" s="3"/>
      <c r="J779" s="3"/>
      <c r="K779" s="3"/>
      <c r="L779" s="3"/>
      <c r="M779" s="3"/>
      <c r="N779" s="3"/>
      <c r="O779" s="3"/>
      <c r="P779" s="3"/>
      <c r="Q779" s="3"/>
      <c r="R779" s="3"/>
      <c r="S779" s="3"/>
      <c r="T779" s="3"/>
      <c r="U779" s="3"/>
      <c r="V779" s="3"/>
      <c r="W779" s="3"/>
      <c r="X779" s="3"/>
      <c r="Y779" s="3"/>
      <c r="Z779" s="3"/>
    </row>
    <row r="780">
      <c r="A780" s="3"/>
      <c r="B780" s="4"/>
      <c r="C780" s="4"/>
      <c r="D780" s="4"/>
      <c r="E780" s="4"/>
      <c r="F780" s="4"/>
      <c r="G780" s="3"/>
      <c r="H780" s="3"/>
      <c r="I780" s="3"/>
      <c r="J780" s="3"/>
      <c r="K780" s="3"/>
      <c r="L780" s="3"/>
      <c r="M780" s="3"/>
      <c r="N780" s="3"/>
      <c r="O780" s="3"/>
      <c r="P780" s="3"/>
      <c r="Q780" s="3"/>
      <c r="R780" s="3"/>
      <c r="S780" s="3"/>
      <c r="T780" s="3"/>
      <c r="U780" s="3"/>
      <c r="V780" s="3"/>
      <c r="W780" s="3"/>
      <c r="X780" s="3"/>
      <c r="Y780" s="3"/>
      <c r="Z780" s="3"/>
    </row>
    <row r="781">
      <c r="A781" s="3"/>
      <c r="B781" s="4"/>
      <c r="C781" s="4"/>
      <c r="D781" s="4"/>
      <c r="E781" s="4"/>
      <c r="F781" s="4"/>
      <c r="G781" s="3"/>
      <c r="H781" s="3"/>
      <c r="I781" s="3"/>
      <c r="J781" s="3"/>
      <c r="K781" s="3"/>
      <c r="L781" s="3"/>
      <c r="M781" s="3"/>
      <c r="N781" s="3"/>
      <c r="O781" s="3"/>
      <c r="P781" s="3"/>
      <c r="Q781" s="3"/>
      <c r="R781" s="3"/>
      <c r="S781" s="3"/>
      <c r="T781" s="3"/>
      <c r="U781" s="3"/>
      <c r="V781" s="3"/>
      <c r="W781" s="3"/>
      <c r="X781" s="3"/>
      <c r="Y781" s="3"/>
      <c r="Z781" s="3"/>
    </row>
    <row r="782">
      <c r="A782" s="3"/>
      <c r="B782" s="4"/>
      <c r="C782" s="4"/>
      <c r="D782" s="4"/>
      <c r="E782" s="4"/>
      <c r="F782" s="4"/>
      <c r="G782" s="3"/>
      <c r="H782" s="3"/>
      <c r="I782" s="3"/>
      <c r="J782" s="3"/>
      <c r="K782" s="3"/>
      <c r="L782" s="3"/>
      <c r="M782" s="3"/>
      <c r="N782" s="3"/>
      <c r="O782" s="3"/>
      <c r="P782" s="3"/>
      <c r="Q782" s="3"/>
      <c r="R782" s="3"/>
      <c r="S782" s="3"/>
      <c r="T782" s="3"/>
      <c r="U782" s="3"/>
      <c r="V782" s="3"/>
      <c r="W782" s="3"/>
      <c r="X782" s="3"/>
      <c r="Y782" s="3"/>
      <c r="Z782" s="3"/>
    </row>
    <row r="783">
      <c r="A783" s="3"/>
      <c r="B783" s="4"/>
      <c r="C783" s="4"/>
      <c r="D783" s="4"/>
      <c r="E783" s="4"/>
      <c r="F783" s="4"/>
      <c r="G783" s="3"/>
      <c r="H783" s="3"/>
      <c r="I783" s="3"/>
      <c r="J783" s="3"/>
      <c r="K783" s="3"/>
      <c r="L783" s="3"/>
      <c r="M783" s="3"/>
      <c r="N783" s="3"/>
      <c r="O783" s="3"/>
      <c r="P783" s="3"/>
      <c r="Q783" s="3"/>
      <c r="R783" s="3"/>
      <c r="S783" s="3"/>
      <c r="T783" s="3"/>
      <c r="U783" s="3"/>
      <c r="V783" s="3"/>
      <c r="W783" s="3"/>
      <c r="X783" s="3"/>
      <c r="Y783" s="3"/>
      <c r="Z783" s="3"/>
    </row>
    <row r="784">
      <c r="A784" s="3"/>
      <c r="B784" s="4"/>
      <c r="C784" s="4"/>
      <c r="D784" s="4"/>
      <c r="E784" s="4"/>
      <c r="F784" s="4"/>
      <c r="G784" s="3"/>
      <c r="H784" s="3"/>
      <c r="I784" s="3"/>
      <c r="J784" s="3"/>
      <c r="K784" s="3"/>
      <c r="L784" s="3"/>
      <c r="M784" s="3"/>
      <c r="N784" s="3"/>
      <c r="O784" s="3"/>
      <c r="P784" s="3"/>
      <c r="Q784" s="3"/>
      <c r="R784" s="3"/>
      <c r="S784" s="3"/>
      <c r="T784" s="3"/>
      <c r="U784" s="3"/>
      <c r="V784" s="3"/>
      <c r="W784" s="3"/>
      <c r="X784" s="3"/>
      <c r="Y784" s="3"/>
      <c r="Z784" s="3"/>
    </row>
    <row r="785">
      <c r="A785" s="3"/>
      <c r="B785" s="4"/>
      <c r="C785" s="4"/>
      <c r="D785" s="4"/>
      <c r="E785" s="4"/>
      <c r="F785" s="4"/>
      <c r="G785" s="3"/>
      <c r="H785" s="3"/>
      <c r="I785" s="3"/>
      <c r="J785" s="3"/>
      <c r="K785" s="3"/>
      <c r="L785" s="3"/>
      <c r="M785" s="3"/>
      <c r="N785" s="3"/>
      <c r="O785" s="3"/>
      <c r="P785" s="3"/>
      <c r="Q785" s="3"/>
      <c r="R785" s="3"/>
      <c r="S785" s="3"/>
      <c r="T785" s="3"/>
      <c r="U785" s="3"/>
      <c r="V785" s="3"/>
      <c r="W785" s="3"/>
      <c r="X785" s="3"/>
      <c r="Y785" s="3"/>
      <c r="Z785" s="3"/>
    </row>
    <row r="786">
      <c r="A786" s="3"/>
      <c r="B786" s="4"/>
      <c r="C786" s="4"/>
      <c r="D786" s="4"/>
      <c r="E786" s="4"/>
      <c r="F786" s="4"/>
      <c r="G786" s="3"/>
      <c r="H786" s="3"/>
      <c r="I786" s="3"/>
      <c r="J786" s="3"/>
      <c r="K786" s="3"/>
      <c r="L786" s="3"/>
      <c r="M786" s="3"/>
      <c r="N786" s="3"/>
      <c r="O786" s="3"/>
      <c r="P786" s="3"/>
      <c r="Q786" s="3"/>
      <c r="R786" s="3"/>
      <c r="S786" s="3"/>
      <c r="T786" s="3"/>
      <c r="U786" s="3"/>
      <c r="V786" s="3"/>
      <c r="W786" s="3"/>
      <c r="X786" s="3"/>
      <c r="Y786" s="3"/>
      <c r="Z786" s="3"/>
    </row>
    <row r="787">
      <c r="A787" s="3"/>
      <c r="B787" s="4"/>
      <c r="C787" s="4"/>
      <c r="D787" s="4"/>
      <c r="E787" s="4"/>
      <c r="F787" s="4"/>
      <c r="G787" s="3"/>
      <c r="H787" s="3"/>
      <c r="I787" s="3"/>
      <c r="J787" s="3"/>
      <c r="K787" s="3"/>
      <c r="L787" s="3"/>
      <c r="M787" s="3"/>
      <c r="N787" s="3"/>
      <c r="O787" s="3"/>
      <c r="P787" s="3"/>
      <c r="Q787" s="3"/>
      <c r="R787" s="3"/>
      <c r="S787" s="3"/>
      <c r="T787" s="3"/>
      <c r="U787" s="3"/>
      <c r="V787" s="3"/>
      <c r="W787" s="3"/>
      <c r="X787" s="3"/>
      <c r="Y787" s="3"/>
      <c r="Z787" s="3"/>
    </row>
    <row r="788">
      <c r="A788" s="3"/>
      <c r="B788" s="4"/>
      <c r="C788" s="4"/>
      <c r="D788" s="4"/>
      <c r="E788" s="4"/>
      <c r="F788" s="4"/>
      <c r="G788" s="3"/>
      <c r="H788" s="3"/>
      <c r="I788" s="3"/>
      <c r="J788" s="3"/>
      <c r="K788" s="3"/>
      <c r="L788" s="3"/>
      <c r="M788" s="3"/>
      <c r="N788" s="3"/>
      <c r="O788" s="3"/>
      <c r="P788" s="3"/>
      <c r="Q788" s="3"/>
      <c r="R788" s="3"/>
      <c r="S788" s="3"/>
      <c r="T788" s="3"/>
      <c r="U788" s="3"/>
      <c r="V788" s="3"/>
      <c r="W788" s="3"/>
      <c r="X788" s="3"/>
      <c r="Y788" s="3"/>
      <c r="Z788" s="3"/>
    </row>
    <row r="789">
      <c r="A789" s="3"/>
      <c r="B789" s="4"/>
      <c r="C789" s="4"/>
      <c r="D789" s="4"/>
      <c r="E789" s="4"/>
      <c r="F789" s="4"/>
      <c r="G789" s="3"/>
      <c r="H789" s="3"/>
      <c r="I789" s="3"/>
      <c r="J789" s="3"/>
      <c r="K789" s="3"/>
      <c r="L789" s="3"/>
      <c r="M789" s="3"/>
      <c r="N789" s="3"/>
      <c r="O789" s="3"/>
      <c r="P789" s="3"/>
      <c r="Q789" s="3"/>
      <c r="R789" s="3"/>
      <c r="S789" s="3"/>
      <c r="T789" s="3"/>
      <c r="U789" s="3"/>
      <c r="V789" s="3"/>
      <c r="W789" s="3"/>
      <c r="X789" s="3"/>
      <c r="Y789" s="3"/>
      <c r="Z789" s="3"/>
    </row>
    <row r="790">
      <c r="A790" s="3"/>
      <c r="B790" s="4"/>
      <c r="C790" s="4"/>
      <c r="D790" s="4"/>
      <c r="E790" s="4"/>
      <c r="F790" s="4"/>
      <c r="G790" s="3"/>
      <c r="H790" s="3"/>
      <c r="I790" s="3"/>
      <c r="J790" s="3"/>
      <c r="K790" s="3"/>
      <c r="L790" s="3"/>
      <c r="M790" s="3"/>
      <c r="N790" s="3"/>
      <c r="O790" s="3"/>
      <c r="P790" s="3"/>
      <c r="Q790" s="3"/>
      <c r="R790" s="3"/>
      <c r="S790" s="3"/>
      <c r="T790" s="3"/>
      <c r="U790" s="3"/>
      <c r="V790" s="3"/>
      <c r="W790" s="3"/>
      <c r="X790" s="3"/>
      <c r="Y790" s="3"/>
      <c r="Z790" s="3"/>
    </row>
    <row r="791">
      <c r="A791" s="3"/>
      <c r="B791" s="4"/>
      <c r="C791" s="4"/>
      <c r="D791" s="4"/>
      <c r="E791" s="4"/>
      <c r="F791" s="4"/>
      <c r="G791" s="3"/>
      <c r="H791" s="3"/>
      <c r="I791" s="3"/>
      <c r="J791" s="3"/>
      <c r="K791" s="3"/>
      <c r="L791" s="3"/>
      <c r="M791" s="3"/>
      <c r="N791" s="3"/>
      <c r="O791" s="3"/>
      <c r="P791" s="3"/>
      <c r="Q791" s="3"/>
      <c r="R791" s="3"/>
      <c r="S791" s="3"/>
      <c r="T791" s="3"/>
      <c r="U791" s="3"/>
      <c r="V791" s="3"/>
      <c r="W791" s="3"/>
      <c r="X791" s="3"/>
      <c r="Y791" s="3"/>
      <c r="Z791" s="3"/>
    </row>
    <row r="792">
      <c r="A792" s="3"/>
      <c r="B792" s="4"/>
      <c r="C792" s="4"/>
      <c r="D792" s="4"/>
      <c r="E792" s="4"/>
      <c r="F792" s="4"/>
      <c r="G792" s="3"/>
      <c r="H792" s="3"/>
      <c r="I792" s="3"/>
      <c r="J792" s="3"/>
      <c r="K792" s="3"/>
      <c r="L792" s="3"/>
      <c r="M792" s="3"/>
      <c r="N792" s="3"/>
      <c r="O792" s="3"/>
      <c r="P792" s="3"/>
      <c r="Q792" s="3"/>
      <c r="R792" s="3"/>
      <c r="S792" s="3"/>
      <c r="T792" s="3"/>
      <c r="U792" s="3"/>
      <c r="V792" s="3"/>
      <c r="W792" s="3"/>
      <c r="X792" s="3"/>
      <c r="Y792" s="3"/>
      <c r="Z792" s="3"/>
    </row>
    <row r="793">
      <c r="A793" s="3"/>
      <c r="B793" s="4"/>
      <c r="C793" s="4"/>
      <c r="D793" s="4"/>
      <c r="E793" s="4"/>
      <c r="F793" s="4"/>
      <c r="G793" s="3"/>
      <c r="H793" s="3"/>
      <c r="I793" s="3"/>
      <c r="J793" s="3"/>
      <c r="K793" s="3"/>
      <c r="L793" s="3"/>
      <c r="M793" s="3"/>
      <c r="N793" s="3"/>
      <c r="O793" s="3"/>
      <c r="P793" s="3"/>
      <c r="Q793" s="3"/>
      <c r="R793" s="3"/>
      <c r="S793" s="3"/>
      <c r="T793" s="3"/>
      <c r="U793" s="3"/>
      <c r="V793" s="3"/>
      <c r="W793" s="3"/>
      <c r="X793" s="3"/>
      <c r="Y793" s="3"/>
      <c r="Z793" s="3"/>
    </row>
    <row r="794">
      <c r="A794" s="3"/>
      <c r="B794" s="4"/>
      <c r="C794" s="4"/>
      <c r="D794" s="4"/>
      <c r="E794" s="4"/>
      <c r="F794" s="4"/>
      <c r="G794" s="3"/>
      <c r="H794" s="3"/>
      <c r="I794" s="3"/>
      <c r="J794" s="3"/>
      <c r="K794" s="3"/>
      <c r="L794" s="3"/>
      <c r="M794" s="3"/>
      <c r="N794" s="3"/>
      <c r="O794" s="3"/>
      <c r="P794" s="3"/>
      <c r="Q794" s="3"/>
      <c r="R794" s="3"/>
      <c r="S794" s="3"/>
      <c r="T794" s="3"/>
      <c r="U794" s="3"/>
      <c r="V794" s="3"/>
      <c r="W794" s="3"/>
      <c r="X794" s="3"/>
      <c r="Y794" s="3"/>
      <c r="Z794" s="3"/>
    </row>
    <row r="795">
      <c r="A795" s="3"/>
      <c r="B795" s="4"/>
      <c r="C795" s="4"/>
      <c r="D795" s="4"/>
      <c r="E795" s="4"/>
      <c r="F795" s="4"/>
      <c r="G795" s="3"/>
      <c r="H795" s="3"/>
      <c r="I795" s="3"/>
      <c r="J795" s="3"/>
      <c r="K795" s="3"/>
      <c r="L795" s="3"/>
      <c r="M795" s="3"/>
      <c r="N795" s="3"/>
      <c r="O795" s="3"/>
      <c r="P795" s="3"/>
      <c r="Q795" s="3"/>
      <c r="R795" s="3"/>
      <c r="S795" s="3"/>
      <c r="T795" s="3"/>
      <c r="U795" s="3"/>
      <c r="V795" s="3"/>
      <c r="W795" s="3"/>
      <c r="X795" s="3"/>
      <c r="Y795" s="3"/>
      <c r="Z795" s="3"/>
    </row>
    <row r="796">
      <c r="A796" s="3"/>
      <c r="B796" s="4"/>
      <c r="C796" s="4"/>
      <c r="D796" s="4"/>
      <c r="E796" s="4"/>
      <c r="F796" s="4"/>
      <c r="G796" s="3"/>
      <c r="H796" s="3"/>
      <c r="I796" s="3"/>
      <c r="J796" s="3"/>
      <c r="K796" s="3"/>
      <c r="L796" s="3"/>
      <c r="M796" s="3"/>
      <c r="N796" s="3"/>
      <c r="O796" s="3"/>
      <c r="P796" s="3"/>
      <c r="Q796" s="3"/>
      <c r="R796" s="3"/>
      <c r="S796" s="3"/>
      <c r="T796" s="3"/>
      <c r="U796" s="3"/>
      <c r="V796" s="3"/>
      <c r="W796" s="3"/>
      <c r="X796" s="3"/>
      <c r="Y796" s="3"/>
      <c r="Z796" s="3"/>
    </row>
    <row r="797">
      <c r="A797" s="3"/>
      <c r="B797" s="4"/>
      <c r="C797" s="4"/>
      <c r="D797" s="4"/>
      <c r="E797" s="4"/>
      <c r="F797" s="4"/>
      <c r="G797" s="3"/>
      <c r="H797" s="3"/>
      <c r="I797" s="3"/>
      <c r="J797" s="3"/>
      <c r="K797" s="3"/>
      <c r="L797" s="3"/>
      <c r="M797" s="3"/>
      <c r="N797" s="3"/>
      <c r="O797" s="3"/>
      <c r="P797" s="3"/>
      <c r="Q797" s="3"/>
      <c r="R797" s="3"/>
      <c r="S797" s="3"/>
      <c r="T797" s="3"/>
      <c r="U797" s="3"/>
      <c r="V797" s="3"/>
      <c r="W797" s="3"/>
      <c r="X797" s="3"/>
      <c r="Y797" s="3"/>
      <c r="Z797" s="3"/>
    </row>
    <row r="798">
      <c r="A798" s="3"/>
      <c r="B798" s="4"/>
      <c r="C798" s="4"/>
      <c r="D798" s="4"/>
      <c r="E798" s="4"/>
      <c r="F798" s="4"/>
      <c r="G798" s="3"/>
      <c r="H798" s="3"/>
      <c r="I798" s="3"/>
      <c r="J798" s="3"/>
      <c r="K798" s="3"/>
      <c r="L798" s="3"/>
      <c r="M798" s="3"/>
      <c r="N798" s="3"/>
      <c r="O798" s="3"/>
      <c r="P798" s="3"/>
      <c r="Q798" s="3"/>
      <c r="R798" s="3"/>
      <c r="S798" s="3"/>
      <c r="T798" s="3"/>
      <c r="U798" s="3"/>
      <c r="V798" s="3"/>
      <c r="W798" s="3"/>
      <c r="X798" s="3"/>
      <c r="Y798" s="3"/>
      <c r="Z798" s="3"/>
    </row>
    <row r="799">
      <c r="A799" s="3"/>
      <c r="B799" s="4"/>
      <c r="C799" s="4"/>
      <c r="D799" s="4"/>
      <c r="E799" s="4"/>
      <c r="F799" s="4"/>
      <c r="G799" s="3"/>
      <c r="H799" s="3"/>
      <c r="I799" s="3"/>
      <c r="J799" s="3"/>
      <c r="K799" s="3"/>
      <c r="L799" s="3"/>
      <c r="M799" s="3"/>
      <c r="N799" s="3"/>
      <c r="O799" s="3"/>
      <c r="P799" s="3"/>
      <c r="Q799" s="3"/>
      <c r="R799" s="3"/>
      <c r="S799" s="3"/>
      <c r="T799" s="3"/>
      <c r="U799" s="3"/>
      <c r="V799" s="3"/>
      <c r="W799" s="3"/>
      <c r="X799" s="3"/>
      <c r="Y799" s="3"/>
      <c r="Z799" s="3"/>
    </row>
    <row r="800">
      <c r="A800" s="3"/>
      <c r="B800" s="4"/>
      <c r="C800" s="4"/>
      <c r="D800" s="4"/>
      <c r="E800" s="4"/>
      <c r="F800" s="4"/>
      <c r="G800" s="3"/>
      <c r="H800" s="3"/>
      <c r="I800" s="3"/>
      <c r="J800" s="3"/>
      <c r="K800" s="3"/>
      <c r="L800" s="3"/>
      <c r="M800" s="3"/>
      <c r="N800" s="3"/>
      <c r="O800" s="3"/>
      <c r="P800" s="3"/>
      <c r="Q800" s="3"/>
      <c r="R800" s="3"/>
      <c r="S800" s="3"/>
      <c r="T800" s="3"/>
      <c r="U800" s="3"/>
      <c r="V800" s="3"/>
      <c r="W800" s="3"/>
      <c r="X800" s="3"/>
      <c r="Y800" s="3"/>
      <c r="Z800" s="3"/>
    </row>
    <row r="801">
      <c r="A801" s="3"/>
      <c r="B801" s="4"/>
      <c r="C801" s="4"/>
      <c r="D801" s="4"/>
      <c r="E801" s="4"/>
      <c r="F801" s="4"/>
      <c r="G801" s="3"/>
      <c r="H801" s="3"/>
      <c r="I801" s="3"/>
      <c r="J801" s="3"/>
      <c r="K801" s="3"/>
      <c r="L801" s="3"/>
      <c r="M801" s="3"/>
      <c r="N801" s="3"/>
      <c r="O801" s="3"/>
      <c r="P801" s="3"/>
      <c r="Q801" s="3"/>
      <c r="R801" s="3"/>
      <c r="S801" s="3"/>
      <c r="T801" s="3"/>
      <c r="U801" s="3"/>
      <c r="V801" s="3"/>
      <c r="W801" s="3"/>
      <c r="X801" s="3"/>
      <c r="Y801" s="3"/>
      <c r="Z801" s="3"/>
    </row>
    <row r="802">
      <c r="A802" s="3"/>
      <c r="B802" s="4"/>
      <c r="C802" s="4"/>
      <c r="D802" s="4"/>
      <c r="E802" s="4"/>
      <c r="F802" s="4"/>
      <c r="G802" s="3"/>
      <c r="H802" s="3"/>
      <c r="I802" s="3"/>
      <c r="J802" s="3"/>
      <c r="K802" s="3"/>
      <c r="L802" s="3"/>
      <c r="M802" s="3"/>
      <c r="N802" s="3"/>
      <c r="O802" s="3"/>
      <c r="P802" s="3"/>
      <c r="Q802" s="3"/>
      <c r="R802" s="3"/>
      <c r="S802" s="3"/>
      <c r="T802" s="3"/>
      <c r="U802" s="3"/>
      <c r="V802" s="3"/>
      <c r="W802" s="3"/>
      <c r="X802" s="3"/>
      <c r="Y802" s="3"/>
      <c r="Z802" s="3"/>
    </row>
    <row r="803">
      <c r="A803" s="3"/>
      <c r="B803" s="4"/>
      <c r="C803" s="4"/>
      <c r="D803" s="4"/>
      <c r="E803" s="4"/>
      <c r="F803" s="4"/>
      <c r="G803" s="3"/>
      <c r="H803" s="3"/>
      <c r="I803" s="3"/>
      <c r="J803" s="3"/>
      <c r="K803" s="3"/>
      <c r="L803" s="3"/>
      <c r="M803" s="3"/>
      <c r="N803" s="3"/>
      <c r="O803" s="3"/>
      <c r="P803" s="3"/>
      <c r="Q803" s="3"/>
      <c r="R803" s="3"/>
      <c r="S803" s="3"/>
      <c r="T803" s="3"/>
      <c r="U803" s="3"/>
      <c r="V803" s="3"/>
      <c r="W803" s="3"/>
      <c r="X803" s="3"/>
      <c r="Y803" s="3"/>
      <c r="Z803" s="3"/>
    </row>
    <row r="804">
      <c r="A804" s="3"/>
      <c r="B804" s="4"/>
      <c r="C804" s="4"/>
      <c r="D804" s="4"/>
      <c r="E804" s="4"/>
      <c r="F804" s="4"/>
      <c r="G804" s="3"/>
      <c r="H804" s="3"/>
      <c r="I804" s="3"/>
      <c r="J804" s="3"/>
      <c r="K804" s="3"/>
      <c r="L804" s="3"/>
      <c r="M804" s="3"/>
      <c r="N804" s="3"/>
      <c r="O804" s="3"/>
      <c r="P804" s="3"/>
      <c r="Q804" s="3"/>
      <c r="R804" s="3"/>
      <c r="S804" s="3"/>
      <c r="T804" s="3"/>
      <c r="U804" s="3"/>
      <c r="V804" s="3"/>
      <c r="W804" s="3"/>
      <c r="X804" s="3"/>
      <c r="Y804" s="3"/>
      <c r="Z804" s="3"/>
    </row>
    <row r="805">
      <c r="A805" s="3"/>
      <c r="B805" s="4"/>
      <c r="C805" s="4"/>
      <c r="D805" s="4"/>
      <c r="E805" s="4"/>
      <c r="F805" s="4"/>
      <c r="G805" s="3"/>
      <c r="H805" s="3"/>
      <c r="I805" s="3"/>
      <c r="J805" s="3"/>
      <c r="K805" s="3"/>
      <c r="L805" s="3"/>
      <c r="M805" s="3"/>
      <c r="N805" s="3"/>
      <c r="O805" s="3"/>
      <c r="P805" s="3"/>
      <c r="Q805" s="3"/>
      <c r="R805" s="3"/>
      <c r="S805" s="3"/>
      <c r="T805" s="3"/>
      <c r="U805" s="3"/>
      <c r="V805" s="3"/>
      <c r="W805" s="3"/>
      <c r="X805" s="3"/>
      <c r="Y805" s="3"/>
      <c r="Z805" s="3"/>
    </row>
    <row r="806">
      <c r="A806" s="3"/>
      <c r="B806" s="4"/>
      <c r="C806" s="4"/>
      <c r="D806" s="4"/>
      <c r="E806" s="4"/>
      <c r="F806" s="4"/>
      <c r="G806" s="3"/>
      <c r="H806" s="3"/>
      <c r="I806" s="3"/>
      <c r="J806" s="3"/>
      <c r="K806" s="3"/>
      <c r="L806" s="3"/>
      <c r="M806" s="3"/>
      <c r="N806" s="3"/>
      <c r="O806" s="3"/>
      <c r="P806" s="3"/>
      <c r="Q806" s="3"/>
      <c r="R806" s="3"/>
      <c r="S806" s="3"/>
      <c r="T806" s="3"/>
      <c r="U806" s="3"/>
      <c r="V806" s="3"/>
      <c r="W806" s="3"/>
      <c r="X806" s="3"/>
      <c r="Y806" s="3"/>
      <c r="Z806" s="3"/>
    </row>
    <row r="807">
      <c r="A807" s="3"/>
      <c r="B807" s="4"/>
      <c r="C807" s="4"/>
      <c r="D807" s="4"/>
      <c r="E807" s="4"/>
      <c r="F807" s="4"/>
      <c r="G807" s="3"/>
      <c r="H807" s="3"/>
      <c r="I807" s="3"/>
      <c r="J807" s="3"/>
      <c r="K807" s="3"/>
      <c r="L807" s="3"/>
      <c r="M807" s="3"/>
      <c r="N807" s="3"/>
      <c r="O807" s="3"/>
      <c r="P807" s="3"/>
      <c r="Q807" s="3"/>
      <c r="R807" s="3"/>
      <c r="S807" s="3"/>
      <c r="T807" s="3"/>
      <c r="U807" s="3"/>
      <c r="V807" s="3"/>
      <c r="W807" s="3"/>
      <c r="X807" s="3"/>
      <c r="Y807" s="3"/>
      <c r="Z807" s="3"/>
    </row>
    <row r="808">
      <c r="A808" s="3"/>
      <c r="B808" s="4"/>
      <c r="C808" s="4"/>
      <c r="D808" s="4"/>
      <c r="E808" s="4"/>
      <c r="F808" s="4"/>
      <c r="G808" s="3"/>
      <c r="H808" s="3"/>
      <c r="I808" s="3"/>
      <c r="J808" s="3"/>
      <c r="K808" s="3"/>
      <c r="L808" s="3"/>
      <c r="M808" s="3"/>
      <c r="N808" s="3"/>
      <c r="O808" s="3"/>
      <c r="P808" s="3"/>
      <c r="Q808" s="3"/>
      <c r="R808" s="3"/>
      <c r="S808" s="3"/>
      <c r="T808" s="3"/>
      <c r="U808" s="3"/>
      <c r="V808" s="3"/>
      <c r="W808" s="3"/>
      <c r="X808" s="3"/>
      <c r="Y808" s="3"/>
      <c r="Z808" s="3"/>
    </row>
    <row r="809">
      <c r="A809" s="3"/>
      <c r="B809" s="4"/>
      <c r="C809" s="4"/>
      <c r="D809" s="4"/>
      <c r="E809" s="4"/>
      <c r="F809" s="4"/>
      <c r="G809" s="3"/>
      <c r="H809" s="3"/>
      <c r="I809" s="3"/>
      <c r="J809" s="3"/>
      <c r="K809" s="3"/>
      <c r="L809" s="3"/>
      <c r="M809" s="3"/>
      <c r="N809" s="3"/>
      <c r="O809" s="3"/>
      <c r="P809" s="3"/>
      <c r="Q809" s="3"/>
      <c r="R809" s="3"/>
      <c r="S809" s="3"/>
      <c r="T809" s="3"/>
      <c r="U809" s="3"/>
      <c r="V809" s="3"/>
      <c r="W809" s="3"/>
      <c r="X809" s="3"/>
      <c r="Y809" s="3"/>
      <c r="Z809" s="3"/>
    </row>
    <row r="810">
      <c r="A810" s="3"/>
      <c r="B810" s="4"/>
      <c r="C810" s="4"/>
      <c r="D810" s="4"/>
      <c r="E810" s="4"/>
      <c r="F810" s="4"/>
      <c r="G810" s="3"/>
      <c r="H810" s="3"/>
      <c r="I810" s="3"/>
      <c r="J810" s="3"/>
      <c r="K810" s="3"/>
      <c r="L810" s="3"/>
      <c r="M810" s="3"/>
      <c r="N810" s="3"/>
      <c r="O810" s="3"/>
      <c r="P810" s="3"/>
      <c r="Q810" s="3"/>
      <c r="R810" s="3"/>
      <c r="S810" s="3"/>
      <c r="T810" s="3"/>
      <c r="U810" s="3"/>
      <c r="V810" s="3"/>
      <c r="W810" s="3"/>
      <c r="X810" s="3"/>
      <c r="Y810" s="3"/>
      <c r="Z810" s="3"/>
    </row>
    <row r="811">
      <c r="A811" s="3"/>
      <c r="B811" s="4"/>
      <c r="C811" s="4"/>
      <c r="D811" s="4"/>
      <c r="E811" s="4"/>
      <c r="F811" s="4"/>
      <c r="G811" s="3"/>
      <c r="H811" s="3"/>
      <c r="I811" s="3"/>
      <c r="J811" s="3"/>
      <c r="K811" s="3"/>
      <c r="L811" s="3"/>
      <c r="M811" s="3"/>
      <c r="N811" s="3"/>
      <c r="O811" s="3"/>
      <c r="P811" s="3"/>
      <c r="Q811" s="3"/>
      <c r="R811" s="3"/>
      <c r="S811" s="3"/>
      <c r="T811" s="3"/>
      <c r="U811" s="3"/>
      <c r="V811" s="3"/>
      <c r="W811" s="3"/>
      <c r="X811" s="3"/>
      <c r="Y811" s="3"/>
      <c r="Z811" s="3"/>
    </row>
    <row r="812">
      <c r="A812" s="3"/>
      <c r="B812" s="4"/>
      <c r="C812" s="4"/>
      <c r="D812" s="4"/>
      <c r="E812" s="4"/>
      <c r="F812" s="4"/>
      <c r="G812" s="3"/>
      <c r="H812" s="3"/>
      <c r="I812" s="3"/>
      <c r="J812" s="3"/>
      <c r="K812" s="3"/>
      <c r="L812" s="3"/>
      <c r="M812" s="3"/>
      <c r="N812" s="3"/>
      <c r="O812" s="3"/>
      <c r="P812" s="3"/>
      <c r="Q812" s="3"/>
      <c r="R812" s="3"/>
      <c r="S812" s="3"/>
      <c r="T812" s="3"/>
      <c r="U812" s="3"/>
      <c r="V812" s="3"/>
      <c r="W812" s="3"/>
      <c r="X812" s="3"/>
      <c r="Y812" s="3"/>
      <c r="Z812" s="3"/>
    </row>
    <row r="813">
      <c r="A813" s="3"/>
      <c r="B813" s="4"/>
      <c r="C813" s="4"/>
      <c r="D813" s="4"/>
      <c r="E813" s="4"/>
      <c r="F813" s="4"/>
      <c r="G813" s="3"/>
      <c r="H813" s="3"/>
      <c r="I813" s="3"/>
      <c r="J813" s="3"/>
      <c r="K813" s="3"/>
      <c r="L813" s="3"/>
      <c r="M813" s="3"/>
      <c r="N813" s="3"/>
      <c r="O813" s="3"/>
      <c r="P813" s="3"/>
      <c r="Q813" s="3"/>
      <c r="R813" s="3"/>
      <c r="S813" s="3"/>
      <c r="T813" s="3"/>
      <c r="U813" s="3"/>
      <c r="V813" s="3"/>
      <c r="W813" s="3"/>
      <c r="X813" s="3"/>
      <c r="Y813" s="3"/>
      <c r="Z813" s="3"/>
    </row>
    <row r="814">
      <c r="A814" s="3"/>
      <c r="B814" s="4"/>
      <c r="C814" s="4"/>
      <c r="D814" s="4"/>
      <c r="E814" s="4"/>
      <c r="F814" s="4"/>
      <c r="G814" s="3"/>
      <c r="H814" s="3"/>
      <c r="I814" s="3"/>
      <c r="J814" s="3"/>
      <c r="K814" s="3"/>
      <c r="L814" s="3"/>
      <c r="M814" s="3"/>
      <c r="N814" s="3"/>
      <c r="O814" s="3"/>
      <c r="P814" s="3"/>
      <c r="Q814" s="3"/>
      <c r="R814" s="3"/>
      <c r="S814" s="3"/>
      <c r="T814" s="3"/>
      <c r="U814" s="3"/>
      <c r="V814" s="3"/>
      <c r="W814" s="3"/>
      <c r="X814" s="3"/>
      <c r="Y814" s="3"/>
      <c r="Z814" s="3"/>
    </row>
    <row r="815">
      <c r="A815" s="3"/>
      <c r="B815" s="4"/>
      <c r="C815" s="4"/>
      <c r="D815" s="4"/>
      <c r="E815" s="4"/>
      <c r="F815" s="4"/>
      <c r="G815" s="3"/>
      <c r="H815" s="3"/>
      <c r="I815" s="3"/>
      <c r="J815" s="3"/>
      <c r="K815" s="3"/>
      <c r="L815" s="3"/>
      <c r="M815" s="3"/>
      <c r="N815" s="3"/>
      <c r="O815" s="3"/>
      <c r="P815" s="3"/>
      <c r="Q815" s="3"/>
      <c r="R815" s="3"/>
      <c r="S815" s="3"/>
      <c r="T815" s="3"/>
      <c r="U815" s="3"/>
      <c r="V815" s="3"/>
      <c r="W815" s="3"/>
      <c r="X815" s="3"/>
      <c r="Y815" s="3"/>
      <c r="Z815" s="3"/>
    </row>
    <row r="816">
      <c r="A816" s="3"/>
      <c r="B816" s="4"/>
      <c r="C816" s="4"/>
      <c r="D816" s="4"/>
      <c r="E816" s="4"/>
      <c r="F816" s="4"/>
      <c r="G816" s="3"/>
      <c r="H816" s="3"/>
      <c r="I816" s="3"/>
      <c r="J816" s="3"/>
      <c r="K816" s="3"/>
      <c r="L816" s="3"/>
      <c r="M816" s="3"/>
      <c r="N816" s="3"/>
      <c r="O816" s="3"/>
      <c r="P816" s="3"/>
      <c r="Q816" s="3"/>
      <c r="R816" s="3"/>
      <c r="S816" s="3"/>
      <c r="T816" s="3"/>
      <c r="U816" s="3"/>
      <c r="V816" s="3"/>
      <c r="W816" s="3"/>
      <c r="X816" s="3"/>
      <c r="Y816" s="3"/>
      <c r="Z816" s="3"/>
    </row>
    <row r="817">
      <c r="A817" s="3"/>
      <c r="B817" s="4"/>
      <c r="C817" s="4"/>
      <c r="D817" s="4"/>
      <c r="E817" s="4"/>
      <c r="F817" s="4"/>
      <c r="G817" s="3"/>
      <c r="H817" s="3"/>
      <c r="I817" s="3"/>
      <c r="J817" s="3"/>
      <c r="K817" s="3"/>
      <c r="L817" s="3"/>
      <c r="M817" s="3"/>
      <c r="N817" s="3"/>
      <c r="O817" s="3"/>
      <c r="P817" s="3"/>
      <c r="Q817" s="3"/>
      <c r="R817" s="3"/>
      <c r="S817" s="3"/>
      <c r="T817" s="3"/>
      <c r="U817" s="3"/>
      <c r="V817" s="3"/>
      <c r="W817" s="3"/>
      <c r="X817" s="3"/>
      <c r="Y817" s="3"/>
      <c r="Z817" s="3"/>
    </row>
    <row r="818">
      <c r="A818" s="3"/>
      <c r="B818" s="4"/>
      <c r="C818" s="4"/>
      <c r="D818" s="4"/>
      <c r="E818" s="4"/>
      <c r="F818" s="4"/>
      <c r="G818" s="3"/>
      <c r="H818" s="3"/>
      <c r="I818" s="3"/>
      <c r="J818" s="3"/>
      <c r="K818" s="3"/>
      <c r="L818" s="3"/>
      <c r="M818" s="3"/>
      <c r="N818" s="3"/>
      <c r="O818" s="3"/>
      <c r="P818" s="3"/>
      <c r="Q818" s="3"/>
      <c r="R818" s="3"/>
      <c r="S818" s="3"/>
      <c r="T818" s="3"/>
      <c r="U818" s="3"/>
      <c r="V818" s="3"/>
      <c r="W818" s="3"/>
      <c r="X818" s="3"/>
      <c r="Y818" s="3"/>
      <c r="Z818" s="3"/>
    </row>
    <row r="819">
      <c r="A819" s="3"/>
      <c r="B819" s="4"/>
      <c r="C819" s="4"/>
      <c r="D819" s="4"/>
      <c r="E819" s="4"/>
      <c r="F819" s="4"/>
      <c r="G819" s="3"/>
      <c r="H819" s="3"/>
      <c r="I819" s="3"/>
      <c r="J819" s="3"/>
      <c r="K819" s="3"/>
      <c r="L819" s="3"/>
      <c r="M819" s="3"/>
      <c r="N819" s="3"/>
      <c r="O819" s="3"/>
      <c r="P819" s="3"/>
      <c r="Q819" s="3"/>
      <c r="R819" s="3"/>
      <c r="S819" s="3"/>
      <c r="T819" s="3"/>
      <c r="U819" s="3"/>
      <c r="V819" s="3"/>
      <c r="W819" s="3"/>
      <c r="X819" s="3"/>
      <c r="Y819" s="3"/>
      <c r="Z819" s="3"/>
    </row>
    <row r="820">
      <c r="A820" s="3"/>
      <c r="B820" s="4"/>
      <c r="C820" s="4"/>
      <c r="D820" s="4"/>
      <c r="E820" s="4"/>
      <c r="F820" s="4"/>
      <c r="G820" s="3"/>
      <c r="H820" s="3"/>
      <c r="I820" s="3"/>
      <c r="J820" s="3"/>
      <c r="K820" s="3"/>
      <c r="L820" s="3"/>
      <c r="M820" s="3"/>
      <c r="N820" s="3"/>
      <c r="O820" s="3"/>
      <c r="P820" s="3"/>
      <c r="Q820" s="3"/>
      <c r="R820" s="3"/>
      <c r="S820" s="3"/>
      <c r="T820" s="3"/>
      <c r="U820" s="3"/>
      <c r="V820" s="3"/>
      <c r="W820" s="3"/>
      <c r="X820" s="3"/>
      <c r="Y820" s="3"/>
      <c r="Z820" s="3"/>
    </row>
    <row r="821">
      <c r="A821" s="3"/>
      <c r="B821" s="4"/>
      <c r="C821" s="4"/>
      <c r="D821" s="4"/>
      <c r="E821" s="4"/>
      <c r="F821" s="4"/>
      <c r="G821" s="3"/>
      <c r="H821" s="3"/>
      <c r="I821" s="3"/>
      <c r="J821" s="3"/>
      <c r="K821" s="3"/>
      <c r="L821" s="3"/>
      <c r="M821" s="3"/>
      <c r="N821" s="3"/>
      <c r="O821" s="3"/>
      <c r="P821" s="3"/>
      <c r="Q821" s="3"/>
      <c r="R821" s="3"/>
      <c r="S821" s="3"/>
      <c r="T821" s="3"/>
      <c r="U821" s="3"/>
      <c r="V821" s="3"/>
      <c r="W821" s="3"/>
      <c r="X821" s="3"/>
      <c r="Y821" s="3"/>
      <c r="Z821" s="3"/>
    </row>
    <row r="822">
      <c r="A822" s="3"/>
      <c r="B822" s="4"/>
      <c r="C822" s="4"/>
      <c r="D822" s="4"/>
      <c r="E822" s="4"/>
      <c r="F822" s="4"/>
      <c r="G822" s="3"/>
      <c r="H822" s="3"/>
      <c r="I822" s="3"/>
      <c r="J822" s="3"/>
      <c r="K822" s="3"/>
      <c r="L822" s="3"/>
      <c r="M822" s="3"/>
      <c r="N822" s="3"/>
      <c r="O822" s="3"/>
      <c r="P822" s="3"/>
      <c r="Q822" s="3"/>
      <c r="R822" s="3"/>
      <c r="S822" s="3"/>
      <c r="T822" s="3"/>
      <c r="U822" s="3"/>
      <c r="V822" s="3"/>
      <c r="W822" s="3"/>
      <c r="X822" s="3"/>
      <c r="Y822" s="3"/>
      <c r="Z822" s="3"/>
    </row>
    <row r="823">
      <c r="A823" s="3"/>
      <c r="B823" s="4"/>
      <c r="C823" s="4"/>
      <c r="D823" s="4"/>
      <c r="E823" s="4"/>
      <c r="F823" s="4"/>
      <c r="G823" s="3"/>
      <c r="H823" s="3"/>
      <c r="I823" s="3"/>
      <c r="J823" s="3"/>
      <c r="K823" s="3"/>
      <c r="L823" s="3"/>
      <c r="M823" s="3"/>
      <c r="N823" s="3"/>
      <c r="O823" s="3"/>
      <c r="P823" s="3"/>
      <c r="Q823" s="3"/>
      <c r="R823" s="3"/>
      <c r="S823" s="3"/>
      <c r="T823" s="3"/>
      <c r="U823" s="3"/>
      <c r="V823" s="3"/>
      <c r="W823" s="3"/>
      <c r="X823" s="3"/>
      <c r="Y823" s="3"/>
      <c r="Z823" s="3"/>
    </row>
    <row r="824">
      <c r="A824" s="3"/>
      <c r="B824" s="4"/>
      <c r="C824" s="4"/>
      <c r="D824" s="4"/>
      <c r="E824" s="4"/>
      <c r="F824" s="4"/>
      <c r="G824" s="3"/>
      <c r="H824" s="3"/>
      <c r="I824" s="3"/>
      <c r="J824" s="3"/>
      <c r="K824" s="3"/>
      <c r="L824" s="3"/>
      <c r="M824" s="3"/>
      <c r="N824" s="3"/>
      <c r="O824" s="3"/>
      <c r="P824" s="3"/>
      <c r="Q824" s="3"/>
      <c r="R824" s="3"/>
      <c r="S824" s="3"/>
      <c r="T824" s="3"/>
      <c r="U824" s="3"/>
      <c r="V824" s="3"/>
      <c r="W824" s="3"/>
      <c r="X824" s="3"/>
      <c r="Y824" s="3"/>
      <c r="Z824" s="3"/>
    </row>
    <row r="825">
      <c r="A825" s="3"/>
      <c r="B825" s="4"/>
      <c r="C825" s="4"/>
      <c r="D825" s="4"/>
      <c r="E825" s="4"/>
      <c r="F825" s="4"/>
      <c r="G825" s="3"/>
      <c r="H825" s="3"/>
      <c r="I825" s="3"/>
      <c r="J825" s="3"/>
      <c r="K825" s="3"/>
      <c r="L825" s="3"/>
      <c r="M825" s="3"/>
      <c r="N825" s="3"/>
      <c r="O825" s="3"/>
      <c r="P825" s="3"/>
      <c r="Q825" s="3"/>
      <c r="R825" s="3"/>
      <c r="S825" s="3"/>
      <c r="T825" s="3"/>
      <c r="U825" s="3"/>
      <c r="V825" s="3"/>
      <c r="W825" s="3"/>
      <c r="X825" s="3"/>
      <c r="Y825" s="3"/>
      <c r="Z825" s="3"/>
    </row>
    <row r="826">
      <c r="A826" s="3"/>
      <c r="B826" s="4"/>
      <c r="C826" s="4"/>
      <c r="D826" s="4"/>
      <c r="E826" s="4"/>
      <c r="F826" s="4"/>
      <c r="G826" s="3"/>
      <c r="H826" s="3"/>
      <c r="I826" s="3"/>
      <c r="J826" s="3"/>
      <c r="K826" s="3"/>
      <c r="L826" s="3"/>
      <c r="M826" s="3"/>
      <c r="N826" s="3"/>
      <c r="O826" s="3"/>
      <c r="P826" s="3"/>
      <c r="Q826" s="3"/>
      <c r="R826" s="3"/>
      <c r="S826" s="3"/>
      <c r="T826" s="3"/>
      <c r="U826" s="3"/>
      <c r="V826" s="3"/>
      <c r="W826" s="3"/>
      <c r="X826" s="3"/>
      <c r="Y826" s="3"/>
      <c r="Z826" s="3"/>
    </row>
    <row r="827">
      <c r="A827" s="3"/>
      <c r="B827" s="4"/>
      <c r="C827" s="4"/>
      <c r="D827" s="4"/>
      <c r="E827" s="4"/>
      <c r="F827" s="4"/>
      <c r="G827" s="3"/>
      <c r="H827" s="3"/>
      <c r="I827" s="3"/>
      <c r="J827" s="3"/>
      <c r="K827" s="3"/>
      <c r="L827" s="3"/>
      <c r="M827" s="3"/>
      <c r="N827" s="3"/>
      <c r="O827" s="3"/>
      <c r="P827" s="3"/>
      <c r="Q827" s="3"/>
      <c r="R827" s="3"/>
      <c r="S827" s="3"/>
      <c r="T827" s="3"/>
      <c r="U827" s="3"/>
      <c r="V827" s="3"/>
      <c r="W827" s="3"/>
      <c r="X827" s="3"/>
      <c r="Y827" s="3"/>
      <c r="Z827" s="3"/>
    </row>
    <row r="828">
      <c r="A828" s="3"/>
      <c r="B828" s="4"/>
      <c r="C828" s="4"/>
      <c r="D828" s="4"/>
      <c r="E828" s="4"/>
      <c r="F828" s="4"/>
      <c r="G828" s="3"/>
      <c r="H828" s="3"/>
      <c r="I828" s="3"/>
      <c r="J828" s="3"/>
      <c r="K828" s="3"/>
      <c r="L828" s="3"/>
      <c r="M828" s="3"/>
      <c r="N828" s="3"/>
      <c r="O828" s="3"/>
      <c r="P828" s="3"/>
      <c r="Q828" s="3"/>
      <c r="R828" s="3"/>
      <c r="S828" s="3"/>
      <c r="T828" s="3"/>
      <c r="U828" s="3"/>
      <c r="V828" s="3"/>
      <c r="W828" s="3"/>
      <c r="X828" s="3"/>
      <c r="Y828" s="3"/>
      <c r="Z828" s="3"/>
    </row>
    <row r="829">
      <c r="A829" s="3"/>
      <c r="B829" s="4"/>
      <c r="C829" s="4"/>
      <c r="D829" s="4"/>
      <c r="E829" s="4"/>
      <c r="F829" s="4"/>
      <c r="G829" s="3"/>
      <c r="H829" s="3"/>
      <c r="I829" s="3"/>
      <c r="J829" s="3"/>
      <c r="K829" s="3"/>
      <c r="L829" s="3"/>
      <c r="M829" s="3"/>
      <c r="N829" s="3"/>
      <c r="O829" s="3"/>
      <c r="P829" s="3"/>
      <c r="Q829" s="3"/>
      <c r="R829" s="3"/>
      <c r="S829" s="3"/>
      <c r="T829" s="3"/>
      <c r="U829" s="3"/>
      <c r="V829" s="3"/>
      <c r="W829" s="3"/>
      <c r="X829" s="3"/>
      <c r="Y829" s="3"/>
      <c r="Z829" s="3"/>
    </row>
    <row r="830">
      <c r="A830" s="3"/>
      <c r="B830" s="4"/>
      <c r="C830" s="4"/>
      <c r="D830" s="4"/>
      <c r="E830" s="4"/>
      <c r="F830" s="4"/>
      <c r="G830" s="3"/>
      <c r="H830" s="3"/>
      <c r="I830" s="3"/>
      <c r="J830" s="3"/>
      <c r="K830" s="3"/>
      <c r="L830" s="3"/>
      <c r="M830" s="3"/>
      <c r="N830" s="3"/>
      <c r="O830" s="3"/>
      <c r="P830" s="3"/>
      <c r="Q830" s="3"/>
      <c r="R830" s="3"/>
      <c r="S830" s="3"/>
      <c r="T830" s="3"/>
      <c r="U830" s="3"/>
      <c r="V830" s="3"/>
      <c r="W830" s="3"/>
      <c r="X830" s="3"/>
      <c r="Y830" s="3"/>
      <c r="Z830" s="3"/>
    </row>
    <row r="831">
      <c r="A831" s="3"/>
      <c r="B831" s="4"/>
      <c r="C831" s="4"/>
      <c r="D831" s="4"/>
      <c r="E831" s="4"/>
      <c r="F831" s="4"/>
      <c r="G831" s="3"/>
      <c r="H831" s="3"/>
      <c r="I831" s="3"/>
      <c r="J831" s="3"/>
      <c r="K831" s="3"/>
      <c r="L831" s="3"/>
      <c r="M831" s="3"/>
      <c r="N831" s="3"/>
      <c r="O831" s="3"/>
      <c r="P831" s="3"/>
      <c r="Q831" s="3"/>
      <c r="R831" s="3"/>
      <c r="S831" s="3"/>
      <c r="T831" s="3"/>
      <c r="U831" s="3"/>
      <c r="V831" s="3"/>
      <c r="W831" s="3"/>
      <c r="X831" s="3"/>
      <c r="Y831" s="3"/>
      <c r="Z831" s="3"/>
    </row>
    <row r="832">
      <c r="A832" s="3"/>
      <c r="B832" s="4"/>
      <c r="C832" s="4"/>
      <c r="D832" s="4"/>
      <c r="E832" s="4"/>
      <c r="F832" s="4"/>
      <c r="G832" s="3"/>
      <c r="H832" s="3"/>
      <c r="I832" s="3"/>
      <c r="J832" s="3"/>
      <c r="K832" s="3"/>
      <c r="L832" s="3"/>
      <c r="M832" s="3"/>
      <c r="N832" s="3"/>
      <c r="O832" s="3"/>
      <c r="P832" s="3"/>
      <c r="Q832" s="3"/>
      <c r="R832" s="3"/>
      <c r="S832" s="3"/>
      <c r="T832" s="3"/>
      <c r="U832" s="3"/>
      <c r="V832" s="3"/>
      <c r="W832" s="3"/>
      <c r="X832" s="3"/>
      <c r="Y832" s="3"/>
      <c r="Z832" s="3"/>
    </row>
    <row r="833">
      <c r="A833" s="3"/>
      <c r="B833" s="4"/>
      <c r="C833" s="4"/>
      <c r="D833" s="4"/>
      <c r="E833" s="4"/>
      <c r="F833" s="4"/>
      <c r="G833" s="3"/>
      <c r="H833" s="3"/>
      <c r="I833" s="3"/>
      <c r="J833" s="3"/>
      <c r="K833" s="3"/>
      <c r="L833" s="3"/>
      <c r="M833" s="3"/>
      <c r="N833" s="3"/>
      <c r="O833" s="3"/>
      <c r="P833" s="3"/>
      <c r="Q833" s="3"/>
      <c r="R833" s="3"/>
      <c r="S833" s="3"/>
      <c r="T833" s="3"/>
      <c r="U833" s="3"/>
      <c r="V833" s="3"/>
      <c r="W833" s="3"/>
      <c r="X833" s="3"/>
      <c r="Y833" s="3"/>
      <c r="Z833" s="3"/>
    </row>
    <row r="834">
      <c r="A834" s="3"/>
      <c r="B834" s="4"/>
      <c r="C834" s="4"/>
      <c r="D834" s="4"/>
      <c r="E834" s="4"/>
      <c r="F834" s="4"/>
      <c r="G834" s="3"/>
      <c r="H834" s="3"/>
      <c r="I834" s="3"/>
      <c r="J834" s="3"/>
      <c r="K834" s="3"/>
      <c r="L834" s="3"/>
      <c r="M834" s="3"/>
      <c r="N834" s="3"/>
      <c r="O834" s="3"/>
      <c r="P834" s="3"/>
      <c r="Q834" s="3"/>
      <c r="R834" s="3"/>
      <c r="S834" s="3"/>
      <c r="T834" s="3"/>
      <c r="U834" s="3"/>
      <c r="V834" s="3"/>
      <c r="W834" s="3"/>
      <c r="X834" s="3"/>
      <c r="Y834" s="3"/>
      <c r="Z834" s="3"/>
    </row>
    <row r="835">
      <c r="A835" s="3"/>
      <c r="B835" s="4"/>
      <c r="C835" s="4"/>
      <c r="D835" s="4"/>
      <c r="E835" s="4"/>
      <c r="F835" s="4"/>
      <c r="G835" s="3"/>
      <c r="H835" s="3"/>
      <c r="I835" s="3"/>
      <c r="J835" s="3"/>
      <c r="K835" s="3"/>
      <c r="L835" s="3"/>
      <c r="M835" s="3"/>
      <c r="N835" s="3"/>
      <c r="O835" s="3"/>
      <c r="P835" s="3"/>
      <c r="Q835" s="3"/>
      <c r="R835" s="3"/>
      <c r="S835" s="3"/>
      <c r="T835" s="3"/>
      <c r="U835" s="3"/>
      <c r="V835" s="3"/>
      <c r="W835" s="3"/>
      <c r="X835" s="3"/>
      <c r="Y835" s="3"/>
      <c r="Z835" s="3"/>
    </row>
    <row r="836">
      <c r="A836" s="3"/>
      <c r="B836" s="4"/>
      <c r="C836" s="4"/>
      <c r="D836" s="4"/>
      <c r="E836" s="4"/>
      <c r="F836" s="4"/>
      <c r="G836" s="3"/>
      <c r="H836" s="3"/>
      <c r="I836" s="3"/>
      <c r="J836" s="3"/>
      <c r="K836" s="3"/>
      <c r="L836" s="3"/>
      <c r="M836" s="3"/>
      <c r="N836" s="3"/>
      <c r="O836" s="3"/>
      <c r="P836" s="3"/>
      <c r="Q836" s="3"/>
      <c r="R836" s="3"/>
      <c r="S836" s="3"/>
      <c r="T836" s="3"/>
      <c r="U836" s="3"/>
      <c r="V836" s="3"/>
      <c r="W836" s="3"/>
      <c r="X836" s="3"/>
      <c r="Y836" s="3"/>
      <c r="Z836" s="3"/>
    </row>
    <row r="837">
      <c r="A837" s="3"/>
      <c r="B837" s="4"/>
      <c r="C837" s="4"/>
      <c r="D837" s="4"/>
      <c r="E837" s="4"/>
      <c r="F837" s="4"/>
      <c r="G837" s="3"/>
      <c r="H837" s="3"/>
      <c r="I837" s="3"/>
      <c r="J837" s="3"/>
      <c r="K837" s="3"/>
      <c r="L837" s="3"/>
      <c r="M837" s="3"/>
      <c r="N837" s="3"/>
      <c r="O837" s="3"/>
      <c r="P837" s="3"/>
      <c r="Q837" s="3"/>
      <c r="R837" s="3"/>
      <c r="S837" s="3"/>
      <c r="T837" s="3"/>
      <c r="U837" s="3"/>
      <c r="V837" s="3"/>
      <c r="W837" s="3"/>
      <c r="X837" s="3"/>
      <c r="Y837" s="3"/>
      <c r="Z837" s="3"/>
    </row>
    <row r="838">
      <c r="A838" s="3"/>
      <c r="B838" s="4"/>
      <c r="C838" s="4"/>
      <c r="D838" s="4"/>
      <c r="E838" s="4"/>
      <c r="F838" s="4"/>
      <c r="G838" s="3"/>
      <c r="H838" s="3"/>
      <c r="I838" s="3"/>
      <c r="J838" s="3"/>
      <c r="K838" s="3"/>
      <c r="L838" s="3"/>
      <c r="M838" s="3"/>
      <c r="N838" s="3"/>
      <c r="O838" s="3"/>
      <c r="P838" s="3"/>
      <c r="Q838" s="3"/>
      <c r="R838" s="3"/>
      <c r="S838" s="3"/>
      <c r="T838" s="3"/>
      <c r="U838" s="3"/>
      <c r="V838" s="3"/>
      <c r="W838" s="3"/>
      <c r="X838" s="3"/>
      <c r="Y838" s="3"/>
      <c r="Z838" s="3"/>
    </row>
    <row r="839">
      <c r="A839" s="3"/>
      <c r="B839" s="4"/>
      <c r="C839" s="4"/>
      <c r="D839" s="4"/>
      <c r="E839" s="4"/>
      <c r="F839" s="4"/>
      <c r="G839" s="3"/>
      <c r="H839" s="3"/>
      <c r="I839" s="3"/>
      <c r="J839" s="3"/>
      <c r="K839" s="3"/>
      <c r="L839" s="3"/>
      <c r="M839" s="3"/>
      <c r="N839" s="3"/>
      <c r="O839" s="3"/>
      <c r="P839" s="3"/>
      <c r="Q839" s="3"/>
      <c r="R839" s="3"/>
      <c r="S839" s="3"/>
      <c r="T839" s="3"/>
      <c r="U839" s="3"/>
      <c r="V839" s="3"/>
      <c r="W839" s="3"/>
      <c r="X839" s="3"/>
      <c r="Y839" s="3"/>
      <c r="Z839" s="3"/>
    </row>
    <row r="840">
      <c r="A840" s="3"/>
      <c r="B840" s="4"/>
      <c r="C840" s="4"/>
      <c r="D840" s="4"/>
      <c r="E840" s="4"/>
      <c r="F840" s="4"/>
      <c r="G840" s="3"/>
      <c r="H840" s="3"/>
      <c r="I840" s="3"/>
      <c r="J840" s="3"/>
      <c r="K840" s="3"/>
      <c r="L840" s="3"/>
      <c r="M840" s="3"/>
      <c r="N840" s="3"/>
      <c r="O840" s="3"/>
      <c r="P840" s="3"/>
      <c r="Q840" s="3"/>
      <c r="R840" s="3"/>
      <c r="S840" s="3"/>
      <c r="T840" s="3"/>
      <c r="U840" s="3"/>
      <c r="V840" s="3"/>
      <c r="W840" s="3"/>
      <c r="X840" s="3"/>
      <c r="Y840" s="3"/>
      <c r="Z840" s="3"/>
    </row>
    <row r="841">
      <c r="A841" s="3"/>
      <c r="B841" s="4"/>
      <c r="C841" s="4"/>
      <c r="D841" s="4"/>
      <c r="E841" s="4"/>
      <c r="F841" s="4"/>
      <c r="G841" s="3"/>
      <c r="H841" s="3"/>
      <c r="I841" s="3"/>
      <c r="J841" s="3"/>
      <c r="K841" s="3"/>
      <c r="L841" s="3"/>
      <c r="M841" s="3"/>
      <c r="N841" s="3"/>
      <c r="O841" s="3"/>
      <c r="P841" s="3"/>
      <c r="Q841" s="3"/>
      <c r="R841" s="3"/>
      <c r="S841" s="3"/>
      <c r="T841" s="3"/>
      <c r="U841" s="3"/>
      <c r="V841" s="3"/>
      <c r="W841" s="3"/>
      <c r="X841" s="3"/>
      <c r="Y841" s="3"/>
      <c r="Z841" s="3"/>
    </row>
    <row r="842">
      <c r="A842" s="3"/>
      <c r="B842" s="4"/>
      <c r="C842" s="4"/>
      <c r="D842" s="4"/>
      <c r="E842" s="4"/>
      <c r="F842" s="4"/>
      <c r="G842" s="3"/>
      <c r="H842" s="3"/>
      <c r="I842" s="3"/>
      <c r="J842" s="3"/>
      <c r="K842" s="3"/>
      <c r="L842" s="3"/>
      <c r="M842" s="3"/>
      <c r="N842" s="3"/>
      <c r="O842" s="3"/>
      <c r="P842" s="3"/>
      <c r="Q842" s="3"/>
      <c r="R842" s="3"/>
      <c r="S842" s="3"/>
      <c r="T842" s="3"/>
      <c r="U842" s="3"/>
      <c r="V842" s="3"/>
      <c r="W842" s="3"/>
      <c r="X842" s="3"/>
      <c r="Y842" s="3"/>
      <c r="Z842" s="3"/>
    </row>
    <row r="843">
      <c r="A843" s="3"/>
      <c r="B843" s="4"/>
      <c r="C843" s="4"/>
      <c r="D843" s="4"/>
      <c r="E843" s="4"/>
      <c r="F843" s="4"/>
      <c r="G843" s="3"/>
      <c r="H843" s="3"/>
      <c r="I843" s="3"/>
      <c r="J843" s="3"/>
      <c r="K843" s="3"/>
      <c r="L843" s="3"/>
      <c r="M843" s="3"/>
      <c r="N843" s="3"/>
      <c r="O843" s="3"/>
      <c r="P843" s="3"/>
      <c r="Q843" s="3"/>
      <c r="R843" s="3"/>
      <c r="S843" s="3"/>
      <c r="T843" s="3"/>
      <c r="U843" s="3"/>
      <c r="V843" s="3"/>
      <c r="W843" s="3"/>
      <c r="X843" s="3"/>
      <c r="Y843" s="3"/>
      <c r="Z843" s="3"/>
    </row>
    <row r="844">
      <c r="A844" s="3"/>
      <c r="B844" s="4"/>
      <c r="C844" s="4"/>
      <c r="D844" s="4"/>
      <c r="E844" s="4"/>
      <c r="F844" s="4"/>
      <c r="G844" s="3"/>
      <c r="H844" s="3"/>
      <c r="I844" s="3"/>
      <c r="J844" s="3"/>
      <c r="K844" s="3"/>
      <c r="L844" s="3"/>
      <c r="M844" s="3"/>
      <c r="N844" s="3"/>
      <c r="O844" s="3"/>
      <c r="P844" s="3"/>
      <c r="Q844" s="3"/>
      <c r="R844" s="3"/>
      <c r="S844" s="3"/>
      <c r="T844" s="3"/>
      <c r="U844" s="3"/>
      <c r="V844" s="3"/>
      <c r="W844" s="3"/>
      <c r="X844" s="3"/>
      <c r="Y844" s="3"/>
      <c r="Z844" s="3"/>
    </row>
    <row r="845">
      <c r="A845" s="3"/>
      <c r="B845" s="4"/>
      <c r="C845" s="4"/>
      <c r="D845" s="4"/>
      <c r="E845" s="4"/>
      <c r="F845" s="4"/>
      <c r="G845" s="3"/>
      <c r="H845" s="3"/>
      <c r="I845" s="3"/>
      <c r="J845" s="3"/>
      <c r="K845" s="3"/>
      <c r="L845" s="3"/>
      <c r="M845" s="3"/>
      <c r="N845" s="3"/>
      <c r="O845" s="3"/>
      <c r="P845" s="3"/>
      <c r="Q845" s="3"/>
      <c r="R845" s="3"/>
      <c r="S845" s="3"/>
      <c r="T845" s="3"/>
      <c r="U845" s="3"/>
      <c r="V845" s="3"/>
      <c r="W845" s="3"/>
      <c r="X845" s="3"/>
      <c r="Y845" s="3"/>
      <c r="Z845" s="3"/>
    </row>
    <row r="846">
      <c r="A846" s="3"/>
      <c r="B846" s="4"/>
      <c r="C846" s="4"/>
      <c r="D846" s="4"/>
      <c r="E846" s="4"/>
      <c r="F846" s="4"/>
      <c r="G846" s="3"/>
      <c r="H846" s="3"/>
      <c r="I846" s="3"/>
      <c r="J846" s="3"/>
      <c r="K846" s="3"/>
      <c r="L846" s="3"/>
      <c r="M846" s="3"/>
      <c r="N846" s="3"/>
      <c r="O846" s="3"/>
      <c r="P846" s="3"/>
      <c r="Q846" s="3"/>
      <c r="R846" s="3"/>
      <c r="S846" s="3"/>
      <c r="T846" s="3"/>
      <c r="U846" s="3"/>
      <c r="V846" s="3"/>
      <c r="W846" s="3"/>
      <c r="X846" s="3"/>
      <c r="Y846" s="3"/>
      <c r="Z846" s="3"/>
    </row>
    <row r="847">
      <c r="A847" s="3"/>
      <c r="B847" s="4"/>
      <c r="C847" s="4"/>
      <c r="D847" s="4"/>
      <c r="E847" s="4"/>
      <c r="F847" s="4"/>
      <c r="G847" s="3"/>
      <c r="H847" s="3"/>
      <c r="I847" s="3"/>
      <c r="J847" s="3"/>
      <c r="K847" s="3"/>
      <c r="L847" s="3"/>
      <c r="M847" s="3"/>
      <c r="N847" s="3"/>
      <c r="O847" s="3"/>
      <c r="P847" s="3"/>
      <c r="Q847" s="3"/>
      <c r="R847" s="3"/>
      <c r="S847" s="3"/>
      <c r="T847" s="3"/>
      <c r="U847" s="3"/>
      <c r="V847" s="3"/>
      <c r="W847" s="3"/>
      <c r="X847" s="3"/>
      <c r="Y847" s="3"/>
      <c r="Z847" s="3"/>
    </row>
    <row r="848">
      <c r="A848" s="3"/>
      <c r="B848" s="4"/>
      <c r="C848" s="4"/>
      <c r="D848" s="4"/>
      <c r="E848" s="4"/>
      <c r="F848" s="4"/>
      <c r="G848" s="3"/>
      <c r="H848" s="3"/>
      <c r="I848" s="3"/>
      <c r="J848" s="3"/>
      <c r="K848" s="3"/>
      <c r="L848" s="3"/>
      <c r="M848" s="3"/>
      <c r="N848" s="3"/>
      <c r="O848" s="3"/>
      <c r="P848" s="3"/>
      <c r="Q848" s="3"/>
      <c r="R848" s="3"/>
      <c r="S848" s="3"/>
      <c r="T848" s="3"/>
      <c r="U848" s="3"/>
      <c r="V848" s="3"/>
      <c r="W848" s="3"/>
      <c r="X848" s="3"/>
      <c r="Y848" s="3"/>
      <c r="Z848" s="3"/>
    </row>
    <row r="849">
      <c r="A849" s="3"/>
      <c r="B849" s="4"/>
      <c r="C849" s="4"/>
      <c r="D849" s="4"/>
      <c r="E849" s="4"/>
      <c r="F849" s="4"/>
      <c r="G849" s="3"/>
      <c r="H849" s="3"/>
      <c r="I849" s="3"/>
      <c r="J849" s="3"/>
      <c r="K849" s="3"/>
      <c r="L849" s="3"/>
      <c r="M849" s="3"/>
      <c r="N849" s="3"/>
      <c r="O849" s="3"/>
      <c r="P849" s="3"/>
      <c r="Q849" s="3"/>
      <c r="R849" s="3"/>
      <c r="S849" s="3"/>
      <c r="T849" s="3"/>
      <c r="U849" s="3"/>
      <c r="V849" s="3"/>
      <c r="W849" s="3"/>
      <c r="X849" s="3"/>
      <c r="Y849" s="3"/>
      <c r="Z849" s="3"/>
    </row>
    <row r="850">
      <c r="A850" s="3"/>
      <c r="B850" s="4"/>
      <c r="C850" s="4"/>
      <c r="D850" s="4"/>
      <c r="E850" s="4"/>
      <c r="F850" s="4"/>
      <c r="G850" s="3"/>
      <c r="H850" s="3"/>
      <c r="I850" s="3"/>
      <c r="J850" s="3"/>
      <c r="K850" s="3"/>
      <c r="L850" s="3"/>
      <c r="M850" s="3"/>
      <c r="N850" s="3"/>
      <c r="O850" s="3"/>
      <c r="P850" s="3"/>
      <c r="Q850" s="3"/>
      <c r="R850" s="3"/>
      <c r="S850" s="3"/>
      <c r="T850" s="3"/>
      <c r="U850" s="3"/>
      <c r="V850" s="3"/>
      <c r="W850" s="3"/>
      <c r="X850" s="3"/>
      <c r="Y850" s="3"/>
      <c r="Z850" s="3"/>
    </row>
    <row r="851">
      <c r="A851" s="3"/>
      <c r="B851" s="4"/>
      <c r="C851" s="4"/>
      <c r="D851" s="4"/>
      <c r="E851" s="4"/>
      <c r="F851" s="4"/>
      <c r="G851" s="3"/>
      <c r="H851" s="3"/>
      <c r="I851" s="3"/>
      <c r="J851" s="3"/>
      <c r="K851" s="3"/>
      <c r="L851" s="3"/>
      <c r="M851" s="3"/>
      <c r="N851" s="3"/>
      <c r="O851" s="3"/>
      <c r="P851" s="3"/>
      <c r="Q851" s="3"/>
      <c r="R851" s="3"/>
      <c r="S851" s="3"/>
      <c r="T851" s="3"/>
      <c r="U851" s="3"/>
      <c r="V851" s="3"/>
      <c r="W851" s="3"/>
      <c r="X851" s="3"/>
      <c r="Y851" s="3"/>
      <c r="Z851" s="3"/>
    </row>
    <row r="852">
      <c r="A852" s="3"/>
      <c r="B852" s="4"/>
      <c r="C852" s="4"/>
      <c r="D852" s="4"/>
      <c r="E852" s="4"/>
      <c r="F852" s="4"/>
      <c r="G852" s="3"/>
      <c r="H852" s="3"/>
      <c r="I852" s="3"/>
      <c r="J852" s="3"/>
      <c r="K852" s="3"/>
      <c r="L852" s="3"/>
      <c r="M852" s="3"/>
      <c r="N852" s="3"/>
      <c r="O852" s="3"/>
      <c r="P852" s="3"/>
      <c r="Q852" s="3"/>
      <c r="R852" s="3"/>
      <c r="S852" s="3"/>
      <c r="T852" s="3"/>
      <c r="U852" s="3"/>
      <c r="V852" s="3"/>
      <c r="W852" s="3"/>
      <c r="X852" s="3"/>
      <c r="Y852" s="3"/>
      <c r="Z852" s="3"/>
    </row>
    <row r="853">
      <c r="A853" s="3"/>
      <c r="B853" s="4"/>
      <c r="C853" s="4"/>
      <c r="D853" s="4"/>
      <c r="E853" s="4"/>
      <c r="F853" s="4"/>
      <c r="G853" s="3"/>
      <c r="H853" s="3"/>
      <c r="I853" s="3"/>
      <c r="J853" s="3"/>
      <c r="K853" s="3"/>
      <c r="L853" s="3"/>
      <c r="M853" s="3"/>
      <c r="N853" s="3"/>
      <c r="O853" s="3"/>
      <c r="P853" s="3"/>
      <c r="Q853" s="3"/>
      <c r="R853" s="3"/>
      <c r="S853" s="3"/>
      <c r="T853" s="3"/>
      <c r="U853" s="3"/>
      <c r="V853" s="3"/>
      <c r="W853" s="3"/>
      <c r="X853" s="3"/>
      <c r="Y853" s="3"/>
      <c r="Z853" s="3"/>
    </row>
    <row r="854">
      <c r="A854" s="3"/>
      <c r="B854" s="4"/>
      <c r="C854" s="4"/>
      <c r="D854" s="4"/>
      <c r="E854" s="4"/>
      <c r="F854" s="4"/>
      <c r="G854" s="3"/>
      <c r="H854" s="3"/>
      <c r="I854" s="3"/>
      <c r="J854" s="3"/>
      <c r="K854" s="3"/>
      <c r="L854" s="3"/>
      <c r="M854" s="3"/>
      <c r="N854" s="3"/>
      <c r="O854" s="3"/>
      <c r="P854" s="3"/>
      <c r="Q854" s="3"/>
      <c r="R854" s="3"/>
      <c r="S854" s="3"/>
      <c r="T854" s="3"/>
      <c r="U854" s="3"/>
      <c r="V854" s="3"/>
      <c r="W854" s="3"/>
      <c r="X854" s="3"/>
      <c r="Y854" s="3"/>
      <c r="Z854" s="3"/>
    </row>
    <row r="855">
      <c r="A855" s="3"/>
      <c r="B855" s="4"/>
      <c r="C855" s="4"/>
      <c r="D855" s="4"/>
      <c r="E855" s="4"/>
      <c r="F855" s="4"/>
      <c r="G855" s="3"/>
      <c r="H855" s="3"/>
      <c r="I855" s="3"/>
      <c r="J855" s="3"/>
      <c r="K855" s="3"/>
      <c r="L855" s="3"/>
      <c r="M855" s="3"/>
      <c r="N855" s="3"/>
      <c r="O855" s="3"/>
      <c r="P855" s="3"/>
      <c r="Q855" s="3"/>
      <c r="R855" s="3"/>
      <c r="S855" s="3"/>
      <c r="T855" s="3"/>
      <c r="U855" s="3"/>
      <c r="V855" s="3"/>
      <c r="W855" s="3"/>
      <c r="X855" s="3"/>
      <c r="Y855" s="3"/>
      <c r="Z855" s="3"/>
    </row>
    <row r="856">
      <c r="A856" s="3"/>
      <c r="B856" s="4"/>
      <c r="C856" s="4"/>
      <c r="D856" s="4"/>
      <c r="E856" s="4"/>
      <c r="F856" s="4"/>
      <c r="G856" s="3"/>
      <c r="H856" s="3"/>
      <c r="I856" s="3"/>
      <c r="J856" s="3"/>
      <c r="K856" s="3"/>
      <c r="L856" s="3"/>
      <c r="M856" s="3"/>
      <c r="N856" s="3"/>
      <c r="O856" s="3"/>
      <c r="P856" s="3"/>
      <c r="Q856" s="3"/>
      <c r="R856" s="3"/>
      <c r="S856" s="3"/>
      <c r="T856" s="3"/>
      <c r="U856" s="3"/>
      <c r="V856" s="3"/>
      <c r="W856" s="3"/>
      <c r="X856" s="3"/>
      <c r="Y856" s="3"/>
      <c r="Z856" s="3"/>
    </row>
    <row r="857">
      <c r="A857" s="3"/>
      <c r="B857" s="4"/>
      <c r="C857" s="4"/>
      <c r="D857" s="4"/>
      <c r="E857" s="4"/>
      <c r="F857" s="4"/>
      <c r="G857" s="3"/>
      <c r="H857" s="3"/>
      <c r="I857" s="3"/>
      <c r="J857" s="3"/>
      <c r="K857" s="3"/>
      <c r="L857" s="3"/>
      <c r="M857" s="3"/>
      <c r="N857" s="3"/>
      <c r="O857" s="3"/>
      <c r="P857" s="3"/>
      <c r="Q857" s="3"/>
      <c r="R857" s="3"/>
      <c r="S857" s="3"/>
      <c r="T857" s="3"/>
      <c r="U857" s="3"/>
      <c r="V857" s="3"/>
      <c r="W857" s="3"/>
      <c r="X857" s="3"/>
      <c r="Y857" s="3"/>
      <c r="Z857" s="3"/>
    </row>
    <row r="858">
      <c r="A858" s="3"/>
      <c r="B858" s="4"/>
      <c r="C858" s="4"/>
      <c r="D858" s="4"/>
      <c r="E858" s="4"/>
      <c r="F858" s="4"/>
      <c r="G858" s="3"/>
      <c r="H858" s="3"/>
      <c r="I858" s="3"/>
      <c r="J858" s="3"/>
      <c r="K858" s="3"/>
      <c r="L858" s="3"/>
      <c r="M858" s="3"/>
      <c r="N858" s="3"/>
      <c r="O858" s="3"/>
      <c r="P858" s="3"/>
      <c r="Q858" s="3"/>
      <c r="R858" s="3"/>
      <c r="S858" s="3"/>
      <c r="T858" s="3"/>
      <c r="U858" s="3"/>
      <c r="V858" s="3"/>
      <c r="W858" s="3"/>
      <c r="X858" s="3"/>
      <c r="Y858" s="3"/>
      <c r="Z858" s="3"/>
    </row>
    <row r="859">
      <c r="A859" s="3"/>
      <c r="B859" s="4"/>
      <c r="C859" s="4"/>
      <c r="D859" s="4"/>
      <c r="E859" s="4"/>
      <c r="F859" s="4"/>
      <c r="G859" s="3"/>
      <c r="H859" s="3"/>
      <c r="I859" s="3"/>
      <c r="J859" s="3"/>
      <c r="K859" s="3"/>
      <c r="L859" s="3"/>
      <c r="M859" s="3"/>
      <c r="N859" s="3"/>
      <c r="O859" s="3"/>
      <c r="P859" s="3"/>
      <c r="Q859" s="3"/>
      <c r="R859" s="3"/>
      <c r="S859" s="3"/>
      <c r="T859" s="3"/>
      <c r="U859" s="3"/>
      <c r="V859" s="3"/>
      <c r="W859" s="3"/>
      <c r="X859" s="3"/>
      <c r="Y859" s="3"/>
      <c r="Z859" s="3"/>
    </row>
    <row r="860">
      <c r="A860" s="3"/>
      <c r="B860" s="4"/>
      <c r="C860" s="4"/>
      <c r="D860" s="4"/>
      <c r="E860" s="4"/>
      <c r="F860" s="4"/>
      <c r="G860" s="3"/>
      <c r="H860" s="3"/>
      <c r="I860" s="3"/>
      <c r="J860" s="3"/>
      <c r="K860" s="3"/>
      <c r="L860" s="3"/>
      <c r="M860" s="3"/>
      <c r="N860" s="3"/>
      <c r="O860" s="3"/>
      <c r="P860" s="3"/>
      <c r="Q860" s="3"/>
      <c r="R860" s="3"/>
      <c r="S860" s="3"/>
      <c r="T860" s="3"/>
      <c r="U860" s="3"/>
      <c r="V860" s="3"/>
      <c r="W860" s="3"/>
      <c r="X860" s="3"/>
      <c r="Y860" s="3"/>
      <c r="Z860" s="3"/>
    </row>
    <row r="861">
      <c r="A861" s="3"/>
      <c r="B861" s="4"/>
      <c r="C861" s="4"/>
      <c r="D861" s="4"/>
      <c r="E861" s="4"/>
      <c r="F861" s="4"/>
      <c r="G861" s="3"/>
      <c r="H861" s="3"/>
      <c r="I861" s="3"/>
      <c r="J861" s="3"/>
      <c r="K861" s="3"/>
      <c r="L861" s="3"/>
      <c r="M861" s="3"/>
      <c r="N861" s="3"/>
      <c r="O861" s="3"/>
      <c r="P861" s="3"/>
      <c r="Q861" s="3"/>
      <c r="R861" s="3"/>
      <c r="S861" s="3"/>
      <c r="T861" s="3"/>
      <c r="U861" s="3"/>
      <c r="V861" s="3"/>
      <c r="W861" s="3"/>
      <c r="X861" s="3"/>
      <c r="Y861" s="3"/>
      <c r="Z861" s="3"/>
    </row>
    <row r="862">
      <c r="A862" s="3"/>
      <c r="B862" s="4"/>
      <c r="C862" s="4"/>
      <c r="D862" s="4"/>
      <c r="E862" s="4"/>
      <c r="F862" s="4"/>
      <c r="G862" s="3"/>
      <c r="H862" s="3"/>
      <c r="I862" s="3"/>
      <c r="J862" s="3"/>
      <c r="K862" s="3"/>
      <c r="L862" s="3"/>
      <c r="M862" s="3"/>
      <c r="N862" s="3"/>
      <c r="O862" s="3"/>
      <c r="P862" s="3"/>
      <c r="Q862" s="3"/>
      <c r="R862" s="3"/>
      <c r="S862" s="3"/>
      <c r="T862" s="3"/>
      <c r="U862" s="3"/>
      <c r="V862" s="3"/>
      <c r="W862" s="3"/>
      <c r="X862" s="3"/>
      <c r="Y862" s="3"/>
      <c r="Z862" s="3"/>
    </row>
    <row r="863">
      <c r="A863" s="3"/>
      <c r="B863" s="4"/>
      <c r="C863" s="4"/>
      <c r="D863" s="4"/>
      <c r="E863" s="4"/>
      <c r="F863" s="4"/>
      <c r="G863" s="3"/>
      <c r="H863" s="3"/>
      <c r="I863" s="3"/>
      <c r="J863" s="3"/>
      <c r="K863" s="3"/>
      <c r="L863" s="3"/>
      <c r="M863" s="3"/>
      <c r="N863" s="3"/>
      <c r="O863" s="3"/>
      <c r="P863" s="3"/>
      <c r="Q863" s="3"/>
      <c r="R863" s="3"/>
      <c r="S863" s="3"/>
      <c r="T863" s="3"/>
      <c r="U863" s="3"/>
      <c r="V863" s="3"/>
      <c r="W863" s="3"/>
      <c r="X863" s="3"/>
      <c r="Y863" s="3"/>
      <c r="Z863" s="3"/>
    </row>
    <row r="864">
      <c r="A864" s="3"/>
      <c r="B864" s="4"/>
      <c r="C864" s="4"/>
      <c r="D864" s="4"/>
      <c r="E864" s="4"/>
      <c r="F864" s="4"/>
      <c r="G864" s="3"/>
      <c r="H864" s="3"/>
      <c r="I864" s="3"/>
      <c r="J864" s="3"/>
      <c r="K864" s="3"/>
      <c r="L864" s="3"/>
      <c r="M864" s="3"/>
      <c r="N864" s="3"/>
      <c r="O864" s="3"/>
      <c r="P864" s="3"/>
      <c r="Q864" s="3"/>
      <c r="R864" s="3"/>
      <c r="S864" s="3"/>
      <c r="T864" s="3"/>
      <c r="U864" s="3"/>
      <c r="V864" s="3"/>
      <c r="W864" s="3"/>
      <c r="X864" s="3"/>
      <c r="Y864" s="3"/>
      <c r="Z864" s="3"/>
    </row>
    <row r="865">
      <c r="A865" s="3"/>
      <c r="B865" s="4"/>
      <c r="C865" s="4"/>
      <c r="D865" s="4"/>
      <c r="E865" s="4"/>
      <c r="F865" s="4"/>
      <c r="G865" s="3"/>
      <c r="H865" s="3"/>
      <c r="I865" s="3"/>
      <c r="J865" s="3"/>
      <c r="K865" s="3"/>
      <c r="L865" s="3"/>
      <c r="M865" s="3"/>
      <c r="N865" s="3"/>
      <c r="O865" s="3"/>
      <c r="P865" s="3"/>
      <c r="Q865" s="3"/>
      <c r="R865" s="3"/>
      <c r="S865" s="3"/>
      <c r="T865" s="3"/>
      <c r="U865" s="3"/>
      <c r="V865" s="3"/>
      <c r="W865" s="3"/>
      <c r="X865" s="3"/>
      <c r="Y865" s="3"/>
      <c r="Z865" s="3"/>
    </row>
    <row r="866">
      <c r="A866" s="3"/>
      <c r="B866" s="4"/>
      <c r="C866" s="4"/>
      <c r="D866" s="4"/>
      <c r="E866" s="4"/>
      <c r="F866" s="4"/>
      <c r="G866" s="3"/>
      <c r="H866" s="3"/>
      <c r="I866" s="3"/>
      <c r="J866" s="3"/>
      <c r="K866" s="3"/>
      <c r="L866" s="3"/>
      <c r="M866" s="3"/>
      <c r="N866" s="3"/>
      <c r="O866" s="3"/>
      <c r="P866" s="3"/>
      <c r="Q866" s="3"/>
      <c r="R866" s="3"/>
      <c r="S866" s="3"/>
      <c r="T866" s="3"/>
      <c r="U866" s="3"/>
      <c r="V866" s="3"/>
      <c r="W866" s="3"/>
      <c r="X866" s="3"/>
      <c r="Y866" s="3"/>
      <c r="Z866" s="3"/>
    </row>
    <row r="867">
      <c r="A867" s="3"/>
      <c r="B867" s="4"/>
      <c r="C867" s="4"/>
      <c r="D867" s="4"/>
      <c r="E867" s="4"/>
      <c r="F867" s="4"/>
      <c r="G867" s="3"/>
      <c r="H867" s="3"/>
      <c r="I867" s="3"/>
      <c r="J867" s="3"/>
      <c r="K867" s="3"/>
      <c r="L867" s="3"/>
      <c r="M867" s="3"/>
      <c r="N867" s="3"/>
      <c r="O867" s="3"/>
      <c r="P867" s="3"/>
      <c r="Q867" s="3"/>
      <c r="R867" s="3"/>
      <c r="S867" s="3"/>
      <c r="T867" s="3"/>
      <c r="U867" s="3"/>
      <c r="V867" s="3"/>
      <c r="W867" s="3"/>
      <c r="X867" s="3"/>
      <c r="Y867" s="3"/>
      <c r="Z867" s="3"/>
    </row>
    <row r="868">
      <c r="A868" s="3"/>
      <c r="B868" s="4"/>
      <c r="C868" s="4"/>
      <c r="D868" s="4"/>
      <c r="E868" s="4"/>
      <c r="F868" s="4"/>
      <c r="G868" s="3"/>
      <c r="H868" s="3"/>
      <c r="I868" s="3"/>
      <c r="J868" s="3"/>
      <c r="K868" s="3"/>
      <c r="L868" s="3"/>
      <c r="M868" s="3"/>
      <c r="N868" s="3"/>
      <c r="O868" s="3"/>
      <c r="P868" s="3"/>
      <c r="Q868" s="3"/>
      <c r="R868" s="3"/>
      <c r="S868" s="3"/>
      <c r="T868" s="3"/>
      <c r="U868" s="3"/>
      <c r="V868" s="3"/>
      <c r="W868" s="3"/>
      <c r="X868" s="3"/>
      <c r="Y868" s="3"/>
      <c r="Z868" s="3"/>
    </row>
    <row r="869">
      <c r="A869" s="3"/>
      <c r="B869" s="4"/>
      <c r="C869" s="4"/>
      <c r="D869" s="4"/>
      <c r="E869" s="4"/>
      <c r="F869" s="4"/>
      <c r="G869" s="3"/>
      <c r="H869" s="3"/>
      <c r="I869" s="3"/>
      <c r="J869" s="3"/>
      <c r="K869" s="3"/>
      <c r="L869" s="3"/>
      <c r="M869" s="3"/>
      <c r="N869" s="3"/>
      <c r="O869" s="3"/>
      <c r="P869" s="3"/>
      <c r="Q869" s="3"/>
      <c r="R869" s="3"/>
      <c r="S869" s="3"/>
      <c r="T869" s="3"/>
      <c r="U869" s="3"/>
      <c r="V869" s="3"/>
      <c r="W869" s="3"/>
      <c r="X869" s="3"/>
      <c r="Y869" s="3"/>
      <c r="Z869" s="3"/>
    </row>
    <row r="870">
      <c r="A870" s="3"/>
      <c r="B870" s="4"/>
      <c r="C870" s="4"/>
      <c r="D870" s="4"/>
      <c r="E870" s="4"/>
      <c r="F870" s="4"/>
      <c r="G870" s="3"/>
      <c r="H870" s="3"/>
      <c r="I870" s="3"/>
      <c r="J870" s="3"/>
      <c r="K870" s="3"/>
      <c r="L870" s="3"/>
      <c r="M870" s="3"/>
      <c r="N870" s="3"/>
      <c r="O870" s="3"/>
      <c r="P870" s="3"/>
      <c r="Q870" s="3"/>
      <c r="R870" s="3"/>
      <c r="S870" s="3"/>
      <c r="T870" s="3"/>
      <c r="U870" s="3"/>
      <c r="V870" s="3"/>
      <c r="W870" s="3"/>
      <c r="X870" s="3"/>
      <c r="Y870" s="3"/>
      <c r="Z870" s="3"/>
    </row>
    <row r="871">
      <c r="A871" s="3"/>
      <c r="B871" s="4"/>
      <c r="C871" s="4"/>
      <c r="D871" s="4"/>
      <c r="E871" s="4"/>
      <c r="F871" s="4"/>
      <c r="G871" s="3"/>
      <c r="H871" s="3"/>
      <c r="I871" s="3"/>
      <c r="J871" s="3"/>
      <c r="K871" s="3"/>
      <c r="L871" s="3"/>
      <c r="M871" s="3"/>
      <c r="N871" s="3"/>
      <c r="O871" s="3"/>
      <c r="P871" s="3"/>
      <c r="Q871" s="3"/>
      <c r="R871" s="3"/>
      <c r="S871" s="3"/>
      <c r="T871" s="3"/>
      <c r="U871" s="3"/>
      <c r="V871" s="3"/>
      <c r="W871" s="3"/>
      <c r="X871" s="3"/>
      <c r="Y871" s="3"/>
      <c r="Z871" s="3"/>
    </row>
    <row r="872">
      <c r="A872" s="3"/>
      <c r="B872" s="4"/>
      <c r="C872" s="4"/>
      <c r="D872" s="4"/>
      <c r="E872" s="4"/>
      <c r="F872" s="4"/>
      <c r="G872" s="3"/>
      <c r="H872" s="3"/>
      <c r="I872" s="3"/>
      <c r="J872" s="3"/>
      <c r="K872" s="3"/>
      <c r="L872" s="3"/>
      <c r="M872" s="3"/>
      <c r="N872" s="3"/>
      <c r="O872" s="3"/>
      <c r="P872" s="3"/>
      <c r="Q872" s="3"/>
      <c r="R872" s="3"/>
      <c r="S872" s="3"/>
      <c r="T872" s="3"/>
      <c r="U872" s="3"/>
      <c r="V872" s="3"/>
      <c r="W872" s="3"/>
      <c r="X872" s="3"/>
      <c r="Y872" s="3"/>
      <c r="Z872" s="3"/>
    </row>
    <row r="873">
      <c r="A873" s="3"/>
      <c r="B873" s="4"/>
      <c r="C873" s="4"/>
      <c r="D873" s="4"/>
      <c r="E873" s="4"/>
      <c r="F873" s="4"/>
      <c r="G873" s="3"/>
      <c r="H873" s="3"/>
      <c r="I873" s="3"/>
      <c r="J873" s="3"/>
      <c r="K873" s="3"/>
      <c r="L873" s="3"/>
      <c r="M873" s="3"/>
      <c r="N873" s="3"/>
      <c r="O873" s="3"/>
      <c r="P873" s="3"/>
      <c r="Q873" s="3"/>
      <c r="R873" s="3"/>
      <c r="S873" s="3"/>
      <c r="T873" s="3"/>
      <c r="U873" s="3"/>
      <c r="V873" s="3"/>
      <c r="W873" s="3"/>
      <c r="X873" s="3"/>
      <c r="Y873" s="3"/>
      <c r="Z873" s="3"/>
    </row>
    <row r="874">
      <c r="A874" s="3"/>
      <c r="B874" s="4"/>
      <c r="C874" s="4"/>
      <c r="D874" s="4"/>
      <c r="E874" s="4"/>
      <c r="F874" s="4"/>
      <c r="G874" s="3"/>
      <c r="H874" s="3"/>
      <c r="I874" s="3"/>
      <c r="J874" s="3"/>
      <c r="K874" s="3"/>
      <c r="L874" s="3"/>
      <c r="M874" s="3"/>
      <c r="N874" s="3"/>
      <c r="O874" s="3"/>
      <c r="P874" s="3"/>
      <c r="Q874" s="3"/>
      <c r="R874" s="3"/>
      <c r="S874" s="3"/>
      <c r="T874" s="3"/>
      <c r="U874" s="3"/>
      <c r="V874" s="3"/>
      <c r="W874" s="3"/>
      <c r="X874" s="3"/>
      <c r="Y874" s="3"/>
      <c r="Z874" s="3"/>
    </row>
    <row r="875">
      <c r="A875" s="3"/>
      <c r="B875" s="4"/>
      <c r="C875" s="4"/>
      <c r="D875" s="4"/>
      <c r="E875" s="4"/>
      <c r="F875" s="4"/>
      <c r="G875" s="3"/>
      <c r="H875" s="3"/>
      <c r="I875" s="3"/>
      <c r="J875" s="3"/>
      <c r="K875" s="3"/>
      <c r="L875" s="3"/>
      <c r="M875" s="3"/>
      <c r="N875" s="3"/>
      <c r="O875" s="3"/>
      <c r="P875" s="3"/>
      <c r="Q875" s="3"/>
      <c r="R875" s="3"/>
      <c r="S875" s="3"/>
      <c r="T875" s="3"/>
      <c r="U875" s="3"/>
      <c r="V875" s="3"/>
      <c r="W875" s="3"/>
      <c r="X875" s="3"/>
      <c r="Y875" s="3"/>
      <c r="Z875" s="3"/>
    </row>
    <row r="876">
      <c r="A876" s="3"/>
      <c r="B876" s="4"/>
      <c r="C876" s="4"/>
      <c r="D876" s="4"/>
      <c r="E876" s="4"/>
      <c r="F876" s="4"/>
      <c r="G876" s="3"/>
      <c r="H876" s="3"/>
      <c r="I876" s="3"/>
      <c r="J876" s="3"/>
      <c r="K876" s="3"/>
      <c r="L876" s="3"/>
      <c r="M876" s="3"/>
      <c r="N876" s="3"/>
      <c r="O876" s="3"/>
      <c r="P876" s="3"/>
      <c r="Q876" s="3"/>
      <c r="R876" s="3"/>
      <c r="S876" s="3"/>
      <c r="T876" s="3"/>
      <c r="U876" s="3"/>
      <c r="V876" s="3"/>
      <c r="W876" s="3"/>
      <c r="X876" s="3"/>
      <c r="Y876" s="3"/>
      <c r="Z876" s="3"/>
    </row>
    <row r="877">
      <c r="A877" s="3"/>
      <c r="B877" s="4"/>
      <c r="C877" s="4"/>
      <c r="D877" s="4"/>
      <c r="E877" s="4"/>
      <c r="F877" s="4"/>
      <c r="G877" s="3"/>
      <c r="H877" s="3"/>
      <c r="I877" s="3"/>
      <c r="J877" s="3"/>
      <c r="K877" s="3"/>
      <c r="L877" s="3"/>
      <c r="M877" s="3"/>
      <c r="N877" s="3"/>
      <c r="O877" s="3"/>
      <c r="P877" s="3"/>
      <c r="Q877" s="3"/>
      <c r="R877" s="3"/>
      <c r="S877" s="3"/>
      <c r="T877" s="3"/>
      <c r="U877" s="3"/>
      <c r="V877" s="3"/>
      <c r="W877" s="3"/>
      <c r="X877" s="3"/>
      <c r="Y877" s="3"/>
      <c r="Z877" s="3"/>
    </row>
    <row r="878">
      <c r="A878" s="3"/>
      <c r="B878" s="4"/>
      <c r="C878" s="4"/>
      <c r="D878" s="4"/>
      <c r="E878" s="4"/>
      <c r="F878" s="4"/>
      <c r="G878" s="3"/>
      <c r="H878" s="3"/>
      <c r="I878" s="3"/>
      <c r="J878" s="3"/>
      <c r="K878" s="3"/>
      <c r="L878" s="3"/>
      <c r="M878" s="3"/>
      <c r="N878" s="3"/>
      <c r="O878" s="3"/>
      <c r="P878" s="3"/>
      <c r="Q878" s="3"/>
      <c r="R878" s="3"/>
      <c r="S878" s="3"/>
      <c r="T878" s="3"/>
      <c r="U878" s="3"/>
      <c r="V878" s="3"/>
      <c r="W878" s="3"/>
      <c r="X878" s="3"/>
      <c r="Y878" s="3"/>
      <c r="Z878" s="3"/>
    </row>
    <row r="879">
      <c r="A879" s="3"/>
      <c r="B879" s="4"/>
      <c r="C879" s="4"/>
      <c r="D879" s="4"/>
      <c r="E879" s="4"/>
      <c r="F879" s="4"/>
      <c r="G879" s="3"/>
      <c r="H879" s="3"/>
      <c r="I879" s="3"/>
      <c r="J879" s="3"/>
      <c r="K879" s="3"/>
      <c r="L879" s="3"/>
      <c r="M879" s="3"/>
      <c r="N879" s="3"/>
      <c r="O879" s="3"/>
      <c r="P879" s="3"/>
      <c r="Q879" s="3"/>
      <c r="R879" s="3"/>
      <c r="S879" s="3"/>
      <c r="T879" s="3"/>
      <c r="U879" s="3"/>
      <c r="V879" s="3"/>
      <c r="W879" s="3"/>
      <c r="X879" s="3"/>
      <c r="Y879" s="3"/>
      <c r="Z879" s="3"/>
    </row>
    <row r="880">
      <c r="A880" s="3"/>
      <c r="B880" s="4"/>
      <c r="C880" s="4"/>
      <c r="D880" s="4"/>
      <c r="E880" s="4"/>
      <c r="F880" s="4"/>
      <c r="G880" s="3"/>
      <c r="H880" s="3"/>
      <c r="I880" s="3"/>
      <c r="J880" s="3"/>
      <c r="K880" s="3"/>
      <c r="L880" s="3"/>
      <c r="M880" s="3"/>
      <c r="N880" s="3"/>
      <c r="O880" s="3"/>
      <c r="P880" s="3"/>
      <c r="Q880" s="3"/>
      <c r="R880" s="3"/>
      <c r="S880" s="3"/>
      <c r="T880" s="3"/>
      <c r="U880" s="3"/>
      <c r="V880" s="3"/>
      <c r="W880" s="3"/>
      <c r="X880" s="3"/>
      <c r="Y880" s="3"/>
      <c r="Z880" s="3"/>
    </row>
    <row r="881">
      <c r="A881" s="3"/>
      <c r="B881" s="4"/>
      <c r="C881" s="4"/>
      <c r="D881" s="4"/>
      <c r="E881" s="4"/>
      <c r="F881" s="4"/>
      <c r="G881" s="3"/>
      <c r="H881" s="3"/>
      <c r="I881" s="3"/>
      <c r="J881" s="3"/>
      <c r="K881" s="3"/>
      <c r="L881" s="3"/>
      <c r="M881" s="3"/>
      <c r="N881" s="3"/>
      <c r="O881" s="3"/>
      <c r="P881" s="3"/>
      <c r="Q881" s="3"/>
      <c r="R881" s="3"/>
      <c r="S881" s="3"/>
      <c r="T881" s="3"/>
      <c r="U881" s="3"/>
      <c r="V881" s="3"/>
      <c r="W881" s="3"/>
      <c r="X881" s="3"/>
      <c r="Y881" s="3"/>
      <c r="Z881" s="3"/>
    </row>
    <row r="882">
      <c r="A882" s="3"/>
      <c r="B882" s="4"/>
      <c r="C882" s="4"/>
      <c r="D882" s="4"/>
      <c r="E882" s="4"/>
      <c r="F882" s="4"/>
      <c r="G882" s="3"/>
      <c r="H882" s="3"/>
      <c r="I882" s="3"/>
      <c r="J882" s="3"/>
      <c r="K882" s="3"/>
      <c r="L882" s="3"/>
      <c r="M882" s="3"/>
      <c r="N882" s="3"/>
      <c r="O882" s="3"/>
      <c r="P882" s="3"/>
      <c r="Q882" s="3"/>
      <c r="R882" s="3"/>
      <c r="S882" s="3"/>
      <c r="T882" s="3"/>
      <c r="U882" s="3"/>
      <c r="V882" s="3"/>
      <c r="W882" s="3"/>
      <c r="X882" s="3"/>
      <c r="Y882" s="3"/>
      <c r="Z882" s="3"/>
    </row>
    <row r="883">
      <c r="A883" s="3"/>
      <c r="B883" s="4"/>
      <c r="C883" s="4"/>
      <c r="D883" s="4"/>
      <c r="E883" s="4"/>
      <c r="F883" s="4"/>
      <c r="G883" s="3"/>
      <c r="H883" s="3"/>
      <c r="I883" s="3"/>
      <c r="J883" s="3"/>
      <c r="K883" s="3"/>
      <c r="L883" s="3"/>
      <c r="M883" s="3"/>
      <c r="N883" s="3"/>
      <c r="O883" s="3"/>
      <c r="P883" s="3"/>
      <c r="Q883" s="3"/>
      <c r="R883" s="3"/>
      <c r="S883" s="3"/>
      <c r="T883" s="3"/>
      <c r="U883" s="3"/>
      <c r="V883" s="3"/>
      <c r="W883" s="3"/>
      <c r="X883" s="3"/>
      <c r="Y883" s="3"/>
      <c r="Z883" s="3"/>
    </row>
    <row r="884">
      <c r="A884" s="3"/>
      <c r="B884" s="4"/>
      <c r="C884" s="4"/>
      <c r="D884" s="4"/>
      <c r="E884" s="4"/>
      <c r="F884" s="4"/>
      <c r="G884" s="3"/>
      <c r="H884" s="3"/>
      <c r="I884" s="3"/>
      <c r="J884" s="3"/>
      <c r="K884" s="3"/>
      <c r="L884" s="3"/>
      <c r="M884" s="3"/>
      <c r="N884" s="3"/>
      <c r="O884" s="3"/>
      <c r="P884" s="3"/>
      <c r="Q884" s="3"/>
      <c r="R884" s="3"/>
      <c r="S884" s="3"/>
      <c r="T884" s="3"/>
      <c r="U884" s="3"/>
      <c r="V884" s="3"/>
      <c r="W884" s="3"/>
      <c r="X884" s="3"/>
      <c r="Y884" s="3"/>
      <c r="Z884" s="3"/>
    </row>
    <row r="885">
      <c r="A885" s="3"/>
      <c r="B885" s="4"/>
      <c r="C885" s="4"/>
      <c r="D885" s="4"/>
      <c r="E885" s="4"/>
      <c r="F885" s="4"/>
      <c r="G885" s="3"/>
      <c r="H885" s="3"/>
      <c r="I885" s="3"/>
      <c r="J885" s="3"/>
      <c r="K885" s="3"/>
      <c r="L885" s="3"/>
      <c r="M885" s="3"/>
      <c r="N885" s="3"/>
      <c r="O885" s="3"/>
      <c r="P885" s="3"/>
      <c r="Q885" s="3"/>
      <c r="R885" s="3"/>
      <c r="S885" s="3"/>
      <c r="T885" s="3"/>
      <c r="U885" s="3"/>
      <c r="V885" s="3"/>
      <c r="W885" s="3"/>
      <c r="X885" s="3"/>
      <c r="Y885" s="3"/>
      <c r="Z885" s="3"/>
    </row>
    <row r="886">
      <c r="A886" s="3"/>
      <c r="B886" s="4"/>
      <c r="C886" s="4"/>
      <c r="D886" s="4"/>
      <c r="E886" s="4"/>
      <c r="F886" s="4"/>
      <c r="G886" s="3"/>
      <c r="H886" s="3"/>
      <c r="I886" s="3"/>
      <c r="J886" s="3"/>
      <c r="K886" s="3"/>
      <c r="L886" s="3"/>
      <c r="M886" s="3"/>
      <c r="N886" s="3"/>
      <c r="O886" s="3"/>
      <c r="P886" s="3"/>
      <c r="Q886" s="3"/>
      <c r="R886" s="3"/>
      <c r="S886" s="3"/>
      <c r="T886" s="3"/>
      <c r="U886" s="3"/>
      <c r="V886" s="3"/>
      <c r="W886" s="3"/>
      <c r="X886" s="3"/>
      <c r="Y886" s="3"/>
      <c r="Z886" s="3"/>
    </row>
    <row r="887">
      <c r="A887" s="3"/>
      <c r="B887" s="4"/>
      <c r="C887" s="4"/>
      <c r="D887" s="4"/>
      <c r="E887" s="4"/>
      <c r="F887" s="4"/>
      <c r="G887" s="3"/>
      <c r="H887" s="3"/>
      <c r="I887" s="3"/>
      <c r="J887" s="3"/>
      <c r="K887" s="3"/>
      <c r="L887" s="3"/>
      <c r="M887" s="3"/>
      <c r="N887" s="3"/>
      <c r="O887" s="3"/>
      <c r="P887" s="3"/>
      <c r="Q887" s="3"/>
      <c r="R887" s="3"/>
      <c r="S887" s="3"/>
      <c r="T887" s="3"/>
      <c r="U887" s="3"/>
      <c r="V887" s="3"/>
      <c r="W887" s="3"/>
      <c r="X887" s="3"/>
      <c r="Y887" s="3"/>
      <c r="Z887" s="3"/>
    </row>
    <row r="888">
      <c r="A888" s="3"/>
      <c r="B888" s="4"/>
      <c r="C888" s="4"/>
      <c r="D888" s="4"/>
      <c r="E888" s="4"/>
      <c r="F888" s="4"/>
      <c r="G888" s="3"/>
      <c r="H888" s="3"/>
      <c r="I888" s="3"/>
      <c r="J888" s="3"/>
      <c r="K888" s="3"/>
      <c r="L888" s="3"/>
      <c r="M888" s="3"/>
      <c r="N888" s="3"/>
      <c r="O888" s="3"/>
      <c r="P888" s="3"/>
      <c r="Q888" s="3"/>
      <c r="R888" s="3"/>
      <c r="S888" s="3"/>
      <c r="T888" s="3"/>
      <c r="U888" s="3"/>
      <c r="V888" s="3"/>
      <c r="W888" s="3"/>
      <c r="X888" s="3"/>
      <c r="Y888" s="3"/>
      <c r="Z888" s="3"/>
    </row>
    <row r="889">
      <c r="A889" s="3"/>
      <c r="B889" s="4"/>
      <c r="C889" s="4"/>
      <c r="D889" s="4"/>
      <c r="E889" s="4"/>
      <c r="F889" s="4"/>
      <c r="G889" s="3"/>
      <c r="H889" s="3"/>
      <c r="I889" s="3"/>
      <c r="J889" s="3"/>
      <c r="K889" s="3"/>
      <c r="L889" s="3"/>
      <c r="M889" s="3"/>
      <c r="N889" s="3"/>
      <c r="O889" s="3"/>
      <c r="P889" s="3"/>
      <c r="Q889" s="3"/>
      <c r="R889" s="3"/>
      <c r="S889" s="3"/>
      <c r="T889" s="3"/>
      <c r="U889" s="3"/>
      <c r="V889" s="3"/>
      <c r="W889" s="3"/>
      <c r="X889" s="3"/>
      <c r="Y889" s="3"/>
      <c r="Z889" s="3"/>
    </row>
    <row r="890">
      <c r="A890" s="3"/>
      <c r="B890" s="4"/>
      <c r="C890" s="4"/>
      <c r="D890" s="4"/>
      <c r="E890" s="4"/>
      <c r="F890" s="4"/>
      <c r="G890" s="3"/>
      <c r="H890" s="3"/>
      <c r="I890" s="3"/>
      <c r="J890" s="3"/>
      <c r="K890" s="3"/>
      <c r="L890" s="3"/>
      <c r="M890" s="3"/>
      <c r="N890" s="3"/>
      <c r="O890" s="3"/>
      <c r="P890" s="3"/>
      <c r="Q890" s="3"/>
      <c r="R890" s="3"/>
      <c r="S890" s="3"/>
      <c r="T890" s="3"/>
      <c r="U890" s="3"/>
      <c r="V890" s="3"/>
      <c r="W890" s="3"/>
      <c r="X890" s="3"/>
      <c r="Y890" s="3"/>
      <c r="Z890" s="3"/>
    </row>
    <row r="891">
      <c r="A891" s="3"/>
      <c r="B891" s="4"/>
      <c r="C891" s="4"/>
      <c r="D891" s="4"/>
      <c r="E891" s="4"/>
      <c r="F891" s="4"/>
      <c r="G891" s="3"/>
      <c r="H891" s="3"/>
      <c r="I891" s="3"/>
      <c r="J891" s="3"/>
      <c r="K891" s="3"/>
      <c r="L891" s="3"/>
      <c r="M891" s="3"/>
      <c r="N891" s="3"/>
      <c r="O891" s="3"/>
      <c r="P891" s="3"/>
      <c r="Q891" s="3"/>
      <c r="R891" s="3"/>
      <c r="S891" s="3"/>
      <c r="T891" s="3"/>
      <c r="U891" s="3"/>
      <c r="V891" s="3"/>
      <c r="W891" s="3"/>
      <c r="X891" s="3"/>
      <c r="Y891" s="3"/>
      <c r="Z891" s="3"/>
    </row>
    <row r="892">
      <c r="A892" s="3"/>
      <c r="B892" s="4"/>
      <c r="C892" s="4"/>
      <c r="D892" s="4"/>
      <c r="E892" s="4"/>
      <c r="F892" s="4"/>
      <c r="G892" s="3"/>
      <c r="H892" s="3"/>
      <c r="I892" s="3"/>
      <c r="J892" s="3"/>
      <c r="K892" s="3"/>
      <c r="L892" s="3"/>
      <c r="M892" s="3"/>
      <c r="N892" s="3"/>
      <c r="O892" s="3"/>
      <c r="P892" s="3"/>
      <c r="Q892" s="3"/>
      <c r="R892" s="3"/>
      <c r="S892" s="3"/>
      <c r="T892" s="3"/>
      <c r="U892" s="3"/>
      <c r="V892" s="3"/>
      <c r="W892" s="3"/>
      <c r="X892" s="3"/>
      <c r="Y892" s="3"/>
      <c r="Z892" s="3"/>
    </row>
    <row r="893">
      <c r="A893" s="3"/>
      <c r="B893" s="4"/>
      <c r="C893" s="4"/>
      <c r="D893" s="4"/>
      <c r="E893" s="4"/>
      <c r="F893" s="4"/>
      <c r="G893" s="3"/>
      <c r="H893" s="3"/>
      <c r="I893" s="3"/>
      <c r="J893" s="3"/>
      <c r="K893" s="3"/>
      <c r="L893" s="3"/>
      <c r="M893" s="3"/>
      <c r="N893" s="3"/>
      <c r="O893" s="3"/>
      <c r="P893" s="3"/>
      <c r="Q893" s="3"/>
      <c r="R893" s="3"/>
      <c r="S893" s="3"/>
      <c r="T893" s="3"/>
      <c r="U893" s="3"/>
      <c r="V893" s="3"/>
      <c r="W893" s="3"/>
      <c r="X893" s="3"/>
      <c r="Y893" s="3"/>
      <c r="Z893" s="3"/>
    </row>
    <row r="894">
      <c r="A894" s="3"/>
      <c r="B894" s="4"/>
      <c r="C894" s="4"/>
      <c r="D894" s="4"/>
      <c r="E894" s="4"/>
      <c r="F894" s="4"/>
      <c r="G894" s="3"/>
      <c r="H894" s="3"/>
      <c r="I894" s="3"/>
      <c r="J894" s="3"/>
      <c r="K894" s="3"/>
      <c r="L894" s="3"/>
      <c r="M894" s="3"/>
      <c r="N894" s="3"/>
      <c r="O894" s="3"/>
      <c r="P894" s="3"/>
      <c r="Q894" s="3"/>
      <c r="R894" s="3"/>
      <c r="S894" s="3"/>
      <c r="T894" s="3"/>
      <c r="U894" s="3"/>
      <c r="V894" s="3"/>
      <c r="W894" s="3"/>
      <c r="X894" s="3"/>
      <c r="Y894" s="3"/>
      <c r="Z894" s="3"/>
    </row>
    <row r="895">
      <c r="A895" s="3"/>
      <c r="B895" s="4"/>
      <c r="C895" s="4"/>
      <c r="D895" s="4"/>
      <c r="E895" s="4"/>
      <c r="F895" s="4"/>
      <c r="G895" s="3"/>
      <c r="H895" s="3"/>
      <c r="I895" s="3"/>
      <c r="J895" s="3"/>
      <c r="K895" s="3"/>
      <c r="L895" s="3"/>
      <c r="M895" s="3"/>
      <c r="N895" s="3"/>
      <c r="O895" s="3"/>
      <c r="P895" s="3"/>
      <c r="Q895" s="3"/>
      <c r="R895" s="3"/>
      <c r="S895" s="3"/>
      <c r="T895" s="3"/>
      <c r="U895" s="3"/>
      <c r="V895" s="3"/>
      <c r="W895" s="3"/>
      <c r="X895" s="3"/>
      <c r="Y895" s="3"/>
      <c r="Z895" s="3"/>
    </row>
    <row r="896">
      <c r="A896" s="3"/>
      <c r="B896" s="4"/>
      <c r="C896" s="4"/>
      <c r="D896" s="4"/>
      <c r="E896" s="4"/>
      <c r="F896" s="4"/>
      <c r="G896" s="3"/>
      <c r="H896" s="3"/>
      <c r="I896" s="3"/>
      <c r="J896" s="3"/>
      <c r="K896" s="3"/>
      <c r="L896" s="3"/>
      <c r="M896" s="3"/>
      <c r="N896" s="3"/>
      <c r="O896" s="3"/>
      <c r="P896" s="3"/>
      <c r="Q896" s="3"/>
      <c r="R896" s="3"/>
      <c r="S896" s="3"/>
      <c r="T896" s="3"/>
      <c r="U896" s="3"/>
      <c r="V896" s="3"/>
      <c r="W896" s="3"/>
      <c r="X896" s="3"/>
      <c r="Y896" s="3"/>
      <c r="Z896" s="3"/>
    </row>
    <row r="897">
      <c r="A897" s="3"/>
      <c r="B897" s="4"/>
      <c r="C897" s="4"/>
      <c r="D897" s="4"/>
      <c r="E897" s="4"/>
      <c r="F897" s="4"/>
      <c r="G897" s="3"/>
      <c r="H897" s="3"/>
      <c r="I897" s="3"/>
      <c r="J897" s="3"/>
      <c r="K897" s="3"/>
      <c r="L897" s="3"/>
      <c r="M897" s="3"/>
      <c r="N897" s="3"/>
      <c r="O897" s="3"/>
      <c r="P897" s="3"/>
      <c r="Q897" s="3"/>
      <c r="R897" s="3"/>
      <c r="S897" s="3"/>
      <c r="T897" s="3"/>
      <c r="U897" s="3"/>
      <c r="V897" s="3"/>
      <c r="W897" s="3"/>
      <c r="X897" s="3"/>
      <c r="Y897" s="3"/>
      <c r="Z897" s="3"/>
    </row>
    <row r="898">
      <c r="A898" s="3"/>
      <c r="B898" s="4"/>
      <c r="C898" s="4"/>
      <c r="D898" s="4"/>
      <c r="E898" s="4"/>
      <c r="F898" s="4"/>
      <c r="G898" s="3"/>
      <c r="H898" s="3"/>
      <c r="I898" s="3"/>
      <c r="J898" s="3"/>
      <c r="K898" s="3"/>
      <c r="L898" s="3"/>
      <c r="M898" s="3"/>
      <c r="N898" s="3"/>
      <c r="O898" s="3"/>
      <c r="P898" s="3"/>
      <c r="Q898" s="3"/>
      <c r="R898" s="3"/>
      <c r="S898" s="3"/>
      <c r="T898" s="3"/>
      <c r="U898" s="3"/>
      <c r="V898" s="3"/>
      <c r="W898" s="3"/>
      <c r="X898" s="3"/>
      <c r="Y898" s="3"/>
      <c r="Z898" s="3"/>
    </row>
    <row r="899">
      <c r="A899" s="3"/>
      <c r="B899" s="4"/>
      <c r="C899" s="4"/>
      <c r="D899" s="4"/>
      <c r="E899" s="4"/>
      <c r="F899" s="4"/>
      <c r="G899" s="3"/>
      <c r="H899" s="3"/>
      <c r="I899" s="3"/>
      <c r="J899" s="3"/>
      <c r="K899" s="3"/>
      <c r="L899" s="3"/>
      <c r="M899" s="3"/>
      <c r="N899" s="3"/>
      <c r="O899" s="3"/>
      <c r="P899" s="3"/>
      <c r="Q899" s="3"/>
      <c r="R899" s="3"/>
      <c r="S899" s="3"/>
      <c r="T899" s="3"/>
      <c r="U899" s="3"/>
      <c r="V899" s="3"/>
      <c r="W899" s="3"/>
      <c r="X899" s="3"/>
      <c r="Y899" s="3"/>
      <c r="Z899" s="3"/>
    </row>
    <row r="900">
      <c r="A900" s="3"/>
      <c r="B900" s="4"/>
      <c r="C900" s="4"/>
      <c r="D900" s="4"/>
      <c r="E900" s="4"/>
      <c r="F900" s="4"/>
      <c r="G900" s="3"/>
      <c r="H900" s="3"/>
      <c r="I900" s="3"/>
      <c r="J900" s="3"/>
      <c r="K900" s="3"/>
      <c r="L900" s="3"/>
      <c r="M900" s="3"/>
      <c r="N900" s="3"/>
      <c r="O900" s="3"/>
      <c r="P900" s="3"/>
      <c r="Q900" s="3"/>
      <c r="R900" s="3"/>
      <c r="S900" s="3"/>
      <c r="T900" s="3"/>
      <c r="U900" s="3"/>
      <c r="V900" s="3"/>
      <c r="W900" s="3"/>
      <c r="X900" s="3"/>
      <c r="Y900" s="3"/>
      <c r="Z900" s="3"/>
    </row>
    <row r="901">
      <c r="A901" s="3"/>
      <c r="B901" s="4"/>
      <c r="C901" s="4"/>
      <c r="D901" s="4"/>
      <c r="E901" s="4"/>
      <c r="F901" s="4"/>
      <c r="G901" s="3"/>
      <c r="H901" s="3"/>
      <c r="I901" s="3"/>
      <c r="J901" s="3"/>
      <c r="K901" s="3"/>
      <c r="L901" s="3"/>
      <c r="M901" s="3"/>
      <c r="N901" s="3"/>
      <c r="O901" s="3"/>
      <c r="P901" s="3"/>
      <c r="Q901" s="3"/>
      <c r="R901" s="3"/>
      <c r="S901" s="3"/>
      <c r="T901" s="3"/>
      <c r="U901" s="3"/>
      <c r="V901" s="3"/>
      <c r="W901" s="3"/>
      <c r="X901" s="3"/>
      <c r="Y901" s="3"/>
      <c r="Z901" s="3"/>
    </row>
    <row r="902">
      <c r="A902" s="3"/>
      <c r="B902" s="4"/>
      <c r="C902" s="4"/>
      <c r="D902" s="4"/>
      <c r="E902" s="4"/>
      <c r="F902" s="4"/>
      <c r="G902" s="3"/>
      <c r="H902" s="3"/>
      <c r="I902" s="3"/>
      <c r="J902" s="3"/>
      <c r="K902" s="3"/>
      <c r="L902" s="3"/>
      <c r="M902" s="3"/>
      <c r="N902" s="3"/>
      <c r="O902" s="3"/>
      <c r="P902" s="3"/>
      <c r="Q902" s="3"/>
      <c r="R902" s="3"/>
      <c r="S902" s="3"/>
      <c r="T902" s="3"/>
      <c r="U902" s="3"/>
      <c r="V902" s="3"/>
      <c r="W902" s="3"/>
      <c r="X902" s="3"/>
      <c r="Y902" s="3"/>
      <c r="Z902" s="3"/>
    </row>
    <row r="903">
      <c r="A903" s="3"/>
      <c r="B903" s="4"/>
      <c r="C903" s="4"/>
      <c r="D903" s="4"/>
      <c r="E903" s="4"/>
      <c r="F903" s="4"/>
      <c r="G903" s="3"/>
      <c r="H903" s="3"/>
      <c r="I903" s="3"/>
      <c r="J903" s="3"/>
      <c r="K903" s="3"/>
      <c r="L903" s="3"/>
      <c r="M903" s="3"/>
      <c r="N903" s="3"/>
      <c r="O903" s="3"/>
      <c r="P903" s="3"/>
      <c r="Q903" s="3"/>
      <c r="R903" s="3"/>
      <c r="S903" s="3"/>
      <c r="T903" s="3"/>
      <c r="U903" s="3"/>
      <c r="V903" s="3"/>
      <c r="W903" s="3"/>
      <c r="X903" s="3"/>
      <c r="Y903" s="3"/>
      <c r="Z903" s="3"/>
    </row>
    <row r="904">
      <c r="A904" s="3"/>
      <c r="B904" s="4"/>
      <c r="C904" s="4"/>
      <c r="D904" s="4"/>
      <c r="E904" s="4"/>
      <c r="F904" s="4"/>
      <c r="G904" s="3"/>
      <c r="H904" s="3"/>
      <c r="I904" s="3"/>
      <c r="J904" s="3"/>
      <c r="K904" s="3"/>
      <c r="L904" s="3"/>
      <c r="M904" s="3"/>
      <c r="N904" s="3"/>
      <c r="O904" s="3"/>
      <c r="P904" s="3"/>
      <c r="Q904" s="3"/>
      <c r="R904" s="3"/>
      <c r="S904" s="3"/>
      <c r="T904" s="3"/>
      <c r="U904" s="3"/>
      <c r="V904" s="3"/>
      <c r="W904" s="3"/>
      <c r="X904" s="3"/>
      <c r="Y904" s="3"/>
      <c r="Z904" s="3"/>
    </row>
    <row r="905">
      <c r="A905" s="3"/>
      <c r="B905" s="4"/>
      <c r="C905" s="4"/>
      <c r="D905" s="4"/>
      <c r="E905" s="4"/>
      <c r="F905" s="4"/>
      <c r="G905" s="3"/>
      <c r="H905" s="3"/>
      <c r="I905" s="3"/>
      <c r="J905" s="3"/>
      <c r="K905" s="3"/>
      <c r="L905" s="3"/>
      <c r="M905" s="3"/>
      <c r="N905" s="3"/>
      <c r="O905" s="3"/>
      <c r="P905" s="3"/>
      <c r="Q905" s="3"/>
      <c r="R905" s="3"/>
      <c r="S905" s="3"/>
      <c r="T905" s="3"/>
      <c r="U905" s="3"/>
      <c r="V905" s="3"/>
      <c r="W905" s="3"/>
      <c r="X905" s="3"/>
      <c r="Y905" s="3"/>
      <c r="Z905" s="3"/>
    </row>
    <row r="906">
      <c r="A906" s="3"/>
      <c r="B906" s="4"/>
      <c r="C906" s="4"/>
      <c r="D906" s="4"/>
      <c r="E906" s="4"/>
      <c r="F906" s="4"/>
      <c r="G906" s="3"/>
      <c r="H906" s="3"/>
      <c r="I906" s="3"/>
      <c r="J906" s="3"/>
      <c r="K906" s="3"/>
      <c r="L906" s="3"/>
      <c r="M906" s="3"/>
      <c r="N906" s="3"/>
      <c r="O906" s="3"/>
      <c r="P906" s="3"/>
      <c r="Q906" s="3"/>
      <c r="R906" s="3"/>
      <c r="S906" s="3"/>
      <c r="T906" s="3"/>
      <c r="U906" s="3"/>
      <c r="V906" s="3"/>
      <c r="W906" s="3"/>
      <c r="X906" s="3"/>
      <c r="Y906" s="3"/>
      <c r="Z906" s="3"/>
    </row>
    <row r="907">
      <c r="A907" s="3"/>
      <c r="B907" s="4"/>
      <c r="C907" s="4"/>
      <c r="D907" s="4"/>
      <c r="E907" s="4"/>
      <c r="F907" s="4"/>
      <c r="G907" s="3"/>
      <c r="H907" s="3"/>
      <c r="I907" s="3"/>
      <c r="J907" s="3"/>
      <c r="K907" s="3"/>
      <c r="L907" s="3"/>
      <c r="M907" s="3"/>
      <c r="N907" s="3"/>
      <c r="O907" s="3"/>
      <c r="P907" s="3"/>
      <c r="Q907" s="3"/>
      <c r="R907" s="3"/>
      <c r="S907" s="3"/>
      <c r="T907" s="3"/>
      <c r="U907" s="3"/>
      <c r="V907" s="3"/>
      <c r="W907" s="3"/>
      <c r="X907" s="3"/>
      <c r="Y907" s="3"/>
      <c r="Z907" s="3"/>
    </row>
    <row r="908">
      <c r="A908" s="3"/>
      <c r="B908" s="4"/>
      <c r="C908" s="4"/>
      <c r="D908" s="4"/>
      <c r="E908" s="4"/>
      <c r="F908" s="4"/>
      <c r="G908" s="3"/>
      <c r="H908" s="3"/>
      <c r="I908" s="3"/>
      <c r="J908" s="3"/>
      <c r="K908" s="3"/>
      <c r="L908" s="3"/>
      <c r="M908" s="3"/>
      <c r="N908" s="3"/>
      <c r="O908" s="3"/>
      <c r="P908" s="3"/>
      <c r="Q908" s="3"/>
      <c r="R908" s="3"/>
      <c r="S908" s="3"/>
      <c r="T908" s="3"/>
      <c r="U908" s="3"/>
      <c r="V908" s="3"/>
      <c r="W908" s="3"/>
      <c r="X908" s="3"/>
      <c r="Y908" s="3"/>
      <c r="Z908" s="3"/>
    </row>
    <row r="909">
      <c r="A909" s="3"/>
      <c r="B909" s="4"/>
      <c r="C909" s="4"/>
      <c r="D909" s="4"/>
      <c r="E909" s="4"/>
      <c r="F909" s="4"/>
      <c r="G909" s="3"/>
      <c r="H909" s="3"/>
      <c r="I909" s="3"/>
      <c r="J909" s="3"/>
      <c r="K909" s="3"/>
      <c r="L909" s="3"/>
      <c r="M909" s="3"/>
      <c r="N909" s="3"/>
      <c r="O909" s="3"/>
      <c r="P909" s="3"/>
      <c r="Q909" s="3"/>
      <c r="R909" s="3"/>
      <c r="S909" s="3"/>
      <c r="T909" s="3"/>
      <c r="U909" s="3"/>
      <c r="V909" s="3"/>
      <c r="W909" s="3"/>
      <c r="X909" s="3"/>
      <c r="Y909" s="3"/>
      <c r="Z909" s="3"/>
    </row>
    <row r="910">
      <c r="A910" s="3"/>
      <c r="B910" s="4"/>
      <c r="C910" s="4"/>
      <c r="D910" s="4"/>
      <c r="E910" s="4"/>
      <c r="F910" s="4"/>
      <c r="G910" s="3"/>
      <c r="H910" s="3"/>
      <c r="I910" s="3"/>
      <c r="J910" s="3"/>
      <c r="K910" s="3"/>
      <c r="L910" s="3"/>
      <c r="M910" s="3"/>
      <c r="N910" s="3"/>
      <c r="O910" s="3"/>
      <c r="P910" s="3"/>
      <c r="Q910" s="3"/>
      <c r="R910" s="3"/>
      <c r="S910" s="3"/>
      <c r="T910" s="3"/>
      <c r="U910" s="3"/>
      <c r="V910" s="3"/>
      <c r="W910" s="3"/>
      <c r="X910" s="3"/>
      <c r="Y910" s="3"/>
      <c r="Z910" s="3"/>
    </row>
    <row r="911">
      <c r="A911" s="3"/>
      <c r="B911" s="4"/>
      <c r="C911" s="4"/>
      <c r="D911" s="4"/>
      <c r="E911" s="4"/>
      <c r="F911" s="4"/>
      <c r="G911" s="3"/>
      <c r="H911" s="3"/>
      <c r="I911" s="3"/>
      <c r="J911" s="3"/>
      <c r="K911" s="3"/>
      <c r="L911" s="3"/>
      <c r="M911" s="3"/>
      <c r="N911" s="3"/>
      <c r="O911" s="3"/>
      <c r="P911" s="3"/>
      <c r="Q911" s="3"/>
      <c r="R911" s="3"/>
      <c r="S911" s="3"/>
      <c r="T911" s="3"/>
      <c r="U911" s="3"/>
      <c r="V911" s="3"/>
      <c r="W911" s="3"/>
      <c r="X911" s="3"/>
      <c r="Y911" s="3"/>
      <c r="Z911" s="3"/>
    </row>
    <row r="912">
      <c r="A912" s="3"/>
      <c r="B912" s="4"/>
      <c r="C912" s="4"/>
      <c r="D912" s="4"/>
      <c r="E912" s="4"/>
      <c r="F912" s="4"/>
      <c r="G912" s="3"/>
      <c r="H912" s="3"/>
      <c r="I912" s="3"/>
      <c r="J912" s="3"/>
      <c r="K912" s="3"/>
      <c r="L912" s="3"/>
      <c r="M912" s="3"/>
      <c r="N912" s="3"/>
      <c r="O912" s="3"/>
      <c r="P912" s="3"/>
      <c r="Q912" s="3"/>
      <c r="R912" s="3"/>
      <c r="S912" s="3"/>
      <c r="T912" s="3"/>
      <c r="U912" s="3"/>
      <c r="V912" s="3"/>
      <c r="W912" s="3"/>
      <c r="X912" s="3"/>
      <c r="Y912" s="3"/>
      <c r="Z912" s="3"/>
    </row>
    <row r="913">
      <c r="A913" s="3"/>
      <c r="B913" s="4"/>
      <c r="C913" s="4"/>
      <c r="D913" s="4"/>
      <c r="E913" s="4"/>
      <c r="F913" s="4"/>
      <c r="G913" s="3"/>
      <c r="H913" s="3"/>
      <c r="I913" s="3"/>
      <c r="J913" s="3"/>
      <c r="K913" s="3"/>
      <c r="L913" s="3"/>
      <c r="M913" s="3"/>
      <c r="N913" s="3"/>
      <c r="O913" s="3"/>
      <c r="P913" s="3"/>
      <c r="Q913" s="3"/>
      <c r="R913" s="3"/>
      <c r="S913" s="3"/>
      <c r="T913" s="3"/>
      <c r="U913" s="3"/>
      <c r="V913" s="3"/>
      <c r="W913" s="3"/>
      <c r="X913" s="3"/>
      <c r="Y913" s="3"/>
      <c r="Z913" s="3"/>
    </row>
    <row r="914">
      <c r="A914" s="3"/>
      <c r="B914" s="4"/>
      <c r="C914" s="4"/>
      <c r="D914" s="4"/>
      <c r="E914" s="4"/>
      <c r="F914" s="4"/>
      <c r="G914" s="3"/>
      <c r="H914" s="3"/>
      <c r="I914" s="3"/>
      <c r="J914" s="3"/>
      <c r="K914" s="3"/>
      <c r="L914" s="3"/>
      <c r="M914" s="3"/>
      <c r="N914" s="3"/>
      <c r="O914" s="3"/>
      <c r="P914" s="3"/>
      <c r="Q914" s="3"/>
      <c r="R914" s="3"/>
      <c r="S914" s="3"/>
      <c r="T914" s="3"/>
      <c r="U914" s="3"/>
      <c r="V914" s="3"/>
      <c r="W914" s="3"/>
      <c r="X914" s="3"/>
      <c r="Y914" s="3"/>
      <c r="Z914" s="3"/>
    </row>
    <row r="915">
      <c r="A915" s="3"/>
      <c r="B915" s="4"/>
      <c r="C915" s="4"/>
      <c r="D915" s="4"/>
      <c r="E915" s="4"/>
      <c r="F915" s="4"/>
      <c r="G915" s="3"/>
      <c r="H915" s="3"/>
      <c r="I915" s="3"/>
      <c r="J915" s="3"/>
      <c r="K915" s="3"/>
      <c r="L915" s="3"/>
      <c r="M915" s="3"/>
      <c r="N915" s="3"/>
      <c r="O915" s="3"/>
      <c r="P915" s="3"/>
      <c r="Q915" s="3"/>
      <c r="R915" s="3"/>
      <c r="S915" s="3"/>
      <c r="T915" s="3"/>
      <c r="U915" s="3"/>
      <c r="V915" s="3"/>
      <c r="W915" s="3"/>
      <c r="X915" s="3"/>
      <c r="Y915" s="3"/>
      <c r="Z915" s="3"/>
    </row>
    <row r="916">
      <c r="A916" s="3"/>
      <c r="B916" s="4"/>
      <c r="C916" s="4"/>
      <c r="D916" s="4"/>
      <c r="E916" s="4"/>
      <c r="F916" s="4"/>
      <c r="G916" s="3"/>
      <c r="H916" s="3"/>
      <c r="I916" s="3"/>
      <c r="J916" s="3"/>
      <c r="K916" s="3"/>
      <c r="L916" s="3"/>
      <c r="M916" s="3"/>
      <c r="N916" s="3"/>
      <c r="O916" s="3"/>
      <c r="P916" s="3"/>
      <c r="Q916" s="3"/>
      <c r="R916" s="3"/>
      <c r="S916" s="3"/>
      <c r="T916" s="3"/>
      <c r="U916" s="3"/>
      <c r="V916" s="3"/>
      <c r="W916" s="3"/>
      <c r="X916" s="3"/>
      <c r="Y916" s="3"/>
      <c r="Z916" s="3"/>
    </row>
    <row r="917">
      <c r="A917" s="3"/>
      <c r="B917" s="4"/>
      <c r="C917" s="4"/>
      <c r="D917" s="4"/>
      <c r="E917" s="4"/>
      <c r="F917" s="4"/>
      <c r="G917" s="3"/>
      <c r="H917" s="3"/>
      <c r="I917" s="3"/>
      <c r="J917" s="3"/>
      <c r="K917" s="3"/>
      <c r="L917" s="3"/>
      <c r="M917" s="3"/>
      <c r="N917" s="3"/>
      <c r="O917" s="3"/>
      <c r="P917" s="3"/>
      <c r="Q917" s="3"/>
      <c r="R917" s="3"/>
      <c r="S917" s="3"/>
      <c r="T917" s="3"/>
      <c r="U917" s="3"/>
      <c r="V917" s="3"/>
      <c r="W917" s="3"/>
      <c r="X917" s="3"/>
      <c r="Y917" s="3"/>
      <c r="Z917" s="3"/>
    </row>
    <row r="918">
      <c r="A918" s="3"/>
      <c r="B918" s="4"/>
      <c r="C918" s="4"/>
      <c r="D918" s="4"/>
      <c r="E918" s="4"/>
      <c r="F918" s="4"/>
      <c r="G918" s="3"/>
      <c r="H918" s="3"/>
      <c r="I918" s="3"/>
      <c r="J918" s="3"/>
      <c r="K918" s="3"/>
      <c r="L918" s="3"/>
      <c r="M918" s="3"/>
      <c r="N918" s="3"/>
      <c r="O918" s="3"/>
      <c r="P918" s="3"/>
      <c r="Q918" s="3"/>
      <c r="R918" s="3"/>
      <c r="S918" s="3"/>
      <c r="T918" s="3"/>
      <c r="U918" s="3"/>
      <c r="V918" s="3"/>
      <c r="W918" s="3"/>
      <c r="X918" s="3"/>
      <c r="Y918" s="3"/>
      <c r="Z918" s="3"/>
    </row>
    <row r="919">
      <c r="A919" s="3"/>
      <c r="B919" s="4"/>
      <c r="C919" s="4"/>
      <c r="D919" s="4"/>
      <c r="E919" s="4"/>
      <c r="F919" s="4"/>
      <c r="G919" s="3"/>
      <c r="H919" s="3"/>
      <c r="I919" s="3"/>
      <c r="J919" s="3"/>
      <c r="K919" s="3"/>
      <c r="L919" s="3"/>
      <c r="M919" s="3"/>
      <c r="N919" s="3"/>
      <c r="O919" s="3"/>
      <c r="P919" s="3"/>
      <c r="Q919" s="3"/>
      <c r="R919" s="3"/>
      <c r="S919" s="3"/>
      <c r="T919" s="3"/>
      <c r="U919" s="3"/>
      <c r="V919" s="3"/>
      <c r="W919" s="3"/>
      <c r="X919" s="3"/>
      <c r="Y919" s="3"/>
      <c r="Z919" s="3"/>
    </row>
    <row r="920">
      <c r="A920" s="3"/>
      <c r="B920" s="4"/>
      <c r="C920" s="4"/>
      <c r="D920" s="4"/>
      <c r="E920" s="4"/>
      <c r="F920" s="4"/>
      <c r="G920" s="3"/>
      <c r="H920" s="3"/>
      <c r="I920" s="3"/>
      <c r="J920" s="3"/>
      <c r="K920" s="3"/>
      <c r="L920" s="3"/>
      <c r="M920" s="3"/>
      <c r="N920" s="3"/>
      <c r="O920" s="3"/>
      <c r="P920" s="3"/>
      <c r="Q920" s="3"/>
      <c r="R920" s="3"/>
      <c r="S920" s="3"/>
      <c r="T920" s="3"/>
      <c r="U920" s="3"/>
      <c r="V920" s="3"/>
      <c r="W920" s="3"/>
      <c r="X920" s="3"/>
      <c r="Y920" s="3"/>
      <c r="Z920" s="3"/>
    </row>
    <row r="921">
      <c r="A921" s="3"/>
      <c r="B921" s="4"/>
      <c r="C921" s="4"/>
      <c r="D921" s="4"/>
      <c r="E921" s="4"/>
      <c r="F921" s="4"/>
      <c r="G921" s="3"/>
      <c r="H921" s="3"/>
      <c r="I921" s="3"/>
      <c r="J921" s="3"/>
      <c r="K921" s="3"/>
      <c r="L921" s="3"/>
      <c r="M921" s="3"/>
      <c r="N921" s="3"/>
      <c r="O921" s="3"/>
      <c r="P921" s="3"/>
      <c r="Q921" s="3"/>
      <c r="R921" s="3"/>
      <c r="S921" s="3"/>
      <c r="T921" s="3"/>
      <c r="U921" s="3"/>
      <c r="V921" s="3"/>
      <c r="W921" s="3"/>
      <c r="X921" s="3"/>
      <c r="Y921" s="3"/>
      <c r="Z921" s="3"/>
    </row>
    <row r="922">
      <c r="A922" s="3"/>
      <c r="B922" s="4"/>
      <c r="C922" s="4"/>
      <c r="D922" s="4"/>
      <c r="E922" s="4"/>
      <c r="F922" s="4"/>
      <c r="G922" s="3"/>
      <c r="H922" s="3"/>
      <c r="I922" s="3"/>
      <c r="J922" s="3"/>
      <c r="K922" s="3"/>
      <c r="L922" s="3"/>
      <c r="M922" s="3"/>
      <c r="N922" s="3"/>
      <c r="O922" s="3"/>
      <c r="P922" s="3"/>
      <c r="Q922" s="3"/>
      <c r="R922" s="3"/>
      <c r="S922" s="3"/>
      <c r="T922" s="3"/>
      <c r="U922" s="3"/>
      <c r="V922" s="3"/>
      <c r="W922" s="3"/>
      <c r="X922" s="3"/>
      <c r="Y922" s="3"/>
      <c r="Z922" s="3"/>
    </row>
    <row r="923">
      <c r="A923" s="3"/>
      <c r="B923" s="4"/>
      <c r="C923" s="4"/>
      <c r="D923" s="4"/>
      <c r="E923" s="4"/>
      <c r="F923" s="4"/>
      <c r="G923" s="3"/>
      <c r="H923" s="3"/>
      <c r="I923" s="3"/>
      <c r="J923" s="3"/>
      <c r="K923" s="3"/>
      <c r="L923" s="3"/>
      <c r="M923" s="3"/>
      <c r="N923" s="3"/>
      <c r="O923" s="3"/>
      <c r="P923" s="3"/>
      <c r="Q923" s="3"/>
      <c r="R923" s="3"/>
      <c r="S923" s="3"/>
      <c r="T923" s="3"/>
      <c r="U923" s="3"/>
      <c r="V923" s="3"/>
      <c r="W923" s="3"/>
      <c r="X923" s="3"/>
      <c r="Y923" s="3"/>
      <c r="Z923" s="3"/>
    </row>
    <row r="924">
      <c r="A924" s="3"/>
      <c r="B924" s="4"/>
      <c r="C924" s="4"/>
      <c r="D924" s="4"/>
      <c r="E924" s="4"/>
      <c r="F924" s="4"/>
      <c r="G924" s="3"/>
      <c r="H924" s="3"/>
      <c r="I924" s="3"/>
      <c r="J924" s="3"/>
      <c r="K924" s="3"/>
      <c r="L924" s="3"/>
      <c r="M924" s="3"/>
      <c r="N924" s="3"/>
      <c r="O924" s="3"/>
      <c r="P924" s="3"/>
      <c r="Q924" s="3"/>
      <c r="R924" s="3"/>
      <c r="S924" s="3"/>
      <c r="T924" s="3"/>
      <c r="U924" s="3"/>
      <c r="V924" s="3"/>
      <c r="W924" s="3"/>
      <c r="X924" s="3"/>
      <c r="Y924" s="3"/>
      <c r="Z924" s="3"/>
    </row>
    <row r="925">
      <c r="A925" s="3"/>
      <c r="B925" s="4"/>
      <c r="C925" s="4"/>
      <c r="D925" s="4"/>
      <c r="E925" s="4"/>
      <c r="F925" s="4"/>
      <c r="G925" s="3"/>
      <c r="H925" s="3"/>
      <c r="I925" s="3"/>
      <c r="J925" s="3"/>
      <c r="K925" s="3"/>
      <c r="L925" s="3"/>
      <c r="M925" s="3"/>
      <c r="N925" s="3"/>
      <c r="O925" s="3"/>
      <c r="P925" s="3"/>
      <c r="Q925" s="3"/>
      <c r="R925" s="3"/>
      <c r="S925" s="3"/>
      <c r="T925" s="3"/>
      <c r="U925" s="3"/>
      <c r="V925" s="3"/>
      <c r="W925" s="3"/>
      <c r="X925" s="3"/>
      <c r="Y925" s="3"/>
      <c r="Z925" s="3"/>
    </row>
    <row r="926">
      <c r="A926" s="3"/>
      <c r="B926" s="4"/>
      <c r="C926" s="4"/>
      <c r="D926" s="4"/>
      <c r="E926" s="4"/>
      <c r="F926" s="4"/>
      <c r="G926" s="3"/>
      <c r="H926" s="3"/>
      <c r="I926" s="3"/>
      <c r="J926" s="3"/>
      <c r="K926" s="3"/>
      <c r="L926" s="3"/>
      <c r="M926" s="3"/>
      <c r="N926" s="3"/>
      <c r="O926" s="3"/>
      <c r="P926" s="3"/>
      <c r="Q926" s="3"/>
      <c r="R926" s="3"/>
      <c r="S926" s="3"/>
      <c r="T926" s="3"/>
      <c r="U926" s="3"/>
      <c r="V926" s="3"/>
      <c r="W926" s="3"/>
      <c r="X926" s="3"/>
      <c r="Y926" s="3"/>
      <c r="Z926" s="3"/>
    </row>
    <row r="927">
      <c r="A927" s="3"/>
      <c r="B927" s="4"/>
      <c r="C927" s="4"/>
      <c r="D927" s="4"/>
      <c r="E927" s="4"/>
      <c r="F927" s="4"/>
      <c r="G927" s="3"/>
      <c r="H927" s="3"/>
      <c r="I927" s="3"/>
      <c r="J927" s="3"/>
      <c r="K927" s="3"/>
      <c r="L927" s="3"/>
      <c r="M927" s="3"/>
      <c r="N927" s="3"/>
      <c r="O927" s="3"/>
      <c r="P927" s="3"/>
      <c r="Q927" s="3"/>
      <c r="R927" s="3"/>
      <c r="S927" s="3"/>
      <c r="T927" s="3"/>
      <c r="U927" s="3"/>
      <c r="V927" s="3"/>
      <c r="W927" s="3"/>
      <c r="X927" s="3"/>
      <c r="Y927" s="3"/>
      <c r="Z927" s="3"/>
    </row>
    <row r="928">
      <c r="A928" s="3"/>
      <c r="B928" s="4"/>
      <c r="C928" s="4"/>
      <c r="D928" s="4"/>
      <c r="E928" s="4"/>
      <c r="F928" s="4"/>
      <c r="G928" s="3"/>
      <c r="H928" s="3"/>
      <c r="I928" s="3"/>
      <c r="J928" s="3"/>
      <c r="K928" s="3"/>
      <c r="L928" s="3"/>
      <c r="M928" s="3"/>
      <c r="N928" s="3"/>
      <c r="O928" s="3"/>
      <c r="P928" s="3"/>
      <c r="Q928" s="3"/>
      <c r="R928" s="3"/>
      <c r="S928" s="3"/>
      <c r="T928" s="3"/>
      <c r="U928" s="3"/>
      <c r="V928" s="3"/>
      <c r="W928" s="3"/>
      <c r="X928" s="3"/>
      <c r="Y928" s="3"/>
      <c r="Z928" s="3"/>
    </row>
    <row r="929">
      <c r="A929" s="3"/>
      <c r="B929" s="4"/>
      <c r="C929" s="4"/>
      <c r="D929" s="4"/>
      <c r="E929" s="4"/>
      <c r="F929" s="4"/>
      <c r="G929" s="3"/>
      <c r="H929" s="3"/>
      <c r="I929" s="3"/>
      <c r="J929" s="3"/>
      <c r="K929" s="3"/>
      <c r="L929" s="3"/>
      <c r="M929" s="3"/>
      <c r="N929" s="3"/>
      <c r="O929" s="3"/>
      <c r="P929" s="3"/>
      <c r="Q929" s="3"/>
      <c r="R929" s="3"/>
      <c r="S929" s="3"/>
      <c r="T929" s="3"/>
      <c r="U929" s="3"/>
      <c r="V929" s="3"/>
      <c r="W929" s="3"/>
      <c r="X929" s="3"/>
      <c r="Y929" s="3"/>
      <c r="Z929" s="3"/>
    </row>
    <row r="930">
      <c r="A930" s="3"/>
      <c r="B930" s="4"/>
      <c r="C930" s="4"/>
      <c r="D930" s="4"/>
      <c r="E930" s="4"/>
      <c r="F930" s="4"/>
      <c r="G930" s="3"/>
      <c r="H930" s="3"/>
      <c r="I930" s="3"/>
      <c r="J930" s="3"/>
      <c r="K930" s="3"/>
      <c r="L930" s="3"/>
      <c r="M930" s="3"/>
      <c r="N930" s="3"/>
      <c r="O930" s="3"/>
      <c r="P930" s="3"/>
      <c r="Q930" s="3"/>
      <c r="R930" s="3"/>
      <c r="S930" s="3"/>
      <c r="T930" s="3"/>
      <c r="U930" s="3"/>
      <c r="V930" s="3"/>
      <c r="W930" s="3"/>
      <c r="X930" s="3"/>
      <c r="Y930" s="3"/>
      <c r="Z930" s="3"/>
    </row>
    <row r="931">
      <c r="A931" s="3"/>
      <c r="B931" s="4"/>
      <c r="C931" s="4"/>
      <c r="D931" s="4"/>
      <c r="E931" s="4"/>
      <c r="F931" s="4"/>
      <c r="G931" s="3"/>
      <c r="H931" s="3"/>
      <c r="I931" s="3"/>
      <c r="J931" s="3"/>
      <c r="K931" s="3"/>
      <c r="L931" s="3"/>
      <c r="M931" s="3"/>
      <c r="N931" s="3"/>
      <c r="O931" s="3"/>
      <c r="P931" s="3"/>
      <c r="Q931" s="3"/>
      <c r="R931" s="3"/>
      <c r="S931" s="3"/>
      <c r="T931" s="3"/>
      <c r="U931" s="3"/>
      <c r="V931" s="3"/>
      <c r="W931" s="3"/>
      <c r="X931" s="3"/>
      <c r="Y931" s="3"/>
      <c r="Z931" s="3"/>
    </row>
    <row r="932">
      <c r="A932" s="3"/>
      <c r="B932" s="4"/>
      <c r="C932" s="4"/>
      <c r="D932" s="4"/>
      <c r="E932" s="4"/>
      <c r="F932" s="4"/>
      <c r="G932" s="3"/>
      <c r="H932" s="3"/>
      <c r="I932" s="3"/>
      <c r="J932" s="3"/>
      <c r="K932" s="3"/>
      <c r="L932" s="3"/>
      <c r="M932" s="3"/>
      <c r="N932" s="3"/>
      <c r="O932" s="3"/>
      <c r="P932" s="3"/>
      <c r="Q932" s="3"/>
      <c r="R932" s="3"/>
      <c r="S932" s="3"/>
      <c r="T932" s="3"/>
      <c r="U932" s="3"/>
      <c r="V932" s="3"/>
      <c r="W932" s="3"/>
      <c r="X932" s="3"/>
      <c r="Y932" s="3"/>
      <c r="Z932" s="3"/>
    </row>
    <row r="933">
      <c r="A933" s="3"/>
      <c r="B933" s="4"/>
      <c r="C933" s="4"/>
      <c r="D933" s="4"/>
      <c r="E933" s="4"/>
      <c r="F933" s="4"/>
      <c r="G933" s="3"/>
      <c r="H933" s="3"/>
      <c r="I933" s="3"/>
      <c r="J933" s="3"/>
      <c r="K933" s="3"/>
      <c r="L933" s="3"/>
      <c r="M933" s="3"/>
      <c r="N933" s="3"/>
      <c r="O933" s="3"/>
      <c r="P933" s="3"/>
      <c r="Q933" s="3"/>
      <c r="R933" s="3"/>
      <c r="S933" s="3"/>
      <c r="T933" s="3"/>
      <c r="U933" s="3"/>
      <c r="V933" s="3"/>
      <c r="W933" s="3"/>
      <c r="X933" s="3"/>
      <c r="Y933" s="3"/>
      <c r="Z933" s="3"/>
    </row>
    <row r="934">
      <c r="A934" s="3"/>
      <c r="B934" s="4"/>
      <c r="C934" s="4"/>
      <c r="D934" s="4"/>
      <c r="E934" s="4"/>
      <c r="F934" s="4"/>
      <c r="G934" s="3"/>
      <c r="H934" s="3"/>
      <c r="I934" s="3"/>
      <c r="J934" s="3"/>
      <c r="K934" s="3"/>
      <c r="L934" s="3"/>
      <c r="M934" s="3"/>
      <c r="N934" s="3"/>
      <c r="O934" s="3"/>
      <c r="P934" s="3"/>
      <c r="Q934" s="3"/>
      <c r="R934" s="3"/>
      <c r="S934" s="3"/>
      <c r="T934" s="3"/>
      <c r="U934" s="3"/>
      <c r="V934" s="3"/>
      <c r="W934" s="3"/>
      <c r="X934" s="3"/>
      <c r="Y934" s="3"/>
      <c r="Z934" s="3"/>
    </row>
    <row r="935">
      <c r="A935" s="3"/>
      <c r="B935" s="4"/>
      <c r="C935" s="4"/>
      <c r="D935" s="4"/>
      <c r="E935" s="4"/>
      <c r="F935" s="4"/>
      <c r="G935" s="3"/>
      <c r="H935" s="3"/>
      <c r="I935" s="3"/>
      <c r="J935" s="3"/>
      <c r="K935" s="3"/>
      <c r="L935" s="3"/>
      <c r="M935" s="3"/>
      <c r="N935" s="3"/>
      <c r="O935" s="3"/>
      <c r="P935" s="3"/>
      <c r="Q935" s="3"/>
      <c r="R935" s="3"/>
      <c r="S935" s="3"/>
      <c r="T935" s="3"/>
      <c r="U935" s="3"/>
      <c r="V935" s="3"/>
      <c r="W935" s="3"/>
      <c r="X935" s="3"/>
      <c r="Y935" s="3"/>
      <c r="Z935" s="3"/>
    </row>
    <row r="936">
      <c r="A936" s="3"/>
      <c r="B936" s="4"/>
      <c r="C936" s="4"/>
      <c r="D936" s="4"/>
      <c r="E936" s="4"/>
      <c r="F936" s="4"/>
      <c r="G936" s="3"/>
      <c r="H936" s="3"/>
      <c r="I936" s="3"/>
      <c r="J936" s="3"/>
      <c r="K936" s="3"/>
      <c r="L936" s="3"/>
      <c r="M936" s="3"/>
      <c r="N936" s="3"/>
      <c r="O936" s="3"/>
      <c r="P936" s="3"/>
      <c r="Q936" s="3"/>
      <c r="R936" s="3"/>
      <c r="S936" s="3"/>
      <c r="T936" s="3"/>
      <c r="U936" s="3"/>
      <c r="V936" s="3"/>
      <c r="W936" s="3"/>
      <c r="X936" s="3"/>
      <c r="Y936" s="3"/>
      <c r="Z936" s="3"/>
    </row>
    <row r="937">
      <c r="A937" s="3"/>
      <c r="B937" s="4"/>
      <c r="C937" s="4"/>
      <c r="D937" s="4"/>
      <c r="E937" s="4"/>
      <c r="F937" s="4"/>
      <c r="G937" s="3"/>
      <c r="H937" s="3"/>
      <c r="I937" s="3"/>
      <c r="J937" s="3"/>
      <c r="K937" s="3"/>
      <c r="L937" s="3"/>
      <c r="M937" s="3"/>
      <c r="N937" s="3"/>
      <c r="O937" s="3"/>
      <c r="P937" s="3"/>
      <c r="Q937" s="3"/>
      <c r="R937" s="3"/>
      <c r="S937" s="3"/>
      <c r="T937" s="3"/>
      <c r="U937" s="3"/>
      <c r="V937" s="3"/>
      <c r="W937" s="3"/>
      <c r="X937" s="3"/>
      <c r="Y937" s="3"/>
      <c r="Z937" s="3"/>
    </row>
    <row r="938">
      <c r="A938" s="3"/>
      <c r="B938" s="4"/>
      <c r="C938" s="4"/>
      <c r="D938" s="4"/>
      <c r="E938" s="4"/>
      <c r="F938" s="4"/>
      <c r="G938" s="3"/>
      <c r="H938" s="3"/>
      <c r="I938" s="3"/>
      <c r="J938" s="3"/>
      <c r="K938" s="3"/>
      <c r="L938" s="3"/>
      <c r="M938" s="3"/>
      <c r="N938" s="3"/>
      <c r="O938" s="3"/>
      <c r="P938" s="3"/>
      <c r="Q938" s="3"/>
      <c r="R938" s="3"/>
      <c r="S938" s="3"/>
      <c r="T938" s="3"/>
      <c r="U938" s="3"/>
      <c r="V938" s="3"/>
      <c r="W938" s="3"/>
      <c r="X938" s="3"/>
      <c r="Y938" s="3"/>
      <c r="Z938" s="3"/>
    </row>
    <row r="939">
      <c r="A939" s="3"/>
      <c r="B939" s="4"/>
      <c r="C939" s="4"/>
      <c r="D939" s="4"/>
      <c r="E939" s="4"/>
      <c r="F939" s="4"/>
      <c r="G939" s="3"/>
      <c r="H939" s="3"/>
      <c r="I939" s="3"/>
      <c r="J939" s="3"/>
      <c r="K939" s="3"/>
      <c r="L939" s="3"/>
      <c r="M939" s="3"/>
      <c r="N939" s="3"/>
      <c r="O939" s="3"/>
      <c r="P939" s="3"/>
      <c r="Q939" s="3"/>
      <c r="R939" s="3"/>
      <c r="S939" s="3"/>
      <c r="T939" s="3"/>
      <c r="U939" s="3"/>
      <c r="V939" s="3"/>
      <c r="W939" s="3"/>
      <c r="X939" s="3"/>
      <c r="Y939" s="3"/>
      <c r="Z939" s="3"/>
    </row>
    <row r="940">
      <c r="A940" s="3"/>
      <c r="B940" s="4"/>
      <c r="C940" s="4"/>
      <c r="D940" s="4"/>
      <c r="E940" s="4"/>
      <c r="F940" s="4"/>
      <c r="G940" s="3"/>
      <c r="H940" s="3"/>
      <c r="I940" s="3"/>
      <c r="J940" s="3"/>
      <c r="K940" s="3"/>
      <c r="L940" s="3"/>
      <c r="M940" s="3"/>
      <c r="N940" s="3"/>
      <c r="O940" s="3"/>
      <c r="P940" s="3"/>
      <c r="Q940" s="3"/>
      <c r="R940" s="3"/>
      <c r="S940" s="3"/>
      <c r="T940" s="3"/>
      <c r="U940" s="3"/>
      <c r="V940" s="3"/>
      <c r="W940" s="3"/>
      <c r="X940" s="3"/>
      <c r="Y940" s="3"/>
      <c r="Z940" s="3"/>
    </row>
    <row r="941">
      <c r="A941" s="3"/>
      <c r="B941" s="4"/>
      <c r="C941" s="4"/>
      <c r="D941" s="4"/>
      <c r="E941" s="4"/>
      <c r="F941" s="4"/>
      <c r="G941" s="3"/>
      <c r="H941" s="3"/>
      <c r="I941" s="3"/>
      <c r="J941" s="3"/>
      <c r="K941" s="3"/>
      <c r="L941" s="3"/>
      <c r="M941" s="3"/>
      <c r="N941" s="3"/>
      <c r="O941" s="3"/>
      <c r="P941" s="3"/>
      <c r="Q941" s="3"/>
      <c r="R941" s="3"/>
      <c r="S941" s="3"/>
      <c r="T941" s="3"/>
      <c r="U941" s="3"/>
      <c r="V941" s="3"/>
      <c r="W941" s="3"/>
      <c r="X941" s="3"/>
      <c r="Y941" s="3"/>
      <c r="Z941" s="3"/>
    </row>
    <row r="942">
      <c r="A942" s="3"/>
      <c r="B942" s="4"/>
      <c r="C942" s="4"/>
      <c r="D942" s="4"/>
      <c r="E942" s="4"/>
      <c r="F942" s="4"/>
      <c r="G942" s="3"/>
      <c r="H942" s="3"/>
      <c r="I942" s="3"/>
      <c r="J942" s="3"/>
      <c r="K942" s="3"/>
      <c r="L942" s="3"/>
      <c r="M942" s="3"/>
      <c r="N942" s="3"/>
      <c r="O942" s="3"/>
      <c r="P942" s="3"/>
      <c r="Q942" s="3"/>
      <c r="R942" s="3"/>
      <c r="S942" s="3"/>
      <c r="T942" s="3"/>
      <c r="U942" s="3"/>
      <c r="V942" s="3"/>
      <c r="W942" s="3"/>
      <c r="X942" s="3"/>
      <c r="Y942" s="3"/>
      <c r="Z942" s="3"/>
    </row>
    <row r="943">
      <c r="A943" s="3"/>
      <c r="B943" s="4"/>
      <c r="C943" s="4"/>
      <c r="D943" s="4"/>
      <c r="E943" s="4"/>
      <c r="F943" s="4"/>
      <c r="G943" s="3"/>
      <c r="H943" s="3"/>
      <c r="I943" s="3"/>
      <c r="J943" s="3"/>
      <c r="K943" s="3"/>
      <c r="L943" s="3"/>
      <c r="M943" s="3"/>
      <c r="N943" s="3"/>
      <c r="O943" s="3"/>
      <c r="P943" s="3"/>
      <c r="Q943" s="3"/>
      <c r="R943" s="3"/>
      <c r="S943" s="3"/>
      <c r="T943" s="3"/>
      <c r="U943" s="3"/>
      <c r="V943" s="3"/>
      <c r="W943" s="3"/>
      <c r="X943" s="3"/>
      <c r="Y943" s="3"/>
      <c r="Z943" s="3"/>
    </row>
    <row r="944">
      <c r="A944" s="3"/>
      <c r="B944" s="4"/>
      <c r="C944" s="4"/>
      <c r="D944" s="4"/>
      <c r="E944" s="4"/>
      <c r="F944" s="4"/>
      <c r="G944" s="3"/>
      <c r="H944" s="3"/>
      <c r="I944" s="3"/>
      <c r="J944" s="3"/>
      <c r="K944" s="3"/>
      <c r="L944" s="3"/>
      <c r="M944" s="3"/>
      <c r="N944" s="3"/>
      <c r="O944" s="3"/>
      <c r="P944" s="3"/>
      <c r="Q944" s="3"/>
      <c r="R944" s="3"/>
      <c r="S944" s="3"/>
      <c r="T944" s="3"/>
      <c r="U944" s="3"/>
      <c r="V944" s="3"/>
      <c r="W944" s="3"/>
      <c r="X944" s="3"/>
      <c r="Y944" s="3"/>
      <c r="Z944" s="3"/>
    </row>
    <row r="945">
      <c r="A945" s="3"/>
      <c r="B945" s="4"/>
      <c r="C945" s="4"/>
      <c r="D945" s="4"/>
      <c r="E945" s="4"/>
      <c r="F945" s="4"/>
      <c r="G945" s="3"/>
      <c r="H945" s="3"/>
      <c r="I945" s="3"/>
      <c r="J945" s="3"/>
      <c r="K945" s="3"/>
      <c r="L945" s="3"/>
      <c r="M945" s="3"/>
      <c r="N945" s="3"/>
      <c r="O945" s="3"/>
      <c r="P945" s="3"/>
      <c r="Q945" s="3"/>
      <c r="R945" s="3"/>
      <c r="S945" s="3"/>
      <c r="T945" s="3"/>
      <c r="U945" s="3"/>
      <c r="V945" s="3"/>
      <c r="W945" s="3"/>
      <c r="X945" s="3"/>
      <c r="Y945" s="3"/>
      <c r="Z945" s="3"/>
    </row>
    <row r="946">
      <c r="A946" s="3"/>
      <c r="B946" s="4"/>
      <c r="C946" s="4"/>
      <c r="D946" s="4"/>
      <c r="E946" s="4"/>
      <c r="F946" s="4"/>
      <c r="G946" s="3"/>
      <c r="H946" s="3"/>
      <c r="I946" s="3"/>
      <c r="J946" s="3"/>
      <c r="K946" s="3"/>
      <c r="L946" s="3"/>
      <c r="M946" s="3"/>
      <c r="N946" s="3"/>
      <c r="O946" s="3"/>
      <c r="P946" s="3"/>
      <c r="Q946" s="3"/>
      <c r="R946" s="3"/>
      <c r="S946" s="3"/>
      <c r="T946" s="3"/>
      <c r="U946" s="3"/>
      <c r="V946" s="3"/>
      <c r="W946" s="3"/>
      <c r="X946" s="3"/>
      <c r="Y946" s="3"/>
      <c r="Z946" s="3"/>
    </row>
    <row r="947">
      <c r="A947" s="3"/>
      <c r="B947" s="4"/>
      <c r="C947" s="4"/>
      <c r="D947" s="4"/>
      <c r="E947" s="4"/>
      <c r="F947" s="4"/>
      <c r="G947" s="3"/>
      <c r="H947" s="3"/>
      <c r="I947" s="3"/>
      <c r="J947" s="3"/>
      <c r="K947" s="3"/>
      <c r="L947" s="3"/>
      <c r="M947" s="3"/>
      <c r="N947" s="3"/>
      <c r="O947" s="3"/>
      <c r="P947" s="3"/>
      <c r="Q947" s="3"/>
      <c r="R947" s="3"/>
      <c r="S947" s="3"/>
      <c r="T947" s="3"/>
      <c r="U947" s="3"/>
      <c r="V947" s="3"/>
      <c r="W947" s="3"/>
      <c r="X947" s="3"/>
      <c r="Y947" s="3"/>
      <c r="Z947" s="3"/>
    </row>
    <row r="948">
      <c r="A948" s="3"/>
      <c r="B948" s="4"/>
      <c r="C948" s="4"/>
      <c r="D948" s="4"/>
      <c r="E948" s="4"/>
      <c r="F948" s="4"/>
      <c r="G948" s="3"/>
      <c r="H948" s="3"/>
      <c r="I948" s="3"/>
      <c r="J948" s="3"/>
      <c r="K948" s="3"/>
      <c r="L948" s="3"/>
      <c r="M948" s="3"/>
      <c r="N948" s="3"/>
      <c r="O948" s="3"/>
      <c r="P948" s="3"/>
      <c r="Q948" s="3"/>
      <c r="R948" s="3"/>
      <c r="S948" s="3"/>
      <c r="T948" s="3"/>
      <c r="U948" s="3"/>
      <c r="V948" s="3"/>
      <c r="W948" s="3"/>
      <c r="X948" s="3"/>
      <c r="Y948" s="3"/>
      <c r="Z948" s="3"/>
    </row>
    <row r="949">
      <c r="A949" s="3"/>
      <c r="B949" s="4"/>
      <c r="C949" s="4"/>
      <c r="D949" s="4"/>
      <c r="E949" s="4"/>
      <c r="F949" s="4"/>
      <c r="G949" s="3"/>
      <c r="H949" s="3"/>
      <c r="I949" s="3"/>
      <c r="J949" s="3"/>
      <c r="K949" s="3"/>
      <c r="L949" s="3"/>
      <c r="M949" s="3"/>
      <c r="N949" s="3"/>
      <c r="O949" s="3"/>
      <c r="P949" s="3"/>
      <c r="Q949" s="3"/>
      <c r="R949" s="3"/>
      <c r="S949" s="3"/>
      <c r="T949" s="3"/>
      <c r="U949" s="3"/>
      <c r="V949" s="3"/>
      <c r="W949" s="3"/>
      <c r="X949" s="3"/>
      <c r="Y949" s="3"/>
      <c r="Z949" s="3"/>
    </row>
    <row r="950">
      <c r="A950" s="3"/>
      <c r="B950" s="4"/>
      <c r="C950" s="4"/>
      <c r="D950" s="4"/>
      <c r="E950" s="4"/>
      <c r="F950" s="4"/>
      <c r="G950" s="3"/>
      <c r="H950" s="3"/>
      <c r="I950" s="3"/>
      <c r="J950" s="3"/>
      <c r="K950" s="3"/>
      <c r="L950" s="3"/>
      <c r="M950" s="3"/>
      <c r="N950" s="3"/>
      <c r="O950" s="3"/>
      <c r="P950" s="3"/>
      <c r="Q950" s="3"/>
      <c r="R950" s="3"/>
      <c r="S950" s="3"/>
      <c r="T950" s="3"/>
      <c r="U950" s="3"/>
      <c r="V950" s="3"/>
      <c r="W950" s="3"/>
      <c r="X950" s="3"/>
      <c r="Y950" s="3"/>
      <c r="Z950" s="3"/>
    </row>
    <row r="951">
      <c r="A951" s="3"/>
      <c r="B951" s="4"/>
      <c r="C951" s="4"/>
      <c r="D951" s="4"/>
      <c r="E951" s="4"/>
      <c r="F951" s="4"/>
      <c r="G951" s="3"/>
      <c r="H951" s="3"/>
      <c r="I951" s="3"/>
      <c r="J951" s="3"/>
      <c r="K951" s="3"/>
      <c r="L951" s="3"/>
      <c r="M951" s="3"/>
      <c r="N951" s="3"/>
      <c r="O951" s="3"/>
      <c r="P951" s="3"/>
      <c r="Q951" s="3"/>
      <c r="R951" s="3"/>
      <c r="S951" s="3"/>
      <c r="T951" s="3"/>
      <c r="U951" s="3"/>
      <c r="V951" s="3"/>
      <c r="W951" s="3"/>
      <c r="X951" s="3"/>
      <c r="Y951" s="3"/>
      <c r="Z951" s="3"/>
    </row>
    <row r="952">
      <c r="A952" s="3"/>
      <c r="B952" s="4"/>
      <c r="C952" s="4"/>
      <c r="D952" s="4"/>
      <c r="E952" s="4"/>
      <c r="F952" s="4"/>
      <c r="G952" s="3"/>
      <c r="H952" s="3"/>
      <c r="I952" s="3"/>
      <c r="J952" s="3"/>
      <c r="K952" s="3"/>
      <c r="L952" s="3"/>
      <c r="M952" s="3"/>
      <c r="N952" s="3"/>
      <c r="O952" s="3"/>
      <c r="P952" s="3"/>
      <c r="Q952" s="3"/>
      <c r="R952" s="3"/>
      <c r="S952" s="3"/>
      <c r="T952" s="3"/>
      <c r="U952" s="3"/>
      <c r="V952" s="3"/>
      <c r="W952" s="3"/>
      <c r="X952" s="3"/>
      <c r="Y952" s="3"/>
      <c r="Z952" s="3"/>
    </row>
    <row r="953">
      <c r="A953" s="3"/>
      <c r="B953" s="4"/>
      <c r="C953" s="4"/>
      <c r="D953" s="4"/>
      <c r="E953" s="4"/>
      <c r="F953" s="4"/>
      <c r="G953" s="3"/>
      <c r="H953" s="3"/>
      <c r="I953" s="3"/>
      <c r="J953" s="3"/>
      <c r="K953" s="3"/>
      <c r="L953" s="3"/>
      <c r="M953" s="3"/>
      <c r="N953" s="3"/>
      <c r="O953" s="3"/>
      <c r="P953" s="3"/>
      <c r="Q953" s="3"/>
      <c r="R953" s="3"/>
      <c r="S953" s="3"/>
      <c r="T953" s="3"/>
      <c r="U953" s="3"/>
      <c r="V953" s="3"/>
      <c r="W953" s="3"/>
      <c r="X953" s="3"/>
      <c r="Y953" s="3"/>
      <c r="Z953" s="3"/>
    </row>
    <row r="954">
      <c r="A954" s="3"/>
      <c r="B954" s="4"/>
      <c r="C954" s="4"/>
      <c r="D954" s="4"/>
      <c r="E954" s="4"/>
      <c r="F954" s="4"/>
      <c r="G954" s="3"/>
      <c r="H954" s="3"/>
      <c r="I954" s="3"/>
      <c r="J954" s="3"/>
      <c r="K954" s="3"/>
      <c r="L954" s="3"/>
      <c r="M954" s="3"/>
      <c r="N954" s="3"/>
      <c r="O954" s="3"/>
      <c r="P954" s="3"/>
      <c r="Q954" s="3"/>
      <c r="R954" s="3"/>
      <c r="S954" s="3"/>
      <c r="T954" s="3"/>
      <c r="U954" s="3"/>
      <c r="V954" s="3"/>
      <c r="W954" s="3"/>
      <c r="X954" s="3"/>
      <c r="Y954" s="3"/>
      <c r="Z954" s="3"/>
    </row>
    <row r="955">
      <c r="A955" s="3"/>
      <c r="B955" s="4"/>
      <c r="C955" s="4"/>
      <c r="D955" s="4"/>
      <c r="E955" s="4"/>
      <c r="F955" s="4"/>
      <c r="G955" s="3"/>
      <c r="H955" s="3"/>
      <c r="I955" s="3"/>
      <c r="J955" s="3"/>
      <c r="K955" s="3"/>
      <c r="L955" s="3"/>
      <c r="M955" s="3"/>
      <c r="N955" s="3"/>
      <c r="O955" s="3"/>
      <c r="P955" s="3"/>
      <c r="Q955" s="3"/>
      <c r="R955" s="3"/>
      <c r="S955" s="3"/>
      <c r="T955" s="3"/>
      <c r="U955" s="3"/>
      <c r="V955" s="3"/>
      <c r="W955" s="3"/>
      <c r="X955" s="3"/>
      <c r="Y955" s="3"/>
      <c r="Z955" s="3"/>
    </row>
    <row r="956">
      <c r="A956" s="3"/>
      <c r="B956" s="4"/>
      <c r="C956" s="4"/>
      <c r="D956" s="4"/>
      <c r="E956" s="4"/>
      <c r="F956" s="4"/>
      <c r="G956" s="3"/>
      <c r="H956" s="3"/>
      <c r="I956" s="3"/>
      <c r="J956" s="3"/>
      <c r="K956" s="3"/>
      <c r="L956" s="3"/>
      <c r="M956" s="3"/>
      <c r="N956" s="3"/>
      <c r="O956" s="3"/>
      <c r="P956" s="3"/>
      <c r="Q956" s="3"/>
      <c r="R956" s="3"/>
      <c r="S956" s="3"/>
      <c r="T956" s="3"/>
      <c r="U956" s="3"/>
      <c r="V956" s="3"/>
      <c r="W956" s="3"/>
      <c r="X956" s="3"/>
      <c r="Y956" s="3"/>
      <c r="Z956" s="3"/>
    </row>
    <row r="957">
      <c r="A957" s="3"/>
      <c r="B957" s="4"/>
      <c r="C957" s="4"/>
      <c r="D957" s="4"/>
      <c r="E957" s="4"/>
      <c r="F957" s="4"/>
      <c r="G957" s="3"/>
      <c r="H957" s="3"/>
      <c r="I957" s="3"/>
      <c r="J957" s="3"/>
      <c r="K957" s="3"/>
      <c r="L957" s="3"/>
      <c r="M957" s="3"/>
      <c r="N957" s="3"/>
      <c r="O957" s="3"/>
      <c r="P957" s="3"/>
      <c r="Q957" s="3"/>
      <c r="R957" s="3"/>
      <c r="S957" s="3"/>
      <c r="T957" s="3"/>
      <c r="U957" s="3"/>
      <c r="V957" s="3"/>
      <c r="W957" s="3"/>
      <c r="X957" s="3"/>
      <c r="Y957" s="3"/>
      <c r="Z957" s="3"/>
    </row>
    <row r="958">
      <c r="A958" s="3"/>
      <c r="B958" s="4"/>
      <c r="C958" s="4"/>
      <c r="D958" s="4"/>
      <c r="E958" s="4"/>
      <c r="F958" s="4"/>
      <c r="G958" s="3"/>
      <c r="H958" s="3"/>
      <c r="I958" s="3"/>
      <c r="J958" s="3"/>
      <c r="K958" s="3"/>
      <c r="L958" s="3"/>
      <c r="M958" s="3"/>
      <c r="N958" s="3"/>
      <c r="O958" s="3"/>
      <c r="P958" s="3"/>
      <c r="Q958" s="3"/>
      <c r="R958" s="3"/>
      <c r="S958" s="3"/>
      <c r="T958" s="3"/>
      <c r="U958" s="3"/>
      <c r="V958" s="3"/>
      <c r="W958" s="3"/>
      <c r="X958" s="3"/>
      <c r="Y958" s="3"/>
      <c r="Z958" s="3"/>
    </row>
    <row r="959">
      <c r="A959" s="3"/>
      <c r="B959" s="4"/>
      <c r="C959" s="4"/>
      <c r="D959" s="4"/>
      <c r="E959" s="4"/>
      <c r="F959" s="4"/>
      <c r="G959" s="3"/>
      <c r="H959" s="3"/>
      <c r="I959" s="3"/>
      <c r="J959" s="3"/>
      <c r="K959" s="3"/>
      <c r="L959" s="3"/>
      <c r="M959" s="3"/>
      <c r="N959" s="3"/>
      <c r="O959" s="3"/>
      <c r="P959" s="3"/>
      <c r="Q959" s="3"/>
      <c r="R959" s="3"/>
      <c r="S959" s="3"/>
      <c r="T959" s="3"/>
      <c r="U959" s="3"/>
      <c r="V959" s="3"/>
      <c r="W959" s="3"/>
      <c r="X959" s="3"/>
      <c r="Y959" s="3"/>
      <c r="Z959" s="3"/>
    </row>
    <row r="960">
      <c r="A960" s="3"/>
      <c r="B960" s="4"/>
      <c r="C960" s="4"/>
      <c r="D960" s="4"/>
      <c r="E960" s="4"/>
      <c r="F960" s="4"/>
      <c r="G960" s="3"/>
      <c r="H960" s="3"/>
      <c r="I960" s="3"/>
      <c r="J960" s="3"/>
      <c r="K960" s="3"/>
      <c r="L960" s="3"/>
      <c r="M960" s="3"/>
      <c r="N960" s="3"/>
      <c r="O960" s="3"/>
      <c r="P960" s="3"/>
      <c r="Q960" s="3"/>
      <c r="R960" s="3"/>
      <c r="S960" s="3"/>
      <c r="T960" s="3"/>
      <c r="U960" s="3"/>
      <c r="V960" s="3"/>
      <c r="W960" s="3"/>
      <c r="X960" s="3"/>
      <c r="Y960" s="3"/>
      <c r="Z960" s="3"/>
    </row>
    <row r="961">
      <c r="A961" s="3"/>
      <c r="B961" s="4"/>
      <c r="C961" s="4"/>
      <c r="D961" s="4"/>
      <c r="E961" s="4"/>
      <c r="F961" s="4"/>
      <c r="G961" s="3"/>
      <c r="H961" s="3"/>
      <c r="I961" s="3"/>
      <c r="J961" s="3"/>
      <c r="K961" s="3"/>
      <c r="L961" s="3"/>
      <c r="M961" s="3"/>
      <c r="N961" s="3"/>
      <c r="O961" s="3"/>
      <c r="P961" s="3"/>
      <c r="Q961" s="3"/>
      <c r="R961" s="3"/>
      <c r="S961" s="3"/>
      <c r="T961" s="3"/>
      <c r="U961" s="3"/>
      <c r="V961" s="3"/>
      <c r="W961" s="3"/>
      <c r="X961" s="3"/>
      <c r="Y961" s="3"/>
      <c r="Z961" s="3"/>
    </row>
    <row r="962">
      <c r="A962" s="3"/>
      <c r="B962" s="4"/>
      <c r="C962" s="4"/>
      <c r="D962" s="4"/>
      <c r="E962" s="4"/>
      <c r="F962" s="4"/>
      <c r="G962" s="3"/>
      <c r="H962" s="3"/>
      <c r="I962" s="3"/>
      <c r="J962" s="3"/>
      <c r="K962" s="3"/>
      <c r="L962" s="3"/>
      <c r="M962" s="3"/>
      <c r="N962" s="3"/>
      <c r="O962" s="3"/>
      <c r="P962" s="3"/>
      <c r="Q962" s="3"/>
      <c r="R962" s="3"/>
      <c r="S962" s="3"/>
      <c r="T962" s="3"/>
      <c r="U962" s="3"/>
      <c r="V962" s="3"/>
      <c r="W962" s="3"/>
      <c r="X962" s="3"/>
      <c r="Y962" s="3"/>
      <c r="Z962" s="3"/>
    </row>
    <row r="963">
      <c r="A963" s="3"/>
      <c r="B963" s="4"/>
      <c r="C963" s="4"/>
      <c r="D963" s="4"/>
      <c r="E963" s="4"/>
      <c r="F963" s="4"/>
      <c r="G963" s="3"/>
      <c r="H963" s="3"/>
      <c r="I963" s="3"/>
      <c r="J963" s="3"/>
      <c r="K963" s="3"/>
      <c r="L963" s="3"/>
      <c r="M963" s="3"/>
      <c r="N963" s="3"/>
      <c r="O963" s="3"/>
      <c r="P963" s="3"/>
      <c r="Q963" s="3"/>
      <c r="R963" s="3"/>
      <c r="S963" s="3"/>
      <c r="T963" s="3"/>
      <c r="U963" s="3"/>
      <c r="V963" s="3"/>
      <c r="W963" s="3"/>
      <c r="X963" s="3"/>
      <c r="Y963" s="3"/>
      <c r="Z963" s="3"/>
    </row>
    <row r="964">
      <c r="A964" s="3"/>
      <c r="B964" s="4"/>
      <c r="C964" s="4"/>
      <c r="D964" s="4"/>
      <c r="E964" s="4"/>
      <c r="F964" s="4"/>
      <c r="G964" s="3"/>
      <c r="H964" s="3"/>
      <c r="I964" s="3"/>
      <c r="J964" s="3"/>
      <c r="K964" s="3"/>
      <c r="L964" s="3"/>
      <c r="M964" s="3"/>
      <c r="N964" s="3"/>
      <c r="O964" s="3"/>
      <c r="P964" s="3"/>
      <c r="Q964" s="3"/>
      <c r="R964" s="3"/>
      <c r="S964" s="3"/>
      <c r="T964" s="3"/>
      <c r="U964" s="3"/>
      <c r="V964" s="3"/>
      <c r="W964" s="3"/>
      <c r="X964" s="3"/>
      <c r="Y964" s="3"/>
      <c r="Z964" s="3"/>
    </row>
    <row r="965">
      <c r="A965" s="3"/>
      <c r="B965" s="4"/>
      <c r="C965" s="4"/>
      <c r="D965" s="4"/>
      <c r="E965" s="4"/>
      <c r="F965" s="4"/>
      <c r="G965" s="3"/>
      <c r="H965" s="3"/>
      <c r="I965" s="3"/>
      <c r="J965" s="3"/>
      <c r="K965" s="3"/>
      <c r="L965" s="3"/>
      <c r="M965" s="3"/>
      <c r="N965" s="3"/>
      <c r="O965" s="3"/>
      <c r="P965" s="3"/>
      <c r="Q965" s="3"/>
      <c r="R965" s="3"/>
      <c r="S965" s="3"/>
      <c r="T965" s="3"/>
      <c r="U965" s="3"/>
      <c r="V965" s="3"/>
      <c r="W965" s="3"/>
      <c r="X965" s="3"/>
      <c r="Y965" s="3"/>
      <c r="Z965" s="3"/>
    </row>
    <row r="966">
      <c r="A966" s="3"/>
      <c r="B966" s="4"/>
      <c r="C966" s="4"/>
      <c r="D966" s="4"/>
      <c r="E966" s="4"/>
      <c r="F966" s="4"/>
      <c r="G966" s="3"/>
      <c r="H966" s="3"/>
      <c r="I966" s="3"/>
      <c r="J966" s="3"/>
      <c r="K966" s="3"/>
      <c r="L966" s="3"/>
      <c r="M966" s="3"/>
      <c r="N966" s="3"/>
      <c r="O966" s="3"/>
      <c r="P966" s="3"/>
      <c r="Q966" s="3"/>
      <c r="R966" s="3"/>
      <c r="S966" s="3"/>
      <c r="T966" s="3"/>
      <c r="U966" s="3"/>
      <c r="V966" s="3"/>
      <c r="W966" s="3"/>
      <c r="X966" s="3"/>
      <c r="Y966" s="3"/>
      <c r="Z966" s="3"/>
    </row>
    <row r="967">
      <c r="A967" s="3"/>
      <c r="B967" s="4"/>
      <c r="C967" s="4"/>
      <c r="D967" s="4"/>
      <c r="E967" s="4"/>
      <c r="F967" s="4"/>
      <c r="G967" s="3"/>
      <c r="H967" s="3"/>
      <c r="I967" s="3"/>
      <c r="J967" s="3"/>
      <c r="K967" s="3"/>
      <c r="L967" s="3"/>
      <c r="M967" s="3"/>
      <c r="N967" s="3"/>
      <c r="O967" s="3"/>
      <c r="P967" s="3"/>
      <c r="Q967" s="3"/>
      <c r="R967" s="3"/>
      <c r="S967" s="3"/>
      <c r="T967" s="3"/>
      <c r="U967" s="3"/>
      <c r="V967" s="3"/>
      <c r="W967" s="3"/>
      <c r="X967" s="3"/>
      <c r="Y967" s="3"/>
      <c r="Z967" s="3"/>
    </row>
    <row r="968">
      <c r="A968" s="3"/>
      <c r="B968" s="4"/>
      <c r="C968" s="4"/>
      <c r="D968" s="4"/>
      <c r="E968" s="4"/>
      <c r="F968" s="4"/>
      <c r="G968" s="3"/>
      <c r="H968" s="3"/>
      <c r="I968" s="3"/>
      <c r="J968" s="3"/>
      <c r="K968" s="3"/>
      <c r="L968" s="3"/>
      <c r="M968" s="3"/>
      <c r="N968" s="3"/>
      <c r="O968" s="3"/>
      <c r="P968" s="3"/>
      <c r="Q968" s="3"/>
      <c r="R968" s="3"/>
      <c r="S968" s="3"/>
      <c r="T968" s="3"/>
      <c r="U968" s="3"/>
      <c r="V968" s="3"/>
      <c r="W968" s="3"/>
      <c r="X968" s="3"/>
      <c r="Y968" s="3"/>
      <c r="Z968" s="3"/>
    </row>
    <row r="969">
      <c r="A969" s="3"/>
      <c r="B969" s="4"/>
      <c r="C969" s="4"/>
      <c r="D969" s="4"/>
      <c r="E969" s="4"/>
      <c r="F969" s="4"/>
      <c r="G969" s="3"/>
      <c r="H969" s="3"/>
      <c r="I969" s="3"/>
      <c r="J969" s="3"/>
      <c r="K969" s="3"/>
      <c r="L969" s="3"/>
      <c r="M969" s="3"/>
      <c r="N969" s="3"/>
      <c r="O969" s="3"/>
      <c r="P969" s="3"/>
      <c r="Q969" s="3"/>
      <c r="R969" s="3"/>
      <c r="S969" s="3"/>
      <c r="T969" s="3"/>
      <c r="U969" s="3"/>
      <c r="V969" s="3"/>
      <c r="W969" s="3"/>
      <c r="X969" s="3"/>
      <c r="Y969" s="3"/>
      <c r="Z969" s="3"/>
    </row>
    <row r="970">
      <c r="A970" s="3"/>
      <c r="B970" s="4"/>
      <c r="C970" s="4"/>
      <c r="D970" s="4"/>
      <c r="E970" s="4"/>
      <c r="F970" s="4"/>
      <c r="G970" s="3"/>
      <c r="H970" s="3"/>
      <c r="I970" s="3"/>
      <c r="J970" s="3"/>
      <c r="K970" s="3"/>
      <c r="L970" s="3"/>
      <c r="M970" s="3"/>
      <c r="N970" s="3"/>
      <c r="O970" s="3"/>
      <c r="P970" s="3"/>
      <c r="Q970" s="3"/>
      <c r="R970" s="3"/>
      <c r="S970" s="3"/>
      <c r="T970" s="3"/>
      <c r="U970" s="3"/>
      <c r="V970" s="3"/>
      <c r="W970" s="3"/>
      <c r="X970" s="3"/>
      <c r="Y970" s="3"/>
      <c r="Z970" s="3"/>
    </row>
    <row r="971">
      <c r="A971" s="3"/>
      <c r="B971" s="4"/>
      <c r="C971" s="4"/>
      <c r="D971" s="4"/>
      <c r="E971" s="4"/>
      <c r="F971" s="4"/>
      <c r="G971" s="3"/>
      <c r="H971" s="3"/>
      <c r="I971" s="3"/>
      <c r="J971" s="3"/>
      <c r="K971" s="3"/>
      <c r="L971" s="3"/>
      <c r="M971" s="3"/>
      <c r="N971" s="3"/>
      <c r="O971" s="3"/>
      <c r="P971" s="3"/>
      <c r="Q971" s="3"/>
      <c r="R971" s="3"/>
      <c r="S971" s="3"/>
      <c r="T971" s="3"/>
      <c r="U971" s="3"/>
      <c r="V971" s="3"/>
      <c r="W971" s="3"/>
      <c r="X971" s="3"/>
      <c r="Y971" s="3"/>
      <c r="Z971" s="3"/>
    </row>
    <row r="972">
      <c r="A972" s="3"/>
      <c r="B972" s="4"/>
      <c r="C972" s="4"/>
      <c r="D972" s="4"/>
      <c r="E972" s="4"/>
      <c r="F972" s="4"/>
      <c r="G972" s="3"/>
      <c r="H972" s="3"/>
      <c r="I972" s="3"/>
      <c r="J972" s="3"/>
      <c r="K972" s="3"/>
      <c r="L972" s="3"/>
      <c r="M972" s="3"/>
      <c r="N972" s="3"/>
      <c r="O972" s="3"/>
      <c r="P972" s="3"/>
      <c r="Q972" s="3"/>
      <c r="R972" s="3"/>
      <c r="S972" s="3"/>
      <c r="T972" s="3"/>
      <c r="U972" s="3"/>
      <c r="V972" s="3"/>
      <c r="W972" s="3"/>
      <c r="X972" s="3"/>
      <c r="Y972" s="3"/>
      <c r="Z972" s="3"/>
    </row>
    <row r="973">
      <c r="A973" s="3"/>
      <c r="B973" s="4"/>
      <c r="C973" s="4"/>
      <c r="D973" s="4"/>
      <c r="E973" s="4"/>
      <c r="F973" s="4"/>
      <c r="G973" s="3"/>
      <c r="H973" s="3"/>
      <c r="I973" s="3"/>
      <c r="J973" s="3"/>
      <c r="K973" s="3"/>
      <c r="L973" s="3"/>
      <c r="M973" s="3"/>
      <c r="N973" s="3"/>
      <c r="O973" s="3"/>
      <c r="P973" s="3"/>
      <c r="Q973" s="3"/>
      <c r="R973" s="3"/>
      <c r="S973" s="3"/>
      <c r="T973" s="3"/>
      <c r="U973" s="3"/>
      <c r="V973" s="3"/>
      <c r="W973" s="3"/>
      <c r="X973" s="3"/>
      <c r="Y973" s="3"/>
      <c r="Z973" s="3"/>
    </row>
    <row r="974">
      <c r="A974" s="3"/>
      <c r="B974" s="4"/>
      <c r="C974" s="4"/>
      <c r="D974" s="4"/>
      <c r="E974" s="4"/>
      <c r="F974" s="4"/>
      <c r="G974" s="3"/>
      <c r="H974" s="3"/>
      <c r="I974" s="3"/>
      <c r="J974" s="3"/>
      <c r="K974" s="3"/>
      <c r="L974" s="3"/>
      <c r="M974" s="3"/>
      <c r="N974" s="3"/>
      <c r="O974" s="3"/>
      <c r="P974" s="3"/>
      <c r="Q974" s="3"/>
      <c r="R974" s="3"/>
      <c r="S974" s="3"/>
      <c r="T974" s="3"/>
      <c r="U974" s="3"/>
      <c r="V974" s="3"/>
      <c r="W974" s="3"/>
      <c r="X974" s="3"/>
      <c r="Y974" s="3"/>
      <c r="Z974" s="3"/>
    </row>
    <row r="975">
      <c r="A975" s="3"/>
      <c r="B975" s="4"/>
      <c r="C975" s="4"/>
      <c r="D975" s="4"/>
      <c r="E975" s="4"/>
      <c r="F975" s="4"/>
      <c r="G975" s="3"/>
      <c r="H975" s="3"/>
      <c r="I975" s="3"/>
      <c r="J975" s="3"/>
      <c r="K975" s="3"/>
      <c r="L975" s="3"/>
      <c r="M975" s="3"/>
      <c r="N975" s="3"/>
      <c r="O975" s="3"/>
      <c r="P975" s="3"/>
      <c r="Q975" s="3"/>
      <c r="R975" s="3"/>
      <c r="S975" s="3"/>
      <c r="T975" s="3"/>
      <c r="U975" s="3"/>
      <c r="V975" s="3"/>
      <c r="W975" s="3"/>
      <c r="X975" s="3"/>
      <c r="Y975" s="3"/>
      <c r="Z975" s="3"/>
    </row>
    <row r="976">
      <c r="A976" s="3"/>
      <c r="B976" s="4"/>
      <c r="C976" s="4"/>
      <c r="D976" s="4"/>
      <c r="E976" s="4"/>
      <c r="F976" s="4"/>
      <c r="G976" s="3"/>
      <c r="H976" s="3"/>
      <c r="I976" s="3"/>
      <c r="J976" s="3"/>
      <c r="K976" s="3"/>
      <c r="L976" s="3"/>
      <c r="M976" s="3"/>
      <c r="N976" s="3"/>
      <c r="O976" s="3"/>
      <c r="P976" s="3"/>
      <c r="Q976" s="3"/>
      <c r="R976" s="3"/>
      <c r="S976" s="3"/>
      <c r="T976" s="3"/>
      <c r="U976" s="3"/>
      <c r="V976" s="3"/>
      <c r="W976" s="3"/>
      <c r="X976" s="3"/>
      <c r="Y976" s="3"/>
      <c r="Z976" s="3"/>
    </row>
    <row r="977">
      <c r="A977" s="3"/>
      <c r="B977" s="4"/>
      <c r="C977" s="4"/>
      <c r="D977" s="4"/>
      <c r="E977" s="4"/>
      <c r="F977" s="4"/>
      <c r="G977" s="3"/>
      <c r="H977" s="3"/>
      <c r="I977" s="3"/>
      <c r="J977" s="3"/>
      <c r="K977" s="3"/>
      <c r="L977" s="3"/>
      <c r="M977" s="3"/>
      <c r="N977" s="3"/>
      <c r="O977" s="3"/>
      <c r="P977" s="3"/>
      <c r="Q977" s="3"/>
      <c r="R977" s="3"/>
      <c r="S977" s="3"/>
      <c r="T977" s="3"/>
      <c r="U977" s="3"/>
      <c r="V977" s="3"/>
      <c r="W977" s="3"/>
      <c r="X977" s="3"/>
      <c r="Y977" s="3"/>
      <c r="Z977" s="3"/>
    </row>
    <row r="978">
      <c r="A978" s="3"/>
      <c r="B978" s="4"/>
      <c r="C978" s="4"/>
      <c r="D978" s="4"/>
      <c r="E978" s="4"/>
      <c r="F978" s="4"/>
      <c r="G978" s="3"/>
      <c r="H978" s="3"/>
      <c r="I978" s="3"/>
      <c r="J978" s="3"/>
      <c r="K978" s="3"/>
      <c r="L978" s="3"/>
      <c r="M978" s="3"/>
      <c r="N978" s="3"/>
      <c r="O978" s="3"/>
      <c r="P978" s="3"/>
      <c r="Q978" s="3"/>
      <c r="R978" s="3"/>
      <c r="S978" s="3"/>
      <c r="T978" s="3"/>
      <c r="U978" s="3"/>
      <c r="V978" s="3"/>
      <c r="W978" s="3"/>
      <c r="X978" s="3"/>
      <c r="Y978" s="3"/>
      <c r="Z978" s="3"/>
    </row>
    <row r="979">
      <c r="A979" s="3"/>
      <c r="B979" s="4"/>
      <c r="C979" s="4"/>
      <c r="D979" s="4"/>
      <c r="E979" s="4"/>
      <c r="F979" s="4"/>
      <c r="G979" s="3"/>
      <c r="H979" s="3"/>
      <c r="I979" s="3"/>
      <c r="J979" s="3"/>
      <c r="K979" s="3"/>
      <c r="L979" s="3"/>
      <c r="M979" s="3"/>
      <c r="N979" s="3"/>
      <c r="O979" s="3"/>
      <c r="P979" s="3"/>
      <c r="Q979" s="3"/>
      <c r="R979" s="3"/>
      <c r="S979" s="3"/>
      <c r="T979" s="3"/>
      <c r="U979" s="3"/>
      <c r="V979" s="3"/>
      <c r="W979" s="3"/>
      <c r="X979" s="3"/>
      <c r="Y979" s="3"/>
      <c r="Z979" s="3"/>
    </row>
    <row r="980">
      <c r="A980" s="3"/>
      <c r="B980" s="4"/>
      <c r="C980" s="4"/>
      <c r="D980" s="4"/>
      <c r="E980" s="4"/>
      <c r="F980" s="4"/>
      <c r="G980" s="3"/>
      <c r="H980" s="3"/>
      <c r="I980" s="3"/>
      <c r="J980" s="3"/>
      <c r="K980" s="3"/>
      <c r="L980" s="3"/>
      <c r="M980" s="3"/>
      <c r="N980" s="3"/>
      <c r="O980" s="3"/>
      <c r="P980" s="3"/>
      <c r="Q980" s="3"/>
      <c r="R980" s="3"/>
      <c r="S980" s="3"/>
      <c r="T980" s="3"/>
      <c r="U980" s="3"/>
      <c r="V980" s="3"/>
      <c r="W980" s="3"/>
      <c r="X980" s="3"/>
      <c r="Y980" s="3"/>
      <c r="Z980" s="3"/>
    </row>
    <row r="981">
      <c r="A981" s="3"/>
      <c r="B981" s="4"/>
      <c r="C981" s="4"/>
      <c r="D981" s="4"/>
      <c r="E981" s="4"/>
      <c r="F981" s="4"/>
      <c r="G981" s="3"/>
      <c r="H981" s="3"/>
      <c r="I981" s="3"/>
      <c r="J981" s="3"/>
      <c r="K981" s="3"/>
      <c r="L981" s="3"/>
      <c r="M981" s="3"/>
      <c r="N981" s="3"/>
      <c r="O981" s="3"/>
      <c r="P981" s="3"/>
      <c r="Q981" s="3"/>
      <c r="R981" s="3"/>
      <c r="S981" s="3"/>
      <c r="T981" s="3"/>
      <c r="U981" s="3"/>
      <c r="V981" s="3"/>
      <c r="W981" s="3"/>
      <c r="X981" s="3"/>
      <c r="Y981" s="3"/>
      <c r="Z981" s="3"/>
    </row>
    <row r="982">
      <c r="A982" s="3"/>
      <c r="B982" s="4"/>
      <c r="C982" s="4"/>
      <c r="D982" s="4"/>
      <c r="E982" s="4"/>
      <c r="F982" s="4"/>
      <c r="G982" s="3"/>
      <c r="H982" s="3"/>
      <c r="I982" s="3"/>
      <c r="J982" s="3"/>
      <c r="K982" s="3"/>
      <c r="L982" s="3"/>
      <c r="M982" s="3"/>
      <c r="N982" s="3"/>
      <c r="O982" s="3"/>
      <c r="P982" s="3"/>
      <c r="Q982" s="3"/>
      <c r="R982" s="3"/>
      <c r="S982" s="3"/>
      <c r="T982" s="3"/>
      <c r="U982" s="3"/>
      <c r="V982" s="3"/>
      <c r="W982" s="3"/>
      <c r="X982" s="3"/>
      <c r="Y982" s="3"/>
      <c r="Z982" s="3"/>
    </row>
    <row r="983">
      <c r="A983" s="3"/>
      <c r="B983" s="4"/>
      <c r="C983" s="4"/>
      <c r="D983" s="4"/>
      <c r="E983" s="4"/>
      <c r="F983" s="4"/>
      <c r="G983" s="3"/>
      <c r="H983" s="3"/>
      <c r="I983" s="3"/>
      <c r="J983" s="3"/>
      <c r="K983" s="3"/>
      <c r="L983" s="3"/>
      <c r="M983" s="3"/>
      <c r="N983" s="3"/>
      <c r="O983" s="3"/>
      <c r="P983" s="3"/>
      <c r="Q983" s="3"/>
      <c r="R983" s="3"/>
      <c r="S983" s="3"/>
      <c r="T983" s="3"/>
      <c r="U983" s="3"/>
      <c r="V983" s="3"/>
      <c r="W983" s="3"/>
      <c r="X983" s="3"/>
      <c r="Y983" s="3"/>
      <c r="Z983" s="3"/>
    </row>
    <row r="984">
      <c r="A984" s="3"/>
      <c r="B984" s="4"/>
      <c r="C984" s="4"/>
      <c r="D984" s="4"/>
      <c r="E984" s="4"/>
      <c r="F984" s="4"/>
      <c r="G984" s="3"/>
      <c r="H984" s="3"/>
      <c r="I984" s="3"/>
      <c r="J984" s="3"/>
      <c r="K984" s="3"/>
      <c r="L984" s="3"/>
      <c r="M984" s="3"/>
      <c r="N984" s="3"/>
      <c r="O984" s="3"/>
      <c r="P984" s="3"/>
      <c r="Q984" s="3"/>
      <c r="R984" s="3"/>
      <c r="S984" s="3"/>
      <c r="T984" s="3"/>
      <c r="U984" s="3"/>
      <c r="V984" s="3"/>
      <c r="W984" s="3"/>
      <c r="X984" s="3"/>
      <c r="Y984" s="3"/>
      <c r="Z984" s="3"/>
    </row>
    <row r="985">
      <c r="A985" s="3"/>
      <c r="B985" s="4"/>
      <c r="C985" s="4"/>
      <c r="D985" s="4"/>
      <c r="E985" s="4"/>
      <c r="F985" s="4"/>
      <c r="G985" s="3"/>
      <c r="H985" s="3"/>
      <c r="I985" s="3"/>
      <c r="J985" s="3"/>
      <c r="K985" s="3"/>
      <c r="L985" s="3"/>
      <c r="M985" s="3"/>
      <c r="N985" s="3"/>
      <c r="O985" s="3"/>
      <c r="P985" s="3"/>
      <c r="Q985" s="3"/>
      <c r="R985" s="3"/>
      <c r="S985" s="3"/>
      <c r="T985" s="3"/>
      <c r="U985" s="3"/>
      <c r="V985" s="3"/>
      <c r="W985" s="3"/>
      <c r="X985" s="3"/>
      <c r="Y985" s="3"/>
      <c r="Z985" s="3"/>
    </row>
    <row r="986">
      <c r="A986" s="3"/>
      <c r="B986" s="4"/>
      <c r="C986" s="4"/>
      <c r="D986" s="4"/>
      <c r="E986" s="4"/>
      <c r="F986" s="4"/>
      <c r="G986" s="3"/>
      <c r="H986" s="3"/>
      <c r="I986" s="3"/>
      <c r="J986" s="3"/>
      <c r="K986" s="3"/>
      <c r="L986" s="3"/>
      <c r="M986" s="3"/>
      <c r="N986" s="3"/>
      <c r="O986" s="3"/>
      <c r="P986" s="3"/>
      <c r="Q986" s="3"/>
      <c r="R986" s="3"/>
      <c r="S986" s="3"/>
      <c r="T986" s="3"/>
      <c r="U986" s="3"/>
      <c r="V986" s="3"/>
      <c r="W986" s="3"/>
      <c r="X986" s="3"/>
      <c r="Y986" s="3"/>
      <c r="Z986" s="3"/>
    </row>
    <row r="987">
      <c r="A987" s="3"/>
      <c r="B987" s="4"/>
      <c r="C987" s="4"/>
      <c r="D987" s="4"/>
      <c r="E987" s="4"/>
      <c r="F987" s="4"/>
      <c r="G987" s="3"/>
      <c r="H987" s="3"/>
      <c r="I987" s="3"/>
      <c r="J987" s="3"/>
      <c r="K987" s="3"/>
      <c r="L987" s="3"/>
      <c r="M987" s="3"/>
      <c r="N987" s="3"/>
      <c r="O987" s="3"/>
      <c r="P987" s="3"/>
      <c r="Q987" s="3"/>
      <c r="R987" s="3"/>
      <c r="S987" s="3"/>
      <c r="T987" s="3"/>
      <c r="U987" s="3"/>
      <c r="V987" s="3"/>
      <c r="W987" s="3"/>
      <c r="X987" s="3"/>
      <c r="Y987" s="3"/>
      <c r="Z987" s="3"/>
    </row>
    <row r="988">
      <c r="A988" s="3"/>
      <c r="B988" s="4"/>
      <c r="C988" s="4"/>
      <c r="D988" s="4"/>
      <c r="E988" s="4"/>
      <c r="F988" s="4"/>
      <c r="G988" s="3"/>
      <c r="H988" s="3"/>
      <c r="I988" s="3"/>
      <c r="J988" s="3"/>
      <c r="K988" s="3"/>
      <c r="L988" s="3"/>
      <c r="M988" s="3"/>
      <c r="N988" s="3"/>
      <c r="O988" s="3"/>
      <c r="P988" s="3"/>
      <c r="Q988" s="3"/>
      <c r="R988" s="3"/>
      <c r="S988" s="3"/>
      <c r="T988" s="3"/>
      <c r="U988" s="3"/>
      <c r="V988" s="3"/>
      <c r="W988" s="3"/>
      <c r="X988" s="3"/>
      <c r="Y988" s="3"/>
      <c r="Z988" s="3"/>
    </row>
    <row r="989">
      <c r="A989" s="3"/>
      <c r="B989" s="4"/>
      <c r="C989" s="4"/>
      <c r="D989" s="4"/>
      <c r="E989" s="4"/>
      <c r="F989" s="4"/>
      <c r="G989" s="3"/>
      <c r="H989" s="3"/>
      <c r="I989" s="3"/>
      <c r="J989" s="3"/>
      <c r="K989" s="3"/>
      <c r="L989" s="3"/>
      <c r="M989" s="3"/>
      <c r="N989" s="3"/>
      <c r="O989" s="3"/>
      <c r="P989" s="3"/>
      <c r="Q989" s="3"/>
      <c r="R989" s="3"/>
      <c r="S989" s="3"/>
      <c r="T989" s="3"/>
      <c r="U989" s="3"/>
      <c r="V989" s="3"/>
      <c r="W989" s="3"/>
      <c r="X989" s="3"/>
      <c r="Y989" s="3"/>
      <c r="Z989" s="3"/>
    </row>
    <row r="990">
      <c r="A990" s="3"/>
      <c r="B990" s="4"/>
      <c r="C990" s="4"/>
      <c r="D990" s="4"/>
      <c r="E990" s="4"/>
      <c r="F990" s="4"/>
      <c r="G990" s="3"/>
      <c r="H990" s="3"/>
      <c r="I990" s="3"/>
      <c r="J990" s="3"/>
      <c r="K990" s="3"/>
      <c r="L990" s="3"/>
      <c r="M990" s="3"/>
      <c r="N990" s="3"/>
      <c r="O990" s="3"/>
      <c r="P990" s="3"/>
      <c r="Q990" s="3"/>
      <c r="R990" s="3"/>
      <c r="S990" s="3"/>
      <c r="T990" s="3"/>
      <c r="U990" s="3"/>
      <c r="V990" s="3"/>
      <c r="W990" s="3"/>
      <c r="X990" s="3"/>
      <c r="Y990" s="3"/>
      <c r="Z990" s="3"/>
    </row>
    <row r="991">
      <c r="A991" s="3"/>
      <c r="B991" s="4"/>
      <c r="C991" s="4"/>
      <c r="D991" s="4"/>
      <c r="E991" s="4"/>
      <c r="F991" s="4"/>
      <c r="G991" s="3"/>
      <c r="H991" s="3"/>
      <c r="I991" s="3"/>
      <c r="J991" s="3"/>
      <c r="K991" s="3"/>
      <c r="L991" s="3"/>
      <c r="M991" s="3"/>
      <c r="N991" s="3"/>
      <c r="O991" s="3"/>
      <c r="P991" s="3"/>
      <c r="Q991" s="3"/>
      <c r="R991" s="3"/>
      <c r="S991" s="3"/>
      <c r="T991" s="3"/>
      <c r="U991" s="3"/>
      <c r="V991" s="3"/>
      <c r="W991" s="3"/>
      <c r="X991" s="3"/>
      <c r="Y991" s="3"/>
      <c r="Z991" s="3"/>
    </row>
    <row r="992">
      <c r="A992" s="3"/>
      <c r="B992" s="4"/>
      <c r="C992" s="4"/>
      <c r="D992" s="4"/>
      <c r="E992" s="4"/>
      <c r="F992" s="4"/>
      <c r="G992" s="3"/>
      <c r="H992" s="3"/>
      <c r="I992" s="3"/>
      <c r="J992" s="3"/>
      <c r="K992" s="3"/>
      <c r="L992" s="3"/>
      <c r="M992" s="3"/>
      <c r="N992" s="3"/>
      <c r="O992" s="3"/>
      <c r="P992" s="3"/>
      <c r="Q992" s="3"/>
      <c r="R992" s="3"/>
      <c r="S992" s="3"/>
      <c r="T992" s="3"/>
      <c r="U992" s="3"/>
      <c r="V992" s="3"/>
      <c r="W992" s="3"/>
      <c r="X992" s="3"/>
      <c r="Y992" s="3"/>
      <c r="Z992" s="3"/>
    </row>
    <row r="993">
      <c r="A993" s="3"/>
      <c r="B993" s="4"/>
      <c r="C993" s="4"/>
      <c r="D993" s="4"/>
      <c r="E993" s="4"/>
      <c r="F993" s="4"/>
      <c r="G993" s="3"/>
      <c r="H993" s="3"/>
      <c r="I993" s="3"/>
      <c r="J993" s="3"/>
      <c r="K993" s="3"/>
      <c r="L993" s="3"/>
      <c r="M993" s="3"/>
      <c r="N993" s="3"/>
      <c r="O993" s="3"/>
      <c r="P993" s="3"/>
      <c r="Q993" s="3"/>
      <c r="R993" s="3"/>
      <c r="S993" s="3"/>
      <c r="T993" s="3"/>
      <c r="U993" s="3"/>
      <c r="V993" s="3"/>
      <c r="W993" s="3"/>
      <c r="X993" s="3"/>
      <c r="Y993" s="3"/>
      <c r="Z993" s="3"/>
    </row>
    <row r="994">
      <c r="A994" s="3"/>
      <c r="B994" s="4"/>
      <c r="C994" s="4"/>
      <c r="D994" s="4"/>
      <c r="E994" s="4"/>
      <c r="F994" s="4"/>
      <c r="G994" s="3"/>
      <c r="H994" s="3"/>
      <c r="I994" s="3"/>
      <c r="J994" s="3"/>
      <c r="K994" s="3"/>
      <c r="L994" s="3"/>
      <c r="M994" s="3"/>
      <c r="N994" s="3"/>
      <c r="O994" s="3"/>
      <c r="P994" s="3"/>
      <c r="Q994" s="3"/>
      <c r="R994" s="3"/>
      <c r="S994" s="3"/>
      <c r="T994" s="3"/>
      <c r="U994" s="3"/>
      <c r="V994" s="3"/>
      <c r="W994" s="3"/>
      <c r="X994" s="3"/>
      <c r="Y994" s="3"/>
      <c r="Z994" s="3"/>
    </row>
    <row r="995">
      <c r="A995" s="3"/>
      <c r="B995" s="4"/>
      <c r="C995" s="4"/>
      <c r="D995" s="4"/>
      <c r="E995" s="4"/>
      <c r="F995" s="4"/>
      <c r="G995" s="3"/>
      <c r="H995" s="3"/>
      <c r="I995" s="3"/>
      <c r="J995" s="3"/>
      <c r="K995" s="3"/>
      <c r="L995" s="3"/>
      <c r="M995" s="3"/>
      <c r="N995" s="3"/>
      <c r="O995" s="3"/>
      <c r="P995" s="3"/>
      <c r="Q995" s="3"/>
      <c r="R995" s="3"/>
      <c r="S995" s="3"/>
      <c r="T995" s="3"/>
      <c r="U995" s="3"/>
      <c r="V995" s="3"/>
      <c r="W995" s="3"/>
      <c r="X995" s="3"/>
      <c r="Y995" s="3"/>
      <c r="Z995" s="3"/>
    </row>
    <row r="996">
      <c r="A996" s="3"/>
      <c r="B996" s="4"/>
      <c r="C996" s="4"/>
      <c r="D996" s="4"/>
      <c r="E996" s="4"/>
      <c r="F996" s="4"/>
      <c r="G996" s="3"/>
      <c r="H996" s="3"/>
      <c r="I996" s="3"/>
      <c r="J996" s="3"/>
      <c r="K996" s="3"/>
      <c r="L996" s="3"/>
      <c r="M996" s="3"/>
      <c r="N996" s="3"/>
      <c r="O996" s="3"/>
      <c r="P996" s="3"/>
      <c r="Q996" s="3"/>
      <c r="R996" s="3"/>
      <c r="S996" s="3"/>
      <c r="T996" s="3"/>
      <c r="U996" s="3"/>
      <c r="V996" s="3"/>
      <c r="W996" s="3"/>
      <c r="X996" s="3"/>
      <c r="Y996" s="3"/>
      <c r="Z996" s="3"/>
    </row>
    <row r="997">
      <c r="A997" s="3"/>
      <c r="B997" s="4"/>
      <c r="C997" s="4"/>
      <c r="D997" s="4"/>
      <c r="E997" s="4"/>
      <c r="F997" s="4"/>
      <c r="G997" s="3"/>
      <c r="H997" s="3"/>
      <c r="I997" s="3"/>
      <c r="J997" s="3"/>
      <c r="K997" s="3"/>
      <c r="L997" s="3"/>
      <c r="M997" s="3"/>
      <c r="N997" s="3"/>
      <c r="O997" s="3"/>
      <c r="P997" s="3"/>
      <c r="Q997" s="3"/>
      <c r="R997" s="3"/>
      <c r="S997" s="3"/>
      <c r="T997" s="3"/>
      <c r="U997" s="3"/>
      <c r="V997" s="3"/>
      <c r="W997" s="3"/>
      <c r="X997" s="3"/>
      <c r="Y997" s="3"/>
      <c r="Z997" s="3"/>
    </row>
    <row r="998">
      <c r="A998" s="3"/>
      <c r="B998" s="4"/>
      <c r="C998" s="4"/>
      <c r="D998" s="4"/>
      <c r="E998" s="4"/>
      <c r="F998" s="4"/>
      <c r="G998" s="3"/>
      <c r="H998" s="3"/>
      <c r="I998" s="3"/>
      <c r="J998" s="3"/>
      <c r="K998" s="3"/>
      <c r="L998" s="3"/>
      <c r="M998" s="3"/>
      <c r="N998" s="3"/>
      <c r="O998" s="3"/>
      <c r="P998" s="3"/>
      <c r="Q998" s="3"/>
      <c r="R998" s="3"/>
      <c r="S998" s="3"/>
      <c r="T998" s="3"/>
      <c r="U998" s="3"/>
      <c r="V998" s="3"/>
      <c r="W998" s="3"/>
      <c r="X998" s="3"/>
      <c r="Y998" s="3"/>
      <c r="Z998" s="3"/>
    </row>
    <row r="999">
      <c r="A999" s="3"/>
      <c r="B999" s="4"/>
      <c r="C999" s="4"/>
      <c r="D999" s="4"/>
      <c r="E999" s="4"/>
      <c r="F999" s="4"/>
      <c r="G999" s="3"/>
      <c r="H999" s="3"/>
      <c r="I999" s="3"/>
      <c r="J999" s="3"/>
      <c r="K999" s="3"/>
      <c r="L999" s="3"/>
      <c r="M999" s="3"/>
      <c r="N999" s="3"/>
      <c r="O999" s="3"/>
      <c r="P999" s="3"/>
      <c r="Q999" s="3"/>
      <c r="R999" s="3"/>
      <c r="S999" s="3"/>
      <c r="T999" s="3"/>
      <c r="U999" s="3"/>
      <c r="V999" s="3"/>
      <c r="W999" s="3"/>
      <c r="X999" s="3"/>
      <c r="Y999" s="3"/>
      <c r="Z999" s="3"/>
    </row>
    <row r="1000">
      <c r="A1000" s="3"/>
      <c r="B1000" s="4"/>
      <c r="C1000" s="4"/>
      <c r="D1000" s="4"/>
      <c r="E1000" s="4"/>
      <c r="F1000" s="4"/>
      <c r="G1000" s="3"/>
      <c r="H1000" s="3"/>
      <c r="I1000" s="3"/>
      <c r="J1000" s="3"/>
      <c r="K1000" s="3"/>
      <c r="L1000" s="3"/>
      <c r="M1000" s="3"/>
      <c r="N1000" s="3"/>
      <c r="O1000" s="3"/>
      <c r="P1000" s="3"/>
      <c r="Q1000" s="3"/>
      <c r="R1000" s="3"/>
      <c r="S1000" s="3"/>
      <c r="T1000" s="3"/>
      <c r="U1000" s="3"/>
      <c r="V1000" s="3"/>
      <c r="W1000" s="3"/>
      <c r="X1000" s="3"/>
      <c r="Y1000" s="3"/>
      <c r="Z1000" s="3"/>
    </row>
    <row r="1001">
      <c r="A1001" s="3"/>
      <c r="B1001" s="4"/>
      <c r="C1001" s="4"/>
      <c r="D1001" s="4"/>
      <c r="E1001" s="4"/>
      <c r="F1001" s="4"/>
      <c r="G1001" s="3"/>
      <c r="H1001" s="3"/>
      <c r="I1001" s="3"/>
      <c r="J1001" s="3"/>
      <c r="K1001" s="3"/>
      <c r="L1001" s="3"/>
      <c r="M1001" s="3"/>
      <c r="N1001" s="3"/>
      <c r="O1001" s="3"/>
      <c r="P1001" s="3"/>
      <c r="Q1001" s="3"/>
      <c r="R1001" s="3"/>
      <c r="S1001" s="3"/>
      <c r="T1001" s="3"/>
      <c r="U1001" s="3"/>
      <c r="V1001" s="3"/>
      <c r="W1001" s="3"/>
      <c r="X1001" s="3"/>
      <c r="Y1001" s="3"/>
      <c r="Z1001" s="3"/>
    </row>
    <row r="1002">
      <c r="A1002" s="3"/>
      <c r="B1002" s="4"/>
      <c r="C1002" s="4"/>
      <c r="D1002" s="4"/>
      <c r="E1002" s="4"/>
      <c r="F1002" s="4"/>
      <c r="G1002" s="3"/>
      <c r="H1002" s="3"/>
      <c r="I1002" s="3"/>
      <c r="J1002" s="3"/>
      <c r="K1002" s="3"/>
      <c r="L1002" s="3"/>
      <c r="M1002" s="3"/>
      <c r="N1002" s="3"/>
      <c r="O1002" s="3"/>
      <c r="P1002" s="3"/>
      <c r="Q1002" s="3"/>
      <c r="R1002" s="3"/>
      <c r="S1002" s="3"/>
      <c r="T1002" s="3"/>
      <c r="U1002" s="3"/>
      <c r="V1002" s="3"/>
      <c r="W1002" s="3"/>
      <c r="X1002" s="3"/>
      <c r="Y1002" s="3"/>
      <c r="Z1002" s="3"/>
    </row>
    <row r="1003">
      <c r="A1003" s="3"/>
      <c r="B1003" s="4"/>
      <c r="C1003" s="4"/>
      <c r="D1003" s="4"/>
      <c r="E1003" s="4"/>
      <c r="F1003" s="4"/>
      <c r="G1003" s="3"/>
      <c r="H1003" s="3"/>
      <c r="I1003" s="3"/>
      <c r="J1003" s="3"/>
      <c r="K1003" s="3"/>
      <c r="L1003" s="3"/>
      <c r="M1003" s="3"/>
      <c r="N1003" s="3"/>
      <c r="O1003" s="3"/>
      <c r="P1003" s="3"/>
      <c r="Q1003" s="3"/>
      <c r="R1003" s="3"/>
      <c r="S1003" s="3"/>
      <c r="T1003" s="3"/>
      <c r="U1003" s="3"/>
      <c r="V1003" s="3"/>
      <c r="W1003" s="3"/>
      <c r="X1003" s="3"/>
      <c r="Y1003" s="3"/>
      <c r="Z1003" s="3"/>
    </row>
    <row r="1004">
      <c r="A1004" s="3"/>
      <c r="B1004" s="4"/>
      <c r="C1004" s="4"/>
      <c r="D1004" s="4"/>
      <c r="E1004" s="4"/>
      <c r="F1004" s="4"/>
      <c r="G1004" s="3"/>
      <c r="H1004" s="3"/>
      <c r="I1004" s="3"/>
      <c r="J1004" s="3"/>
      <c r="K1004" s="3"/>
      <c r="L1004" s="3"/>
      <c r="M1004" s="3"/>
      <c r="N1004" s="3"/>
      <c r="O1004" s="3"/>
      <c r="P1004" s="3"/>
      <c r="Q1004" s="3"/>
      <c r="R1004" s="3"/>
      <c r="S1004" s="3"/>
      <c r="T1004" s="3"/>
      <c r="U1004" s="3"/>
      <c r="V1004" s="3"/>
      <c r="W1004" s="3"/>
      <c r="X1004" s="3"/>
      <c r="Y1004" s="3"/>
      <c r="Z1004" s="3"/>
    </row>
    <row r="1005">
      <c r="A1005" s="3"/>
      <c r="B1005" s="4"/>
      <c r="C1005" s="4"/>
      <c r="D1005" s="4"/>
      <c r="E1005" s="4"/>
      <c r="F1005" s="4"/>
      <c r="G1005" s="3"/>
      <c r="H1005" s="3"/>
      <c r="I1005" s="3"/>
      <c r="J1005" s="3"/>
      <c r="K1005" s="3"/>
      <c r="L1005" s="3"/>
      <c r="M1005" s="3"/>
      <c r="N1005" s="3"/>
      <c r="O1005" s="3"/>
      <c r="P1005" s="3"/>
      <c r="Q1005" s="3"/>
      <c r="R1005" s="3"/>
      <c r="S1005" s="3"/>
      <c r="T1005" s="3"/>
      <c r="U1005" s="3"/>
      <c r="V1005" s="3"/>
      <c r="W1005" s="3"/>
      <c r="X1005" s="3"/>
      <c r="Y1005" s="3"/>
      <c r="Z1005" s="3"/>
    </row>
    <row r="1006">
      <c r="A1006" s="3"/>
      <c r="B1006" s="4"/>
      <c r="C1006" s="4"/>
      <c r="D1006" s="4"/>
      <c r="E1006" s="4"/>
      <c r="F1006" s="4"/>
      <c r="G1006" s="3"/>
      <c r="H1006" s="3"/>
      <c r="I1006" s="3"/>
      <c r="J1006" s="3"/>
      <c r="K1006" s="3"/>
      <c r="L1006" s="3"/>
      <c r="M1006" s="3"/>
      <c r="N1006" s="3"/>
      <c r="O1006" s="3"/>
      <c r="P1006" s="3"/>
      <c r="Q1006" s="3"/>
      <c r="R1006" s="3"/>
      <c r="S1006" s="3"/>
      <c r="T1006" s="3"/>
      <c r="U1006" s="3"/>
      <c r="V1006" s="3"/>
      <c r="W1006" s="3"/>
      <c r="X1006" s="3"/>
      <c r="Y1006" s="3"/>
      <c r="Z1006" s="3"/>
    </row>
    <row r="1007">
      <c r="A1007" s="3"/>
      <c r="B1007" s="4"/>
      <c r="C1007" s="4"/>
      <c r="D1007" s="4"/>
      <c r="E1007" s="4"/>
      <c r="F1007" s="4"/>
      <c r="G1007" s="3"/>
      <c r="H1007" s="3"/>
      <c r="I1007" s="3"/>
      <c r="J1007" s="3"/>
      <c r="K1007" s="3"/>
      <c r="L1007" s="3"/>
      <c r="M1007" s="3"/>
      <c r="N1007" s="3"/>
      <c r="O1007" s="3"/>
      <c r="P1007" s="3"/>
      <c r="Q1007" s="3"/>
      <c r="R1007" s="3"/>
      <c r="S1007" s="3"/>
      <c r="T1007" s="3"/>
      <c r="U1007" s="3"/>
      <c r="V1007" s="3"/>
      <c r="W1007" s="3"/>
      <c r="X1007" s="3"/>
      <c r="Y1007" s="3"/>
      <c r="Z1007" s="3"/>
    </row>
    <row r="1008">
      <c r="A1008" s="3"/>
      <c r="B1008" s="4"/>
      <c r="C1008" s="4"/>
      <c r="D1008" s="4"/>
      <c r="E1008" s="4"/>
      <c r="F1008" s="4"/>
      <c r="G1008" s="3"/>
      <c r="H1008" s="3"/>
      <c r="I1008" s="3"/>
      <c r="J1008" s="3"/>
      <c r="K1008" s="3"/>
      <c r="L1008" s="3"/>
      <c r="M1008" s="3"/>
      <c r="N1008" s="3"/>
      <c r="O1008" s="3"/>
      <c r="P1008" s="3"/>
      <c r="Q1008" s="3"/>
      <c r="R1008" s="3"/>
      <c r="S1008" s="3"/>
      <c r="T1008" s="3"/>
      <c r="U1008" s="3"/>
      <c r="V1008" s="3"/>
      <c r="W1008" s="3"/>
      <c r="X1008" s="3"/>
      <c r="Y1008" s="3"/>
      <c r="Z1008" s="3"/>
    </row>
    <row r="1009">
      <c r="A1009" s="3"/>
      <c r="B1009" s="4"/>
      <c r="C1009" s="4"/>
      <c r="D1009" s="4"/>
      <c r="E1009" s="4"/>
      <c r="F1009" s="4"/>
      <c r="G1009" s="3"/>
      <c r="H1009" s="3"/>
      <c r="I1009" s="3"/>
      <c r="J1009" s="3"/>
      <c r="K1009" s="3"/>
      <c r="L1009" s="3"/>
      <c r="M1009" s="3"/>
      <c r="N1009" s="3"/>
      <c r="O1009" s="3"/>
      <c r="P1009" s="3"/>
      <c r="Q1009" s="3"/>
      <c r="R1009" s="3"/>
      <c r="S1009" s="3"/>
      <c r="T1009" s="3"/>
      <c r="U1009" s="3"/>
      <c r="V1009" s="3"/>
      <c r="W1009" s="3"/>
      <c r="X1009" s="3"/>
      <c r="Y1009" s="3"/>
      <c r="Z1009" s="3"/>
    </row>
    <row r="1010">
      <c r="A1010" s="3"/>
      <c r="B1010" s="4"/>
      <c r="C1010" s="4"/>
      <c r="D1010" s="4"/>
      <c r="E1010" s="4"/>
      <c r="F1010" s="4"/>
      <c r="G1010" s="3"/>
      <c r="H1010" s="3"/>
      <c r="I1010" s="3"/>
      <c r="J1010" s="3"/>
      <c r="K1010" s="3"/>
      <c r="L1010" s="3"/>
      <c r="M1010" s="3"/>
      <c r="N1010" s="3"/>
      <c r="O1010" s="3"/>
      <c r="P1010" s="3"/>
      <c r="Q1010" s="3"/>
      <c r="R1010" s="3"/>
      <c r="S1010" s="3"/>
      <c r="T1010" s="3"/>
      <c r="U1010" s="3"/>
      <c r="V1010" s="3"/>
      <c r="W1010" s="3"/>
      <c r="X1010" s="3"/>
      <c r="Y1010" s="3"/>
      <c r="Z1010" s="3"/>
    </row>
    <row r="1011">
      <c r="A1011" s="3"/>
      <c r="B1011" s="4"/>
      <c r="C1011" s="4"/>
      <c r="D1011" s="4"/>
      <c r="E1011" s="4"/>
      <c r="F1011" s="4"/>
      <c r="G1011" s="3"/>
      <c r="H1011" s="3"/>
      <c r="I1011" s="3"/>
      <c r="J1011" s="3"/>
      <c r="K1011" s="3"/>
      <c r="L1011" s="3"/>
      <c r="M1011" s="3"/>
      <c r="N1011" s="3"/>
      <c r="O1011" s="3"/>
      <c r="P1011" s="3"/>
      <c r="Q1011" s="3"/>
      <c r="R1011" s="3"/>
      <c r="S1011" s="3"/>
      <c r="T1011" s="3"/>
      <c r="U1011" s="3"/>
      <c r="V1011" s="3"/>
      <c r="W1011" s="3"/>
      <c r="X1011" s="3"/>
      <c r="Y1011" s="3"/>
      <c r="Z1011" s="3"/>
    </row>
    <row r="1012">
      <c r="A1012" s="3"/>
      <c r="B1012" s="4"/>
      <c r="C1012" s="4"/>
      <c r="D1012" s="4"/>
      <c r="E1012" s="4"/>
      <c r="F1012" s="4"/>
      <c r="G1012" s="3"/>
      <c r="H1012" s="3"/>
      <c r="I1012" s="3"/>
      <c r="J1012" s="3"/>
      <c r="K1012" s="3"/>
      <c r="L1012" s="3"/>
      <c r="M1012" s="3"/>
      <c r="N1012" s="3"/>
      <c r="O1012" s="3"/>
      <c r="P1012" s="3"/>
      <c r="Q1012" s="3"/>
      <c r="R1012" s="3"/>
      <c r="S1012" s="3"/>
      <c r="T1012" s="3"/>
      <c r="U1012" s="3"/>
      <c r="V1012" s="3"/>
      <c r="W1012" s="3"/>
      <c r="X1012" s="3"/>
      <c r="Y1012" s="3"/>
      <c r="Z1012" s="3"/>
    </row>
    <row r="1013">
      <c r="A1013" s="3"/>
      <c r="B1013" s="4"/>
      <c r="C1013" s="4"/>
      <c r="D1013" s="4"/>
      <c r="E1013" s="4"/>
      <c r="F1013" s="4"/>
      <c r="G1013" s="3"/>
      <c r="H1013" s="3"/>
      <c r="I1013" s="3"/>
      <c r="J1013" s="3"/>
      <c r="K1013" s="3"/>
      <c r="L1013" s="3"/>
      <c r="M1013" s="3"/>
      <c r="N1013" s="3"/>
      <c r="O1013" s="3"/>
      <c r="P1013" s="3"/>
      <c r="Q1013" s="3"/>
      <c r="R1013" s="3"/>
      <c r="S1013" s="3"/>
      <c r="T1013" s="3"/>
      <c r="U1013" s="3"/>
      <c r="V1013" s="3"/>
      <c r="W1013" s="3"/>
      <c r="X1013" s="3"/>
      <c r="Y1013" s="3"/>
      <c r="Z1013" s="3"/>
    </row>
    <row r="1014">
      <c r="A1014" s="3"/>
      <c r="B1014" s="4"/>
      <c r="C1014" s="4"/>
      <c r="D1014" s="4"/>
      <c r="E1014" s="4"/>
      <c r="F1014" s="4"/>
      <c r="G1014" s="3"/>
      <c r="H1014" s="3"/>
      <c r="I1014" s="3"/>
      <c r="J1014" s="3"/>
      <c r="K1014" s="3"/>
      <c r="L1014" s="3"/>
      <c r="M1014" s="3"/>
      <c r="N1014" s="3"/>
      <c r="O1014" s="3"/>
      <c r="P1014" s="3"/>
      <c r="Q1014" s="3"/>
      <c r="R1014" s="3"/>
      <c r="S1014" s="3"/>
      <c r="T1014" s="3"/>
      <c r="U1014" s="3"/>
      <c r="V1014" s="3"/>
      <c r="W1014" s="3"/>
      <c r="X1014" s="3"/>
      <c r="Y1014" s="3"/>
      <c r="Z1014" s="3"/>
    </row>
    <row r="1015">
      <c r="A1015" s="3"/>
      <c r="B1015" s="4"/>
      <c r="C1015" s="4"/>
      <c r="D1015" s="4"/>
      <c r="E1015" s="4"/>
      <c r="F1015" s="4"/>
      <c r="G1015" s="3"/>
      <c r="H1015" s="3"/>
      <c r="I1015" s="3"/>
      <c r="J1015" s="3"/>
      <c r="K1015" s="3"/>
      <c r="L1015" s="3"/>
      <c r="M1015" s="3"/>
      <c r="N1015" s="3"/>
      <c r="O1015" s="3"/>
      <c r="P1015" s="3"/>
      <c r="Q1015" s="3"/>
      <c r="R1015" s="3"/>
      <c r="S1015" s="3"/>
      <c r="T1015" s="3"/>
      <c r="U1015" s="3"/>
      <c r="V1015" s="3"/>
      <c r="W1015" s="3"/>
      <c r="X1015" s="3"/>
      <c r="Y1015" s="3"/>
      <c r="Z1015" s="3"/>
    </row>
    <row r="1016">
      <c r="A1016" s="3"/>
      <c r="B1016" s="4"/>
      <c r="C1016" s="4"/>
      <c r="D1016" s="4"/>
      <c r="E1016" s="4"/>
      <c r="F1016" s="4"/>
      <c r="G1016" s="3"/>
      <c r="H1016" s="3"/>
      <c r="I1016" s="3"/>
      <c r="J1016" s="3"/>
      <c r="K1016" s="3"/>
      <c r="L1016" s="3"/>
      <c r="M1016" s="3"/>
      <c r="N1016" s="3"/>
      <c r="O1016" s="3"/>
      <c r="P1016" s="3"/>
      <c r="Q1016" s="3"/>
      <c r="R1016" s="3"/>
      <c r="S1016" s="3"/>
      <c r="T1016" s="3"/>
      <c r="U1016" s="3"/>
      <c r="V1016" s="3"/>
      <c r="W1016" s="3"/>
      <c r="X1016" s="3"/>
      <c r="Y1016" s="3"/>
      <c r="Z1016" s="3"/>
    </row>
    <row r="1017">
      <c r="A1017" s="3"/>
      <c r="B1017" s="4"/>
      <c r="C1017" s="4"/>
      <c r="D1017" s="4"/>
      <c r="E1017" s="4"/>
      <c r="F1017" s="4"/>
      <c r="G1017" s="3"/>
      <c r="H1017" s="3"/>
      <c r="I1017" s="3"/>
      <c r="J1017" s="3"/>
      <c r="K1017" s="3"/>
      <c r="L1017" s="3"/>
      <c r="M1017" s="3"/>
      <c r="N1017" s="3"/>
      <c r="O1017" s="3"/>
      <c r="P1017" s="3"/>
      <c r="Q1017" s="3"/>
      <c r="R1017" s="3"/>
      <c r="S1017" s="3"/>
      <c r="T1017" s="3"/>
      <c r="U1017" s="3"/>
      <c r="V1017" s="3"/>
      <c r="W1017" s="3"/>
      <c r="X1017" s="3"/>
      <c r="Y1017" s="3"/>
      <c r="Z1017" s="3"/>
    </row>
    <row r="1018">
      <c r="A1018" s="3"/>
      <c r="B1018" s="4"/>
      <c r="C1018" s="4"/>
      <c r="D1018" s="4"/>
      <c r="E1018" s="4"/>
      <c r="F1018" s="4"/>
      <c r="G1018" s="3"/>
      <c r="H1018" s="3"/>
      <c r="I1018" s="3"/>
      <c r="J1018" s="3"/>
      <c r="K1018" s="3"/>
      <c r="L1018" s="3"/>
      <c r="M1018" s="3"/>
      <c r="N1018" s="3"/>
      <c r="O1018" s="3"/>
      <c r="P1018" s="3"/>
      <c r="Q1018" s="3"/>
      <c r="R1018" s="3"/>
      <c r="S1018" s="3"/>
      <c r="T1018" s="3"/>
      <c r="U1018" s="3"/>
      <c r="V1018" s="3"/>
      <c r="W1018" s="3"/>
      <c r="X1018" s="3"/>
      <c r="Y1018" s="3"/>
      <c r="Z1018" s="3"/>
    </row>
  </sheetData>
  <mergeCells count="9">
    <mergeCell ref="A52:B52"/>
    <mergeCell ref="G52:H52"/>
    <mergeCell ref="A8:B8"/>
    <mergeCell ref="G8:H8"/>
    <mergeCell ref="A9:B9"/>
    <mergeCell ref="G9:H9"/>
    <mergeCell ref="A10:B10"/>
    <mergeCell ref="G10:H10"/>
    <mergeCell ref="A49:C49"/>
  </mergeCells>
  <dataValidations>
    <dataValidation type="list" allowBlank="1" showErrorMessage="1" sqref="B58">
      <formula1>"Mono Pitch,Compact Gable,Standard Gable,Large Gable,Standard Clerestory,Large Clerestory"</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outlineLevelRow="1"/>
  <cols>
    <col customWidth="1" min="1" max="2" width="10.0"/>
    <col customWidth="1" min="3" max="3" width="39.75"/>
    <col customWidth="1" min="16" max="16" width="15.25"/>
    <col customWidth="1" min="24" max="24" width="37.38"/>
  </cols>
  <sheetData>
    <row r="1">
      <c r="A1" s="237" t="s">
        <v>456</v>
      </c>
      <c r="B1" s="238"/>
      <c r="C1" s="238"/>
      <c r="D1" s="239" t="s">
        <v>457</v>
      </c>
      <c r="E1" s="238"/>
      <c r="F1" s="238"/>
      <c r="G1" s="240"/>
      <c r="H1" s="241"/>
      <c r="I1" s="241"/>
      <c r="J1" s="238"/>
      <c r="K1" s="238"/>
      <c r="L1" s="238"/>
      <c r="M1" s="242" t="s">
        <v>458</v>
      </c>
      <c r="N1" s="243"/>
      <c r="O1" s="244"/>
      <c r="P1" s="243" t="s">
        <v>459</v>
      </c>
      <c r="Q1" s="242" t="s">
        <v>460</v>
      </c>
      <c r="R1" s="244"/>
      <c r="S1" s="244"/>
      <c r="T1" s="244"/>
      <c r="U1" s="244"/>
      <c r="V1" s="244"/>
      <c r="W1" s="244"/>
      <c r="X1" s="243" t="s">
        <v>461</v>
      </c>
      <c r="Y1" s="245"/>
      <c r="Z1" s="245"/>
      <c r="AA1" s="244"/>
      <c r="AB1" s="246">
        <f t="shared" ref="AB1:AC1" si="1">sum(AB88:AB148)</f>
        <v>10.16828247</v>
      </c>
      <c r="AC1" s="246">
        <f t="shared" si="1"/>
        <v>10.72299073</v>
      </c>
      <c r="AD1" s="246"/>
      <c r="AE1" s="246">
        <f>sum(AE88:AE148)</f>
        <v>0.5547082675</v>
      </c>
      <c r="AF1" s="247">
        <f>AE1/AC1</f>
        <v>0.05173074204</v>
      </c>
    </row>
    <row r="2">
      <c r="A2" s="248" t="s">
        <v>295</v>
      </c>
      <c r="B2" s="249" t="s">
        <v>19</v>
      </c>
      <c r="C2" s="250" t="s">
        <v>462</v>
      </c>
      <c r="D2" s="250" t="s">
        <v>463</v>
      </c>
      <c r="E2" s="250" t="s">
        <v>464</v>
      </c>
      <c r="F2" s="250" t="s">
        <v>465</v>
      </c>
      <c r="G2" s="251" t="s">
        <v>466</v>
      </c>
      <c r="H2" s="252" t="s">
        <v>467</v>
      </c>
      <c r="I2" s="252" t="s">
        <v>468</v>
      </c>
      <c r="J2" s="250" t="s">
        <v>469</v>
      </c>
      <c r="K2" s="250" t="s">
        <v>470</v>
      </c>
      <c r="L2" s="250" t="s">
        <v>471</v>
      </c>
      <c r="M2" s="253" t="s">
        <v>472</v>
      </c>
      <c r="N2" s="254" t="s">
        <v>473</v>
      </c>
      <c r="O2" s="254" t="s">
        <v>474</v>
      </c>
      <c r="P2" s="255"/>
      <c r="Q2" s="256" t="str">
        <f>'Location Data'!A6</f>
        <v>Kampala, Uganda</v>
      </c>
      <c r="R2" s="255" t="str">
        <f>'Location Data'!A7</f>
        <v>West Nile, Uganda</v>
      </c>
      <c r="S2" s="255" t="str">
        <f>'Location Data'!A8</f>
        <v>Beira, Mozambique</v>
      </c>
      <c r="T2" s="255" t="str">
        <f>'Location Data'!A9</f>
        <v>Maputo, Mozambique</v>
      </c>
      <c r="U2" s="255" t="str">
        <f>'Location Data'!A10</f>
        <v>Accra, Ghana</v>
      </c>
      <c r="V2" s="255" t="str">
        <f>'Location Data'!A11</f>
        <v>Arusha, Tanzania</v>
      </c>
      <c r="W2" s="255" t="str">
        <f>'Location Data'!A12</f>
        <v>Nairobi, Kenya</v>
      </c>
      <c r="X2" s="254" t="s">
        <v>475</v>
      </c>
      <c r="Y2" s="257" t="s">
        <v>476</v>
      </c>
      <c r="Z2" s="257" t="s">
        <v>477</v>
      </c>
      <c r="AA2" s="254" t="s">
        <v>478</v>
      </c>
      <c r="AB2" s="254" t="s">
        <v>479</v>
      </c>
      <c r="AC2" s="257" t="s">
        <v>480</v>
      </c>
      <c r="AD2" s="257" t="s">
        <v>481</v>
      </c>
      <c r="AE2" s="257" t="s">
        <v>482</v>
      </c>
      <c r="AF2" s="257" t="s">
        <v>483</v>
      </c>
    </row>
    <row r="3">
      <c r="A3" s="258"/>
      <c r="B3" s="259"/>
      <c r="C3" s="259"/>
      <c r="D3" s="259"/>
      <c r="E3" s="259"/>
      <c r="F3" s="259"/>
      <c r="G3" s="260"/>
      <c r="H3" s="261"/>
      <c r="I3" s="261"/>
      <c r="J3" s="259"/>
      <c r="K3" s="259"/>
      <c r="L3" s="259"/>
      <c r="M3" s="256"/>
      <c r="N3" s="255"/>
      <c r="O3" s="255"/>
      <c r="P3" s="255"/>
      <c r="Q3" s="256"/>
      <c r="R3" s="255"/>
      <c r="S3" s="255"/>
      <c r="T3" s="255"/>
      <c r="U3" s="255"/>
      <c r="V3" s="255"/>
      <c r="W3" s="255"/>
      <c r="X3" s="255"/>
      <c r="Y3" s="262"/>
      <c r="Z3" s="262"/>
      <c r="AA3" s="255"/>
      <c r="AB3" s="255"/>
      <c r="AC3" s="259"/>
      <c r="AD3" s="259"/>
      <c r="AE3" s="259"/>
      <c r="AF3" s="259"/>
    </row>
    <row r="4">
      <c r="A4" s="61" t="s">
        <v>136</v>
      </c>
      <c r="B4" s="259"/>
      <c r="C4" s="259" t="str">
        <f>'Project Costs'!B12</f>
        <v/>
      </c>
      <c r="D4" s="259"/>
      <c r="E4" s="259"/>
      <c r="F4" s="259"/>
      <c r="G4" s="260"/>
      <c r="H4" s="261"/>
      <c r="I4" s="261"/>
      <c r="J4" s="259"/>
      <c r="K4" s="259"/>
      <c r="L4" s="259"/>
      <c r="M4" s="256"/>
      <c r="N4" s="255"/>
      <c r="O4" s="255"/>
      <c r="P4" s="255"/>
      <c r="Q4" s="256"/>
      <c r="R4" s="255"/>
      <c r="S4" s="255"/>
      <c r="T4" s="255"/>
      <c r="U4" s="255"/>
      <c r="V4" s="255"/>
      <c r="W4" s="255"/>
      <c r="X4" s="255"/>
      <c r="Y4" s="262"/>
      <c r="Z4" s="262"/>
      <c r="AA4" s="255"/>
      <c r="AB4" s="255"/>
      <c r="AC4" s="259"/>
      <c r="AD4" s="259"/>
      <c r="AE4" s="259"/>
      <c r="AF4" s="259"/>
    </row>
    <row r="5">
      <c r="A5" s="61" t="str">
        <f>'Project Costs'!A13</f>
        <v>Project Location</v>
      </c>
      <c r="B5" s="259"/>
      <c r="C5" s="259" t="str">
        <f>'Project Costs'!B13</f>
        <v>Greater Kampala (&lt;100km from factory)</v>
      </c>
      <c r="D5" s="259"/>
      <c r="E5" s="259"/>
      <c r="F5" s="259"/>
      <c r="G5" s="260"/>
      <c r="H5" s="261"/>
      <c r="I5" s="261"/>
      <c r="J5" s="259"/>
      <c r="K5" s="259"/>
      <c r="L5" s="259"/>
      <c r="M5" s="256"/>
      <c r="N5" s="255"/>
      <c r="O5" s="255"/>
      <c r="P5" s="255"/>
      <c r="Q5" s="256"/>
      <c r="R5" s="255"/>
      <c r="S5" s="255"/>
      <c r="T5" s="255"/>
      <c r="U5" s="255"/>
      <c r="V5" s="255"/>
      <c r="W5" s="255"/>
      <c r="X5" s="255"/>
      <c r="Y5" s="262"/>
      <c r="Z5" s="262"/>
      <c r="AA5" s="255"/>
      <c r="AB5" s="255"/>
      <c r="AC5" s="259"/>
      <c r="AD5" s="259"/>
      <c r="AE5" s="259"/>
      <c r="AF5" s="259"/>
    </row>
    <row r="6">
      <c r="A6" s="61" t="str">
        <f>'Project Costs'!A14</f>
        <v>Client name</v>
      </c>
      <c r="B6" s="259"/>
      <c r="C6" s="259" t="str">
        <f>'Project Costs'!B14</f>
        <v>Example calculation</v>
      </c>
      <c r="D6" s="259"/>
      <c r="E6" s="259"/>
      <c r="F6" s="259"/>
      <c r="G6" s="260"/>
      <c r="H6" s="261"/>
      <c r="I6" s="261"/>
      <c r="J6" s="259"/>
      <c r="K6" s="259"/>
      <c r="L6" s="259"/>
      <c r="M6" s="256"/>
      <c r="N6" s="255"/>
      <c r="O6" s="255"/>
      <c r="P6" s="255"/>
      <c r="Q6" s="256"/>
      <c r="R6" s="255"/>
      <c r="S6" s="255"/>
      <c r="T6" s="255"/>
      <c r="U6" s="255"/>
      <c r="V6" s="255"/>
      <c r="W6" s="255"/>
      <c r="X6" s="255"/>
      <c r="Y6" s="262"/>
      <c r="Z6" s="262"/>
      <c r="AA6" s="255"/>
      <c r="AB6" s="255"/>
      <c r="AC6" s="259"/>
      <c r="AD6" s="259"/>
      <c r="AE6" s="259"/>
      <c r="AF6" s="259"/>
    </row>
    <row r="7">
      <c r="A7" s="258"/>
      <c r="B7" s="259"/>
      <c r="C7" s="259"/>
      <c r="D7" s="259"/>
      <c r="E7" s="259"/>
      <c r="F7" s="259"/>
      <c r="G7" s="260"/>
      <c r="H7" s="261"/>
      <c r="I7" s="261"/>
      <c r="J7" s="259"/>
      <c r="K7" s="259"/>
      <c r="L7" s="259"/>
      <c r="M7" s="256"/>
      <c r="N7" s="255"/>
      <c r="O7" s="255"/>
      <c r="P7" s="255"/>
      <c r="Q7" s="256"/>
      <c r="R7" s="255"/>
      <c r="S7" s="255"/>
      <c r="T7" s="255"/>
      <c r="U7" s="255"/>
      <c r="V7" s="255"/>
      <c r="W7" s="255"/>
      <c r="X7" s="255"/>
      <c r="Y7" s="262"/>
      <c r="Z7" s="262"/>
      <c r="AA7" s="255"/>
      <c r="AB7" s="255"/>
      <c r="AC7" s="259"/>
      <c r="AD7" s="259"/>
      <c r="AE7" s="259"/>
      <c r="AF7" s="259"/>
    </row>
    <row r="8">
      <c r="A8" s="263" t="s">
        <v>484</v>
      </c>
      <c r="B8" s="264"/>
      <c r="C8" s="265" t="s">
        <v>157</v>
      </c>
      <c r="D8" s="266" t="s">
        <v>485</v>
      </c>
      <c r="E8" s="264"/>
      <c r="F8" s="264"/>
      <c r="G8" s="267"/>
      <c r="H8" s="268"/>
      <c r="I8" s="268"/>
      <c r="J8" s="264"/>
      <c r="K8" s="264"/>
      <c r="L8" s="264"/>
      <c r="M8" s="269"/>
      <c r="N8" s="270"/>
      <c r="O8" s="270"/>
      <c r="P8" s="270"/>
      <c r="Q8" s="269"/>
      <c r="R8" s="270"/>
      <c r="S8" s="270"/>
      <c r="T8" s="270"/>
      <c r="U8" s="270"/>
      <c r="V8" s="270"/>
      <c r="W8" s="270"/>
      <c r="X8" s="270"/>
      <c r="Y8" s="271"/>
      <c r="Z8" s="271"/>
      <c r="AA8" s="270"/>
      <c r="AB8" s="270"/>
      <c r="AC8" s="264"/>
      <c r="AD8" s="264"/>
      <c r="AE8" s="264"/>
      <c r="AF8" s="264"/>
    </row>
    <row r="9" outlineLevel="1">
      <c r="A9" s="258"/>
      <c r="B9" s="257"/>
      <c r="C9" s="257" t="s">
        <v>486</v>
      </c>
      <c r="D9" s="272" t="str">
        <f>'Project Costs'!B10</f>
        <v>Kampala, Uganda</v>
      </c>
      <c r="E9" s="259"/>
      <c r="F9" s="259"/>
      <c r="G9" s="260"/>
      <c r="H9" s="261"/>
      <c r="I9" s="261"/>
      <c r="J9" s="259"/>
      <c r="K9" s="259"/>
      <c r="L9" s="259"/>
      <c r="M9" s="256"/>
      <c r="N9" s="255"/>
      <c r="O9" s="255"/>
      <c r="P9" s="255"/>
      <c r="Q9" s="256"/>
      <c r="R9" s="255"/>
      <c r="S9" s="255"/>
      <c r="T9" s="255"/>
      <c r="U9" s="255"/>
      <c r="V9" s="255"/>
      <c r="W9" s="255"/>
      <c r="X9" s="255"/>
      <c r="Y9" s="262"/>
      <c r="Z9" s="262"/>
      <c r="AA9" s="255"/>
      <c r="AB9" s="255"/>
      <c r="AC9" s="259"/>
      <c r="AD9" s="259"/>
      <c r="AE9" s="259"/>
      <c r="AF9" s="259"/>
    </row>
    <row r="10" outlineLevel="1">
      <c r="A10" s="258"/>
      <c r="B10" s="259"/>
      <c r="C10" s="259" t="str">
        <f>'Location Data'!B5</f>
        <v>Country</v>
      </c>
      <c r="D10" s="273" t="str">
        <f t="array" ref="D10">index('Location Data'!B:B,match($D$9,'Location Data'!A:A,0),1)</f>
        <v>Uganda</v>
      </c>
      <c r="E10" s="259"/>
      <c r="F10" s="259"/>
      <c r="G10" s="260"/>
      <c r="H10" s="261"/>
      <c r="I10" s="261"/>
      <c r="J10" s="259"/>
      <c r="K10" s="259"/>
      <c r="L10" s="259"/>
      <c r="M10" s="256"/>
      <c r="N10" s="255"/>
      <c r="O10" s="255"/>
      <c r="P10" s="255"/>
      <c r="Q10" s="256"/>
      <c r="R10" s="255"/>
      <c r="S10" s="255"/>
      <c r="T10" s="255"/>
      <c r="U10" s="255"/>
      <c r="V10" s="255"/>
      <c r="W10" s="255"/>
      <c r="X10" s="255"/>
      <c r="Y10" s="262"/>
      <c r="Z10" s="262"/>
      <c r="AA10" s="255"/>
      <c r="AB10" s="255"/>
      <c r="AC10" s="259"/>
      <c r="AD10" s="259"/>
      <c r="AE10" s="259"/>
      <c r="AF10" s="259"/>
    </row>
    <row r="11" outlineLevel="1">
      <c r="A11" s="258"/>
      <c r="B11" s="259"/>
      <c r="C11" s="259" t="str">
        <f>'Location Data'!G5</f>
        <v>Distance from sawmill</v>
      </c>
      <c r="D11" s="273">
        <f t="array" ref="D11">index('Location Data'!G:G,match($D$9,'Location Data'!A:A,0),1)</f>
        <v>100</v>
      </c>
      <c r="E11" s="259"/>
      <c r="F11" s="259"/>
      <c r="G11" s="260"/>
      <c r="H11" s="261"/>
      <c r="I11" s="261"/>
      <c r="J11" s="259"/>
      <c r="K11" s="259"/>
      <c r="L11" s="259"/>
      <c r="M11" s="256"/>
      <c r="N11" s="255"/>
      <c r="O11" s="255"/>
      <c r="P11" s="255"/>
      <c r="Q11" s="256"/>
      <c r="R11" s="255"/>
      <c r="S11" s="255"/>
      <c r="T11" s="255"/>
      <c r="U11" s="255"/>
      <c r="V11" s="255"/>
      <c r="W11" s="255"/>
      <c r="X11" s="255"/>
      <c r="Y11" s="262"/>
      <c r="Z11" s="262"/>
      <c r="AA11" s="255"/>
      <c r="AB11" s="255"/>
      <c r="AC11" s="259"/>
      <c r="AD11" s="259"/>
      <c r="AE11" s="259"/>
      <c r="AF11" s="259"/>
    </row>
    <row r="12" outlineLevel="1">
      <c r="A12" s="258"/>
      <c r="B12" s="259"/>
      <c r="C12" s="259" t="str">
        <f>'Location Data'!F5</f>
        <v>Forestry partner</v>
      </c>
      <c r="D12" s="273" t="str">
        <f t="array" ref="D12">index('Location Data'!F:F,match($D$9,'Location Data'!A:A,0),1)</f>
        <v>Green Resources, Jinja</v>
      </c>
      <c r="E12" s="259"/>
      <c r="F12" s="259"/>
      <c r="G12" s="260"/>
      <c r="H12" s="261"/>
      <c r="I12" s="261"/>
      <c r="J12" s="259"/>
      <c r="K12" s="259"/>
      <c r="L12" s="259"/>
      <c r="M12" s="256"/>
      <c r="N12" s="255"/>
      <c r="O12" s="255"/>
      <c r="P12" s="255"/>
      <c r="Q12" s="256"/>
      <c r="R12" s="255"/>
      <c r="S12" s="255"/>
      <c r="T12" s="255"/>
      <c r="U12" s="255"/>
      <c r="V12" s="255"/>
      <c r="W12" s="255"/>
      <c r="X12" s="255"/>
      <c r="Y12" s="262"/>
      <c r="Z12" s="262"/>
      <c r="AA12" s="255"/>
      <c r="AB12" s="255"/>
      <c r="AC12" s="259"/>
      <c r="AD12" s="259"/>
      <c r="AE12" s="259"/>
      <c r="AF12" s="259"/>
    </row>
    <row r="13" outlineLevel="1">
      <c r="A13" s="258"/>
      <c r="B13" s="259"/>
      <c r="C13" s="259" t="str">
        <f>'Location Data'!H5</f>
        <v>Timber species</v>
      </c>
      <c r="D13" s="273" t="str">
        <f t="array" ref="D13">index('Location Data'!H:H,match($D$9,'Location Data'!A:A,0),1)</f>
        <v>Pinus caribaea</v>
      </c>
      <c r="E13" s="259"/>
      <c r="F13" s="259"/>
      <c r="G13" s="260"/>
      <c r="H13" s="261"/>
      <c r="I13" s="261"/>
      <c r="J13" s="259"/>
      <c r="K13" s="259"/>
      <c r="L13" s="259"/>
      <c r="M13" s="256"/>
      <c r="N13" s="255"/>
      <c r="O13" s="255"/>
      <c r="P13" s="255"/>
      <c r="Q13" s="256"/>
      <c r="R13" s="255"/>
      <c r="S13" s="255"/>
      <c r="T13" s="255"/>
      <c r="U13" s="255"/>
      <c r="V13" s="255"/>
      <c r="W13" s="255"/>
      <c r="X13" s="255"/>
      <c r="Y13" s="262"/>
      <c r="Z13" s="262"/>
      <c r="AA13" s="255"/>
      <c r="AB13" s="255"/>
      <c r="AC13" s="259"/>
      <c r="AD13" s="259"/>
      <c r="AE13" s="259"/>
      <c r="AF13" s="259"/>
    </row>
    <row r="14" outlineLevel="1">
      <c r="A14" s="258"/>
      <c r="B14" s="259"/>
      <c r="C14" s="259" t="str">
        <f>'Location Data'!I5</f>
        <v>Price per m3 (normal - ex vat, ex mill)</v>
      </c>
      <c r="D14" s="274">
        <f t="shared" ref="D14:D15" si="2">I14*G14</f>
        <v>252</v>
      </c>
      <c r="E14" s="259"/>
      <c r="F14" s="257" t="s">
        <v>487</v>
      </c>
      <c r="G14" s="275">
        <v>1.0</v>
      </c>
      <c r="H14" s="276" t="s">
        <v>488</v>
      </c>
      <c r="I14" s="277">
        <f t="array" ref="I14">index('Location Data'!I:I,match($D$9,'Location Data'!A:A,0),1)</f>
        <v>252</v>
      </c>
      <c r="J14" s="259"/>
      <c r="K14" s="259"/>
      <c r="L14" s="259"/>
      <c r="M14" s="256"/>
      <c r="N14" s="255"/>
      <c r="O14" s="255"/>
      <c r="P14" s="255"/>
      <c r="Q14" s="256"/>
      <c r="R14" s="255"/>
      <c r="S14" s="255"/>
      <c r="T14" s="255"/>
      <c r="U14" s="255"/>
      <c r="V14" s="255"/>
      <c r="W14" s="255"/>
      <c r="X14" s="255"/>
      <c r="Y14" s="262"/>
      <c r="Z14" s="262"/>
      <c r="AA14" s="255"/>
      <c r="AB14" s="255"/>
      <c r="AC14" s="259"/>
      <c r="AD14" s="259"/>
      <c r="AE14" s="259"/>
      <c r="AF14" s="259"/>
    </row>
    <row r="15" outlineLevel="1">
      <c r="A15" s="258"/>
      <c r="B15" s="259"/>
      <c r="C15" s="259" t="str">
        <f>'Location Data'!J5</f>
        <v>Price per m3 (profiled)</v>
      </c>
      <c r="D15" s="274">
        <f t="shared" si="2"/>
        <v>260</v>
      </c>
      <c r="E15" s="259"/>
      <c r="F15" s="257" t="s">
        <v>487</v>
      </c>
      <c r="G15" s="275">
        <v>1.0</v>
      </c>
      <c r="H15" s="276" t="s">
        <v>488</v>
      </c>
      <c r="I15" s="277">
        <f t="array" ref="I15">index('Location Data'!J:J,match($D$9,'Location Data'!A:A,0),1)</f>
        <v>260</v>
      </c>
      <c r="J15" s="259"/>
      <c r="K15" s="259"/>
      <c r="L15" s="259"/>
      <c r="M15" s="256"/>
      <c r="N15" s="255"/>
      <c r="O15" s="255"/>
      <c r="P15" s="255"/>
      <c r="Q15" s="256"/>
      <c r="R15" s="255"/>
      <c r="S15" s="255"/>
      <c r="T15" s="255"/>
      <c r="U15" s="255"/>
      <c r="V15" s="255"/>
      <c r="W15" s="255"/>
      <c r="X15" s="255"/>
      <c r="Y15" s="262"/>
      <c r="Z15" s="262"/>
      <c r="AA15" s="255"/>
      <c r="AB15" s="255"/>
      <c r="AC15" s="259"/>
      <c r="AD15" s="259"/>
      <c r="AE15" s="259"/>
      <c r="AF15" s="259"/>
    </row>
    <row r="16" outlineLevel="1">
      <c r="A16" s="258"/>
      <c r="B16" s="259"/>
      <c r="C16" s="259" t="str">
        <f>'Location Data'!K5</f>
        <v>Timber density (wet)</v>
      </c>
      <c r="D16" s="273">
        <f t="array" ref="D16">index('Location Data'!K:K,match($D$9,'Location Data'!A:A,0),1)</f>
        <v>561</v>
      </c>
      <c r="E16" s="259"/>
      <c r="F16" s="259"/>
      <c r="G16" s="260"/>
      <c r="H16" s="261"/>
      <c r="I16" s="261"/>
      <c r="J16" s="259"/>
      <c r="K16" s="259"/>
      <c r="L16" s="259"/>
      <c r="M16" s="256"/>
      <c r="N16" s="255"/>
      <c r="O16" s="255"/>
      <c r="P16" s="255"/>
      <c r="Q16" s="256"/>
      <c r="R16" s="255"/>
      <c r="S16" s="255"/>
      <c r="T16" s="255"/>
      <c r="U16" s="255"/>
      <c r="V16" s="255"/>
      <c r="W16" s="255"/>
      <c r="X16" s="255"/>
      <c r="Y16" s="262"/>
      <c r="Z16" s="262"/>
      <c r="AA16" s="255"/>
      <c r="AB16" s="255"/>
      <c r="AC16" s="259"/>
      <c r="AD16" s="259"/>
      <c r="AE16" s="259"/>
      <c r="AF16" s="259"/>
    </row>
    <row r="17" outlineLevel="1">
      <c r="A17" s="258"/>
      <c r="B17" s="259"/>
      <c r="C17" s="259" t="str">
        <f>'Location Data'!L5</f>
        <v>Moisture content</v>
      </c>
      <c r="D17" s="278">
        <f t="array" ref="D17">index('Location Data'!L:L,match($D$9,'Location Data'!A:A,0),1)</f>
        <v>0.12</v>
      </c>
      <c r="E17" s="259"/>
      <c r="F17" s="259"/>
      <c r="G17" s="260"/>
      <c r="H17" s="261"/>
      <c r="I17" s="261"/>
      <c r="J17" s="259"/>
      <c r="K17" s="259"/>
      <c r="L17" s="259"/>
      <c r="M17" s="256"/>
      <c r="N17" s="255"/>
      <c r="O17" s="255"/>
      <c r="P17" s="255"/>
      <c r="Q17" s="256"/>
      <c r="R17" s="255"/>
      <c r="S17" s="255"/>
      <c r="T17" s="255"/>
      <c r="U17" s="255"/>
      <c r="V17" s="255"/>
      <c r="W17" s="255"/>
      <c r="X17" s="255"/>
      <c r="Y17" s="262"/>
      <c r="Z17" s="262"/>
      <c r="AA17" s="255"/>
      <c r="AB17" s="255"/>
      <c r="AC17" s="259"/>
      <c r="AD17" s="259"/>
      <c r="AE17" s="259"/>
      <c r="AF17" s="259"/>
    </row>
    <row r="18" outlineLevel="1">
      <c r="A18" s="258"/>
      <c r="B18" s="259"/>
      <c r="C18" s="259" t="str">
        <f>'Location Data'!M5</f>
        <v>Timber density (dry)</v>
      </c>
      <c r="D18" s="273">
        <f t="array" ref="D18">index('Location Data'!M:M,match($D$9,'Location Data'!A:A,0),1)</f>
        <v>493</v>
      </c>
      <c r="E18" s="259"/>
      <c r="F18" s="259"/>
      <c r="G18" s="260"/>
      <c r="H18" s="261"/>
      <c r="I18" s="261"/>
      <c r="J18" s="259"/>
      <c r="K18" s="259"/>
      <c r="L18" s="259"/>
      <c r="M18" s="256"/>
      <c r="N18" s="255"/>
      <c r="O18" s="255"/>
      <c r="P18" s="255"/>
      <c r="Q18" s="256"/>
      <c r="R18" s="255"/>
      <c r="S18" s="255"/>
      <c r="T18" s="255"/>
      <c r="U18" s="255"/>
      <c r="V18" s="255"/>
      <c r="W18" s="255"/>
      <c r="X18" s="255"/>
      <c r="Y18" s="262"/>
      <c r="Z18" s="262"/>
      <c r="AA18" s="255"/>
      <c r="AB18" s="255"/>
      <c r="AC18" s="259"/>
      <c r="AD18" s="259"/>
      <c r="AE18" s="259"/>
      <c r="AF18" s="259"/>
    </row>
    <row r="19" outlineLevel="1">
      <c r="A19" s="258"/>
      <c r="B19" s="259"/>
      <c r="C19" s="255" t="str">
        <f>'Location Data'!N5</f>
        <v>Carpenter cost (day)</v>
      </c>
      <c r="D19" s="274">
        <f t="array" ref="D19">index('Location Data'!N:N,match($D$9,'Location Data'!A:A,0),1)</f>
        <v>15</v>
      </c>
      <c r="E19" s="259"/>
      <c r="F19" s="259"/>
      <c r="G19" s="260"/>
      <c r="H19" s="261"/>
      <c r="I19" s="261"/>
      <c r="J19" s="259"/>
      <c r="K19" s="259"/>
      <c r="L19" s="259"/>
      <c r="M19" s="256"/>
      <c r="N19" s="255"/>
      <c r="O19" s="255"/>
      <c r="P19" s="255"/>
      <c r="Q19" s="256"/>
      <c r="R19" s="255"/>
      <c r="S19" s="255"/>
      <c r="T19" s="255"/>
      <c r="U19" s="255"/>
      <c r="V19" s="255"/>
      <c r="W19" s="255"/>
      <c r="X19" s="255"/>
      <c r="Y19" s="262"/>
      <c r="Z19" s="262"/>
      <c r="AA19" s="255"/>
      <c r="AB19" s="255"/>
      <c r="AC19" s="259"/>
      <c r="AD19" s="259"/>
      <c r="AE19" s="259"/>
      <c r="AF19" s="259"/>
    </row>
    <row r="20" outlineLevel="1">
      <c r="A20" s="258"/>
      <c r="B20" s="257"/>
      <c r="C20" s="257" t="s">
        <v>489</v>
      </c>
      <c r="D20" s="279">
        <v>1.833</v>
      </c>
      <c r="E20" s="259"/>
      <c r="F20" s="259"/>
      <c r="G20" s="260"/>
      <c r="H20" s="261"/>
      <c r="I20" s="261"/>
      <c r="J20" s="259"/>
      <c r="K20" s="259"/>
      <c r="L20" s="259"/>
      <c r="M20" s="256"/>
      <c r="N20" s="255"/>
      <c r="O20" s="255"/>
      <c r="P20" s="255"/>
      <c r="Q20" s="256"/>
      <c r="R20" s="255"/>
      <c r="S20" s="255"/>
      <c r="T20" s="255"/>
      <c r="U20" s="255"/>
      <c r="V20" s="255"/>
      <c r="W20" s="255"/>
      <c r="X20" s="255"/>
      <c r="Y20" s="262"/>
      <c r="Z20" s="262"/>
      <c r="AA20" s="255"/>
      <c r="AB20" s="255"/>
      <c r="AC20" s="259"/>
      <c r="AD20" s="259"/>
      <c r="AE20" s="259"/>
      <c r="AF20" s="259"/>
    </row>
    <row r="21">
      <c r="A21" s="258"/>
      <c r="B21" s="259"/>
      <c r="C21" s="259"/>
      <c r="D21" s="259"/>
      <c r="E21" s="259"/>
      <c r="F21" s="259"/>
      <c r="G21" s="260"/>
      <c r="H21" s="261"/>
      <c r="I21" s="261"/>
      <c r="J21" s="259"/>
      <c r="K21" s="259"/>
      <c r="L21" s="259"/>
      <c r="M21" s="256"/>
      <c r="N21" s="255"/>
      <c r="O21" s="255"/>
      <c r="P21" s="255"/>
      <c r="Q21" s="256"/>
      <c r="R21" s="255"/>
      <c r="S21" s="255"/>
      <c r="T21" s="255"/>
      <c r="U21" s="255"/>
      <c r="V21" s="255"/>
      <c r="W21" s="255"/>
      <c r="X21" s="255"/>
      <c r="Y21" s="262"/>
      <c r="Z21" s="262"/>
      <c r="AA21" s="255"/>
      <c r="AB21" s="255"/>
      <c r="AC21" s="259"/>
      <c r="AD21" s="259"/>
      <c r="AE21" s="259"/>
      <c r="AF21" s="259"/>
    </row>
    <row r="22">
      <c r="A22" s="263" t="s">
        <v>490</v>
      </c>
      <c r="B22" s="264"/>
      <c r="C22" s="264"/>
      <c r="D22" s="264"/>
      <c r="E22" s="264"/>
      <c r="F22" s="264"/>
      <c r="G22" s="267"/>
      <c r="H22" s="268"/>
      <c r="I22" s="268"/>
      <c r="J22" s="264"/>
      <c r="K22" s="264"/>
      <c r="L22" s="264"/>
      <c r="M22" s="269"/>
      <c r="N22" s="270"/>
      <c r="O22" s="270"/>
      <c r="P22" s="270"/>
      <c r="Q22" s="280" t="s">
        <v>491</v>
      </c>
      <c r="R22" s="270"/>
      <c r="S22" s="270"/>
      <c r="T22" s="270"/>
      <c r="U22" s="270"/>
      <c r="V22" s="270"/>
      <c r="W22" s="270"/>
      <c r="X22" s="270"/>
      <c r="Y22" s="271"/>
      <c r="Z22" s="271"/>
      <c r="AA22" s="270"/>
      <c r="AB22" s="270"/>
      <c r="AC22" s="264"/>
      <c r="AD22" s="264"/>
      <c r="AE22" s="264"/>
      <c r="AF22" s="264"/>
    </row>
    <row r="23">
      <c r="A23" s="258">
        <f>sumif('Structures Database'!B:B,C23,'Structures Database'!W:W)</f>
        <v>1460</v>
      </c>
      <c r="B23" s="281" t="s">
        <v>48</v>
      </c>
      <c r="C23" s="257" t="s">
        <v>492</v>
      </c>
      <c r="D23" s="257">
        <v>3.5</v>
      </c>
      <c r="E23" s="257"/>
      <c r="F23" s="257">
        <v>40.0</v>
      </c>
      <c r="G23" s="282">
        <f t="shared" ref="G23:G32" si="4">(D23/2)^2*PI()*F23/1000000000</f>
        <v>0.0000003848451001</v>
      </c>
      <c r="H23" s="261">
        <f t="shared" ref="H23:H32" si="5">G23*7700</f>
        <v>0.00296330727</v>
      </c>
      <c r="I23" s="261"/>
      <c r="J23" s="257">
        <v>1.0</v>
      </c>
      <c r="K23" s="257" t="s">
        <v>493</v>
      </c>
      <c r="L23" s="257" t="s">
        <v>494</v>
      </c>
      <c r="M23" s="256">
        <f t="shared" ref="M23:M32" si="6">index(23:23,1,match($D$9,$2:$2,0))</f>
        <v>0.04629755646</v>
      </c>
      <c r="N23" s="255">
        <f t="shared" ref="N23:N32" si="7">J23*$D$19/(8*60)</f>
        <v>0.03125</v>
      </c>
      <c r="O23" s="255">
        <f t="shared" ref="O23:O32" si="8">M23+N23</f>
        <v>0.07754755646</v>
      </c>
      <c r="P23" s="254">
        <f t="shared" ref="P23:P32" si="9">A23*O23</f>
        <v>113.2194324</v>
      </c>
      <c r="Q23" s="283">
        <f>0.0253*$X$26</f>
        <v>0.04629755646</v>
      </c>
      <c r="R23" s="254">
        <f t="shared" ref="R23:V23" si="3">$Q23</f>
        <v>0.04629755646</v>
      </c>
      <c r="S23" s="254">
        <f t="shared" si="3"/>
        <v>0.04629755646</v>
      </c>
      <c r="T23" s="254">
        <f t="shared" si="3"/>
        <v>0.04629755646</v>
      </c>
      <c r="U23" s="254">
        <f t="shared" si="3"/>
        <v>0.04629755646</v>
      </c>
      <c r="V23" s="254">
        <f t="shared" si="3"/>
        <v>0.04629755646</v>
      </c>
      <c r="W23" s="254">
        <f t="shared" ref="W23:W32" si="11">Q23</f>
        <v>0.04629755646</v>
      </c>
      <c r="X23" s="254" t="s">
        <v>495</v>
      </c>
      <c r="Y23" s="262"/>
      <c r="Z23" s="262"/>
      <c r="AA23" s="255"/>
      <c r="AB23" s="255"/>
      <c r="AC23" s="259"/>
      <c r="AD23" s="259"/>
      <c r="AE23" s="259"/>
      <c r="AF23" s="259"/>
    </row>
    <row r="24">
      <c r="A24" s="258">
        <f>sumif('Structures Database'!B:B,C24,'Structures Database'!W:W)</f>
        <v>0</v>
      </c>
      <c r="B24" s="281" t="s">
        <v>48</v>
      </c>
      <c r="C24" s="257" t="s">
        <v>496</v>
      </c>
      <c r="D24" s="257">
        <v>3.5</v>
      </c>
      <c r="E24" s="257"/>
      <c r="F24" s="257">
        <v>50.0</v>
      </c>
      <c r="G24" s="282">
        <f t="shared" si="4"/>
        <v>0.0000004810563751</v>
      </c>
      <c r="H24" s="261">
        <f t="shared" si="5"/>
        <v>0.003704134088</v>
      </c>
      <c r="I24" s="261"/>
      <c r="J24" s="257">
        <v>1.0</v>
      </c>
      <c r="K24" s="257" t="s">
        <v>493</v>
      </c>
      <c r="L24" s="257" t="s">
        <v>497</v>
      </c>
      <c r="M24" s="256">
        <f t="shared" si="6"/>
        <v>0.07008681471</v>
      </c>
      <c r="N24" s="255">
        <f t="shared" si="7"/>
        <v>0.03125</v>
      </c>
      <c r="O24" s="255">
        <f t="shared" si="8"/>
        <v>0.1013368147</v>
      </c>
      <c r="P24" s="254">
        <f t="shared" si="9"/>
        <v>0</v>
      </c>
      <c r="Q24" s="283">
        <f>0.0383*$X$26</f>
        <v>0.07008681471</v>
      </c>
      <c r="R24" s="254">
        <f t="shared" ref="R24:V24" si="10">$Q24</f>
        <v>0.07008681471</v>
      </c>
      <c r="S24" s="254">
        <f t="shared" si="10"/>
        <v>0.07008681471</v>
      </c>
      <c r="T24" s="254">
        <f t="shared" si="10"/>
        <v>0.07008681471</v>
      </c>
      <c r="U24" s="254">
        <f t="shared" si="10"/>
        <v>0.07008681471</v>
      </c>
      <c r="V24" s="254">
        <f t="shared" si="10"/>
        <v>0.07008681471</v>
      </c>
      <c r="W24" s="254">
        <f t="shared" si="11"/>
        <v>0.07008681471</v>
      </c>
      <c r="X24" s="254" t="s">
        <v>495</v>
      </c>
      <c r="Y24" s="262"/>
      <c r="Z24" s="262"/>
      <c r="AA24" s="255"/>
      <c r="AB24" s="255"/>
      <c r="AC24" s="259"/>
      <c r="AD24" s="259"/>
      <c r="AE24" s="259"/>
      <c r="AF24" s="259"/>
    </row>
    <row r="25">
      <c r="A25" s="258">
        <f>sumif('Structures Database'!B:B,C25,'Structures Database'!W:W)</f>
        <v>0</v>
      </c>
      <c r="B25" s="281" t="s">
        <v>48</v>
      </c>
      <c r="C25" s="257" t="s">
        <v>498</v>
      </c>
      <c r="D25" s="257">
        <v>4.0</v>
      </c>
      <c r="E25" s="259"/>
      <c r="F25" s="257">
        <v>50.0</v>
      </c>
      <c r="G25" s="282">
        <f t="shared" si="4"/>
        <v>0.0000006283185307</v>
      </c>
      <c r="H25" s="261">
        <f t="shared" si="5"/>
        <v>0.004838052687</v>
      </c>
      <c r="I25" s="261"/>
      <c r="J25" s="257">
        <v>1.0</v>
      </c>
      <c r="K25" s="257" t="s">
        <v>493</v>
      </c>
      <c r="L25" s="257" t="s">
        <v>499</v>
      </c>
      <c r="M25" s="256">
        <f t="shared" si="6"/>
        <v>0.1024768048</v>
      </c>
      <c r="N25" s="255">
        <f t="shared" si="7"/>
        <v>0.03125</v>
      </c>
      <c r="O25" s="255">
        <f t="shared" si="8"/>
        <v>0.1337268048</v>
      </c>
      <c r="P25" s="254">
        <f t="shared" si="9"/>
        <v>0</v>
      </c>
      <c r="Q25" s="283">
        <f>0.056*$X$26</f>
        <v>0.1024768048</v>
      </c>
      <c r="R25" s="254">
        <f t="shared" ref="R25:V25" si="12">$Q25</f>
        <v>0.1024768048</v>
      </c>
      <c r="S25" s="254">
        <f t="shared" si="12"/>
        <v>0.1024768048</v>
      </c>
      <c r="T25" s="254">
        <f t="shared" si="12"/>
        <v>0.1024768048</v>
      </c>
      <c r="U25" s="254">
        <f t="shared" si="12"/>
        <v>0.1024768048</v>
      </c>
      <c r="V25" s="254">
        <f t="shared" si="12"/>
        <v>0.1024768048</v>
      </c>
      <c r="W25" s="254">
        <f t="shared" si="11"/>
        <v>0.1024768048</v>
      </c>
      <c r="X25" s="254" t="s">
        <v>500</v>
      </c>
      <c r="Y25" s="262"/>
      <c r="Z25" s="262"/>
      <c r="AA25" s="255"/>
      <c r="AB25" s="255"/>
      <c r="AC25" s="259"/>
      <c r="AD25" s="259"/>
      <c r="AE25" s="259"/>
      <c r="AF25" s="259"/>
    </row>
    <row r="26">
      <c r="A26" s="258">
        <f>sumif('Structures Database'!B:B,C26,'Structures Database'!W:W)</f>
        <v>4966.842696</v>
      </c>
      <c r="B26" s="281" t="s">
        <v>48</v>
      </c>
      <c r="C26" s="257" t="s">
        <v>501</v>
      </c>
      <c r="D26" s="257">
        <v>4.0</v>
      </c>
      <c r="E26" s="259"/>
      <c r="F26" s="257">
        <v>40.0</v>
      </c>
      <c r="G26" s="282">
        <f t="shared" si="4"/>
        <v>0.0000005026548246</v>
      </c>
      <c r="H26" s="261">
        <f t="shared" si="5"/>
        <v>0.003870442149</v>
      </c>
      <c r="I26" s="261"/>
      <c r="J26" s="257">
        <v>1.0</v>
      </c>
      <c r="K26" s="257" t="s">
        <v>493</v>
      </c>
      <c r="L26" s="257" t="s">
        <v>502</v>
      </c>
      <c r="M26" s="256">
        <f t="shared" si="6"/>
        <v>0.012</v>
      </c>
      <c r="N26" s="255">
        <f t="shared" si="7"/>
        <v>0.03125</v>
      </c>
      <c r="O26" s="255">
        <f t="shared" si="8"/>
        <v>0.04325</v>
      </c>
      <c r="P26" s="254">
        <f t="shared" si="9"/>
        <v>214.8159466</v>
      </c>
      <c r="Q26" s="283">
        <v>0.012</v>
      </c>
      <c r="R26" s="254">
        <f t="shared" ref="R26:V26" si="13">$Q26</f>
        <v>0.012</v>
      </c>
      <c r="S26" s="254">
        <f t="shared" si="13"/>
        <v>0.012</v>
      </c>
      <c r="T26" s="254">
        <f t="shared" si="13"/>
        <v>0.012</v>
      </c>
      <c r="U26" s="254">
        <f t="shared" si="13"/>
        <v>0.012</v>
      </c>
      <c r="V26" s="254">
        <f t="shared" si="13"/>
        <v>0.012</v>
      </c>
      <c r="W26" s="254">
        <f t="shared" si="11"/>
        <v>0.012</v>
      </c>
      <c r="X26" s="284">
        <f>(2475+600+(0.35+0.06+0.015)*2475+680000/3700+218.45)/2475</f>
        <v>1.829942943</v>
      </c>
      <c r="Y26" s="262"/>
      <c r="Z26" s="262"/>
      <c r="AA26" s="255"/>
      <c r="AB26" s="255"/>
      <c r="AC26" s="259"/>
      <c r="AD26" s="259"/>
      <c r="AE26" s="259"/>
      <c r="AF26" s="259"/>
    </row>
    <row r="27">
      <c r="A27" s="258">
        <f>sumif('Structures Database'!B:B,C27,'Structures Database'!W:W)</f>
        <v>2307.599759</v>
      </c>
      <c r="B27" s="281" t="s">
        <v>48</v>
      </c>
      <c r="C27" s="257" t="s">
        <v>503</v>
      </c>
      <c r="D27" s="257">
        <v>4.0</v>
      </c>
      <c r="E27" s="259"/>
      <c r="F27" s="257">
        <v>60.0</v>
      </c>
      <c r="G27" s="282">
        <f t="shared" si="4"/>
        <v>0.0000007539822369</v>
      </c>
      <c r="H27" s="261">
        <f t="shared" si="5"/>
        <v>0.005805663224</v>
      </c>
      <c r="I27" s="261"/>
      <c r="J27" s="257">
        <v>1.0</v>
      </c>
      <c r="K27" s="257" t="s">
        <v>493</v>
      </c>
      <c r="L27" s="257" t="s">
        <v>504</v>
      </c>
      <c r="M27" s="285">
        <f t="shared" si="6"/>
        <v>0.018</v>
      </c>
      <c r="N27" s="286">
        <f t="shared" si="7"/>
        <v>0.03125</v>
      </c>
      <c r="O27" s="286">
        <f t="shared" si="8"/>
        <v>0.04925</v>
      </c>
      <c r="P27" s="254">
        <f t="shared" si="9"/>
        <v>113.6492881</v>
      </c>
      <c r="Q27" s="283">
        <v>0.018</v>
      </c>
      <c r="R27" s="254">
        <f t="shared" ref="R27:V27" si="14">$Q27</f>
        <v>0.018</v>
      </c>
      <c r="S27" s="254">
        <f t="shared" si="14"/>
        <v>0.018</v>
      </c>
      <c r="T27" s="254">
        <f t="shared" si="14"/>
        <v>0.018</v>
      </c>
      <c r="U27" s="254">
        <f t="shared" si="14"/>
        <v>0.018</v>
      </c>
      <c r="V27" s="254">
        <f t="shared" si="14"/>
        <v>0.018</v>
      </c>
      <c r="W27" s="254">
        <f t="shared" si="11"/>
        <v>0.018</v>
      </c>
      <c r="X27" s="255"/>
      <c r="Y27" s="262"/>
      <c r="Z27" s="262"/>
      <c r="AA27" s="255"/>
      <c r="AB27" s="255"/>
      <c r="AC27" s="259"/>
      <c r="AD27" s="259"/>
      <c r="AE27" s="259"/>
      <c r="AF27" s="259"/>
    </row>
    <row r="28">
      <c r="A28" s="258">
        <f>sumif('Structures Database'!B:B,C28,'Structures Database'!W:W)</f>
        <v>0</v>
      </c>
      <c r="B28" s="281" t="s">
        <v>48</v>
      </c>
      <c r="C28" s="257" t="s">
        <v>505</v>
      </c>
      <c r="D28" s="257">
        <v>5.0</v>
      </c>
      <c r="E28" s="259"/>
      <c r="F28" s="257">
        <v>80.0</v>
      </c>
      <c r="G28" s="282">
        <f t="shared" si="4"/>
        <v>0.000001570796327</v>
      </c>
      <c r="H28" s="261">
        <f t="shared" si="5"/>
        <v>0.01209513172</v>
      </c>
      <c r="I28" s="261"/>
      <c r="J28" s="257">
        <v>1.0</v>
      </c>
      <c r="K28" s="257" t="s">
        <v>493</v>
      </c>
      <c r="L28" s="257" t="s">
        <v>262</v>
      </c>
      <c r="M28" s="256">
        <f t="shared" si="6"/>
        <v>0.146</v>
      </c>
      <c r="N28" s="255">
        <f t="shared" si="7"/>
        <v>0.03125</v>
      </c>
      <c r="O28" s="255">
        <f t="shared" si="8"/>
        <v>0.17725</v>
      </c>
      <c r="P28" s="254">
        <f t="shared" si="9"/>
        <v>0</v>
      </c>
      <c r="Q28" s="283">
        <v>0.146</v>
      </c>
      <c r="R28" s="254">
        <f t="shared" ref="R28:V28" si="15">$Q28</f>
        <v>0.146</v>
      </c>
      <c r="S28" s="254">
        <f t="shared" si="15"/>
        <v>0.146</v>
      </c>
      <c r="T28" s="254">
        <f t="shared" si="15"/>
        <v>0.146</v>
      </c>
      <c r="U28" s="254">
        <f t="shared" si="15"/>
        <v>0.146</v>
      </c>
      <c r="V28" s="254">
        <f t="shared" si="15"/>
        <v>0.146</v>
      </c>
      <c r="W28" s="254">
        <f t="shared" si="11"/>
        <v>0.146</v>
      </c>
      <c r="X28" s="255"/>
      <c r="Y28" s="262"/>
      <c r="Z28" s="262"/>
      <c r="AA28" s="255"/>
      <c r="AB28" s="255"/>
      <c r="AC28" s="259"/>
      <c r="AD28" s="259"/>
      <c r="AE28" s="259"/>
      <c r="AF28" s="259"/>
    </row>
    <row r="29">
      <c r="A29" s="258">
        <f>sumif('Structures Database'!B:B,C29,'Structures Database'!W:W)</f>
        <v>760.2222189</v>
      </c>
      <c r="B29" s="281" t="s">
        <v>48</v>
      </c>
      <c r="C29" s="257" t="s">
        <v>506</v>
      </c>
      <c r="D29" s="257">
        <v>6.0</v>
      </c>
      <c r="E29" s="259"/>
      <c r="F29" s="257">
        <v>100.0</v>
      </c>
      <c r="G29" s="282">
        <f t="shared" si="4"/>
        <v>0.000002827433388</v>
      </c>
      <c r="H29" s="261">
        <f t="shared" si="5"/>
        <v>0.02177123709</v>
      </c>
      <c r="I29" s="261"/>
      <c r="J29" s="257">
        <v>1.0</v>
      </c>
      <c r="K29" s="257" t="s">
        <v>493</v>
      </c>
      <c r="L29" s="257" t="s">
        <v>262</v>
      </c>
      <c r="M29" s="256">
        <f t="shared" si="6"/>
        <v>0.06</v>
      </c>
      <c r="N29" s="255">
        <f t="shared" si="7"/>
        <v>0.03125</v>
      </c>
      <c r="O29" s="255">
        <f t="shared" si="8"/>
        <v>0.09125</v>
      </c>
      <c r="P29" s="254">
        <f t="shared" si="9"/>
        <v>69.37027748</v>
      </c>
      <c r="Q29" s="283">
        <v>0.06</v>
      </c>
      <c r="R29" s="254">
        <f t="shared" ref="R29:V29" si="16">$Q29</f>
        <v>0.06</v>
      </c>
      <c r="S29" s="254">
        <f t="shared" si="16"/>
        <v>0.06</v>
      </c>
      <c r="T29" s="254">
        <f t="shared" si="16"/>
        <v>0.06</v>
      </c>
      <c r="U29" s="254">
        <f t="shared" si="16"/>
        <v>0.06</v>
      </c>
      <c r="V29" s="254">
        <f t="shared" si="16"/>
        <v>0.06</v>
      </c>
      <c r="W29" s="254">
        <f t="shared" si="11"/>
        <v>0.06</v>
      </c>
      <c r="X29" s="255"/>
      <c r="Y29" s="262"/>
      <c r="Z29" s="262"/>
      <c r="AA29" s="255"/>
      <c r="AB29" s="255"/>
      <c r="AC29" s="259"/>
      <c r="AD29" s="259"/>
      <c r="AE29" s="259"/>
      <c r="AF29" s="259"/>
    </row>
    <row r="30">
      <c r="A30" s="258">
        <f>sumif('Structures Database'!B:B,C30,'Structures Database'!W:W)</f>
        <v>1782.034398</v>
      </c>
      <c r="B30" s="281" t="s">
        <v>48</v>
      </c>
      <c r="C30" s="257" t="s">
        <v>507</v>
      </c>
      <c r="D30" s="257">
        <v>6.0</v>
      </c>
      <c r="E30" s="259"/>
      <c r="F30" s="257">
        <v>120.0</v>
      </c>
      <c r="G30" s="282">
        <f t="shared" si="4"/>
        <v>0.000003392920066</v>
      </c>
      <c r="H30" s="261">
        <f t="shared" si="5"/>
        <v>0.02612548451</v>
      </c>
      <c r="I30" s="261"/>
      <c r="J30" s="257">
        <v>1.0</v>
      </c>
      <c r="K30" s="257" t="s">
        <v>493</v>
      </c>
      <c r="L30" s="257" t="s">
        <v>262</v>
      </c>
      <c r="M30" s="256">
        <f t="shared" si="6"/>
        <v>0.06</v>
      </c>
      <c r="N30" s="255">
        <f t="shared" si="7"/>
        <v>0.03125</v>
      </c>
      <c r="O30" s="255">
        <f t="shared" si="8"/>
        <v>0.09125</v>
      </c>
      <c r="P30" s="254">
        <f t="shared" si="9"/>
        <v>162.6106388</v>
      </c>
      <c r="Q30" s="283">
        <v>0.06</v>
      </c>
      <c r="R30" s="254">
        <f t="shared" ref="R30:V30" si="17">$Q30</f>
        <v>0.06</v>
      </c>
      <c r="S30" s="254">
        <f t="shared" si="17"/>
        <v>0.06</v>
      </c>
      <c r="T30" s="254">
        <f t="shared" si="17"/>
        <v>0.06</v>
      </c>
      <c r="U30" s="254">
        <f t="shared" si="17"/>
        <v>0.06</v>
      </c>
      <c r="V30" s="254">
        <f t="shared" si="17"/>
        <v>0.06</v>
      </c>
      <c r="W30" s="254">
        <f t="shared" si="11"/>
        <v>0.06</v>
      </c>
      <c r="X30" s="255"/>
      <c r="Y30" s="262"/>
      <c r="Z30" s="262"/>
      <c r="AA30" s="255"/>
      <c r="AB30" s="255"/>
      <c r="AC30" s="259"/>
      <c r="AD30" s="259"/>
      <c r="AE30" s="259"/>
      <c r="AF30" s="259"/>
    </row>
    <row r="31">
      <c r="A31" s="258">
        <f>sumif('Structures Database'!B:B,C31,'Structures Database'!W:W)</f>
        <v>68</v>
      </c>
      <c r="B31" s="281" t="s">
        <v>48</v>
      </c>
      <c r="C31" s="257" t="s">
        <v>508</v>
      </c>
      <c r="D31" s="257">
        <v>6.0</v>
      </c>
      <c r="E31" s="259"/>
      <c r="F31" s="257">
        <v>160.0</v>
      </c>
      <c r="G31" s="282">
        <f t="shared" si="4"/>
        <v>0.000004523893421</v>
      </c>
      <c r="H31" s="261">
        <f t="shared" si="5"/>
        <v>0.03483397934</v>
      </c>
      <c r="I31" s="261"/>
      <c r="J31" s="257">
        <v>1.0</v>
      </c>
      <c r="K31" s="257" t="s">
        <v>493</v>
      </c>
      <c r="L31" s="257" t="s">
        <v>262</v>
      </c>
      <c r="M31" s="256">
        <f t="shared" si="6"/>
        <v>0.4189105385</v>
      </c>
      <c r="N31" s="255">
        <f t="shared" si="7"/>
        <v>0.03125</v>
      </c>
      <c r="O31" s="255">
        <f t="shared" si="8"/>
        <v>0.4501605385</v>
      </c>
      <c r="P31" s="254">
        <f t="shared" si="9"/>
        <v>30.61091662</v>
      </c>
      <c r="Q31" s="283">
        <f>0.22892*$X$26</f>
        <v>0.4189105385</v>
      </c>
      <c r="R31" s="254">
        <f t="shared" ref="R31:V31" si="18">$Q31</f>
        <v>0.4189105385</v>
      </c>
      <c r="S31" s="254">
        <f t="shared" si="18"/>
        <v>0.4189105385</v>
      </c>
      <c r="T31" s="254">
        <f t="shared" si="18"/>
        <v>0.4189105385</v>
      </c>
      <c r="U31" s="254">
        <f t="shared" si="18"/>
        <v>0.4189105385</v>
      </c>
      <c r="V31" s="254">
        <f t="shared" si="18"/>
        <v>0.4189105385</v>
      </c>
      <c r="W31" s="254">
        <f t="shared" si="11"/>
        <v>0.4189105385</v>
      </c>
      <c r="X31" s="255"/>
      <c r="Y31" s="262"/>
      <c r="Z31" s="262"/>
      <c r="AA31" s="255"/>
      <c r="AB31" s="255"/>
      <c r="AC31" s="259"/>
      <c r="AD31" s="259"/>
      <c r="AE31" s="259"/>
      <c r="AF31" s="259"/>
    </row>
    <row r="32">
      <c r="A32" s="258">
        <f>sumif('Structures Database'!B:B,C32,'Structures Database'!W:W)</f>
        <v>298.091328</v>
      </c>
      <c r="B32" s="281" t="s">
        <v>48</v>
      </c>
      <c r="C32" s="257" t="s">
        <v>509</v>
      </c>
      <c r="D32" s="257">
        <v>6.0</v>
      </c>
      <c r="E32" s="259"/>
      <c r="F32" s="257">
        <v>67.0</v>
      </c>
      <c r="G32" s="282">
        <f t="shared" si="4"/>
        <v>0.00000189438037</v>
      </c>
      <c r="H32" s="261">
        <f t="shared" si="5"/>
        <v>0.01458672885</v>
      </c>
      <c r="I32" s="261"/>
      <c r="J32" s="257">
        <v>1.0</v>
      </c>
      <c r="K32" s="257" t="s">
        <v>493</v>
      </c>
      <c r="L32" s="257" t="s">
        <v>510</v>
      </c>
      <c r="M32" s="256">
        <f t="shared" si="6"/>
        <v>0.1175675676</v>
      </c>
      <c r="N32" s="255">
        <f t="shared" si="7"/>
        <v>0.03125</v>
      </c>
      <c r="O32" s="255">
        <f t="shared" si="8"/>
        <v>0.1488175676</v>
      </c>
      <c r="P32" s="254">
        <f t="shared" si="9"/>
        <v>44.36122635</v>
      </c>
      <c r="Q32" s="287">
        <f>435/'Location Data'!$D$6</f>
        <v>0.1175675676</v>
      </c>
      <c r="R32" s="254">
        <f t="shared" ref="R32:V32" si="19">$Q32</f>
        <v>0.1175675676</v>
      </c>
      <c r="S32" s="254">
        <f t="shared" si="19"/>
        <v>0.1175675676</v>
      </c>
      <c r="T32" s="254">
        <f t="shared" si="19"/>
        <v>0.1175675676</v>
      </c>
      <c r="U32" s="254">
        <f t="shared" si="19"/>
        <v>0.1175675676</v>
      </c>
      <c r="V32" s="254">
        <f t="shared" si="19"/>
        <v>0.1175675676</v>
      </c>
      <c r="W32" s="254">
        <f t="shared" si="11"/>
        <v>0.1175675676</v>
      </c>
      <c r="X32" s="255"/>
      <c r="Y32" s="262"/>
      <c r="Z32" s="262"/>
      <c r="AA32" s="255"/>
      <c r="AB32" s="255"/>
      <c r="AC32" s="259"/>
      <c r="AD32" s="259"/>
      <c r="AE32" s="259"/>
      <c r="AF32" s="259"/>
    </row>
    <row r="33">
      <c r="A33" s="258"/>
      <c r="B33" s="281"/>
      <c r="C33" s="257"/>
      <c r="D33" s="257"/>
      <c r="E33" s="259"/>
      <c r="F33" s="257"/>
      <c r="G33" s="282"/>
      <c r="H33" s="261"/>
      <c r="I33" s="261"/>
      <c r="J33" s="259"/>
      <c r="K33" s="257"/>
      <c r="L33" s="257"/>
      <c r="M33" s="253"/>
      <c r="N33" s="255"/>
      <c r="O33" s="255"/>
      <c r="P33" s="255"/>
      <c r="Q33" s="256"/>
      <c r="R33" s="255"/>
      <c r="S33" s="255"/>
      <c r="T33" s="255"/>
      <c r="U33" s="255"/>
      <c r="V33" s="255"/>
      <c r="W33" s="255"/>
      <c r="X33" s="255"/>
      <c r="Y33" s="262"/>
      <c r="Z33" s="262"/>
      <c r="AA33" s="255"/>
      <c r="AB33" s="255"/>
      <c r="AC33" s="259"/>
      <c r="AD33" s="259"/>
      <c r="AE33" s="259"/>
      <c r="AF33" s="259"/>
    </row>
    <row r="34">
      <c r="A34" s="263" t="s">
        <v>511</v>
      </c>
      <c r="B34" s="264"/>
      <c r="C34" s="264"/>
      <c r="D34" s="264"/>
      <c r="E34" s="264"/>
      <c r="F34" s="264"/>
      <c r="G34" s="267"/>
      <c r="H34" s="268"/>
      <c r="I34" s="268"/>
      <c r="J34" s="264"/>
      <c r="K34" s="264"/>
      <c r="L34" s="264"/>
      <c r="M34" s="269"/>
      <c r="N34" s="270"/>
      <c r="O34" s="270"/>
      <c r="P34" s="270"/>
      <c r="Q34" s="269"/>
      <c r="R34" s="270"/>
      <c r="S34" s="270"/>
      <c r="T34" s="270"/>
      <c r="U34" s="270"/>
      <c r="V34" s="270"/>
      <c r="W34" s="270"/>
      <c r="X34" s="270"/>
      <c r="Y34" s="271"/>
      <c r="Z34" s="271"/>
      <c r="AA34" s="270"/>
      <c r="AB34" s="270"/>
      <c r="AC34" s="264"/>
      <c r="AD34" s="264"/>
      <c r="AE34" s="264"/>
      <c r="AF34" s="264"/>
    </row>
    <row r="35">
      <c r="A35" s="258">
        <f>sumif('Structures Database'!B:B,C35,'Structures Database'!W:W)</f>
        <v>21</v>
      </c>
      <c r="B35" s="281" t="s">
        <v>48</v>
      </c>
      <c r="C35" s="257" t="s">
        <v>512</v>
      </c>
      <c r="D35" s="257">
        <v>300.0</v>
      </c>
      <c r="E35" s="257">
        <v>400.0</v>
      </c>
      <c r="F35" s="257">
        <v>300.0</v>
      </c>
      <c r="G35" s="288">
        <f>D35*E35*F35/1000000000</f>
        <v>0.036</v>
      </c>
      <c r="H35" s="289">
        <f>G35*2400</f>
        <v>86.4</v>
      </c>
      <c r="I35" s="290">
        <v>0.0</v>
      </c>
      <c r="J35" s="291">
        <v>180.0</v>
      </c>
      <c r="K35" s="292" t="s">
        <v>113</v>
      </c>
      <c r="L35" s="293" t="s">
        <v>513</v>
      </c>
      <c r="M35" s="256">
        <f t="array" ref="M35">index(35:35,1,match($D$9,$2:$2,0))</f>
        <v>0</v>
      </c>
      <c r="N35" s="255">
        <f t="shared" ref="N35:N47" si="20">J35*$D$19/(8*60)</f>
        <v>5.625</v>
      </c>
      <c r="O35" s="255">
        <f t="shared" ref="O35:O47" si="21">M35+N35</f>
        <v>5.625</v>
      </c>
      <c r="P35" s="254">
        <f t="shared" ref="P35:P47" si="22">A35*O35</f>
        <v>118.125</v>
      </c>
      <c r="Q35" s="253">
        <v>0.0</v>
      </c>
      <c r="R35" s="254">
        <v>0.0</v>
      </c>
      <c r="S35" s="254">
        <v>0.0</v>
      </c>
      <c r="T35" s="254">
        <v>0.0</v>
      </c>
      <c r="U35" s="254">
        <v>0.0</v>
      </c>
      <c r="V35" s="254">
        <v>0.0</v>
      </c>
      <c r="W35" s="254">
        <v>0.0</v>
      </c>
      <c r="X35" s="255"/>
      <c r="Y35" s="262"/>
      <c r="Z35" s="262"/>
      <c r="AA35" s="255"/>
      <c r="AB35" s="255"/>
      <c r="AC35" s="259"/>
      <c r="AD35" s="259"/>
      <c r="AE35" s="259"/>
      <c r="AF35" s="259"/>
    </row>
    <row r="36">
      <c r="A36" s="258">
        <f>sumif('Structures Database'!B:B,C36,'Structures Database'!W:W)</f>
        <v>6.3</v>
      </c>
      <c r="B36" s="281" t="s">
        <v>48</v>
      </c>
      <c r="C36" s="257" t="s">
        <v>514</v>
      </c>
      <c r="D36" s="257"/>
      <c r="E36" s="257"/>
      <c r="F36" s="257"/>
      <c r="G36" s="260"/>
      <c r="H36" s="276"/>
      <c r="I36" s="276">
        <v>-0.6</v>
      </c>
      <c r="J36" s="259"/>
      <c r="K36" s="257" t="s">
        <v>113</v>
      </c>
      <c r="L36" s="257" t="s">
        <v>515</v>
      </c>
      <c r="M36" s="253">
        <f>37500/3700/1.18</f>
        <v>8.589097572</v>
      </c>
      <c r="N36" s="255">
        <f t="shared" si="20"/>
        <v>0</v>
      </c>
      <c r="O36" s="255">
        <f t="shared" si="21"/>
        <v>8.589097572</v>
      </c>
      <c r="P36" s="254">
        <f t="shared" si="22"/>
        <v>54.1113147</v>
      </c>
      <c r="Q36" s="256"/>
      <c r="R36" s="255"/>
      <c r="S36" s="255"/>
      <c r="T36" s="255"/>
      <c r="U36" s="255"/>
      <c r="V36" s="255"/>
      <c r="W36" s="255"/>
      <c r="X36" s="255"/>
      <c r="Y36" s="262"/>
      <c r="Z36" s="262"/>
      <c r="AA36" s="255"/>
      <c r="AB36" s="255"/>
      <c r="AC36" s="259"/>
      <c r="AD36" s="259"/>
      <c r="AE36" s="259"/>
      <c r="AF36" s="259"/>
    </row>
    <row r="37">
      <c r="A37" s="294">
        <f>sumif('Structures Database'!B:B,C37,'Structures Database'!W:W)</f>
        <v>0.63</v>
      </c>
      <c r="B37" s="94" t="s">
        <v>516</v>
      </c>
      <c r="C37" s="94" t="s">
        <v>517</v>
      </c>
      <c r="D37" s="295"/>
      <c r="E37" s="296"/>
      <c r="F37" s="297"/>
      <c r="G37" s="298"/>
      <c r="H37" s="299"/>
      <c r="I37" s="300"/>
      <c r="J37" s="301"/>
      <c r="K37" s="85" t="s">
        <v>113</v>
      </c>
      <c r="L37" s="302" t="s">
        <v>518</v>
      </c>
      <c r="M37" s="286">
        <f>135000/3/3700</f>
        <v>12.16216216</v>
      </c>
      <c r="N37" s="286">
        <f t="shared" si="20"/>
        <v>0</v>
      </c>
      <c r="O37" s="286">
        <f t="shared" si="21"/>
        <v>12.16216216</v>
      </c>
      <c r="P37" s="254">
        <f t="shared" si="22"/>
        <v>7.662162162</v>
      </c>
      <c r="Q37" s="303"/>
      <c r="R37" s="303"/>
      <c r="S37" s="303"/>
      <c r="T37" s="303"/>
      <c r="U37" s="303"/>
      <c r="V37" s="303"/>
      <c r="W37" s="303"/>
      <c r="X37" s="303"/>
      <c r="Y37" s="296"/>
      <c r="Z37" s="296"/>
      <c r="AA37" s="303"/>
      <c r="AB37" s="303"/>
      <c r="AC37" s="301"/>
      <c r="AD37" s="301"/>
      <c r="AE37" s="301"/>
      <c r="AF37" s="301"/>
    </row>
    <row r="38">
      <c r="A38" s="294">
        <f>sumif('Structures Database'!B:B,C38,'Structures Database'!W:W)</f>
        <v>0.84</v>
      </c>
      <c r="B38" s="94" t="s">
        <v>516</v>
      </c>
      <c r="C38" s="94" t="s">
        <v>519</v>
      </c>
      <c r="D38" s="295"/>
      <c r="E38" s="296"/>
      <c r="F38" s="297"/>
      <c r="G38" s="298"/>
      <c r="H38" s="299"/>
      <c r="I38" s="300"/>
      <c r="J38" s="301"/>
      <c r="K38" s="85" t="s">
        <v>113</v>
      </c>
      <c r="L38" s="302" t="s">
        <v>518</v>
      </c>
      <c r="M38" s="286">
        <f>230000/3700</f>
        <v>62.16216216</v>
      </c>
      <c r="N38" s="286">
        <f t="shared" si="20"/>
        <v>0</v>
      </c>
      <c r="O38" s="286">
        <f t="shared" si="21"/>
        <v>62.16216216</v>
      </c>
      <c r="P38" s="254">
        <f t="shared" si="22"/>
        <v>52.21621622</v>
      </c>
      <c r="Q38" s="303"/>
      <c r="R38" s="303"/>
      <c r="S38" s="303"/>
      <c r="T38" s="303"/>
      <c r="U38" s="303"/>
      <c r="V38" s="303"/>
      <c r="W38" s="303"/>
      <c r="X38" s="303"/>
      <c r="Y38" s="296"/>
      <c r="Z38" s="296"/>
      <c r="AA38" s="303"/>
      <c r="AB38" s="303"/>
      <c r="AC38" s="301"/>
      <c r="AD38" s="301"/>
      <c r="AE38" s="301"/>
      <c r="AF38" s="301"/>
    </row>
    <row r="39">
      <c r="A39" s="258">
        <f>sumif('Structures Database'!B:B,C39,'Structures Database'!W:W)</f>
        <v>84</v>
      </c>
      <c r="B39" s="281" t="s">
        <v>48</v>
      </c>
      <c r="C39" s="257" t="s">
        <v>520</v>
      </c>
      <c r="D39" s="257">
        <v>16.0</v>
      </c>
      <c r="E39" s="259"/>
      <c r="F39" s="257">
        <v>250.0</v>
      </c>
      <c r="G39" s="282">
        <f>(D39/2)^2*PI()*F39/1000000000</f>
        <v>0.00005026548246</v>
      </c>
      <c r="H39" s="261"/>
      <c r="I39" s="261"/>
      <c r="J39" s="259"/>
      <c r="K39" s="257" t="s">
        <v>113</v>
      </c>
      <c r="L39" s="257" t="s">
        <v>521</v>
      </c>
      <c r="M39" s="253">
        <v>3.0</v>
      </c>
      <c r="N39" s="255">
        <f t="shared" si="20"/>
        <v>0</v>
      </c>
      <c r="O39" s="255">
        <f t="shared" si="21"/>
        <v>3</v>
      </c>
      <c r="P39" s="254">
        <f t="shared" si="22"/>
        <v>252</v>
      </c>
      <c r="Q39" s="256"/>
      <c r="R39" s="255"/>
      <c r="S39" s="255"/>
      <c r="T39" s="255"/>
      <c r="U39" s="255"/>
      <c r="V39" s="255"/>
      <c r="W39" s="255"/>
      <c r="X39" s="255"/>
      <c r="Y39" s="262"/>
      <c r="Z39" s="262"/>
      <c r="AA39" s="255"/>
      <c r="AB39" s="255"/>
      <c r="AC39" s="259"/>
      <c r="AD39" s="259"/>
      <c r="AE39" s="259"/>
      <c r="AF39" s="259"/>
    </row>
    <row r="40">
      <c r="A40" s="258">
        <f>sumif('Structures Database'!B:B,C40,'Structures Database'!W:W)</f>
        <v>168</v>
      </c>
      <c r="B40" s="281" t="s">
        <v>48</v>
      </c>
      <c r="C40" s="257" t="s">
        <v>522</v>
      </c>
      <c r="D40" s="257">
        <v>24.0</v>
      </c>
      <c r="E40" s="257">
        <v>24.0</v>
      </c>
      <c r="F40" s="257">
        <v>13.0</v>
      </c>
      <c r="G40" s="260"/>
      <c r="H40" s="276"/>
      <c r="I40" s="261"/>
      <c r="J40" s="259"/>
      <c r="K40" s="257" t="s">
        <v>113</v>
      </c>
      <c r="L40" s="257" t="s">
        <v>523</v>
      </c>
      <c r="M40" s="253">
        <v>0.4</v>
      </c>
      <c r="N40" s="255">
        <f t="shared" si="20"/>
        <v>0</v>
      </c>
      <c r="O40" s="255">
        <f t="shared" si="21"/>
        <v>0.4</v>
      </c>
      <c r="P40" s="254">
        <f t="shared" si="22"/>
        <v>67.2</v>
      </c>
      <c r="Q40" s="256"/>
      <c r="R40" s="255"/>
      <c r="S40" s="255"/>
      <c r="T40" s="255"/>
      <c r="U40" s="255"/>
      <c r="V40" s="255"/>
      <c r="W40" s="255"/>
      <c r="X40" s="255"/>
      <c r="Y40" s="262"/>
      <c r="Z40" s="262"/>
      <c r="AA40" s="255"/>
      <c r="AB40" s="255"/>
      <c r="AC40" s="259"/>
      <c r="AD40" s="259"/>
      <c r="AE40" s="259"/>
      <c r="AF40" s="259"/>
    </row>
    <row r="41">
      <c r="A41" s="258">
        <f>sumif('Structures Database'!B:B,C41,'Structures Database'!W:W)</f>
        <v>168</v>
      </c>
      <c r="B41" s="281" t="s">
        <v>48</v>
      </c>
      <c r="C41" s="257" t="s">
        <v>524</v>
      </c>
      <c r="D41" s="257">
        <v>30.0</v>
      </c>
      <c r="E41" s="259"/>
      <c r="F41" s="257">
        <v>3.0</v>
      </c>
      <c r="G41" s="260"/>
      <c r="H41" s="276"/>
      <c r="I41" s="261"/>
      <c r="J41" s="259"/>
      <c r="K41" s="257" t="s">
        <v>113</v>
      </c>
      <c r="L41" s="257" t="s">
        <v>525</v>
      </c>
      <c r="M41" s="253">
        <v>0.2</v>
      </c>
      <c r="N41" s="255">
        <f t="shared" si="20"/>
        <v>0</v>
      </c>
      <c r="O41" s="255">
        <f t="shared" si="21"/>
        <v>0.2</v>
      </c>
      <c r="P41" s="254">
        <f t="shared" si="22"/>
        <v>33.6</v>
      </c>
      <c r="Q41" s="256"/>
      <c r="R41" s="255"/>
      <c r="S41" s="255"/>
      <c r="T41" s="255"/>
      <c r="U41" s="255"/>
      <c r="V41" s="255"/>
      <c r="W41" s="255"/>
      <c r="X41" s="255"/>
      <c r="Y41" s="262"/>
      <c r="Z41" s="262"/>
      <c r="AA41" s="255"/>
      <c r="AB41" s="255"/>
      <c r="AC41" s="259"/>
      <c r="AD41" s="259"/>
      <c r="AE41" s="259"/>
      <c r="AF41" s="259"/>
    </row>
    <row r="42">
      <c r="A42" s="258">
        <f>sumif('Structures Database'!B:B,C42,'Structures Database'!W:W)</f>
        <v>84</v>
      </c>
      <c r="B42" s="281" t="s">
        <v>48</v>
      </c>
      <c r="C42" s="257" t="s">
        <v>526</v>
      </c>
      <c r="D42" s="257">
        <v>20.0</v>
      </c>
      <c r="E42" s="259"/>
      <c r="F42" s="257">
        <v>65.0</v>
      </c>
      <c r="G42" s="260"/>
      <c r="H42" s="276"/>
      <c r="I42" s="261"/>
      <c r="J42" s="259"/>
      <c r="K42" s="257" t="s">
        <v>113</v>
      </c>
      <c r="L42" s="257" t="s">
        <v>518</v>
      </c>
      <c r="M42" s="253">
        <v>1.0</v>
      </c>
      <c r="N42" s="255">
        <f t="shared" si="20"/>
        <v>0</v>
      </c>
      <c r="O42" s="255">
        <f t="shared" si="21"/>
        <v>1</v>
      </c>
      <c r="P42" s="254">
        <f t="shared" si="22"/>
        <v>84</v>
      </c>
      <c r="Q42" s="256"/>
      <c r="R42" s="255"/>
      <c r="S42" s="255"/>
      <c r="T42" s="255"/>
      <c r="U42" s="255"/>
      <c r="V42" s="255"/>
      <c r="W42" s="255"/>
      <c r="X42" s="255"/>
      <c r="Y42" s="262"/>
      <c r="Z42" s="262"/>
      <c r="AA42" s="255"/>
      <c r="AB42" s="255"/>
      <c r="AC42" s="259"/>
      <c r="AD42" s="259"/>
      <c r="AE42" s="259"/>
      <c r="AF42" s="259"/>
    </row>
    <row r="43">
      <c r="A43" s="258">
        <f>sumif('Structures Database'!B:B,C43,'Structures Database'!W:W)</f>
        <v>2.1</v>
      </c>
      <c r="B43" s="281" t="s">
        <v>48</v>
      </c>
      <c r="C43" s="257" t="s">
        <v>527</v>
      </c>
      <c r="D43" s="257">
        <v>12.0</v>
      </c>
      <c r="E43" s="259"/>
      <c r="F43" s="257">
        <v>12000.0</v>
      </c>
      <c r="G43" s="282">
        <f t="shared" ref="G43:G45" si="23">(D43/2)^2*PI()*F43/1000000000</f>
        <v>0.001357168026</v>
      </c>
      <c r="H43" s="261"/>
      <c r="I43" s="261"/>
      <c r="J43" s="259"/>
      <c r="K43" s="257" t="s">
        <v>113</v>
      </c>
      <c r="L43" s="257" t="s">
        <v>528</v>
      </c>
      <c r="M43" s="253">
        <f>45000/1.18/3700</f>
        <v>10.30691709</v>
      </c>
      <c r="N43" s="255">
        <f t="shared" si="20"/>
        <v>0</v>
      </c>
      <c r="O43" s="255">
        <f t="shared" si="21"/>
        <v>10.30691709</v>
      </c>
      <c r="P43" s="254">
        <f t="shared" si="22"/>
        <v>21.64452588</v>
      </c>
      <c r="Q43" s="256"/>
      <c r="R43" s="255"/>
      <c r="S43" s="255"/>
      <c r="T43" s="255"/>
      <c r="U43" s="255"/>
      <c r="V43" s="255"/>
      <c r="W43" s="255"/>
      <c r="X43" s="255"/>
      <c r="Y43" s="262"/>
      <c r="Z43" s="262"/>
      <c r="AA43" s="255"/>
      <c r="AB43" s="255"/>
      <c r="AC43" s="259"/>
      <c r="AD43" s="259"/>
      <c r="AE43" s="259"/>
      <c r="AF43" s="259"/>
    </row>
    <row r="44">
      <c r="A44" s="258">
        <f>sumif('Structures Database'!B:B,C44,'Structures Database'!W:W)</f>
        <v>2.1</v>
      </c>
      <c r="B44" s="281" t="s">
        <v>48</v>
      </c>
      <c r="C44" s="257" t="s">
        <v>529</v>
      </c>
      <c r="D44" s="257">
        <v>8.0</v>
      </c>
      <c r="E44" s="259"/>
      <c r="F44" s="257">
        <v>12000.0</v>
      </c>
      <c r="G44" s="282">
        <f t="shared" si="23"/>
        <v>0.0006031857895</v>
      </c>
      <c r="H44" s="261"/>
      <c r="I44" s="261"/>
      <c r="J44" s="259"/>
      <c r="K44" s="257" t="s">
        <v>113</v>
      </c>
      <c r="L44" s="257" t="s">
        <v>528</v>
      </c>
      <c r="M44" s="253">
        <f>12000/1.18/3700</f>
        <v>2.748511223</v>
      </c>
      <c r="N44" s="255">
        <f t="shared" si="20"/>
        <v>0</v>
      </c>
      <c r="O44" s="255">
        <f t="shared" si="21"/>
        <v>2.748511223</v>
      </c>
      <c r="P44" s="254">
        <f t="shared" si="22"/>
        <v>5.771873568</v>
      </c>
      <c r="Q44" s="256"/>
      <c r="R44" s="255"/>
      <c r="S44" s="255"/>
      <c r="T44" s="255"/>
      <c r="U44" s="255"/>
      <c r="V44" s="255"/>
      <c r="W44" s="255"/>
      <c r="X44" s="255"/>
      <c r="Y44" s="262"/>
      <c r="Z44" s="262"/>
      <c r="AA44" s="255"/>
      <c r="AB44" s="255"/>
      <c r="AC44" s="259"/>
      <c r="AD44" s="259"/>
      <c r="AE44" s="259"/>
      <c r="AF44" s="259"/>
    </row>
    <row r="45">
      <c r="A45" s="294">
        <f>sumif('Structures Database'!B:B,C45,'Structures Database'!W:W)</f>
        <v>4.2</v>
      </c>
      <c r="B45" s="85" t="s">
        <v>48</v>
      </c>
      <c r="C45" s="94" t="s">
        <v>530</v>
      </c>
      <c r="D45" s="297">
        <v>12.0</v>
      </c>
      <c r="E45" s="301"/>
      <c r="F45" s="297">
        <v>12000.0</v>
      </c>
      <c r="G45" s="304">
        <f t="shared" si="23"/>
        <v>0.001357168026</v>
      </c>
      <c r="H45" s="305"/>
      <c r="I45" s="300"/>
      <c r="J45" s="301"/>
      <c r="K45" s="85" t="s">
        <v>113</v>
      </c>
      <c r="L45" s="306" t="s">
        <v>531</v>
      </c>
      <c r="M45" s="286">
        <f>6000/3700</f>
        <v>1.621621622</v>
      </c>
      <c r="N45" s="286">
        <f t="shared" si="20"/>
        <v>0</v>
      </c>
      <c r="O45" s="286">
        <f t="shared" si="21"/>
        <v>1.621621622</v>
      </c>
      <c r="P45" s="254">
        <f t="shared" si="22"/>
        <v>6.810810811</v>
      </c>
      <c r="Q45" s="303"/>
      <c r="R45" s="303"/>
      <c r="S45" s="303"/>
      <c r="T45" s="303"/>
      <c r="U45" s="303"/>
      <c r="V45" s="303"/>
      <c r="W45" s="303"/>
      <c r="X45" s="303"/>
      <c r="Y45" s="296"/>
      <c r="Z45" s="296"/>
      <c r="AA45" s="303"/>
      <c r="AB45" s="303"/>
      <c r="AC45" s="301"/>
      <c r="AD45" s="301"/>
      <c r="AE45" s="301"/>
      <c r="AF45" s="301"/>
    </row>
    <row r="46">
      <c r="A46" s="294">
        <f>sumif('Structures Database'!B:B,C46,'Structures Database'!W:W)</f>
        <v>4.2</v>
      </c>
      <c r="B46" s="94" t="s">
        <v>532</v>
      </c>
      <c r="C46" s="94" t="s">
        <v>533</v>
      </c>
      <c r="D46" s="297"/>
      <c r="E46" s="301"/>
      <c r="F46" s="297"/>
      <c r="G46" s="304"/>
      <c r="H46" s="305"/>
      <c r="I46" s="300"/>
      <c r="J46" s="301"/>
      <c r="K46" s="85" t="s">
        <v>113</v>
      </c>
      <c r="L46" s="306" t="s">
        <v>534</v>
      </c>
      <c r="M46" s="286">
        <f>3000/3700/1.18</f>
        <v>0.6871278058</v>
      </c>
      <c r="N46" s="286">
        <f t="shared" si="20"/>
        <v>0</v>
      </c>
      <c r="O46" s="286">
        <f t="shared" si="21"/>
        <v>0.6871278058</v>
      </c>
      <c r="P46" s="254">
        <f t="shared" si="22"/>
        <v>2.885936784</v>
      </c>
      <c r="Q46" s="303"/>
      <c r="R46" s="303"/>
      <c r="S46" s="303"/>
      <c r="T46" s="303"/>
      <c r="U46" s="303"/>
      <c r="V46" s="303"/>
      <c r="W46" s="303"/>
      <c r="X46" s="303"/>
      <c r="Y46" s="296"/>
      <c r="Z46" s="296"/>
      <c r="AA46" s="303"/>
      <c r="AB46" s="303"/>
      <c r="AC46" s="301"/>
      <c r="AD46" s="301"/>
      <c r="AE46" s="301"/>
      <c r="AF46" s="301"/>
    </row>
    <row r="47">
      <c r="A47" s="258">
        <f>sumif('Structures Database'!B:B,C47,'Structures Database'!W:W)</f>
        <v>42</v>
      </c>
      <c r="B47" s="281" t="s">
        <v>48</v>
      </c>
      <c r="C47" s="257" t="s">
        <v>535</v>
      </c>
      <c r="D47" s="257">
        <v>100.0</v>
      </c>
      <c r="E47" s="257">
        <v>5.0</v>
      </c>
      <c r="F47" s="257">
        <v>250.0</v>
      </c>
      <c r="G47" s="307">
        <f>D47*E47*F47/1000000000</f>
        <v>0.000125</v>
      </c>
      <c r="H47" s="261"/>
      <c r="I47" s="261"/>
      <c r="J47" s="257">
        <v>15.0</v>
      </c>
      <c r="K47" s="257" t="s">
        <v>113</v>
      </c>
      <c r="L47" s="257" t="s">
        <v>536</v>
      </c>
      <c r="M47" s="253">
        <f>600000/114/1.18/3700+7000/3700+1</f>
        <v>4.09737927</v>
      </c>
      <c r="N47" s="255">
        <f t="shared" si="20"/>
        <v>0.46875</v>
      </c>
      <c r="O47" s="255">
        <f t="shared" si="21"/>
        <v>4.56612927</v>
      </c>
      <c r="P47" s="254">
        <f t="shared" si="22"/>
        <v>191.7774294</v>
      </c>
      <c r="Q47" s="256"/>
      <c r="R47" s="255"/>
      <c r="S47" s="255"/>
      <c r="T47" s="255"/>
      <c r="U47" s="255"/>
      <c r="V47" s="255"/>
      <c r="W47" s="255"/>
      <c r="X47" s="255"/>
      <c r="Y47" s="262"/>
      <c r="Z47" s="262"/>
      <c r="AA47" s="255"/>
      <c r="AB47" s="255"/>
      <c r="AC47" s="259"/>
      <c r="AD47" s="259"/>
      <c r="AE47" s="259"/>
      <c r="AF47" s="259"/>
    </row>
    <row r="48">
      <c r="A48" s="258"/>
      <c r="B48" s="259"/>
      <c r="C48" s="259"/>
      <c r="D48" s="259"/>
      <c r="E48" s="259"/>
      <c r="F48" s="259"/>
      <c r="G48" s="260"/>
      <c r="H48" s="261"/>
      <c r="I48" s="261"/>
      <c r="J48" s="259"/>
      <c r="K48" s="259"/>
      <c r="L48" s="259"/>
      <c r="M48" s="256"/>
      <c r="N48" s="255"/>
      <c r="O48" s="255"/>
      <c r="P48" s="255"/>
      <c r="Q48" s="256"/>
      <c r="R48" s="255"/>
      <c r="S48" s="255"/>
      <c r="T48" s="255"/>
      <c r="U48" s="255"/>
      <c r="V48" s="255"/>
      <c r="W48" s="255"/>
      <c r="X48" s="255"/>
      <c r="Y48" s="262"/>
      <c r="Z48" s="262"/>
      <c r="AA48" s="255"/>
      <c r="AB48" s="255"/>
      <c r="AC48" s="259"/>
      <c r="AD48" s="259"/>
      <c r="AE48" s="259"/>
      <c r="AF48" s="259"/>
    </row>
    <row r="49">
      <c r="A49" s="263" t="s">
        <v>537</v>
      </c>
      <c r="B49" s="264"/>
      <c r="C49" s="264"/>
      <c r="D49" s="264"/>
      <c r="E49" s="264"/>
      <c r="F49" s="264"/>
      <c r="G49" s="267"/>
      <c r="H49" s="268"/>
      <c r="I49" s="268"/>
      <c r="J49" s="264"/>
      <c r="K49" s="264"/>
      <c r="L49" s="264"/>
      <c r="M49" s="269"/>
      <c r="N49" s="270"/>
      <c r="O49" s="270"/>
      <c r="P49" s="270"/>
      <c r="Q49" s="269"/>
      <c r="R49" s="270"/>
      <c r="S49" s="270"/>
      <c r="T49" s="270"/>
      <c r="U49" s="270"/>
      <c r="V49" s="270"/>
      <c r="W49" s="270"/>
      <c r="X49" s="270"/>
      <c r="Y49" s="271"/>
      <c r="Z49" s="271"/>
      <c r="AA49" s="270"/>
      <c r="AB49" s="270"/>
      <c r="AC49" s="264"/>
      <c r="AD49" s="264"/>
      <c r="AE49" s="264"/>
      <c r="AF49" s="264"/>
    </row>
    <row r="50">
      <c r="A50" s="258">
        <f>sumif('Structures Database'!B:B,C50,'Structures Database'!W:W)</f>
        <v>0</v>
      </c>
      <c r="B50" s="281" t="s">
        <v>48</v>
      </c>
      <c r="C50" s="257" t="s">
        <v>538</v>
      </c>
      <c r="D50" s="257">
        <v>10.0</v>
      </c>
      <c r="E50" s="257">
        <v>1220.0</v>
      </c>
      <c r="F50" s="257">
        <v>2440.0</v>
      </c>
      <c r="G50" s="288">
        <f t="shared" ref="G50:G55" si="24">D50*E50*F50/1000000000</f>
        <v>0.029768</v>
      </c>
      <c r="H50" s="261">
        <f>G50*800</f>
        <v>23.8144</v>
      </c>
      <c r="I50" s="261"/>
      <c r="J50" s="257">
        <v>10.0</v>
      </c>
      <c r="K50" s="257" t="s">
        <v>539</v>
      </c>
      <c r="L50" s="257" t="s">
        <v>540</v>
      </c>
      <c r="M50" s="253">
        <v>8.0</v>
      </c>
      <c r="N50" s="255"/>
      <c r="O50" s="255"/>
      <c r="P50" s="255"/>
      <c r="Q50" s="253">
        <v>10.0</v>
      </c>
      <c r="R50" s="254">
        <v>10.0</v>
      </c>
      <c r="S50" s="255"/>
      <c r="T50" s="255"/>
      <c r="U50" s="255"/>
      <c r="V50" s="255"/>
      <c r="W50" s="255"/>
      <c r="X50" s="255"/>
      <c r="Y50" s="262"/>
      <c r="Z50" s="262"/>
      <c r="AA50" s="255"/>
      <c r="AB50" s="255"/>
      <c r="AC50" s="259"/>
      <c r="AD50" s="259"/>
      <c r="AE50" s="259"/>
      <c r="AF50" s="259"/>
    </row>
    <row r="51">
      <c r="A51" s="258">
        <f>5.5*'Project Costs'!A126</f>
        <v>11</v>
      </c>
      <c r="B51" s="281" t="s">
        <v>48</v>
      </c>
      <c r="C51" s="257" t="s">
        <v>541</v>
      </c>
      <c r="D51" s="257">
        <v>10.0</v>
      </c>
      <c r="E51" s="257">
        <v>1220.0</v>
      </c>
      <c r="F51" s="257">
        <v>2440.0</v>
      </c>
      <c r="G51" s="288">
        <f t="shared" si="24"/>
        <v>0.029768</v>
      </c>
      <c r="H51" s="261">
        <f>G51*1350</f>
        <v>40.1868</v>
      </c>
      <c r="I51" s="261"/>
      <c r="J51" s="257">
        <v>20.0</v>
      </c>
      <c r="K51" s="257" t="s">
        <v>539</v>
      </c>
      <c r="L51" s="257" t="s">
        <v>542</v>
      </c>
      <c r="M51" s="253">
        <v>16.0</v>
      </c>
      <c r="N51" s="255"/>
      <c r="O51" s="255"/>
      <c r="P51" s="255">
        <f>A51*M51</f>
        <v>176</v>
      </c>
      <c r="Q51" s="256"/>
      <c r="R51" s="255"/>
      <c r="S51" s="255"/>
      <c r="T51" s="255"/>
      <c r="U51" s="255"/>
      <c r="V51" s="255"/>
      <c r="W51" s="255"/>
      <c r="X51" s="255"/>
      <c r="Y51" s="262"/>
      <c r="Z51" s="262"/>
      <c r="AA51" s="255"/>
      <c r="AB51" s="255"/>
      <c r="AC51" s="259"/>
      <c r="AD51" s="259"/>
      <c r="AE51" s="259"/>
      <c r="AF51" s="259"/>
    </row>
    <row r="52">
      <c r="A52" s="258">
        <f>sumif('Structures Database'!B:B,C52,'Structures Database'!W:W)</f>
        <v>0</v>
      </c>
      <c r="B52" s="281" t="s">
        <v>48</v>
      </c>
      <c r="C52" s="257" t="s">
        <v>543</v>
      </c>
      <c r="D52" s="257">
        <v>6.0</v>
      </c>
      <c r="E52" s="257">
        <v>1220.0</v>
      </c>
      <c r="F52" s="257">
        <v>2440.0</v>
      </c>
      <c r="G52" s="288">
        <f t="shared" si="24"/>
        <v>0.0178608</v>
      </c>
      <c r="H52" s="261">
        <f t="shared" ref="H52:H55" si="26">G52*510</f>
        <v>9.109008</v>
      </c>
      <c r="I52" s="261">
        <f t="shared" ref="I52:I55" si="27">H52*0.88*$D$20</f>
        <v>14.69319426</v>
      </c>
      <c r="J52" s="257">
        <v>10.0</v>
      </c>
      <c r="K52" s="257" t="s">
        <v>539</v>
      </c>
      <c r="L52" s="257" t="s">
        <v>203</v>
      </c>
      <c r="M52" s="256">
        <f t="shared" ref="M52:M55" si="28">index(52:52,1,match($D$9,$2:$2,0))</f>
        <v>8</v>
      </c>
      <c r="N52" s="255">
        <f t="shared" ref="N52:N55" si="29">J52*$D$19/(8*60)</f>
        <v>0.3125</v>
      </c>
      <c r="O52" s="255">
        <f t="shared" ref="O52:O55" si="30">M52+N52</f>
        <v>8.3125</v>
      </c>
      <c r="P52" s="254">
        <f t="shared" ref="P52:P55" si="31">A52*O52</f>
        <v>0</v>
      </c>
      <c r="Q52" s="256">
        <f t="shared" ref="Q52:T52" si="25">Q55/18*6*1.2</f>
        <v>8</v>
      </c>
      <c r="R52" s="255">
        <f t="shared" si="25"/>
        <v>8</v>
      </c>
      <c r="S52" s="255">
        <f t="shared" si="25"/>
        <v>10</v>
      </c>
      <c r="T52" s="255">
        <f t="shared" si="25"/>
        <v>10</v>
      </c>
      <c r="U52" s="255">
        <f t="shared" ref="U52:U53" si="33">475*0.009*1.22*2.44+2</f>
        <v>14.72582</v>
      </c>
      <c r="V52" s="255">
        <f>V55/18*6*1.2</f>
        <v>8.3</v>
      </c>
      <c r="W52" s="255"/>
      <c r="X52" s="255"/>
      <c r="Y52" s="262"/>
      <c r="Z52" s="262"/>
      <c r="AA52" s="255"/>
      <c r="AB52" s="255"/>
      <c r="AC52" s="259"/>
      <c r="AD52" s="259"/>
      <c r="AE52" s="259"/>
      <c r="AF52" s="259"/>
    </row>
    <row r="53">
      <c r="A53" s="258">
        <f>sumif('Structures Database'!B:B,C53,'Structures Database'!W:W)</f>
        <v>20</v>
      </c>
      <c r="B53" s="281" t="s">
        <v>48</v>
      </c>
      <c r="C53" s="257" t="s">
        <v>544</v>
      </c>
      <c r="D53" s="257">
        <v>9.0</v>
      </c>
      <c r="E53" s="257">
        <v>1220.0</v>
      </c>
      <c r="F53" s="257">
        <v>2440.0</v>
      </c>
      <c r="G53" s="288">
        <f t="shared" si="24"/>
        <v>0.0267912</v>
      </c>
      <c r="H53" s="261">
        <f t="shared" si="26"/>
        <v>13.663512</v>
      </c>
      <c r="I53" s="261">
        <f t="shared" si="27"/>
        <v>22.0397914</v>
      </c>
      <c r="J53" s="257">
        <v>10.0</v>
      </c>
      <c r="K53" s="257" t="s">
        <v>539</v>
      </c>
      <c r="L53" s="257" t="s">
        <v>203</v>
      </c>
      <c r="M53" s="256">
        <f t="shared" si="28"/>
        <v>7.787448465</v>
      </c>
      <c r="N53" s="255">
        <f t="shared" si="29"/>
        <v>0.3125</v>
      </c>
      <c r="O53" s="255">
        <f t="shared" si="30"/>
        <v>8.099948465</v>
      </c>
      <c r="P53" s="254">
        <f t="shared" si="31"/>
        <v>161.9989693</v>
      </c>
      <c r="Q53" s="253">
        <f>34000/1.18/3700</f>
        <v>7.787448465</v>
      </c>
      <c r="R53" s="253">
        <v>7.8</v>
      </c>
      <c r="S53" s="255">
        <f t="shared" ref="S53:T53" si="32">S55/18*9*1.2</f>
        <v>15</v>
      </c>
      <c r="T53" s="255">
        <f t="shared" si="32"/>
        <v>15</v>
      </c>
      <c r="U53" s="255">
        <f t="shared" si="33"/>
        <v>14.72582</v>
      </c>
      <c r="V53" s="255">
        <f>V55/18*9*1.2</f>
        <v>12.45</v>
      </c>
      <c r="W53" s="255">
        <f t="shared" ref="W53:W54" si="35">Q53*1.2</f>
        <v>9.344938158</v>
      </c>
      <c r="X53" s="255"/>
      <c r="Y53" s="262"/>
      <c r="Z53" s="262"/>
      <c r="AA53" s="255"/>
      <c r="AB53" s="255"/>
      <c r="AC53" s="259"/>
      <c r="AD53" s="259"/>
      <c r="AE53" s="259"/>
      <c r="AF53" s="259"/>
    </row>
    <row r="54">
      <c r="A54" s="258">
        <f>sumif('Structures Database'!B:B,C54,'Structures Database'!W:W)</f>
        <v>85.47972973</v>
      </c>
      <c r="B54" s="281" t="s">
        <v>48</v>
      </c>
      <c r="C54" s="257" t="s">
        <v>545</v>
      </c>
      <c r="D54" s="257">
        <v>12.0</v>
      </c>
      <c r="E54" s="257">
        <v>1220.0</v>
      </c>
      <c r="F54" s="257">
        <v>2440.0</v>
      </c>
      <c r="G54" s="288">
        <f t="shared" si="24"/>
        <v>0.0357216</v>
      </c>
      <c r="H54" s="261">
        <f t="shared" si="26"/>
        <v>18.218016</v>
      </c>
      <c r="I54" s="261">
        <f t="shared" si="27"/>
        <v>29.38638853</v>
      </c>
      <c r="J54" s="257">
        <v>10.0</v>
      </c>
      <c r="K54" s="257" t="s">
        <v>539</v>
      </c>
      <c r="L54" s="257" t="s">
        <v>203</v>
      </c>
      <c r="M54" s="256">
        <f t="shared" si="28"/>
        <v>12.1392579</v>
      </c>
      <c r="N54" s="255">
        <f t="shared" si="29"/>
        <v>0.3125</v>
      </c>
      <c r="O54" s="255">
        <f t="shared" si="30"/>
        <v>12.4517579</v>
      </c>
      <c r="P54" s="254">
        <f t="shared" si="31"/>
        <v>1064.3729</v>
      </c>
      <c r="Q54" s="253">
        <f>53000/1.18/3700</f>
        <v>12.1392579</v>
      </c>
      <c r="R54" s="253">
        <v>12.15</v>
      </c>
      <c r="S54" s="255">
        <f t="shared" ref="S54:T54" si="34">S55/18*12*1.1</f>
        <v>18.33333333</v>
      </c>
      <c r="T54" s="255">
        <f t="shared" si="34"/>
        <v>18.33333333</v>
      </c>
      <c r="U54" s="255">
        <f>425*0.012*1.22*2.44+2</f>
        <v>17.18168</v>
      </c>
      <c r="V54" s="255">
        <f>V55/18*12*1.1</f>
        <v>15.21666667</v>
      </c>
      <c r="W54" s="255">
        <f t="shared" si="35"/>
        <v>14.56710948</v>
      </c>
      <c r="X54" s="255"/>
      <c r="Y54" s="262"/>
      <c r="Z54" s="262"/>
      <c r="AA54" s="255"/>
      <c r="AB54" s="255"/>
      <c r="AC54" s="259"/>
      <c r="AD54" s="259"/>
      <c r="AE54" s="259"/>
      <c r="AF54" s="259"/>
    </row>
    <row r="55">
      <c r="A55" s="258">
        <f>sumif('Structures Database'!B:B,C55,'Structures Database'!W:W)</f>
        <v>0</v>
      </c>
      <c r="B55" s="281" t="s">
        <v>48</v>
      </c>
      <c r="C55" s="257" t="s">
        <v>546</v>
      </c>
      <c r="D55" s="257">
        <v>18.0</v>
      </c>
      <c r="E55" s="257">
        <v>1220.0</v>
      </c>
      <c r="F55" s="257">
        <v>2440.0</v>
      </c>
      <c r="G55" s="288">
        <f t="shared" si="24"/>
        <v>0.0535824</v>
      </c>
      <c r="H55" s="261">
        <f t="shared" si="26"/>
        <v>27.327024</v>
      </c>
      <c r="I55" s="261">
        <f t="shared" si="27"/>
        <v>44.07958279</v>
      </c>
      <c r="J55" s="257">
        <v>10.0</v>
      </c>
      <c r="K55" s="257" t="s">
        <v>539</v>
      </c>
      <c r="L55" s="257" t="s">
        <v>203</v>
      </c>
      <c r="M55" s="256">
        <f t="shared" si="28"/>
        <v>20</v>
      </c>
      <c r="N55" s="255">
        <f t="shared" si="29"/>
        <v>0.3125</v>
      </c>
      <c r="O55" s="255">
        <f t="shared" si="30"/>
        <v>20.3125</v>
      </c>
      <c r="P55" s="254">
        <f t="shared" si="31"/>
        <v>0</v>
      </c>
      <c r="Q55" s="253">
        <v>20.0</v>
      </c>
      <c r="R55" s="254">
        <v>20.0</v>
      </c>
      <c r="S55" s="254">
        <v>25.0</v>
      </c>
      <c r="T55" s="254">
        <v>25.0</v>
      </c>
      <c r="U55" s="255">
        <f>400*0.018*1.22*2.44+2</f>
        <v>23.43296</v>
      </c>
      <c r="V55" s="254">
        <f>45000/2400 + 2</f>
        <v>20.75</v>
      </c>
      <c r="W55" s="255"/>
      <c r="X55" s="255"/>
      <c r="Y55" s="262"/>
      <c r="Z55" s="262"/>
      <c r="AA55" s="255"/>
      <c r="AB55" s="255"/>
      <c r="AC55" s="259"/>
      <c r="AD55" s="259"/>
      <c r="AE55" s="259"/>
      <c r="AF55" s="259"/>
    </row>
    <row r="56">
      <c r="A56" s="257"/>
      <c r="B56" s="257"/>
      <c r="C56" s="257"/>
      <c r="D56" s="257"/>
      <c r="E56" s="257"/>
      <c r="F56" s="257"/>
      <c r="G56" s="257"/>
      <c r="H56" s="276"/>
      <c r="I56" s="261"/>
      <c r="J56" s="259"/>
      <c r="K56" s="257"/>
      <c r="L56" s="257"/>
      <c r="M56" s="256"/>
      <c r="N56" s="255"/>
      <c r="O56" s="255"/>
      <c r="P56" s="255"/>
      <c r="Q56" s="256"/>
      <c r="R56" s="255"/>
      <c r="S56" s="255"/>
      <c r="T56" s="255"/>
      <c r="U56" s="255"/>
      <c r="V56" s="255"/>
      <c r="W56" s="255"/>
      <c r="X56" s="255"/>
      <c r="Y56" s="262"/>
      <c r="Z56" s="262"/>
      <c r="AA56" s="255"/>
      <c r="AB56" s="255"/>
      <c r="AC56" s="259"/>
      <c r="AD56" s="259"/>
      <c r="AE56" s="259"/>
      <c r="AF56" s="259"/>
    </row>
    <row r="57">
      <c r="A57" s="261">
        <f>'Timber Order'!H35</f>
        <v>10.7801243</v>
      </c>
      <c r="B57" s="281" t="s">
        <v>547</v>
      </c>
      <c r="C57" s="257" t="s">
        <v>548</v>
      </c>
      <c r="D57" s="257">
        <v>1000.0</v>
      </c>
      <c r="E57" s="257">
        <v>1000.0</v>
      </c>
      <c r="F57" s="257">
        <v>1000.0</v>
      </c>
      <c r="G57" s="275">
        <v>1.0</v>
      </c>
      <c r="H57" s="261">
        <f>D16</f>
        <v>561</v>
      </c>
      <c r="I57" s="261"/>
      <c r="J57" s="259"/>
      <c r="K57" s="257"/>
      <c r="L57" s="259"/>
      <c r="M57" s="256"/>
      <c r="N57" s="255"/>
      <c r="O57" s="255"/>
      <c r="P57" s="255"/>
      <c r="Q57" s="256"/>
      <c r="R57" s="255"/>
      <c r="S57" s="255"/>
      <c r="T57" s="255"/>
      <c r="U57" s="255"/>
      <c r="V57" s="255"/>
      <c r="W57" s="255"/>
      <c r="X57" s="255"/>
      <c r="Y57" s="262"/>
      <c r="Z57" s="262"/>
      <c r="AA57" s="255"/>
      <c r="AB57" s="255"/>
      <c r="AC57" s="259"/>
      <c r="AD57" s="259"/>
      <c r="AE57" s="259"/>
      <c r="AF57" s="259"/>
    </row>
    <row r="58">
      <c r="A58" s="248">
        <f>'Timber Order'!A16</f>
        <v>90</v>
      </c>
      <c r="B58" s="257" t="str">
        <f>'Timber Order'!B16</f>
        <v>pcs</v>
      </c>
      <c r="C58" s="257" t="str">
        <f>'Timber Order'!C16</f>
        <v>Wall Beam 46 x 71 x 2450</v>
      </c>
      <c r="D58" s="257">
        <f>'Timber Order'!D16</f>
        <v>46</v>
      </c>
      <c r="E58" s="257">
        <f>'Timber Order'!E16</f>
        <v>71</v>
      </c>
      <c r="F58" s="257">
        <f>'Timber Order'!F16</f>
        <v>2450</v>
      </c>
      <c r="G58" s="257">
        <f>'Timber Order'!G16</f>
        <v>0.0080017</v>
      </c>
      <c r="H58" s="276">
        <f>'Timber Order'!J16</f>
        <v>4.4889537</v>
      </c>
      <c r="I58" s="261">
        <f>'Timber Order'!K16</f>
        <v>7.230888237</v>
      </c>
      <c r="J58" s="259"/>
      <c r="K58" s="257" t="str">
        <f>'Timber Order'!L16</f>
        <v>Wall</v>
      </c>
      <c r="L58" s="257" t="str">
        <f>'Timber Order'!M16</f>
        <v>Beam</v>
      </c>
      <c r="M58" s="256"/>
      <c r="N58" s="255"/>
      <c r="O58" s="255"/>
      <c r="P58" s="255"/>
      <c r="Q58" s="256"/>
      <c r="R58" s="255"/>
      <c r="S58" s="255"/>
      <c r="T58" s="255"/>
      <c r="U58" s="255"/>
      <c r="V58" s="255"/>
      <c r="W58" s="255"/>
      <c r="X58" s="255"/>
      <c r="Y58" s="262"/>
      <c r="Z58" s="262"/>
      <c r="AA58" s="255"/>
      <c r="AB58" s="255"/>
      <c r="AC58" s="259"/>
      <c r="AD58" s="259"/>
      <c r="AE58" s="259"/>
      <c r="AF58" s="259"/>
    </row>
    <row r="59">
      <c r="A59" s="248">
        <f>'Timber Order'!A17</f>
        <v>103</v>
      </c>
      <c r="B59" s="257" t="str">
        <f>'Timber Order'!B17</f>
        <v>pcs</v>
      </c>
      <c r="C59" s="257" t="str">
        <f>'Timber Order'!C17</f>
        <v>Wall Beam 46 x 71 x 3650</v>
      </c>
      <c r="D59" s="257">
        <f>'Timber Order'!D17</f>
        <v>46</v>
      </c>
      <c r="E59" s="257">
        <f>'Timber Order'!E17</f>
        <v>71</v>
      </c>
      <c r="F59" s="257">
        <f>'Timber Order'!F17</f>
        <v>3650</v>
      </c>
      <c r="G59" s="257">
        <f>'Timber Order'!G17</f>
        <v>0.0119209</v>
      </c>
      <c r="H59" s="276">
        <f>'Timber Order'!J17</f>
        <v>6.6876249</v>
      </c>
      <c r="I59" s="261">
        <f>'Timber Order'!K17</f>
        <v>10.77254778</v>
      </c>
      <c r="J59" s="259"/>
      <c r="K59" s="257" t="str">
        <f>'Timber Order'!L17</f>
        <v>Wall</v>
      </c>
      <c r="L59" s="257" t="str">
        <f>'Timber Order'!M17</f>
        <v>Beam</v>
      </c>
      <c r="M59" s="256"/>
      <c r="N59" s="255"/>
      <c r="O59" s="255"/>
      <c r="P59" s="255"/>
      <c r="Q59" s="256"/>
      <c r="R59" s="255"/>
      <c r="S59" s="255"/>
      <c r="T59" s="255"/>
      <c r="U59" s="255"/>
      <c r="V59" s="255"/>
      <c r="W59" s="255"/>
      <c r="X59" s="255"/>
      <c r="Y59" s="262"/>
      <c r="Z59" s="262"/>
      <c r="AA59" s="255"/>
      <c r="AB59" s="255"/>
      <c r="AC59" s="259"/>
      <c r="AD59" s="259"/>
      <c r="AE59" s="259"/>
      <c r="AF59" s="259"/>
    </row>
    <row r="60">
      <c r="A60" s="248">
        <f>'Timber Order'!A18</f>
        <v>38</v>
      </c>
      <c r="B60" s="257" t="str">
        <f>'Timber Order'!B18</f>
        <v>pcs</v>
      </c>
      <c r="C60" s="257" t="str">
        <f>'Timber Order'!C18</f>
        <v>Roof Beam 46 x 96 x 2450</v>
      </c>
      <c r="D60" s="257">
        <f>'Timber Order'!D18</f>
        <v>46</v>
      </c>
      <c r="E60" s="257">
        <f>'Timber Order'!E18</f>
        <v>96</v>
      </c>
      <c r="F60" s="257">
        <f>'Timber Order'!F18</f>
        <v>2450</v>
      </c>
      <c r="G60" s="257">
        <f>'Timber Order'!G18</f>
        <v>0.0108192</v>
      </c>
      <c r="H60" s="276">
        <f>'Timber Order'!J18</f>
        <v>6.0695712</v>
      </c>
      <c r="I60" s="261">
        <f>'Timber Order'!K18</f>
        <v>9.776975645</v>
      </c>
      <c r="J60" s="259"/>
      <c r="K60" s="257" t="str">
        <f>'Timber Order'!L18</f>
        <v>Roof</v>
      </c>
      <c r="L60" s="257" t="str">
        <f>'Timber Order'!M18</f>
        <v>Beam</v>
      </c>
      <c r="M60" s="256"/>
      <c r="N60" s="255"/>
      <c r="O60" s="255"/>
      <c r="P60" s="255"/>
      <c r="Q60" s="256"/>
      <c r="R60" s="255"/>
      <c r="S60" s="255"/>
      <c r="T60" s="255"/>
      <c r="U60" s="255"/>
      <c r="V60" s="255"/>
      <c r="W60" s="255"/>
      <c r="X60" s="255"/>
      <c r="Y60" s="262"/>
      <c r="Z60" s="262"/>
      <c r="AA60" s="255"/>
      <c r="AB60" s="255"/>
      <c r="AC60" s="259"/>
      <c r="AD60" s="259"/>
      <c r="AE60" s="259"/>
      <c r="AF60" s="259"/>
    </row>
    <row r="61">
      <c r="A61" s="248">
        <f>'Timber Order'!A19</f>
        <v>0</v>
      </c>
      <c r="B61" s="257" t="str">
        <f>'Timber Order'!B19</f>
        <v>pcs</v>
      </c>
      <c r="C61" s="257" t="str">
        <f>'Timber Order'!C19</f>
        <v>Roof Beam 46 x 96 x 4250</v>
      </c>
      <c r="D61" s="257">
        <f>'Timber Order'!D19</f>
        <v>46</v>
      </c>
      <c r="E61" s="257">
        <f>'Timber Order'!E19</f>
        <v>96</v>
      </c>
      <c r="F61" s="257">
        <f>'Timber Order'!F19</f>
        <v>4250</v>
      </c>
      <c r="G61" s="257">
        <f>'Timber Order'!G19</f>
        <v>0.018768</v>
      </c>
      <c r="H61" s="276">
        <f>'Timber Order'!J19</f>
        <v>10.528848</v>
      </c>
      <c r="I61" s="261">
        <f>'Timber Order'!K19</f>
        <v>16.96005979</v>
      </c>
      <c r="J61" s="259"/>
      <c r="K61" s="257" t="str">
        <f>'Timber Order'!L19</f>
        <v>Roof</v>
      </c>
      <c r="L61" s="257" t="str">
        <f>'Timber Order'!M19</f>
        <v>Beam</v>
      </c>
      <c r="M61" s="256"/>
      <c r="N61" s="255"/>
      <c r="O61" s="255"/>
      <c r="P61" s="255"/>
      <c r="Q61" s="256"/>
      <c r="R61" s="255"/>
      <c r="S61" s="255"/>
      <c r="T61" s="255"/>
      <c r="U61" s="255"/>
      <c r="V61" s="255"/>
      <c r="W61" s="255"/>
      <c r="X61" s="255"/>
      <c r="Y61" s="262"/>
      <c r="Z61" s="262"/>
      <c r="AA61" s="255"/>
      <c r="AB61" s="255"/>
      <c r="AC61" s="259"/>
      <c r="AD61" s="259"/>
      <c r="AE61" s="259"/>
      <c r="AF61" s="259"/>
    </row>
    <row r="62">
      <c r="A62" s="248">
        <f>'Timber Order'!A20</f>
        <v>34</v>
      </c>
      <c r="B62" s="257" t="str">
        <f>'Timber Order'!B20</f>
        <v>pcs</v>
      </c>
      <c r="C62" s="257" t="str">
        <f>'Timber Order'!C20</f>
        <v>Roof Beam 46 x 96 x 5750</v>
      </c>
      <c r="D62" s="257">
        <f>'Timber Order'!D20</f>
        <v>46</v>
      </c>
      <c r="E62" s="257">
        <f>'Timber Order'!E20</f>
        <v>96</v>
      </c>
      <c r="F62" s="257">
        <f>'Timber Order'!F20</f>
        <v>5750</v>
      </c>
      <c r="G62" s="257">
        <f>'Timber Order'!G20</f>
        <v>0.025392</v>
      </c>
      <c r="H62" s="276">
        <f>'Timber Order'!J20</f>
        <v>14.244912</v>
      </c>
      <c r="I62" s="261">
        <f>'Timber Order'!K20</f>
        <v>22.94596325</v>
      </c>
      <c r="J62" s="259"/>
      <c r="K62" s="257" t="str">
        <f>'Timber Order'!L20</f>
        <v>Roof</v>
      </c>
      <c r="L62" s="257" t="str">
        <f>'Timber Order'!M20</f>
        <v>Beam</v>
      </c>
      <c r="M62" s="256"/>
      <c r="N62" s="255"/>
      <c r="O62" s="255"/>
      <c r="P62" s="255"/>
      <c r="Q62" s="256"/>
      <c r="R62" s="255"/>
      <c r="S62" s="255"/>
      <c r="T62" s="255"/>
      <c r="U62" s="255"/>
      <c r="V62" s="255"/>
      <c r="W62" s="255"/>
      <c r="X62" s="255"/>
      <c r="Y62" s="262"/>
      <c r="Z62" s="262"/>
      <c r="AA62" s="255"/>
      <c r="AB62" s="255"/>
      <c r="AC62" s="259"/>
      <c r="AD62" s="259"/>
      <c r="AE62" s="259"/>
      <c r="AF62" s="259"/>
    </row>
    <row r="63">
      <c r="A63" s="248">
        <f>'Timber Order'!A21</f>
        <v>86</v>
      </c>
      <c r="B63" s="257" t="str">
        <f>'Timber Order'!B21</f>
        <v>pcs</v>
      </c>
      <c r="C63" s="257" t="str">
        <f>'Timber Order'!C21</f>
        <v>Floor Beam 46 x 146 x 2450</v>
      </c>
      <c r="D63" s="257">
        <f>'Timber Order'!D21</f>
        <v>46</v>
      </c>
      <c r="E63" s="257">
        <f>'Timber Order'!E21</f>
        <v>146</v>
      </c>
      <c r="F63" s="257">
        <f>'Timber Order'!F21</f>
        <v>2450</v>
      </c>
      <c r="G63" s="257">
        <f>'Timber Order'!G21</f>
        <v>0.0164542</v>
      </c>
      <c r="H63" s="276">
        <f>'Timber Order'!J21</f>
        <v>9.2308062</v>
      </c>
      <c r="I63" s="261">
        <f>'Timber Order'!K21</f>
        <v>14.86915046</v>
      </c>
      <c r="J63" s="259"/>
      <c r="K63" s="257" t="str">
        <f>'Timber Order'!L21</f>
        <v>Floor</v>
      </c>
      <c r="L63" s="257" t="str">
        <f>'Timber Order'!M21</f>
        <v>Beam</v>
      </c>
      <c r="M63" s="256"/>
      <c r="N63" s="255"/>
      <c r="O63" s="255"/>
      <c r="P63" s="255"/>
      <c r="Q63" s="256"/>
      <c r="R63" s="255"/>
      <c r="S63" s="255"/>
      <c r="T63" s="255"/>
      <c r="U63" s="255"/>
      <c r="V63" s="255"/>
      <c r="W63" s="255"/>
      <c r="X63" s="255"/>
      <c r="Y63" s="262"/>
      <c r="Z63" s="262"/>
      <c r="AA63" s="255"/>
      <c r="AB63" s="255"/>
      <c r="AC63" s="259"/>
      <c r="AD63" s="259"/>
      <c r="AE63" s="259"/>
      <c r="AF63" s="259"/>
    </row>
    <row r="64">
      <c r="A64" s="248">
        <f>'Timber Order'!A22</f>
        <v>0</v>
      </c>
      <c r="B64" s="257" t="str">
        <f>'Timber Order'!B22</f>
        <v>pcs</v>
      </c>
      <c r="C64" s="257" t="str">
        <f>'Timber Order'!C22</f>
        <v>Floor Beam 46 x 146 x 3050</v>
      </c>
      <c r="D64" s="257">
        <f>'Timber Order'!D22</f>
        <v>46</v>
      </c>
      <c r="E64" s="257">
        <f>'Timber Order'!E22</f>
        <v>146</v>
      </c>
      <c r="F64" s="257">
        <f>'Timber Order'!F22</f>
        <v>3050</v>
      </c>
      <c r="G64" s="257">
        <f>'Timber Order'!G22</f>
        <v>0.0204838</v>
      </c>
      <c r="H64" s="276">
        <f>'Timber Order'!J22</f>
        <v>11.4914118</v>
      </c>
      <c r="I64" s="261">
        <f>'Timber Order'!K22</f>
        <v>18.51057506</v>
      </c>
      <c r="J64" s="259"/>
      <c r="K64" s="257" t="str">
        <f>'Timber Order'!L22</f>
        <v>Floor</v>
      </c>
      <c r="L64" s="257" t="str">
        <f>'Timber Order'!M22</f>
        <v>Beam</v>
      </c>
      <c r="M64" s="256"/>
      <c r="N64" s="255"/>
      <c r="O64" s="255"/>
      <c r="P64" s="255"/>
      <c r="Q64" s="256"/>
      <c r="R64" s="255"/>
      <c r="S64" s="255"/>
      <c r="T64" s="255"/>
      <c r="U64" s="255"/>
      <c r="V64" s="255"/>
      <c r="W64" s="255"/>
      <c r="X64" s="255"/>
      <c r="Y64" s="262"/>
      <c r="Z64" s="262"/>
      <c r="AA64" s="255"/>
      <c r="AB64" s="255"/>
      <c r="AC64" s="259"/>
      <c r="AD64" s="259"/>
      <c r="AE64" s="259"/>
      <c r="AF64" s="259"/>
    </row>
    <row r="65">
      <c r="A65" s="248">
        <f>'Timber Order'!A23</f>
        <v>0</v>
      </c>
      <c r="B65" s="257" t="str">
        <f>'Timber Order'!B23</f>
        <v>pcs</v>
      </c>
      <c r="C65" s="257" t="str">
        <f>'Timber Order'!C23</f>
        <v>Floor Beam 46 x 146 x 5450</v>
      </c>
      <c r="D65" s="257">
        <f>'Timber Order'!D23</f>
        <v>46</v>
      </c>
      <c r="E65" s="257">
        <f>'Timber Order'!E23</f>
        <v>146</v>
      </c>
      <c r="F65" s="257">
        <f>'Timber Order'!F23</f>
        <v>5450</v>
      </c>
      <c r="G65" s="257">
        <f>'Timber Order'!G23</f>
        <v>0.0366022</v>
      </c>
      <c r="H65" s="276">
        <f>'Timber Order'!J23</f>
        <v>20.5338342</v>
      </c>
      <c r="I65" s="261">
        <f>'Timber Order'!K23</f>
        <v>33.07627347</v>
      </c>
      <c r="J65" s="259"/>
      <c r="K65" s="257" t="str">
        <f>'Timber Order'!L23</f>
        <v>Floor</v>
      </c>
      <c r="L65" s="257" t="str">
        <f>'Timber Order'!M23</f>
        <v>Beam</v>
      </c>
      <c r="M65" s="256"/>
      <c r="N65" s="255"/>
      <c r="O65" s="255"/>
      <c r="P65" s="255"/>
      <c r="Q65" s="256"/>
      <c r="R65" s="255"/>
      <c r="S65" s="255"/>
      <c r="T65" s="255"/>
      <c r="U65" s="255"/>
      <c r="V65" s="255"/>
      <c r="W65" s="255"/>
      <c r="X65" s="255"/>
      <c r="Y65" s="262"/>
      <c r="Z65" s="262"/>
      <c r="AA65" s="255"/>
      <c r="AB65" s="255"/>
      <c r="AC65" s="259"/>
      <c r="AD65" s="259"/>
      <c r="AE65" s="259"/>
      <c r="AF65" s="259"/>
    </row>
    <row r="66">
      <c r="A66" s="248">
        <f>'Timber Order'!A24</f>
        <v>0</v>
      </c>
      <c r="B66" s="257" t="str">
        <f>'Timber Order'!B24</f>
        <v>pcs</v>
      </c>
      <c r="C66" s="257" t="str">
        <f>'Timber Order'!C24</f>
        <v>Timber Column 100 x 100 x 3050</v>
      </c>
      <c r="D66" s="257">
        <f>'Timber Order'!D24</f>
        <v>100</v>
      </c>
      <c r="E66" s="257">
        <f>'Timber Order'!E24</f>
        <v>100</v>
      </c>
      <c r="F66" s="257">
        <f>'Timber Order'!F24</f>
        <v>3050</v>
      </c>
      <c r="G66" s="257">
        <f>'Timber Order'!G24</f>
        <v>0.0305</v>
      </c>
      <c r="H66" s="276">
        <f>'Timber Order'!J24</f>
        <v>17.1105</v>
      </c>
      <c r="I66" s="261">
        <f>'Timber Order'!K24</f>
        <v>27.5619045</v>
      </c>
      <c r="J66" s="259"/>
      <c r="K66" s="257" t="str">
        <f>'Timber Order'!L24</f>
        <v>Timber</v>
      </c>
      <c r="L66" s="257" t="str">
        <f>'Timber Order'!M24</f>
        <v>Column</v>
      </c>
      <c r="M66" s="256"/>
      <c r="N66" s="255"/>
      <c r="O66" s="255"/>
      <c r="P66" s="255"/>
      <c r="Q66" s="256"/>
      <c r="R66" s="255"/>
      <c r="S66" s="255"/>
      <c r="T66" s="255"/>
      <c r="U66" s="255"/>
      <c r="V66" s="255"/>
      <c r="W66" s="255"/>
      <c r="X66" s="255"/>
      <c r="Y66" s="262"/>
      <c r="Z66" s="262"/>
      <c r="AA66" s="255"/>
      <c r="AB66" s="255"/>
      <c r="AC66" s="259"/>
      <c r="AD66" s="259"/>
      <c r="AE66" s="259"/>
      <c r="AF66" s="259"/>
    </row>
    <row r="67">
      <c r="A67" s="248">
        <f>'Timber Order'!A25</f>
        <v>249</v>
      </c>
      <c r="B67" s="257" t="str">
        <f>'Timber Order'!B25</f>
        <v>pcs</v>
      </c>
      <c r="C67" s="257" t="str">
        <f>'Timber Order'!C25</f>
        <v>Timber Back Batten 22 x 46 x 2450</v>
      </c>
      <c r="D67" s="257">
        <f>'Timber Order'!D25</f>
        <v>22</v>
      </c>
      <c r="E67" s="257">
        <f>'Timber Order'!E25</f>
        <v>46</v>
      </c>
      <c r="F67" s="257">
        <f>'Timber Order'!F25</f>
        <v>2450</v>
      </c>
      <c r="G67" s="257">
        <f>'Timber Order'!G25</f>
        <v>0.0024794</v>
      </c>
      <c r="H67" s="276">
        <f>'Timber Order'!J25</f>
        <v>1.3909434</v>
      </c>
      <c r="I67" s="261">
        <f>'Timber Order'!K25</f>
        <v>2.240556919</v>
      </c>
      <c r="J67" s="259"/>
      <c r="K67" s="257" t="str">
        <f>'Timber Order'!L25</f>
        <v>Timber</v>
      </c>
      <c r="L67" s="257" t="str">
        <f>'Timber Order'!M25</f>
        <v>Back Batten</v>
      </c>
      <c r="M67" s="256"/>
      <c r="N67" s="255"/>
      <c r="O67" s="255"/>
      <c r="P67" s="255"/>
      <c r="Q67" s="256"/>
      <c r="R67" s="255"/>
      <c r="S67" s="255"/>
      <c r="T67" s="255"/>
      <c r="U67" s="255"/>
      <c r="V67" s="255"/>
      <c r="W67" s="255"/>
      <c r="X67" s="255"/>
      <c r="Y67" s="262"/>
      <c r="Z67" s="262"/>
      <c r="AA67" s="255"/>
      <c r="AB67" s="255"/>
      <c r="AC67" s="259"/>
      <c r="AD67" s="259"/>
      <c r="AE67" s="259"/>
      <c r="AF67" s="259"/>
    </row>
    <row r="68">
      <c r="A68" s="248">
        <f>'Timber Order'!A26</f>
        <v>0</v>
      </c>
      <c r="B68" s="257" t="str">
        <f>'Timber Order'!B26</f>
        <v>pcs</v>
      </c>
      <c r="C68" s="257" t="str">
        <f>'Timber Order'!C26</f>
        <v>Timber Back Batten 22 x 46 x 3050</v>
      </c>
      <c r="D68" s="257">
        <f>'Timber Order'!D26</f>
        <v>22</v>
      </c>
      <c r="E68" s="257">
        <f>'Timber Order'!E26</f>
        <v>46</v>
      </c>
      <c r="F68" s="257">
        <f>'Timber Order'!F26</f>
        <v>3050</v>
      </c>
      <c r="G68" s="257">
        <f>'Timber Order'!G26</f>
        <v>0.0030866</v>
      </c>
      <c r="H68" s="276">
        <f>'Timber Order'!J26</f>
        <v>1.7315826</v>
      </c>
      <c r="I68" s="261">
        <f>'Timber Order'!K26</f>
        <v>2.789264735</v>
      </c>
      <c r="J68" s="259"/>
      <c r="K68" s="257" t="str">
        <f>'Timber Order'!L26</f>
        <v>Timber</v>
      </c>
      <c r="L68" s="257" t="str">
        <f>'Timber Order'!M26</f>
        <v>Back Batten</v>
      </c>
      <c r="M68" s="256"/>
      <c r="N68" s="255"/>
      <c r="O68" s="255"/>
      <c r="P68" s="255"/>
      <c r="Q68" s="256"/>
      <c r="R68" s="255"/>
      <c r="S68" s="255"/>
      <c r="T68" s="255"/>
      <c r="U68" s="255"/>
      <c r="V68" s="255"/>
      <c r="W68" s="255"/>
      <c r="X68" s="255"/>
      <c r="Y68" s="262"/>
      <c r="Z68" s="262"/>
      <c r="AA68" s="255"/>
      <c r="AB68" s="255"/>
      <c r="AC68" s="259"/>
      <c r="AD68" s="259"/>
      <c r="AE68" s="259"/>
      <c r="AF68" s="259"/>
    </row>
    <row r="69">
      <c r="A69" s="248">
        <f>'Timber Order'!A27</f>
        <v>328</v>
      </c>
      <c r="B69" s="257" t="str">
        <f>'Timber Order'!B27</f>
        <v>pcs</v>
      </c>
      <c r="C69" s="257" t="str">
        <f>'Timber Order'!C27</f>
        <v>Timber Floor Plank 22 x 96 x 2450</v>
      </c>
      <c r="D69" s="257">
        <f>'Timber Order'!D27</f>
        <v>22</v>
      </c>
      <c r="E69" s="257">
        <f>'Timber Order'!E27</f>
        <v>96</v>
      </c>
      <c r="F69" s="257">
        <f>'Timber Order'!F27</f>
        <v>2450</v>
      </c>
      <c r="G69" s="257">
        <f>'Timber Order'!G27</f>
        <v>0.0051744</v>
      </c>
      <c r="H69" s="276">
        <f>'Timber Order'!J27</f>
        <v>2.9028384</v>
      </c>
      <c r="I69" s="261">
        <f>'Timber Order'!K27</f>
        <v>4.675944874</v>
      </c>
      <c r="J69" s="259"/>
      <c r="K69" s="257" t="str">
        <f>'Timber Order'!L27</f>
        <v>Timber</v>
      </c>
      <c r="L69" s="257" t="str">
        <f>'Timber Order'!M27</f>
        <v>Floor Plank</v>
      </c>
      <c r="M69" s="256"/>
      <c r="N69" s="255"/>
      <c r="O69" s="255"/>
      <c r="P69" s="255"/>
      <c r="Q69" s="256"/>
      <c r="R69" s="255"/>
      <c r="S69" s="255"/>
      <c r="T69" s="255"/>
      <c r="U69" s="255"/>
      <c r="V69" s="255"/>
      <c r="W69" s="255"/>
      <c r="X69" s="255"/>
      <c r="Y69" s="262"/>
      <c r="Z69" s="262"/>
      <c r="AA69" s="255"/>
      <c r="AB69" s="255"/>
      <c r="AC69" s="259"/>
      <c r="AD69" s="259"/>
      <c r="AE69" s="259"/>
      <c r="AF69" s="259"/>
    </row>
    <row r="70">
      <c r="A70" s="248">
        <f>'Timber Order'!A28</f>
        <v>0</v>
      </c>
      <c r="B70" s="257" t="str">
        <f>'Timber Order'!B28</f>
        <v>pcs</v>
      </c>
      <c r="C70" s="257" t="str">
        <f>'Timber Order'!C28</f>
        <v>Timber Decking Plank  22 x 96 x 2450</v>
      </c>
      <c r="D70" s="257">
        <f>'Timber Order'!D28</f>
        <v>22</v>
      </c>
      <c r="E70" s="257">
        <f>'Timber Order'!E28</f>
        <v>96</v>
      </c>
      <c r="F70" s="257">
        <f>'Timber Order'!F28</f>
        <v>2450</v>
      </c>
      <c r="G70" s="257">
        <f>'Timber Order'!G28</f>
        <v>0.0051744</v>
      </c>
      <c r="H70" s="276">
        <f>'Timber Order'!J28</f>
        <v>2.9028384</v>
      </c>
      <c r="I70" s="261">
        <f>'Timber Order'!K28</f>
        <v>4.675944874</v>
      </c>
      <c r="J70" s="259"/>
      <c r="K70" s="257" t="str">
        <f>'Timber Order'!L28</f>
        <v>Timber</v>
      </c>
      <c r="L70" s="257" t="str">
        <f>'Timber Order'!M28</f>
        <v>Decking Plank </v>
      </c>
      <c r="M70" s="256"/>
      <c r="N70" s="255"/>
      <c r="O70" s="255"/>
      <c r="P70" s="255"/>
      <c r="Q70" s="256"/>
      <c r="R70" s="255"/>
      <c r="S70" s="255"/>
      <c r="T70" s="255"/>
      <c r="U70" s="255"/>
      <c r="V70" s="255"/>
      <c r="W70" s="255"/>
      <c r="X70" s="255"/>
      <c r="Y70" s="262"/>
      <c r="Z70" s="262"/>
      <c r="AA70" s="255"/>
      <c r="AB70" s="255"/>
      <c r="AC70" s="259"/>
      <c r="AD70" s="259"/>
      <c r="AE70" s="259"/>
      <c r="AF70" s="259"/>
    </row>
    <row r="71">
      <c r="A71" s="248">
        <f>'Timber Order'!A29</f>
        <v>437</v>
      </c>
      <c r="B71" s="257" t="str">
        <f>'Timber Order'!B29</f>
        <v>pcs</v>
      </c>
      <c r="C71" s="257" t="str">
        <f>'Timber Order'!C29</f>
        <v>Timber Facade Plank 22 x 96 x 3050</v>
      </c>
      <c r="D71" s="257">
        <f>'Timber Order'!D29</f>
        <v>22</v>
      </c>
      <c r="E71" s="257">
        <f>'Timber Order'!E29</f>
        <v>96</v>
      </c>
      <c r="F71" s="257">
        <f>'Timber Order'!F29</f>
        <v>3050</v>
      </c>
      <c r="G71" s="257">
        <f>'Timber Order'!G29</f>
        <v>0.0064416</v>
      </c>
      <c r="H71" s="276">
        <f>'Timber Order'!J29</f>
        <v>3.6137376</v>
      </c>
      <c r="I71" s="261">
        <f>'Timber Order'!K29</f>
        <v>5.82107423</v>
      </c>
      <c r="J71" s="259"/>
      <c r="K71" s="257" t="str">
        <f>'Timber Order'!L29</f>
        <v>Timber</v>
      </c>
      <c r="L71" s="257" t="str">
        <f>'Timber Order'!M29</f>
        <v>Facade Plank</v>
      </c>
      <c r="M71" s="256"/>
      <c r="N71" s="255"/>
      <c r="O71" s="255"/>
      <c r="P71" s="255"/>
      <c r="Q71" s="256"/>
      <c r="R71" s="255"/>
      <c r="S71" s="255"/>
      <c r="T71" s="255"/>
      <c r="U71" s="255"/>
      <c r="V71" s="255"/>
      <c r="W71" s="255"/>
      <c r="X71" s="255"/>
      <c r="Y71" s="262"/>
      <c r="Z71" s="262"/>
      <c r="AA71" s="255"/>
      <c r="AB71" s="255"/>
      <c r="AC71" s="259"/>
      <c r="AD71" s="259"/>
      <c r="AE71" s="259"/>
      <c r="AF71" s="259"/>
    </row>
    <row r="72">
      <c r="A72" s="248">
        <f>'Timber Order'!A30</f>
        <v>0</v>
      </c>
      <c r="B72" s="257" t="str">
        <f>'Timber Order'!B30</f>
        <v>pcs</v>
      </c>
      <c r="C72" s="257" t="str">
        <f>'Timber Order'!C30</f>
        <v>Timber Facade Plank 22 x 96 x 3650</v>
      </c>
      <c r="D72" s="257">
        <f>'Timber Order'!D30</f>
        <v>22</v>
      </c>
      <c r="E72" s="257">
        <f>'Timber Order'!E30</f>
        <v>96</v>
      </c>
      <c r="F72" s="257">
        <f>'Timber Order'!F30</f>
        <v>3650</v>
      </c>
      <c r="G72" s="257">
        <f>'Timber Order'!G30</f>
        <v>0.0077088</v>
      </c>
      <c r="H72" s="276">
        <f>'Timber Order'!J30</f>
        <v>4.3246368</v>
      </c>
      <c r="I72" s="261">
        <f>'Timber Order'!K30</f>
        <v>6.966203587</v>
      </c>
      <c r="J72" s="259"/>
      <c r="K72" s="257" t="str">
        <f>'Timber Order'!L30</f>
        <v>Timber</v>
      </c>
      <c r="L72" s="257" t="str">
        <f>'Timber Order'!M30</f>
        <v>Facade Plank</v>
      </c>
      <c r="M72" s="256"/>
      <c r="N72" s="255"/>
      <c r="O72" s="255"/>
      <c r="P72" s="255"/>
      <c r="Q72" s="256"/>
      <c r="R72" s="255"/>
      <c r="S72" s="255"/>
      <c r="T72" s="255"/>
      <c r="U72" s="255"/>
      <c r="V72" s="255"/>
      <c r="W72" s="255"/>
      <c r="X72" s="255"/>
      <c r="Y72" s="262"/>
      <c r="Z72" s="262"/>
      <c r="AA72" s="255"/>
      <c r="AB72" s="255"/>
      <c r="AC72" s="259"/>
      <c r="AD72" s="259"/>
      <c r="AE72" s="259"/>
      <c r="AF72" s="259"/>
    </row>
    <row r="73">
      <c r="A73" s="248">
        <f>'Timber Order'!A31</f>
        <v>8</v>
      </c>
      <c r="B73" s="257" t="str">
        <f>'Timber Order'!B31</f>
        <v>pcs</v>
      </c>
      <c r="C73" s="257" t="str">
        <f>'Timber Order'!C31</f>
        <v>Timber Fascia Board 22 x 146 x 5450</v>
      </c>
      <c r="D73" s="257">
        <f>'Timber Order'!D31</f>
        <v>22</v>
      </c>
      <c r="E73" s="257">
        <f>'Timber Order'!E31</f>
        <v>146</v>
      </c>
      <c r="F73" s="257">
        <f>'Timber Order'!F31</f>
        <v>5450</v>
      </c>
      <c r="G73" s="257">
        <f>'Timber Order'!G31</f>
        <v>0.0175054</v>
      </c>
      <c r="H73" s="276">
        <f>'Timber Order'!J31</f>
        <v>9.8205294</v>
      </c>
      <c r="I73" s="261">
        <f>'Timber Order'!K31</f>
        <v>15.81908731</v>
      </c>
      <c r="J73" s="259"/>
      <c r="K73" s="257" t="str">
        <f>'Timber Order'!L31</f>
        <v>Timber</v>
      </c>
      <c r="L73" s="257" t="str">
        <f>'Timber Order'!M31</f>
        <v>Fascia Board</v>
      </c>
      <c r="M73" s="256"/>
      <c r="N73" s="255"/>
      <c r="O73" s="255"/>
      <c r="P73" s="255"/>
      <c r="Q73" s="256"/>
      <c r="R73" s="255"/>
      <c r="S73" s="255"/>
      <c r="T73" s="255"/>
      <c r="U73" s="255"/>
      <c r="V73" s="255"/>
      <c r="W73" s="255"/>
      <c r="X73" s="255"/>
      <c r="Y73" s="262"/>
      <c r="Z73" s="262"/>
      <c r="AA73" s="255"/>
      <c r="AB73" s="255"/>
      <c r="AC73" s="259"/>
      <c r="AD73" s="259"/>
      <c r="AE73" s="259"/>
      <c r="AF73" s="259"/>
    </row>
    <row r="74">
      <c r="A74" s="248">
        <f>'Timber Order'!A32</f>
        <v>9</v>
      </c>
      <c r="B74" s="257" t="str">
        <f>'Timber Order'!B32</f>
        <v>pcs</v>
      </c>
      <c r="C74" s="257" t="str">
        <f>'Timber Order'!C32</f>
        <v>Timber Fascia Board 22 x 196 x 5450</v>
      </c>
      <c r="D74" s="257">
        <f>'Timber Order'!D32</f>
        <v>22</v>
      </c>
      <c r="E74" s="257">
        <f>'Timber Order'!E32</f>
        <v>196</v>
      </c>
      <c r="F74" s="257">
        <f>'Timber Order'!F32</f>
        <v>5450</v>
      </c>
      <c r="G74" s="257">
        <f>'Timber Order'!G32</f>
        <v>0.0235004</v>
      </c>
      <c r="H74" s="276">
        <f>'Timber Order'!J32</f>
        <v>13.1837244</v>
      </c>
      <c r="I74" s="261">
        <f>'Timber Order'!K32</f>
        <v>21.23658297</v>
      </c>
      <c r="J74" s="259"/>
      <c r="K74" s="257" t="str">
        <f>'Timber Order'!L32</f>
        <v>Timber</v>
      </c>
      <c r="L74" s="257" t="str">
        <f>'Timber Order'!M32</f>
        <v>Fascia Board</v>
      </c>
      <c r="M74" s="256"/>
      <c r="N74" s="255"/>
      <c r="O74" s="255"/>
      <c r="P74" s="255"/>
      <c r="Q74" s="256"/>
      <c r="R74" s="255"/>
      <c r="S74" s="255"/>
      <c r="T74" s="255"/>
      <c r="U74" s="255"/>
      <c r="V74" s="255"/>
      <c r="W74" s="255"/>
      <c r="X74" s="255"/>
      <c r="Y74" s="262"/>
      <c r="Z74" s="262"/>
      <c r="AA74" s="255"/>
      <c r="AB74" s="255"/>
      <c r="AC74" s="259"/>
      <c r="AD74" s="259"/>
      <c r="AE74" s="259"/>
      <c r="AF74" s="259"/>
    </row>
    <row r="75">
      <c r="A75" s="248">
        <f>'Timber Order'!A33</f>
        <v>36</v>
      </c>
      <c r="B75" s="257" t="str">
        <f>'Timber Order'!B33</f>
        <v>pcs</v>
      </c>
      <c r="C75" s="257" t="str">
        <f>'Timber Order'!C33</f>
        <v>Interior Door Beams 50 x 150 x 2450</v>
      </c>
      <c r="D75" s="257">
        <f>'Timber Order'!D33</f>
        <v>50</v>
      </c>
      <c r="E75" s="257">
        <f>'Timber Order'!E33</f>
        <v>150</v>
      </c>
      <c r="F75" s="257">
        <f>'Timber Order'!F33</f>
        <v>2450</v>
      </c>
      <c r="G75" s="257">
        <f>'Timber Order'!G33</f>
        <v>0.018375</v>
      </c>
      <c r="H75" s="276">
        <f>'Timber Order'!J33</f>
        <v>10.308375</v>
      </c>
      <c r="I75" s="261">
        <f>'Timber Order'!K33</f>
        <v>16.60491788</v>
      </c>
      <c r="J75" s="259"/>
      <c r="K75" s="257" t="str">
        <f>'Timber Order'!L33</f>
        <v>Interior Door</v>
      </c>
      <c r="L75" s="257" t="str">
        <f>'Timber Order'!M33</f>
        <v>Beams</v>
      </c>
      <c r="M75" s="256"/>
      <c r="N75" s="255"/>
      <c r="O75" s="255"/>
      <c r="P75" s="255"/>
      <c r="Q75" s="256"/>
      <c r="R75" s="255"/>
      <c r="S75" s="255"/>
      <c r="T75" s="255"/>
      <c r="U75" s="255"/>
      <c r="V75" s="255"/>
      <c r="W75" s="255"/>
      <c r="X75" s="255"/>
      <c r="Y75" s="262"/>
      <c r="Z75" s="262"/>
      <c r="AA75" s="255"/>
      <c r="AB75" s="255"/>
      <c r="AC75" s="259"/>
      <c r="AD75" s="259"/>
      <c r="AE75" s="259"/>
      <c r="AF75" s="259"/>
    </row>
    <row r="76">
      <c r="A76" s="258"/>
      <c r="B76" s="259"/>
      <c r="C76" s="259"/>
      <c r="D76" s="259"/>
      <c r="E76" s="259"/>
      <c r="F76" s="259"/>
      <c r="G76" s="260"/>
      <c r="H76" s="261"/>
      <c r="I76" s="261"/>
      <c r="J76" s="259"/>
      <c r="K76" s="259"/>
      <c r="L76" s="259"/>
      <c r="M76" s="256"/>
      <c r="N76" s="255"/>
      <c r="O76" s="255"/>
      <c r="P76" s="255"/>
      <c r="Q76" s="256"/>
      <c r="R76" s="255"/>
      <c r="S76" s="255"/>
      <c r="T76" s="255"/>
      <c r="U76" s="255"/>
      <c r="V76" s="255"/>
      <c r="W76" s="255"/>
      <c r="X76" s="255"/>
      <c r="Y76" s="262"/>
      <c r="Z76" s="262"/>
      <c r="AA76" s="255"/>
      <c r="AB76" s="255"/>
      <c r="AC76" s="259"/>
      <c r="AD76" s="259"/>
      <c r="AE76" s="259"/>
      <c r="AF76" s="259"/>
    </row>
    <row r="77">
      <c r="A77" s="258"/>
      <c r="B77" s="259"/>
      <c r="C77" s="259"/>
      <c r="D77" s="259"/>
      <c r="E77" s="259"/>
      <c r="F77" s="259"/>
      <c r="G77" s="260"/>
      <c r="H77" s="261"/>
      <c r="I77" s="261"/>
      <c r="J77" s="259"/>
      <c r="K77" s="259"/>
      <c r="L77" s="259"/>
      <c r="M77" s="256"/>
      <c r="N77" s="255"/>
      <c r="O77" s="255"/>
      <c r="P77" s="255"/>
      <c r="Q77" s="256"/>
      <c r="R77" s="255"/>
      <c r="S77" s="255"/>
      <c r="T77" s="255"/>
      <c r="U77" s="255"/>
      <c r="V77" s="255"/>
      <c r="W77" s="255"/>
      <c r="X77" s="255"/>
      <c r="Y77" s="262"/>
      <c r="Z77" s="262"/>
      <c r="AA77" s="255"/>
      <c r="AB77" s="255"/>
      <c r="AC77" s="259"/>
      <c r="AD77" s="259"/>
      <c r="AE77" s="259"/>
      <c r="AF77" s="259"/>
    </row>
    <row r="78">
      <c r="A78" s="263" t="s">
        <v>549</v>
      </c>
      <c r="B78" s="264"/>
      <c r="C78" s="264"/>
      <c r="D78" s="264"/>
      <c r="E78" s="264"/>
      <c r="F78" s="264"/>
      <c r="G78" s="267"/>
      <c r="H78" s="268"/>
      <c r="I78" s="268"/>
      <c r="J78" s="264"/>
      <c r="K78" s="264"/>
      <c r="L78" s="264"/>
      <c r="M78" s="269"/>
      <c r="N78" s="270"/>
      <c r="O78" s="270"/>
      <c r="P78" s="270"/>
      <c r="Q78" s="269"/>
      <c r="R78" s="270"/>
      <c r="S78" s="270"/>
      <c r="T78" s="270"/>
      <c r="U78" s="270"/>
      <c r="V78" s="270"/>
      <c r="W78" s="270"/>
      <c r="X78" s="270"/>
      <c r="Y78" s="271"/>
      <c r="Z78" s="271"/>
      <c r="AA78" s="270"/>
      <c r="AB78" s="270"/>
      <c r="AC78" s="264"/>
      <c r="AD78" s="264"/>
      <c r="AE78" s="264"/>
      <c r="AF78" s="264"/>
    </row>
    <row r="79">
      <c r="A79" s="261">
        <f>sumif('Structures Database'!B:B,C79,'Structures Database'!W:W)</f>
        <v>74.522832</v>
      </c>
      <c r="B79" s="281" t="s">
        <v>50</v>
      </c>
      <c r="C79" s="257" t="s">
        <v>550</v>
      </c>
      <c r="D79" s="257">
        <v>1000.0</v>
      </c>
      <c r="E79" s="257">
        <v>50.0</v>
      </c>
      <c r="F79" s="257">
        <v>1000.0</v>
      </c>
      <c r="G79" s="288">
        <f t="shared" ref="G79:G80" si="36">D79*E79*F79/1000000000</f>
        <v>0.05</v>
      </c>
      <c r="H79" s="261"/>
      <c r="I79" s="261"/>
      <c r="J79" s="257">
        <v>30.0</v>
      </c>
      <c r="K79" s="259"/>
      <c r="L79" s="259"/>
      <c r="M79" s="256">
        <f t="shared" ref="M79:M80" si="37">index(79:79,1,match($D$9,$2:$2,0))</f>
        <v>10.7</v>
      </c>
      <c r="N79" s="255">
        <f t="shared" ref="N79:N80" si="38">J79*$D$19/(8*60)</f>
        <v>0.9375</v>
      </c>
      <c r="O79" s="255">
        <f t="shared" ref="O79:O80" si="39">M79+N79</f>
        <v>11.6375</v>
      </c>
      <c r="P79" s="254">
        <f t="shared" ref="P79:P80" si="40">A79*O79</f>
        <v>867.2594574</v>
      </c>
      <c r="Q79" s="253">
        <v>10.7</v>
      </c>
      <c r="R79" s="254">
        <v>10.7</v>
      </c>
      <c r="S79" s="254">
        <v>11.0</v>
      </c>
      <c r="T79" s="254">
        <v>11.0</v>
      </c>
      <c r="U79" s="254">
        <v>12.0</v>
      </c>
      <c r="V79" s="254">
        <v>12.0</v>
      </c>
      <c r="W79" s="255">
        <f t="shared" ref="W79:W84" si="41">Q79*1.2</f>
        <v>12.84</v>
      </c>
      <c r="X79" s="255"/>
      <c r="Y79" s="262"/>
      <c r="Z79" s="262"/>
      <c r="AA79" s="255"/>
      <c r="AB79" s="255"/>
      <c r="AC79" s="259"/>
      <c r="AD79" s="259"/>
      <c r="AE79" s="259"/>
      <c r="AF79" s="259"/>
    </row>
    <row r="80">
      <c r="A80" s="261">
        <f>'Project Costs'!B27</f>
        <v>10.5</v>
      </c>
      <c r="B80" s="281" t="s">
        <v>50</v>
      </c>
      <c r="C80" s="257" t="s">
        <v>551</v>
      </c>
      <c r="D80" s="257">
        <v>1000.0</v>
      </c>
      <c r="E80" s="257">
        <v>70.0</v>
      </c>
      <c r="F80" s="257">
        <v>1000.0</v>
      </c>
      <c r="G80" s="288">
        <f t="shared" si="36"/>
        <v>0.07</v>
      </c>
      <c r="H80" s="261">
        <f>D80*F80/1000000*25</f>
        <v>25</v>
      </c>
      <c r="I80" s="261"/>
      <c r="J80" s="257">
        <v>0.0</v>
      </c>
      <c r="K80" s="257" t="s">
        <v>552</v>
      </c>
      <c r="L80" s="257" t="s">
        <v>182</v>
      </c>
      <c r="M80" s="256">
        <f t="shared" si="37"/>
        <v>160</v>
      </c>
      <c r="N80" s="255">
        <f t="shared" si="38"/>
        <v>0</v>
      </c>
      <c r="O80" s="255">
        <f t="shared" si="39"/>
        <v>160</v>
      </c>
      <c r="P80" s="254">
        <f t="shared" si="40"/>
        <v>1680</v>
      </c>
      <c r="Q80" s="253">
        <v>160.0</v>
      </c>
      <c r="R80" s="254">
        <v>130.0</v>
      </c>
      <c r="S80" s="254">
        <v>170.0</v>
      </c>
      <c r="T80" s="254">
        <v>170.0</v>
      </c>
      <c r="U80" s="308">
        <v>170.0</v>
      </c>
      <c r="V80" s="254">
        <v>100.0</v>
      </c>
      <c r="W80" s="255">
        <f t="shared" si="41"/>
        <v>192</v>
      </c>
      <c r="X80" s="255"/>
      <c r="Y80" s="262"/>
      <c r="Z80" s="262"/>
      <c r="AA80" s="255"/>
      <c r="AB80" s="255"/>
      <c r="AC80" s="259"/>
      <c r="AD80" s="259"/>
      <c r="AE80" s="259"/>
      <c r="AF80" s="259"/>
    </row>
    <row r="81" hidden="1">
      <c r="A81" s="258">
        <f>sumif('Structures Database'!B:B,C81,'Structures Database'!W:W)</f>
        <v>0</v>
      </c>
      <c r="B81" s="281" t="s">
        <v>50</v>
      </c>
      <c r="C81" s="257" t="s">
        <v>553</v>
      </c>
      <c r="D81" s="257">
        <v>1000.0</v>
      </c>
      <c r="E81" s="257">
        <v>0.2</v>
      </c>
      <c r="F81" s="257">
        <v>1000.0</v>
      </c>
      <c r="G81" s="288"/>
      <c r="H81" s="261"/>
      <c r="I81" s="261"/>
      <c r="J81" s="257">
        <v>6.0</v>
      </c>
      <c r="K81" s="257"/>
      <c r="L81" s="257"/>
      <c r="M81" s="256">
        <f>6000/3700/1.18</f>
        <v>1.374255612</v>
      </c>
      <c r="N81" s="255"/>
      <c r="O81" s="255"/>
      <c r="P81" s="255"/>
      <c r="Q81" s="253"/>
      <c r="R81" s="254"/>
      <c r="S81" s="254"/>
      <c r="T81" s="254"/>
      <c r="U81" s="308"/>
      <c r="V81" s="254"/>
      <c r="W81" s="255">
        <f t="shared" si="41"/>
        <v>0</v>
      </c>
      <c r="X81" s="255"/>
      <c r="Y81" s="262"/>
      <c r="Z81" s="262"/>
      <c r="AA81" s="255"/>
      <c r="AB81" s="255"/>
      <c r="AC81" s="259"/>
      <c r="AD81" s="259"/>
      <c r="AE81" s="259"/>
      <c r="AF81" s="259"/>
    </row>
    <row r="82" hidden="1">
      <c r="A82" s="258">
        <f>sumif('Structures Database'!B:B,C82,'Structures Database'!W:W)</f>
        <v>0</v>
      </c>
      <c r="B82" s="281" t="s">
        <v>50</v>
      </c>
      <c r="C82" s="257" t="s">
        <v>554</v>
      </c>
      <c r="D82" s="257">
        <v>1000.0</v>
      </c>
      <c r="E82" s="257">
        <v>0.2</v>
      </c>
      <c r="F82" s="257">
        <v>1000.0</v>
      </c>
      <c r="G82" s="288">
        <f t="shared" ref="G82:G85" si="43">D82*E82*F82/1000000000</f>
        <v>0.0002</v>
      </c>
      <c r="H82" s="289">
        <f>G82*920</f>
        <v>0.184</v>
      </c>
      <c r="I82" s="290"/>
      <c r="J82" s="257">
        <v>5.0</v>
      </c>
      <c r="K82" s="257" t="s">
        <v>555</v>
      </c>
      <c r="L82" s="257" t="s">
        <v>556</v>
      </c>
      <c r="M82" s="256">
        <f t="shared" ref="M82:M85" si="44">index(82:82,1,match($D$9,$2:$2,0))</f>
        <v>1</v>
      </c>
      <c r="N82" s="255">
        <f t="shared" ref="N82:N85" si="45">J82*$D$19/(8*60)</f>
        <v>0.15625</v>
      </c>
      <c r="O82" s="255">
        <f t="shared" ref="O82:O85" si="46">M82+N82</f>
        <v>1.15625</v>
      </c>
      <c r="P82" s="255"/>
      <c r="Q82" s="253">
        <v>1.0</v>
      </c>
      <c r="R82" s="254">
        <f t="shared" ref="R82:V82" si="42">Q82</f>
        <v>1</v>
      </c>
      <c r="S82" s="254">
        <f t="shared" si="42"/>
        <v>1</v>
      </c>
      <c r="T82" s="254">
        <f t="shared" si="42"/>
        <v>1</v>
      </c>
      <c r="U82" s="254">
        <f t="shared" si="42"/>
        <v>1</v>
      </c>
      <c r="V82" s="254">
        <f t="shared" si="42"/>
        <v>1</v>
      </c>
      <c r="W82" s="255">
        <f t="shared" si="41"/>
        <v>1.2</v>
      </c>
      <c r="X82" s="255"/>
      <c r="Y82" s="262"/>
      <c r="Z82" s="262"/>
      <c r="AA82" s="255"/>
      <c r="AB82" s="255"/>
      <c r="AC82" s="259"/>
      <c r="AD82" s="259"/>
      <c r="AE82" s="259"/>
      <c r="AF82" s="259"/>
    </row>
    <row r="83">
      <c r="A83" s="258">
        <f>sumif('Structures Database'!B:B,C83,'Structures Database'!W:W)</f>
        <v>60</v>
      </c>
      <c r="B83" s="281" t="s">
        <v>50</v>
      </c>
      <c r="C83" s="257" t="s">
        <v>557</v>
      </c>
      <c r="D83" s="257">
        <v>1000.0</v>
      </c>
      <c r="E83" s="257">
        <v>4.0</v>
      </c>
      <c r="F83" s="257">
        <v>1000.0</v>
      </c>
      <c r="G83" s="288">
        <f t="shared" si="43"/>
        <v>0.004</v>
      </c>
      <c r="H83" s="276">
        <v>0.15</v>
      </c>
      <c r="I83" s="261"/>
      <c r="J83" s="257">
        <v>6.0</v>
      </c>
      <c r="K83" s="257" t="s">
        <v>558</v>
      </c>
      <c r="L83" s="257" t="s">
        <v>555</v>
      </c>
      <c r="M83" s="256">
        <f t="shared" si="44"/>
        <v>1.6</v>
      </c>
      <c r="N83" s="255">
        <f t="shared" si="45"/>
        <v>0.1875</v>
      </c>
      <c r="O83" s="255">
        <f t="shared" si="46"/>
        <v>1.7875</v>
      </c>
      <c r="P83" s="254">
        <f t="shared" ref="P83:P84" si="47">A83*O83</f>
        <v>107.25</v>
      </c>
      <c r="Q83" s="253">
        <v>1.6</v>
      </c>
      <c r="R83" s="253">
        <v>2.75</v>
      </c>
      <c r="S83" s="253">
        <v>2.75</v>
      </c>
      <c r="T83" s="253">
        <v>2.75</v>
      </c>
      <c r="U83" s="253">
        <v>2.75</v>
      </c>
      <c r="V83" s="253">
        <v>2.75</v>
      </c>
      <c r="W83" s="255">
        <f t="shared" si="41"/>
        <v>1.92</v>
      </c>
      <c r="X83" s="255"/>
      <c r="Y83" s="262"/>
      <c r="Z83" s="262"/>
      <c r="AA83" s="255"/>
      <c r="AB83" s="255"/>
      <c r="AC83" s="259"/>
      <c r="AD83" s="259"/>
      <c r="AE83" s="259"/>
      <c r="AF83" s="259"/>
    </row>
    <row r="84">
      <c r="A84" s="258">
        <f>sumif('Structures Database'!B:B,C84,'Structures Database'!W:W)</f>
        <v>67.86044226</v>
      </c>
      <c r="B84" s="281" t="s">
        <v>50</v>
      </c>
      <c r="C84" s="257" t="s">
        <v>559</v>
      </c>
      <c r="D84" s="257">
        <v>1000.0</v>
      </c>
      <c r="E84" s="257">
        <v>50.0</v>
      </c>
      <c r="F84" s="257">
        <v>1000.0</v>
      </c>
      <c r="G84" s="288">
        <f t="shared" si="43"/>
        <v>0.05</v>
      </c>
      <c r="H84" s="289">
        <f>G84*40</f>
        <v>2</v>
      </c>
      <c r="I84" s="290">
        <f t="shared" ref="I84:I85" si="49">H84*$D$20</f>
        <v>3.666</v>
      </c>
      <c r="J84" s="291">
        <v>10.0</v>
      </c>
      <c r="K84" s="292" t="s">
        <v>558</v>
      </c>
      <c r="L84" s="292" t="s">
        <v>560</v>
      </c>
      <c r="M84" s="256">
        <f t="shared" si="44"/>
        <v>3.6</v>
      </c>
      <c r="N84" s="255">
        <f t="shared" si="45"/>
        <v>0.3125</v>
      </c>
      <c r="O84" s="255">
        <f t="shared" si="46"/>
        <v>3.9125</v>
      </c>
      <c r="P84" s="254">
        <f t="shared" si="47"/>
        <v>265.5039803</v>
      </c>
      <c r="Q84" s="253">
        <v>3.6</v>
      </c>
      <c r="R84" s="253">
        <v>3.6</v>
      </c>
      <c r="S84" s="253">
        <f t="shared" ref="S84:V84" si="48">4.5</f>
        <v>4.5</v>
      </c>
      <c r="T84" s="253">
        <f t="shared" si="48"/>
        <v>4.5</v>
      </c>
      <c r="U84" s="253">
        <f t="shared" si="48"/>
        <v>4.5</v>
      </c>
      <c r="V84" s="253">
        <f t="shared" si="48"/>
        <v>4.5</v>
      </c>
      <c r="W84" s="255">
        <f t="shared" si="41"/>
        <v>4.32</v>
      </c>
      <c r="X84" s="255"/>
      <c r="Y84" s="262"/>
      <c r="Z84" s="262"/>
      <c r="AA84" s="255"/>
      <c r="AB84" s="255"/>
      <c r="AC84" s="259"/>
      <c r="AD84" s="259"/>
      <c r="AE84" s="259"/>
      <c r="AF84" s="259"/>
    </row>
    <row r="85" hidden="1">
      <c r="A85" s="258">
        <f>sumif('Structures Database'!B:B,C85,'Structures Database'!W:W)</f>
        <v>0</v>
      </c>
      <c r="B85" s="281" t="s">
        <v>547</v>
      </c>
      <c r="C85" s="257" t="s">
        <v>561</v>
      </c>
      <c r="D85" s="257">
        <v>1000.0</v>
      </c>
      <c r="E85" s="257">
        <v>1000.0</v>
      </c>
      <c r="F85" s="257">
        <v>1000.0</v>
      </c>
      <c r="G85" s="288">
        <f t="shared" si="43"/>
        <v>1</v>
      </c>
      <c r="H85" s="289">
        <f>G85*90</f>
        <v>90</v>
      </c>
      <c r="I85" s="290">
        <f t="shared" si="49"/>
        <v>164.97</v>
      </c>
      <c r="J85" s="291">
        <v>180.0</v>
      </c>
      <c r="K85" s="292" t="s">
        <v>558</v>
      </c>
      <c r="L85" s="292" t="s">
        <v>562</v>
      </c>
      <c r="M85" s="256">
        <f t="shared" si="44"/>
        <v>35</v>
      </c>
      <c r="N85" s="255">
        <f t="shared" si="45"/>
        <v>5.625</v>
      </c>
      <c r="O85" s="255">
        <f t="shared" si="46"/>
        <v>40.625</v>
      </c>
      <c r="P85" s="255"/>
      <c r="Q85" s="253">
        <v>35.0</v>
      </c>
      <c r="R85" s="254">
        <v>35.0</v>
      </c>
      <c r="S85" s="254">
        <v>35.0</v>
      </c>
      <c r="T85" s="254">
        <v>35.0</v>
      </c>
      <c r="U85" s="254">
        <v>35.0</v>
      </c>
      <c r="V85" s="254">
        <v>35.0</v>
      </c>
      <c r="W85" s="255"/>
      <c r="X85" s="255"/>
      <c r="Y85" s="262"/>
      <c r="Z85" s="262"/>
      <c r="AA85" s="255"/>
      <c r="AB85" s="255"/>
      <c r="AC85" s="259"/>
      <c r="AD85" s="259"/>
      <c r="AE85" s="259"/>
      <c r="AF85" s="259"/>
    </row>
    <row r="86">
      <c r="A86" s="258"/>
      <c r="B86" s="259"/>
      <c r="C86" s="259"/>
      <c r="D86" s="259"/>
      <c r="E86" s="259"/>
      <c r="F86" s="259"/>
      <c r="G86" s="260"/>
      <c r="H86" s="261"/>
      <c r="I86" s="261"/>
      <c r="J86" s="259"/>
      <c r="K86" s="259"/>
      <c r="L86" s="259"/>
      <c r="M86" s="256"/>
      <c r="N86" s="255"/>
      <c r="O86" s="255"/>
      <c r="P86" s="255"/>
      <c r="Q86" s="256"/>
      <c r="R86" s="255"/>
      <c r="S86" s="255"/>
      <c r="T86" s="255"/>
      <c r="U86" s="255"/>
      <c r="V86" s="255"/>
      <c r="W86" s="255"/>
      <c r="X86" s="255"/>
      <c r="Y86" s="262"/>
      <c r="Z86" s="262"/>
      <c r="AA86" s="255"/>
      <c r="AB86" s="255"/>
      <c r="AC86" s="259"/>
      <c r="AD86" s="259"/>
      <c r="AE86" s="259"/>
      <c r="AF86" s="259"/>
    </row>
    <row r="87">
      <c r="A87" s="263" t="s">
        <v>563</v>
      </c>
      <c r="B87" s="309"/>
      <c r="C87" s="309"/>
      <c r="D87" s="309"/>
      <c r="E87" s="309"/>
      <c r="F87" s="309"/>
      <c r="G87" s="310"/>
      <c r="H87" s="311"/>
      <c r="I87" s="311"/>
      <c r="J87" s="309"/>
      <c r="K87" s="309"/>
      <c r="L87" s="309"/>
      <c r="M87" s="312"/>
      <c r="N87" s="313"/>
      <c r="O87" s="313"/>
      <c r="P87" s="313"/>
      <c r="Q87" s="312"/>
      <c r="R87" s="313"/>
      <c r="S87" s="313"/>
      <c r="T87" s="313"/>
      <c r="U87" s="313"/>
      <c r="V87" s="313"/>
      <c r="W87" s="313"/>
      <c r="X87" s="313"/>
      <c r="Y87" s="314"/>
      <c r="Z87" s="314"/>
      <c r="AA87" s="313"/>
      <c r="AB87" s="313"/>
      <c r="AC87" s="309"/>
      <c r="AD87" s="309"/>
      <c r="AE87" s="309"/>
      <c r="AF87" s="309"/>
    </row>
    <row r="88">
      <c r="A88" s="258">
        <f>sumif('Structures Database'!B:B,C88,'Structures Database'!W:W)</f>
        <v>24</v>
      </c>
      <c r="B88" s="281" t="s">
        <v>48</v>
      </c>
      <c r="C88" s="315" t="str">
        <f t="shared" ref="C88:C94" si="50">K88&amp;" "&amp;L88&amp;" "&amp;D88&amp;" x "&amp;E88&amp;" x "&amp;F88</f>
        <v>Floor Main Beam 46 x 146 x 2442</v>
      </c>
      <c r="D88" s="257">
        <v>46.0</v>
      </c>
      <c r="E88" s="257">
        <v>146.0</v>
      </c>
      <c r="F88" s="257">
        <v>2442.0</v>
      </c>
      <c r="G88" s="260">
        <f t="shared" ref="G88:G94" si="51">D88*E88*F88/1000000000</f>
        <v>0.016400472</v>
      </c>
      <c r="H88" s="261">
        <f t="shared" ref="H88:H94" si="52">G88*$D$16</f>
        <v>9.200664792</v>
      </c>
      <c r="I88" s="261">
        <f t="shared" ref="I88:I94" si="53">G88*$D$18*$D$20</f>
        <v>14.82059813</v>
      </c>
      <c r="J88" s="257">
        <v>5.0</v>
      </c>
      <c r="K88" s="257" t="s">
        <v>564</v>
      </c>
      <c r="L88" s="257" t="s">
        <v>565</v>
      </c>
      <c r="M88" s="256">
        <f t="shared" ref="M88:M99" si="54">AD88*if(D88&gt;45,$D$14,$D$15)</f>
        <v>4.1464584</v>
      </c>
      <c r="N88" s="255">
        <f t="shared" ref="N88:N94" si="55">J88*$D$19/(8*60)</f>
        <v>0.15625</v>
      </c>
      <c r="O88" s="255">
        <f t="shared" ref="O88:O94" si="56">M88+N88</f>
        <v>4.3027084</v>
      </c>
      <c r="P88" s="254">
        <f t="shared" ref="P88:P99" si="57">A88*O88</f>
        <v>103.2650016</v>
      </c>
      <c r="Q88" s="256"/>
      <c r="R88" s="255"/>
      <c r="S88" s="255"/>
      <c r="T88" s="255"/>
      <c r="U88" s="255"/>
      <c r="V88" s="255"/>
      <c r="W88" s="255"/>
      <c r="X88" s="255" t="str">
        <f>'Timber Order'!$C$21</f>
        <v>Floor Beam 46 x 146 x 2450</v>
      </c>
      <c r="Y88" s="257">
        <v>1.0</v>
      </c>
      <c r="Z88" s="262">
        <f t="shared" ref="Z88:Z94" si="58">A88*Y88</f>
        <v>24</v>
      </c>
      <c r="AA88" s="316">
        <f t="array" ref="AA88">1-(G88/Y88/index('Timber Order'!G:G,match($X88,'Timber Order'!C:C,0),1))</f>
        <v>0.003265306122</v>
      </c>
      <c r="AB88" s="317">
        <f t="shared" ref="AB88:AB94" si="59">A88*G88</f>
        <v>0.393611328</v>
      </c>
      <c r="AC88" s="317">
        <f t="array" ref="AC88">A88*Y88*index('Timber Order'!G:G,match($X88,'Timber Order'!C:C,0),1)</f>
        <v>0.3949008</v>
      </c>
      <c r="AD88" s="318">
        <f t="array" ref="AD88">Y88*index('Timber Order'!G:G,match($X88,'Timber Order'!C:C,0),1)</f>
        <v>0.0164542</v>
      </c>
      <c r="AE88" s="318">
        <f t="shared" ref="AE88:AE94" si="60">AC88-AB88</f>
        <v>0.001289472</v>
      </c>
      <c r="AF88" s="259"/>
    </row>
    <row r="89">
      <c r="A89" s="258">
        <f>sumif('Structures Database'!B:B,C89,'Structures Database'!W:W)</f>
        <v>40</v>
      </c>
      <c r="B89" s="281" t="s">
        <v>48</v>
      </c>
      <c r="C89" s="315" t="str">
        <f t="shared" si="50"/>
        <v>Floor Sub Beam 46 x 146 x 2342</v>
      </c>
      <c r="D89" s="257">
        <v>46.0</v>
      </c>
      <c r="E89" s="257">
        <v>146.0</v>
      </c>
      <c r="F89" s="257">
        <v>2342.0</v>
      </c>
      <c r="G89" s="260">
        <f t="shared" si="51"/>
        <v>0.015728872</v>
      </c>
      <c r="H89" s="261">
        <f t="shared" si="52"/>
        <v>8.823897192</v>
      </c>
      <c r="I89" s="261">
        <f t="shared" si="53"/>
        <v>14.21369403</v>
      </c>
      <c r="J89" s="257">
        <v>5.0</v>
      </c>
      <c r="K89" s="257" t="s">
        <v>564</v>
      </c>
      <c r="L89" s="257" t="s">
        <v>566</v>
      </c>
      <c r="M89" s="256">
        <f t="shared" si="54"/>
        <v>4.1464584</v>
      </c>
      <c r="N89" s="255">
        <f t="shared" si="55"/>
        <v>0.15625</v>
      </c>
      <c r="O89" s="255">
        <f t="shared" si="56"/>
        <v>4.3027084</v>
      </c>
      <c r="P89" s="254">
        <f t="shared" si="57"/>
        <v>172.108336</v>
      </c>
      <c r="Q89" s="256"/>
      <c r="R89" s="255"/>
      <c r="S89" s="255"/>
      <c r="T89" s="255"/>
      <c r="U89" s="255"/>
      <c r="V89" s="255"/>
      <c r="W89" s="255"/>
      <c r="X89" s="255" t="str">
        <f>'Timber Order'!$C$21</f>
        <v>Floor Beam 46 x 146 x 2450</v>
      </c>
      <c r="Y89" s="257">
        <v>1.0</v>
      </c>
      <c r="Z89" s="262">
        <f t="shared" si="58"/>
        <v>40</v>
      </c>
      <c r="AA89" s="316">
        <f t="array" ref="AA89">1-(G89/Y89/index('Timber Order'!G:G,match($X89,'Timber Order'!C:C,0),1))</f>
        <v>0.04408163265</v>
      </c>
      <c r="AB89" s="317">
        <f t="shared" si="59"/>
        <v>0.62915488</v>
      </c>
      <c r="AC89" s="317">
        <f t="array" ref="AC89">A89*Y89*index('Timber Order'!G:G,match($X89,'Timber Order'!C:C,0),1)</f>
        <v>0.658168</v>
      </c>
      <c r="AD89" s="318">
        <f t="array" ref="AD89">Y89*index('Timber Order'!G:G,match($X89,'Timber Order'!C:C,0),1)</f>
        <v>0.0164542</v>
      </c>
      <c r="AE89" s="318">
        <f t="shared" si="60"/>
        <v>0.02901312</v>
      </c>
      <c r="AF89" s="259"/>
    </row>
    <row r="90">
      <c r="A90" s="258">
        <f>sumif('Structures Database'!B:B,C90,'Structures Database'!W:W)</f>
        <v>0</v>
      </c>
      <c r="B90" s="281" t="s">
        <v>48</v>
      </c>
      <c r="C90" s="315" t="str">
        <f t="shared" si="50"/>
        <v>Floor Sub Beam 46 x 146 x 2952</v>
      </c>
      <c r="D90" s="257">
        <v>46.0</v>
      </c>
      <c r="E90" s="257">
        <v>146.0</v>
      </c>
      <c r="F90" s="257">
        <v>2952.0</v>
      </c>
      <c r="G90" s="260">
        <f t="shared" si="51"/>
        <v>0.019825632</v>
      </c>
      <c r="H90" s="261">
        <f t="shared" si="52"/>
        <v>11.12217955</v>
      </c>
      <c r="I90" s="261">
        <f t="shared" si="53"/>
        <v>17.91580904</v>
      </c>
      <c r="J90" s="257">
        <v>5.0</v>
      </c>
      <c r="K90" s="257" t="s">
        <v>564</v>
      </c>
      <c r="L90" s="257" t="s">
        <v>566</v>
      </c>
      <c r="M90" s="256">
        <f t="shared" si="54"/>
        <v>5.1619176</v>
      </c>
      <c r="N90" s="255">
        <f t="shared" si="55"/>
        <v>0.15625</v>
      </c>
      <c r="O90" s="255">
        <f t="shared" si="56"/>
        <v>5.3181676</v>
      </c>
      <c r="P90" s="254">
        <f t="shared" si="57"/>
        <v>0</v>
      </c>
      <c r="Q90" s="256"/>
      <c r="R90" s="255"/>
      <c r="S90" s="255"/>
      <c r="T90" s="255"/>
      <c r="U90" s="255"/>
      <c r="V90" s="255"/>
      <c r="W90" s="255"/>
      <c r="X90" s="255" t="str">
        <f>'Timber Order'!$C$22</f>
        <v>Floor Beam 46 x 146 x 3050</v>
      </c>
      <c r="Y90" s="257">
        <v>1.0</v>
      </c>
      <c r="Z90" s="262">
        <f t="shared" si="58"/>
        <v>0</v>
      </c>
      <c r="AA90" s="316">
        <f t="array" ref="AA90">1-(G90/Y90/index('Timber Order'!G:G,match($X90,'Timber Order'!C:C,0),1))</f>
        <v>0.03213114754</v>
      </c>
      <c r="AB90" s="317">
        <f t="shared" si="59"/>
        <v>0</v>
      </c>
      <c r="AC90" s="317">
        <f t="array" ref="AC90">A90*Y90*index('Timber Order'!G:G,match($X90,'Timber Order'!C:C,0),1)</f>
        <v>0</v>
      </c>
      <c r="AD90" s="318">
        <f t="array" ref="AD90">Y90*index('Timber Order'!G:G,match($X90,'Timber Order'!C:C,0),1)</f>
        <v>0.0204838</v>
      </c>
      <c r="AE90" s="318">
        <f t="shared" si="60"/>
        <v>0</v>
      </c>
      <c r="AF90" s="259"/>
    </row>
    <row r="91">
      <c r="A91" s="258">
        <f>sumif('Structures Database'!B:B,C91,'Structures Database'!W:W)</f>
        <v>20</v>
      </c>
      <c r="B91" s="281" t="s">
        <v>48</v>
      </c>
      <c r="C91" s="315" t="str">
        <f t="shared" si="50"/>
        <v>Floor Sub Beam 46 x 146 x 1121</v>
      </c>
      <c r="D91" s="257">
        <v>46.0</v>
      </c>
      <c r="E91" s="257">
        <v>146.0</v>
      </c>
      <c r="F91" s="257">
        <v>1121.0</v>
      </c>
      <c r="G91" s="260">
        <f t="shared" si="51"/>
        <v>0.007528636</v>
      </c>
      <c r="H91" s="261">
        <f t="shared" si="52"/>
        <v>4.223564796</v>
      </c>
      <c r="I91" s="261">
        <f t="shared" si="53"/>
        <v>6.803394965</v>
      </c>
      <c r="J91" s="257">
        <v>5.0</v>
      </c>
      <c r="K91" s="257" t="s">
        <v>564</v>
      </c>
      <c r="L91" s="257" t="s">
        <v>566</v>
      </c>
      <c r="M91" s="256">
        <f t="shared" si="54"/>
        <v>2.0732292</v>
      </c>
      <c r="N91" s="255">
        <f t="shared" si="55"/>
        <v>0.15625</v>
      </c>
      <c r="O91" s="255">
        <f t="shared" si="56"/>
        <v>2.2294792</v>
      </c>
      <c r="P91" s="254">
        <f t="shared" si="57"/>
        <v>44.589584</v>
      </c>
      <c r="Q91" s="256"/>
      <c r="R91" s="255"/>
      <c r="S91" s="255"/>
      <c r="T91" s="255"/>
      <c r="U91" s="255"/>
      <c r="V91" s="255"/>
      <c r="W91" s="255"/>
      <c r="X91" s="255" t="str">
        <f>'Timber Order'!$C$21</f>
        <v>Floor Beam 46 x 146 x 2450</v>
      </c>
      <c r="Y91" s="257">
        <v>0.5</v>
      </c>
      <c r="Z91" s="262">
        <f t="shared" si="58"/>
        <v>10</v>
      </c>
      <c r="AA91" s="316">
        <f t="array" ref="AA91">1-(G91/Y91/index('Timber Order'!G:G,match($X91,'Timber Order'!C:C,0),1))</f>
        <v>0.08489795918</v>
      </c>
      <c r="AB91" s="317">
        <f t="shared" si="59"/>
        <v>0.15057272</v>
      </c>
      <c r="AC91" s="317">
        <f t="array" ref="AC91">A91*Y91*index('Timber Order'!G:G,match($X91,'Timber Order'!C:C,0),1)</f>
        <v>0.164542</v>
      </c>
      <c r="AD91" s="318">
        <f t="array" ref="AD91">Y91*index('Timber Order'!G:G,match($X91,'Timber Order'!C:C,0),1)</f>
        <v>0.0082271</v>
      </c>
      <c r="AE91" s="318">
        <f t="shared" si="60"/>
        <v>0.01396928</v>
      </c>
      <c r="AF91" s="259"/>
    </row>
    <row r="92">
      <c r="A92" s="258">
        <f>sumif('Structures Database'!B:B,C92,'Structures Database'!W:W)</f>
        <v>48</v>
      </c>
      <c r="B92" s="281" t="s">
        <v>48</v>
      </c>
      <c r="C92" s="315" t="str">
        <f t="shared" si="50"/>
        <v>Floor Support Block 46 x 146 x 548</v>
      </c>
      <c r="D92" s="257">
        <v>46.0</v>
      </c>
      <c r="E92" s="257">
        <v>146.0</v>
      </c>
      <c r="F92" s="257">
        <v>548.0</v>
      </c>
      <c r="G92" s="260">
        <f t="shared" si="51"/>
        <v>0.003680368</v>
      </c>
      <c r="H92" s="261">
        <f t="shared" si="52"/>
        <v>2.064686448</v>
      </c>
      <c r="I92" s="261">
        <f t="shared" si="53"/>
        <v>3.32583447</v>
      </c>
      <c r="J92" s="257">
        <v>5.0</v>
      </c>
      <c r="K92" s="257" t="s">
        <v>564</v>
      </c>
      <c r="L92" s="257" t="s">
        <v>567</v>
      </c>
      <c r="M92" s="256">
        <f t="shared" si="54"/>
        <v>1.0366146</v>
      </c>
      <c r="N92" s="255">
        <f t="shared" si="55"/>
        <v>0.15625</v>
      </c>
      <c r="O92" s="255">
        <f t="shared" si="56"/>
        <v>1.1928646</v>
      </c>
      <c r="P92" s="254">
        <f t="shared" si="57"/>
        <v>57.2575008</v>
      </c>
      <c r="Q92" s="256"/>
      <c r="R92" s="255"/>
      <c r="S92" s="255"/>
      <c r="T92" s="255"/>
      <c r="U92" s="255"/>
      <c r="V92" s="255"/>
      <c r="W92" s="255"/>
      <c r="X92" s="255" t="str">
        <f>'Timber Order'!$C$21</f>
        <v>Floor Beam 46 x 146 x 2450</v>
      </c>
      <c r="Y92" s="257">
        <v>0.25</v>
      </c>
      <c r="Z92" s="262">
        <f t="shared" si="58"/>
        <v>12</v>
      </c>
      <c r="AA92" s="316">
        <f t="array" ref="AA92">1-(G92/Y92/index('Timber Order'!G:G,match($X92,'Timber Order'!C:C,0),1))</f>
        <v>0.1053061224</v>
      </c>
      <c r="AB92" s="317">
        <f t="shared" si="59"/>
        <v>0.176657664</v>
      </c>
      <c r="AC92" s="317">
        <f t="array" ref="AC92">A92*Y92*index('Timber Order'!G:G,match($X92,'Timber Order'!C:C,0),1)</f>
        <v>0.1974504</v>
      </c>
      <c r="AD92" s="318">
        <f t="array" ref="AD92">Y92*index('Timber Order'!G:G,match($X92,'Timber Order'!C:C,0),1)</f>
        <v>0.00411355</v>
      </c>
      <c r="AE92" s="318">
        <f t="shared" si="60"/>
        <v>0.020792736</v>
      </c>
      <c r="AF92" s="259"/>
    </row>
    <row r="93">
      <c r="A93" s="258">
        <f>sumif('Structures Database'!B:B,C93,'Structures Database'!W:W)</f>
        <v>292</v>
      </c>
      <c r="B93" s="281" t="s">
        <v>48</v>
      </c>
      <c r="C93" s="315" t="str">
        <f t="shared" si="50"/>
        <v>Floor Plank Tongue Groove 22 x 96 x 2440</v>
      </c>
      <c r="D93" s="257">
        <v>22.0</v>
      </c>
      <c r="E93" s="257">
        <v>96.0</v>
      </c>
      <c r="F93" s="257">
        <v>2440.0</v>
      </c>
      <c r="G93" s="260">
        <f t="shared" si="51"/>
        <v>0.00515328</v>
      </c>
      <c r="H93" s="261">
        <f t="shared" si="52"/>
        <v>2.89099008</v>
      </c>
      <c r="I93" s="261">
        <f t="shared" si="53"/>
        <v>4.656859384</v>
      </c>
      <c r="J93" s="257">
        <v>5.0</v>
      </c>
      <c r="K93" s="257" t="s">
        <v>564</v>
      </c>
      <c r="L93" s="257" t="s">
        <v>568</v>
      </c>
      <c r="M93" s="256">
        <f t="shared" si="54"/>
        <v>1.345344</v>
      </c>
      <c r="N93" s="255">
        <f t="shared" si="55"/>
        <v>0.15625</v>
      </c>
      <c r="O93" s="255">
        <f t="shared" si="56"/>
        <v>1.501594</v>
      </c>
      <c r="P93" s="254">
        <f t="shared" si="57"/>
        <v>438.465448</v>
      </c>
      <c r="Q93" s="256"/>
      <c r="R93" s="255"/>
      <c r="S93" s="255"/>
      <c r="T93" s="255"/>
      <c r="U93" s="255"/>
      <c r="V93" s="255"/>
      <c r="W93" s="255"/>
      <c r="X93" s="255" t="str">
        <f>'Timber Order'!$C$27</f>
        <v>Timber Floor Plank 22 x 96 x 2450</v>
      </c>
      <c r="Y93" s="257">
        <v>1.0</v>
      </c>
      <c r="Z93" s="262">
        <f t="shared" si="58"/>
        <v>292</v>
      </c>
      <c r="AA93" s="316">
        <f t="array" ref="AA93">1-(G93/Y93/index('Timber Order'!G:G,match($X93,'Timber Order'!C:C,0),1))</f>
        <v>0.004081632653</v>
      </c>
      <c r="AB93" s="317">
        <f t="shared" si="59"/>
        <v>1.50475776</v>
      </c>
      <c r="AC93" s="317">
        <f t="array" ref="AC93">A93*Y93*index('Timber Order'!G:G,match($X93,'Timber Order'!C:C,0),1)</f>
        <v>1.5109248</v>
      </c>
      <c r="AD93" s="318">
        <f t="array" ref="AD93">Y93*index('Timber Order'!G:G,match($X93,'Timber Order'!C:C,0),1)</f>
        <v>0.0051744</v>
      </c>
      <c r="AE93" s="318">
        <f t="shared" si="60"/>
        <v>0.00616704</v>
      </c>
      <c r="AF93" s="259"/>
    </row>
    <row r="94">
      <c r="A94" s="258">
        <f>sumif('Structures Database'!B:B,C94,'Structures Database'!W:W)</f>
        <v>0</v>
      </c>
      <c r="B94" s="281" t="s">
        <v>48</v>
      </c>
      <c r="C94" s="315" t="str">
        <f t="shared" si="50"/>
        <v>Floor Decking Profile 22 x 96 x 2440</v>
      </c>
      <c r="D94" s="257">
        <v>22.0</v>
      </c>
      <c r="E94" s="257">
        <v>96.0</v>
      </c>
      <c r="F94" s="257">
        <v>2440.0</v>
      </c>
      <c r="G94" s="260">
        <f t="shared" si="51"/>
        <v>0.00515328</v>
      </c>
      <c r="H94" s="261">
        <f t="shared" si="52"/>
        <v>2.89099008</v>
      </c>
      <c r="I94" s="261">
        <f t="shared" si="53"/>
        <v>4.656859384</v>
      </c>
      <c r="J94" s="257">
        <v>5.0</v>
      </c>
      <c r="K94" s="257" t="s">
        <v>564</v>
      </c>
      <c r="L94" s="257" t="s">
        <v>569</v>
      </c>
      <c r="M94" s="256">
        <f t="shared" si="54"/>
        <v>1.345344</v>
      </c>
      <c r="N94" s="255">
        <f t="shared" si="55"/>
        <v>0.15625</v>
      </c>
      <c r="O94" s="255">
        <f t="shared" si="56"/>
        <v>1.501594</v>
      </c>
      <c r="P94" s="254">
        <f t="shared" si="57"/>
        <v>0</v>
      </c>
      <c r="Q94" s="256"/>
      <c r="R94" s="255"/>
      <c r="S94" s="255"/>
      <c r="T94" s="255"/>
      <c r="U94" s="255"/>
      <c r="V94" s="255"/>
      <c r="W94" s="255"/>
      <c r="X94" s="255" t="str">
        <f>'Timber Order'!$C$28</f>
        <v>Timber Decking Plank  22 x 96 x 2450</v>
      </c>
      <c r="Y94" s="257">
        <v>1.0</v>
      </c>
      <c r="Z94" s="262">
        <f t="shared" si="58"/>
        <v>0</v>
      </c>
      <c r="AA94" s="316">
        <f t="array" ref="AA94">1-(G94/Y94/index('Timber Order'!G:G,match($X94,'Timber Order'!C:C,0),1))</f>
        <v>0.004081632653</v>
      </c>
      <c r="AB94" s="317">
        <f t="shared" si="59"/>
        <v>0</v>
      </c>
      <c r="AC94" s="317">
        <f t="array" ref="AC94">A94*Y94*index('Timber Order'!G:G,match($X94,'Timber Order'!C:C,0),1)</f>
        <v>0</v>
      </c>
      <c r="AD94" s="318">
        <f t="array" ref="AD94">Y94*index('Timber Order'!G:G,match($X94,'Timber Order'!C:C,0),1)</f>
        <v>0.0051744</v>
      </c>
      <c r="AE94" s="318">
        <f t="shared" si="60"/>
        <v>0</v>
      </c>
      <c r="AF94" s="259"/>
    </row>
    <row r="95">
      <c r="A95" s="258"/>
      <c r="B95" s="259"/>
      <c r="C95" s="259"/>
      <c r="D95" s="259"/>
      <c r="E95" s="259"/>
      <c r="F95" s="259"/>
      <c r="G95" s="260"/>
      <c r="H95" s="261"/>
      <c r="I95" s="261"/>
      <c r="J95" s="259"/>
      <c r="K95" s="259"/>
      <c r="L95" s="259"/>
      <c r="M95" s="256">
        <f t="shared" si="54"/>
        <v>0</v>
      </c>
      <c r="N95" s="255"/>
      <c r="O95" s="255"/>
      <c r="P95" s="254">
        <f t="shared" si="57"/>
        <v>0</v>
      </c>
      <c r="Q95" s="256"/>
      <c r="R95" s="255"/>
      <c r="S95" s="255"/>
      <c r="T95" s="255"/>
      <c r="U95" s="255"/>
      <c r="V95" s="255"/>
      <c r="W95" s="255"/>
      <c r="X95" s="255"/>
      <c r="Y95" s="262"/>
      <c r="Z95" s="262"/>
      <c r="AA95" s="316"/>
      <c r="AB95" s="317"/>
      <c r="AC95" s="317"/>
      <c r="AD95" s="318"/>
      <c r="AE95" s="318"/>
      <c r="AF95" s="259"/>
    </row>
    <row r="96">
      <c r="A96" s="258">
        <f>sumif('Structures Database'!B:B,C96,'Structures Database'!W:W)</f>
        <v>50.11302211</v>
      </c>
      <c r="B96" s="319" t="s">
        <v>48</v>
      </c>
      <c r="C96" s="320" t="str">
        <f t="shared" ref="C96:C99" si="61">K96&amp;" "&amp;L96&amp;" "&amp;D96&amp;" x "&amp;E96&amp;" x "&amp;F96</f>
        <v>Wall Batten 46 x 71 x 2442</v>
      </c>
      <c r="D96" s="257">
        <v>46.0</v>
      </c>
      <c r="E96" s="291">
        <v>71.0</v>
      </c>
      <c r="F96" s="291">
        <v>2442.0</v>
      </c>
      <c r="G96" s="288">
        <f t="shared" ref="G96:G99" si="62">D96*E96*F96/1000000000</f>
        <v>0.007975572</v>
      </c>
      <c r="H96" s="289">
        <f t="shared" ref="H96:H99" si="63">G96*$D$16</f>
        <v>4.474295892</v>
      </c>
      <c r="I96" s="289">
        <f t="shared" ref="I96:I99" si="64">G96*$D$18*$D$20</f>
        <v>7.207277174</v>
      </c>
      <c r="J96" s="321">
        <v>5.0</v>
      </c>
      <c r="K96" s="292" t="s">
        <v>570</v>
      </c>
      <c r="L96" s="293" t="s">
        <v>571</v>
      </c>
      <c r="M96" s="256">
        <f t="shared" si="54"/>
        <v>2.0164284</v>
      </c>
      <c r="N96" s="322">
        <f t="shared" ref="N96:N99" si="65">J96*$D$19/(8*60)</f>
        <v>0.15625</v>
      </c>
      <c r="O96" s="322">
        <f t="shared" ref="O96:O99" si="66">M96+N96</f>
        <v>2.1726784</v>
      </c>
      <c r="P96" s="254">
        <f t="shared" si="57"/>
        <v>108.8794807</v>
      </c>
      <c r="Q96" s="323"/>
      <c r="R96" s="323"/>
      <c r="S96" s="323"/>
      <c r="T96" s="323"/>
      <c r="U96" s="323"/>
      <c r="V96" s="323"/>
      <c r="W96" s="323"/>
      <c r="X96" s="323" t="str">
        <f>'Timber Order'!$C$16</f>
        <v>Wall Beam 46 x 71 x 2450</v>
      </c>
      <c r="Y96" s="292">
        <v>1.0</v>
      </c>
      <c r="Z96" s="262">
        <f t="shared" ref="Z96:Z99" si="67">A96*Y96</f>
        <v>50.11302211</v>
      </c>
      <c r="AA96" s="316">
        <f t="array" ref="AA96">1-(G96/Y96/index('Timber Order'!G:G,match($X96,'Timber Order'!C:C,0),1))</f>
        <v>0.003265306122</v>
      </c>
      <c r="AB96" s="317">
        <f t="shared" ref="AB96:AB99" si="68">A96*G96</f>
        <v>0.399680016</v>
      </c>
      <c r="AC96" s="317">
        <f t="array" ref="AC96">A96*Y96*index('Timber Order'!G:G,match($X96,'Timber Order'!C:C,0),1)</f>
        <v>0.400989369</v>
      </c>
      <c r="AD96" s="318">
        <f t="array" ref="AD96">Y96*index('Timber Order'!G:G,match($X96,'Timber Order'!C:C,0),1)</f>
        <v>0.0080017</v>
      </c>
      <c r="AE96" s="318">
        <f t="shared" ref="AE96:AE99" si="69">AC96-AB96</f>
        <v>0.001309353042</v>
      </c>
      <c r="AF96" s="320"/>
    </row>
    <row r="97">
      <c r="A97" s="258">
        <f>sumif('Structures Database'!B:B,C97,'Structures Database'!W:W)</f>
        <v>0</v>
      </c>
      <c r="B97" s="319" t="s">
        <v>48</v>
      </c>
      <c r="C97" s="320" t="str">
        <f t="shared" si="61"/>
        <v>Wall Batten 46 x 71 x 3053</v>
      </c>
      <c r="D97" s="257">
        <v>46.0</v>
      </c>
      <c r="E97" s="291">
        <v>71.0</v>
      </c>
      <c r="F97" s="291">
        <v>3053.0</v>
      </c>
      <c r="G97" s="288">
        <f t="shared" si="62"/>
        <v>0.009971098</v>
      </c>
      <c r="H97" s="289">
        <f t="shared" si="63"/>
        <v>5.593785978</v>
      </c>
      <c r="I97" s="289">
        <f t="shared" si="64"/>
        <v>9.010572159</v>
      </c>
      <c r="J97" s="321">
        <v>5.0</v>
      </c>
      <c r="K97" s="292" t="s">
        <v>570</v>
      </c>
      <c r="L97" s="293" t="s">
        <v>571</v>
      </c>
      <c r="M97" s="256">
        <f t="shared" si="54"/>
        <v>2.55345678</v>
      </c>
      <c r="N97" s="322">
        <f t="shared" si="65"/>
        <v>0.15625</v>
      </c>
      <c r="O97" s="322">
        <f t="shared" si="66"/>
        <v>2.70970678</v>
      </c>
      <c r="P97" s="254">
        <f t="shared" si="57"/>
        <v>0</v>
      </c>
      <c r="Q97" s="323"/>
      <c r="R97" s="323"/>
      <c r="S97" s="323"/>
      <c r="T97" s="323"/>
      <c r="U97" s="323"/>
      <c r="V97" s="323"/>
      <c r="W97" s="323"/>
      <c r="X97" s="323" t="str">
        <f>'Timber Order'!$C$17</f>
        <v>Wall Beam 46 x 71 x 3650</v>
      </c>
      <c r="Y97" s="292">
        <v>0.85</v>
      </c>
      <c r="Z97" s="262">
        <f t="shared" si="67"/>
        <v>0</v>
      </c>
      <c r="AA97" s="316">
        <f t="array" ref="AA97">1-(G97/Y97/index('Timber Order'!G:G,match($X97,'Timber Order'!C:C,0),1))</f>
        <v>0.0159548751</v>
      </c>
      <c r="AB97" s="317">
        <f t="shared" si="68"/>
        <v>0</v>
      </c>
      <c r="AC97" s="317">
        <f t="array" ref="AC97">A97*Y97*index('Timber Order'!G:G,match($X97,'Timber Order'!C:C,0),1)</f>
        <v>0</v>
      </c>
      <c r="AD97" s="318">
        <f t="array" ref="AD97">Y97*index('Timber Order'!G:G,match($X97,'Timber Order'!C:C,0),1)</f>
        <v>0.010132765</v>
      </c>
      <c r="AE97" s="318">
        <f t="shared" si="69"/>
        <v>0</v>
      </c>
      <c r="AF97" s="320"/>
    </row>
    <row r="98">
      <c r="A98" s="258">
        <f>sumif('Structures Database'!B:B,C98,'Structures Database'!W:W)</f>
        <v>36</v>
      </c>
      <c r="B98" s="319" t="s">
        <v>48</v>
      </c>
      <c r="C98" s="320" t="str">
        <f t="shared" si="61"/>
        <v>Interior Door Beam 46 x 146 x 2415</v>
      </c>
      <c r="D98" s="257">
        <v>46.0</v>
      </c>
      <c r="E98" s="291">
        <v>146.0</v>
      </c>
      <c r="F98" s="291">
        <v>2415.0</v>
      </c>
      <c r="G98" s="288">
        <f t="shared" si="62"/>
        <v>0.01621914</v>
      </c>
      <c r="H98" s="289">
        <f t="shared" si="63"/>
        <v>9.09893754</v>
      </c>
      <c r="I98" s="289">
        <f t="shared" si="64"/>
        <v>14.65673402</v>
      </c>
      <c r="J98" s="321"/>
      <c r="K98" s="292" t="s">
        <v>317</v>
      </c>
      <c r="L98" s="293" t="s">
        <v>572</v>
      </c>
      <c r="M98" s="256">
        <f t="shared" si="54"/>
        <v>4.6305</v>
      </c>
      <c r="N98" s="322">
        <f t="shared" si="65"/>
        <v>0</v>
      </c>
      <c r="O98" s="322">
        <f t="shared" si="66"/>
        <v>4.6305</v>
      </c>
      <c r="P98" s="254">
        <f t="shared" si="57"/>
        <v>166.698</v>
      </c>
      <c r="Q98" s="323"/>
      <c r="R98" s="323"/>
      <c r="S98" s="323"/>
      <c r="T98" s="323"/>
      <c r="U98" s="323"/>
      <c r="V98" s="323"/>
      <c r="W98" s="323"/>
      <c r="X98" s="323" t="str">
        <f>'Timber Order'!C33</f>
        <v>Interior Door Beams 50 x 150 x 2450</v>
      </c>
      <c r="Y98" s="292">
        <v>1.0</v>
      </c>
      <c r="Z98" s="262">
        <f t="shared" si="67"/>
        <v>36</v>
      </c>
      <c r="AA98" s="316">
        <f t="array" ref="AA98">1-(G98/Y98/index('Timber Order'!G:G,match($X98,'Timber Order'!C:C,0),1))</f>
        <v>0.1173257143</v>
      </c>
      <c r="AB98" s="317">
        <f t="shared" si="68"/>
        <v>0.58388904</v>
      </c>
      <c r="AC98" s="317">
        <f t="array" ref="AC98">A98*Y98*index('Timber Order'!G:G,match($X98,'Timber Order'!C:C,0),1)</f>
        <v>0.6615</v>
      </c>
      <c r="AD98" s="318">
        <f t="array" ref="AD98">Y98*index('Timber Order'!G:G,match($X98,'Timber Order'!C:C,0),1)</f>
        <v>0.018375</v>
      </c>
      <c r="AE98" s="318">
        <f t="shared" si="69"/>
        <v>0.07761096</v>
      </c>
      <c r="AF98" s="320"/>
    </row>
    <row r="99">
      <c r="A99" s="258">
        <f>sumif('Structures Database'!B:B,C99,'Structures Database'!W:W)</f>
        <v>144</v>
      </c>
      <c r="B99" s="281" t="s">
        <v>48</v>
      </c>
      <c r="C99" s="315" t="str">
        <f t="shared" si="61"/>
        <v>Interior Door T&amp;G Plank 22 x 96 x 550</v>
      </c>
      <c r="D99" s="257">
        <v>22.0</v>
      </c>
      <c r="E99" s="257">
        <v>96.0</v>
      </c>
      <c r="F99" s="257">
        <v>550.0</v>
      </c>
      <c r="G99" s="260">
        <f t="shared" si="62"/>
        <v>0.0011616</v>
      </c>
      <c r="H99" s="261">
        <f t="shared" si="63"/>
        <v>0.6516576</v>
      </c>
      <c r="I99" s="261">
        <f t="shared" si="64"/>
        <v>1.04970191</v>
      </c>
      <c r="J99" s="257"/>
      <c r="K99" s="257" t="s">
        <v>317</v>
      </c>
      <c r="L99" s="257" t="s">
        <v>573</v>
      </c>
      <c r="M99" s="256">
        <f t="shared" si="54"/>
        <v>0.336336</v>
      </c>
      <c r="N99" s="255">
        <f t="shared" si="65"/>
        <v>0</v>
      </c>
      <c r="O99" s="255">
        <f t="shared" si="66"/>
        <v>0.336336</v>
      </c>
      <c r="P99" s="254">
        <f t="shared" si="57"/>
        <v>48.432384</v>
      </c>
      <c r="Q99" s="256"/>
      <c r="R99" s="255"/>
      <c r="S99" s="255"/>
      <c r="T99" s="255"/>
      <c r="U99" s="255"/>
      <c r="V99" s="255"/>
      <c r="W99" s="255"/>
      <c r="X99" s="255" t="str">
        <f>'Timber Order'!$C$27</f>
        <v>Timber Floor Plank 22 x 96 x 2450</v>
      </c>
      <c r="Y99" s="257">
        <v>0.25</v>
      </c>
      <c r="Z99" s="262">
        <f t="shared" si="67"/>
        <v>36</v>
      </c>
      <c r="AA99" s="316">
        <f t="array" ref="AA99">1-(G99/Y99/index('Timber Order'!G:G,match($X99,'Timber Order'!C:C,0),1))</f>
        <v>0.1020408163</v>
      </c>
      <c r="AB99" s="317">
        <f t="shared" si="68"/>
        <v>0.1672704</v>
      </c>
      <c r="AC99" s="317">
        <f t="array" ref="AC99">A99*Y99*index('Timber Order'!G:G,match($X99,'Timber Order'!C:C,0),1)</f>
        <v>0.1862784</v>
      </c>
      <c r="AD99" s="318">
        <f t="array" ref="AD99">Y99*index('Timber Order'!G:G,match($X99,'Timber Order'!C:C,0),1)</f>
        <v>0.0012936</v>
      </c>
      <c r="AE99" s="318">
        <f t="shared" si="69"/>
        <v>0.019008</v>
      </c>
      <c r="AF99" s="259"/>
    </row>
    <row r="100">
      <c r="A100" s="258"/>
      <c r="B100" s="319"/>
      <c r="C100" s="320"/>
      <c r="D100" s="257"/>
      <c r="E100" s="291"/>
      <c r="F100" s="291"/>
      <c r="G100" s="288"/>
      <c r="H100" s="289"/>
      <c r="I100" s="289"/>
      <c r="J100" s="321"/>
      <c r="K100" s="292"/>
      <c r="L100" s="293"/>
      <c r="M100" s="256"/>
      <c r="N100" s="322"/>
      <c r="O100" s="322"/>
      <c r="P100" s="254"/>
      <c r="Q100" s="323"/>
      <c r="R100" s="323"/>
      <c r="S100" s="323"/>
      <c r="T100" s="323"/>
      <c r="U100" s="323"/>
      <c r="V100" s="323"/>
      <c r="W100" s="323"/>
      <c r="X100" s="323"/>
      <c r="Y100" s="292"/>
      <c r="Z100" s="262"/>
      <c r="AA100" s="316"/>
      <c r="AB100" s="317"/>
      <c r="AC100" s="317"/>
      <c r="AD100" s="318"/>
      <c r="AE100" s="318"/>
      <c r="AF100" s="320"/>
    </row>
    <row r="101">
      <c r="A101" s="258">
        <f>sumif('Structures Database'!B:B,C101,'Structures Database'!W:W)</f>
        <v>25</v>
      </c>
      <c r="B101" s="319" t="s">
        <v>48</v>
      </c>
      <c r="C101" s="320" t="str">
        <f t="shared" ref="C101:C103" si="70">K101&amp;" "&amp;L101&amp;" "&amp;D101&amp;" x "&amp;E101&amp;" x "&amp;F101</f>
        <v>Wall Stud 46 x 71 x 2554</v>
      </c>
      <c r="D101" s="257">
        <v>46.0</v>
      </c>
      <c r="E101" s="291">
        <v>71.0</v>
      </c>
      <c r="F101" s="291">
        <v>2554.0</v>
      </c>
      <c r="G101" s="288">
        <f t="shared" ref="G101:G103" si="71">D101*E101*F101/1000000000</f>
        <v>0.008341364</v>
      </c>
      <c r="H101" s="289">
        <f t="shared" ref="H101:H103" si="72">G101*$D$16</f>
        <v>4.679505204</v>
      </c>
      <c r="I101" s="289">
        <f t="shared" ref="I101:I103" si="73">G101*$D$18*$D$20</f>
        <v>7.537832065</v>
      </c>
      <c r="J101" s="321">
        <v>5.0</v>
      </c>
      <c r="K101" s="292" t="s">
        <v>570</v>
      </c>
      <c r="L101" s="293" t="s">
        <v>574</v>
      </c>
      <c r="M101" s="256">
        <f t="shared" ref="M101:M135" si="74">AD101*if(D101&gt;45,$D$14,$D$15)</f>
        <v>2.10284676</v>
      </c>
      <c r="N101" s="322">
        <f t="shared" ref="N101:N103" si="75">J101*$D$19/(8*60)</f>
        <v>0.15625</v>
      </c>
      <c r="O101" s="322">
        <f t="shared" ref="O101:O103" si="76">M101+N101</f>
        <v>2.25909676</v>
      </c>
      <c r="P101" s="254">
        <f t="shared" ref="P101:P135" si="77">A101*O101</f>
        <v>56.477419</v>
      </c>
      <c r="Q101" s="323"/>
      <c r="R101" s="323"/>
      <c r="S101" s="323"/>
      <c r="T101" s="323"/>
      <c r="U101" s="323"/>
      <c r="V101" s="323"/>
      <c r="W101" s="323"/>
      <c r="X101" s="323" t="str">
        <f>'Timber Order'!$C$17</f>
        <v>Wall Beam 46 x 71 x 3650</v>
      </c>
      <c r="Y101" s="292">
        <v>0.7</v>
      </c>
      <c r="Z101" s="262">
        <f t="shared" ref="Z101:Z103" si="78">A101*Y101</f>
        <v>17.5</v>
      </c>
      <c r="AA101" s="316">
        <f t="array" ref="AA101">1-(G101/Y101/index('Timber Order'!G:G,match($X101,'Timber Order'!C:C,0),1))</f>
        <v>0.0003913894325</v>
      </c>
      <c r="AB101" s="317">
        <f t="shared" ref="AB101:AB103" si="79">A101*G101</f>
        <v>0.2085341</v>
      </c>
      <c r="AC101" s="317">
        <f t="array" ref="AC101">A101*Y101*index('Timber Order'!G:G,match($X101,'Timber Order'!C:C,0),1)</f>
        <v>0.20861575</v>
      </c>
      <c r="AD101" s="318">
        <f t="array" ref="AD101">Y101*index('Timber Order'!G:G,match($X101,'Timber Order'!C:C,0),1)</f>
        <v>0.00834463</v>
      </c>
      <c r="AE101" s="318">
        <f t="shared" ref="AE101:AE103" si="80">AC101-AB101</f>
        <v>0.00008165</v>
      </c>
      <c r="AF101" s="320"/>
    </row>
    <row r="102">
      <c r="A102" s="258">
        <f>sumif('Structures Database'!B:B,C102,'Structures Database'!W:W)</f>
        <v>45</v>
      </c>
      <c r="B102" s="319" t="s">
        <v>48</v>
      </c>
      <c r="C102" s="320" t="str">
        <f t="shared" si="70"/>
        <v>Wall Stud 46 x 71 x 2899</v>
      </c>
      <c r="D102" s="257">
        <v>46.0</v>
      </c>
      <c r="E102" s="291">
        <v>71.0</v>
      </c>
      <c r="F102" s="291">
        <v>2899.0</v>
      </c>
      <c r="G102" s="288">
        <f t="shared" si="71"/>
        <v>0.009468134</v>
      </c>
      <c r="H102" s="289">
        <f t="shared" si="72"/>
        <v>5.311623174</v>
      </c>
      <c r="I102" s="289">
        <f t="shared" si="73"/>
        <v>8.556059184</v>
      </c>
      <c r="J102" s="321">
        <v>5.0</v>
      </c>
      <c r="K102" s="292" t="s">
        <v>570</v>
      </c>
      <c r="L102" s="293" t="s">
        <v>574</v>
      </c>
      <c r="M102" s="256">
        <f t="shared" si="74"/>
        <v>2.55345678</v>
      </c>
      <c r="N102" s="322">
        <f t="shared" si="75"/>
        <v>0.15625</v>
      </c>
      <c r="O102" s="322">
        <f t="shared" si="76"/>
        <v>2.70970678</v>
      </c>
      <c r="P102" s="254">
        <f t="shared" si="77"/>
        <v>121.9368051</v>
      </c>
      <c r="Q102" s="323"/>
      <c r="R102" s="323"/>
      <c r="S102" s="323"/>
      <c r="T102" s="323"/>
      <c r="U102" s="323"/>
      <c r="V102" s="323"/>
      <c r="W102" s="323"/>
      <c r="X102" s="323" t="str">
        <f>'Timber Order'!$C$17</f>
        <v>Wall Beam 46 x 71 x 3650</v>
      </c>
      <c r="Y102" s="292">
        <v>0.85</v>
      </c>
      <c r="Z102" s="262">
        <f t="shared" si="78"/>
        <v>38.25</v>
      </c>
      <c r="AA102" s="316">
        <f t="array" ref="AA102">1-(G102/Y102/index('Timber Order'!G:G,match($X102,'Timber Order'!C:C,0),1))</f>
        <v>0.0655922643</v>
      </c>
      <c r="AB102" s="317">
        <f t="shared" si="79"/>
        <v>0.42606603</v>
      </c>
      <c r="AC102" s="317">
        <f t="array" ref="AC102">A102*Y102*index('Timber Order'!G:G,match($X102,'Timber Order'!C:C,0),1)</f>
        <v>0.455974425</v>
      </c>
      <c r="AD102" s="318">
        <f t="array" ref="AD102">Y102*index('Timber Order'!G:G,match($X102,'Timber Order'!C:C,0),1)</f>
        <v>0.010132765</v>
      </c>
      <c r="AE102" s="318">
        <f t="shared" si="80"/>
        <v>0.029908395</v>
      </c>
      <c r="AF102" s="320"/>
    </row>
    <row r="103">
      <c r="A103" s="324">
        <f>sumif('Structures Database'!B:B,C103,'Structures Database'!W:W)</f>
        <v>55.28255528</v>
      </c>
      <c r="B103" s="319" t="s">
        <v>48</v>
      </c>
      <c r="C103" s="320" t="str">
        <f t="shared" si="70"/>
        <v>Wall Stud 46 x 71 x 2960</v>
      </c>
      <c r="D103" s="257">
        <v>46.0</v>
      </c>
      <c r="E103" s="291">
        <v>71.0</v>
      </c>
      <c r="F103" s="291">
        <v>2960.0</v>
      </c>
      <c r="G103" s="288">
        <f t="shared" si="71"/>
        <v>0.00966736</v>
      </c>
      <c r="H103" s="289">
        <f t="shared" si="72"/>
        <v>5.42338896</v>
      </c>
      <c r="I103" s="289">
        <f t="shared" si="73"/>
        <v>8.736093544</v>
      </c>
      <c r="J103" s="321">
        <v>5.0</v>
      </c>
      <c r="K103" s="319" t="s">
        <v>570</v>
      </c>
      <c r="L103" s="325" t="s">
        <v>574</v>
      </c>
      <c r="M103" s="256">
        <f t="shared" si="74"/>
        <v>2.55345678</v>
      </c>
      <c r="N103" s="322">
        <f t="shared" si="75"/>
        <v>0.15625</v>
      </c>
      <c r="O103" s="322">
        <f t="shared" si="76"/>
        <v>2.70970678</v>
      </c>
      <c r="P103" s="254">
        <f t="shared" si="77"/>
        <v>149.7995149</v>
      </c>
      <c r="Q103" s="323"/>
      <c r="R103" s="323"/>
      <c r="S103" s="323"/>
      <c r="T103" s="323"/>
      <c r="U103" s="323"/>
      <c r="V103" s="323"/>
      <c r="W103" s="323"/>
      <c r="X103" s="323" t="str">
        <f>'Timber Order'!$C$17</f>
        <v>Wall Beam 46 x 71 x 3650</v>
      </c>
      <c r="Y103" s="292">
        <v>0.85</v>
      </c>
      <c r="Z103" s="262">
        <f t="shared" si="78"/>
        <v>46.99017199</v>
      </c>
      <c r="AA103" s="316">
        <f t="array" ref="AA103">1-(G103/Y103/index('Timber Order'!G:G,match($X103,'Timber Order'!C:C,0),1))</f>
        <v>0.04593070105</v>
      </c>
      <c r="AB103" s="317">
        <f t="shared" si="79"/>
        <v>0.5344363636</v>
      </c>
      <c r="AC103" s="317">
        <f t="array" ref="AC103">A103*Y103*index('Timber Order'!G:G,match($X103,'Timber Order'!C:C,0),1)</f>
        <v>0.5601651413</v>
      </c>
      <c r="AD103" s="318">
        <f t="array" ref="AD103">Y103*index('Timber Order'!G:G,match($X103,'Timber Order'!C:C,0),1)</f>
        <v>0.010132765</v>
      </c>
      <c r="AE103" s="318">
        <f t="shared" si="80"/>
        <v>0.02572877764</v>
      </c>
      <c r="AF103" s="320"/>
    </row>
    <row r="104">
      <c r="A104" s="258"/>
      <c r="B104" s="319"/>
      <c r="C104" s="320"/>
      <c r="D104" s="321"/>
      <c r="E104" s="291"/>
      <c r="F104" s="291"/>
      <c r="G104" s="288"/>
      <c r="H104" s="289"/>
      <c r="I104" s="289"/>
      <c r="J104" s="321"/>
      <c r="K104" s="292"/>
      <c r="L104" s="293"/>
      <c r="M104" s="256">
        <f t="shared" si="74"/>
        <v>0</v>
      </c>
      <c r="N104" s="322"/>
      <c r="O104" s="322"/>
      <c r="P104" s="254">
        <f t="shared" si="77"/>
        <v>0</v>
      </c>
      <c r="Q104" s="323"/>
      <c r="R104" s="323"/>
      <c r="S104" s="323"/>
      <c r="T104" s="323"/>
      <c r="U104" s="323"/>
      <c r="V104" s="323"/>
      <c r="W104" s="323"/>
      <c r="X104" s="323"/>
      <c r="Y104" s="319"/>
      <c r="Z104" s="319"/>
      <c r="AA104" s="316"/>
      <c r="AB104" s="317"/>
      <c r="AC104" s="317"/>
      <c r="AD104" s="318"/>
      <c r="AE104" s="318"/>
      <c r="AF104" s="320"/>
    </row>
    <row r="105">
      <c r="A105" s="258">
        <f>sumif('Structures Database'!B:B,C105,'Structures Database'!W:W)</f>
        <v>14</v>
      </c>
      <c r="B105" s="319" t="s">
        <v>48</v>
      </c>
      <c r="C105" s="320" t="str">
        <f t="shared" ref="C105:C106" si="81">K105&amp;" "&amp;L105&amp;" "&amp;D105&amp;" x "&amp;E105&amp;" x "&amp;F105</f>
        <v>Wall Bracing 46 x 71 x 2416</v>
      </c>
      <c r="D105" s="257">
        <v>46.0</v>
      </c>
      <c r="E105" s="291">
        <v>71.0</v>
      </c>
      <c r="F105" s="291">
        <v>2416.0</v>
      </c>
      <c r="G105" s="288">
        <f t="shared" ref="G105:G106" si="82">D105*E105*F105/1000000000</f>
        <v>0.007890656</v>
      </c>
      <c r="H105" s="289">
        <f t="shared" ref="H105:H106" si="83">G105*$D$16</f>
        <v>4.426658016</v>
      </c>
      <c r="I105" s="289">
        <f t="shared" ref="I105:I106" si="84">G105*$D$18*$D$20</f>
        <v>7.130541217</v>
      </c>
      <c r="J105" s="321">
        <v>5.0</v>
      </c>
      <c r="K105" s="292" t="s">
        <v>570</v>
      </c>
      <c r="L105" s="293" t="s">
        <v>575</v>
      </c>
      <c r="M105" s="256">
        <f t="shared" si="74"/>
        <v>2.0164284</v>
      </c>
      <c r="N105" s="322">
        <f t="shared" ref="N105:N106" si="85">J105*$D$19/(8*60)</f>
        <v>0.15625</v>
      </c>
      <c r="O105" s="322">
        <f t="shared" ref="O105:O106" si="86">M105+N105</f>
        <v>2.1726784</v>
      </c>
      <c r="P105" s="254">
        <f t="shared" si="77"/>
        <v>30.4174976</v>
      </c>
      <c r="Q105" s="323"/>
      <c r="R105" s="323"/>
      <c r="S105" s="323"/>
      <c r="T105" s="323"/>
      <c r="U105" s="323"/>
      <c r="V105" s="323"/>
      <c r="W105" s="323"/>
      <c r="X105" s="323" t="str">
        <f>'Timber Order'!$C$16</f>
        <v>Wall Beam 46 x 71 x 2450</v>
      </c>
      <c r="Y105" s="292">
        <v>1.0</v>
      </c>
      <c r="Z105" s="262">
        <f t="shared" ref="Z105:Z106" si="87">A105*Y105</f>
        <v>14</v>
      </c>
      <c r="AA105" s="316">
        <f t="array" ref="AA105">1-(G105/Y105/index('Timber Order'!G:G,match($X105,'Timber Order'!C:C,0),1))</f>
        <v>0.01387755102</v>
      </c>
      <c r="AB105" s="317">
        <f t="shared" ref="AB105:AB106" si="88">A105*G105</f>
        <v>0.110469184</v>
      </c>
      <c r="AC105" s="317">
        <f t="array" ref="AC105">A105*Y105*index('Timber Order'!G:G,match($X105,'Timber Order'!C:C,0),1)</f>
        <v>0.1120238</v>
      </c>
      <c r="AD105" s="318">
        <f t="array" ref="AD105">Y105*index('Timber Order'!G:G,match($X105,'Timber Order'!C:C,0),1)</f>
        <v>0.0080017</v>
      </c>
      <c r="AE105" s="318">
        <f t="shared" ref="AE105:AE106" si="89">AC105-AB105</f>
        <v>0.001554616</v>
      </c>
      <c r="AF105" s="320"/>
    </row>
    <row r="106">
      <c r="A106" s="258">
        <f>sumif('Structures Database'!B:B,C106,'Structures Database'!W:W)</f>
        <v>100.2260442</v>
      </c>
      <c r="B106" s="319" t="s">
        <v>48</v>
      </c>
      <c r="C106" s="320" t="str">
        <f t="shared" si="81"/>
        <v>Wall Support Block 46 x 71 x 548</v>
      </c>
      <c r="D106" s="257">
        <v>46.0</v>
      </c>
      <c r="E106" s="291">
        <v>71.0</v>
      </c>
      <c r="F106" s="291">
        <v>548.0</v>
      </c>
      <c r="G106" s="288">
        <f t="shared" si="82"/>
        <v>0.001789768</v>
      </c>
      <c r="H106" s="289">
        <f t="shared" si="83"/>
        <v>1.004059848</v>
      </c>
      <c r="I106" s="289">
        <f t="shared" si="84"/>
        <v>1.617357859</v>
      </c>
      <c r="J106" s="321">
        <v>5.0</v>
      </c>
      <c r="K106" s="292" t="s">
        <v>570</v>
      </c>
      <c r="L106" s="293" t="s">
        <v>567</v>
      </c>
      <c r="M106" s="256">
        <f t="shared" si="74"/>
        <v>0.5041071</v>
      </c>
      <c r="N106" s="322">
        <f t="shared" si="85"/>
        <v>0.15625</v>
      </c>
      <c r="O106" s="322">
        <f t="shared" si="86"/>
        <v>0.6603571</v>
      </c>
      <c r="P106" s="254">
        <f t="shared" si="77"/>
        <v>66.18497991</v>
      </c>
      <c r="Q106" s="323"/>
      <c r="R106" s="323"/>
      <c r="S106" s="323"/>
      <c r="T106" s="323"/>
      <c r="U106" s="323"/>
      <c r="V106" s="323"/>
      <c r="W106" s="323"/>
      <c r="X106" s="323" t="str">
        <f>'Timber Order'!$C$16</f>
        <v>Wall Beam 46 x 71 x 2450</v>
      </c>
      <c r="Y106" s="292">
        <v>0.25</v>
      </c>
      <c r="Z106" s="262">
        <f t="shared" si="87"/>
        <v>25.05651106</v>
      </c>
      <c r="AA106" s="316">
        <f t="array" ref="AA106">1-(G106/Y106/index('Timber Order'!G:G,match($X106,'Timber Order'!C:C,0),1))</f>
        <v>0.1053061224</v>
      </c>
      <c r="AB106" s="317">
        <f t="shared" si="88"/>
        <v>0.1793813667</v>
      </c>
      <c r="AC106" s="317">
        <f t="array" ref="AC106">A106*Y106*index('Timber Order'!G:G,match($X106,'Timber Order'!C:C,0),1)</f>
        <v>0.2004946845</v>
      </c>
      <c r="AD106" s="318">
        <f t="array" ref="AD106">Y106*index('Timber Order'!G:G,match($X106,'Timber Order'!C:C,0),1)</f>
        <v>0.002000425</v>
      </c>
      <c r="AE106" s="318">
        <f t="shared" si="89"/>
        <v>0.0211133178</v>
      </c>
      <c r="AF106" s="320"/>
    </row>
    <row r="107">
      <c r="A107" s="258"/>
      <c r="B107" s="319"/>
      <c r="C107" s="320"/>
      <c r="D107" s="321"/>
      <c r="E107" s="291"/>
      <c r="F107" s="291"/>
      <c r="G107" s="288"/>
      <c r="H107" s="289"/>
      <c r="I107" s="289"/>
      <c r="J107" s="321"/>
      <c r="K107" s="292"/>
      <c r="L107" s="293"/>
      <c r="M107" s="256">
        <f t="shared" si="74"/>
        <v>0</v>
      </c>
      <c r="N107" s="322"/>
      <c r="O107" s="322"/>
      <c r="P107" s="254">
        <f t="shared" si="77"/>
        <v>0</v>
      </c>
      <c r="Q107" s="323"/>
      <c r="R107" s="323"/>
      <c r="S107" s="323"/>
      <c r="T107" s="323"/>
      <c r="U107" s="323"/>
      <c r="V107" s="323"/>
      <c r="W107" s="323"/>
      <c r="X107" s="323"/>
      <c r="Y107" s="319"/>
      <c r="Z107" s="319"/>
      <c r="AA107" s="316"/>
      <c r="AB107" s="317"/>
      <c r="AC107" s="317"/>
      <c r="AD107" s="318"/>
      <c r="AE107" s="318"/>
      <c r="AF107" s="320"/>
    </row>
    <row r="108">
      <c r="A108" s="258">
        <f>sumif('Structures Database'!B:B,C108,'Structures Database'!W:W)</f>
        <v>104</v>
      </c>
      <c r="B108" s="319" t="s">
        <v>48</v>
      </c>
      <c r="C108" s="320" t="str">
        <f t="shared" ref="C108:C115" si="90">K108&amp;" "&amp;L108&amp;" "&amp;D108&amp;" x "&amp;E108&amp;" x "&amp;F108</f>
        <v>Back Batten 22 x 46 x 1220</v>
      </c>
      <c r="D108" s="291">
        <v>22.0</v>
      </c>
      <c r="E108" s="257">
        <v>46.0</v>
      </c>
      <c r="F108" s="291">
        <v>1220.0</v>
      </c>
      <c r="G108" s="288">
        <f t="shared" ref="G108:G115" si="91">D108*E108*F108/1000000000</f>
        <v>0.00123464</v>
      </c>
      <c r="H108" s="289">
        <f t="shared" ref="H108:H115" si="92">G108*$D$16</f>
        <v>0.69263304</v>
      </c>
      <c r="I108" s="289">
        <f t="shared" ref="I108:I115" si="93">G108*$D$18*$D$20</f>
        <v>1.115705894</v>
      </c>
      <c r="J108" s="321">
        <v>5.0</v>
      </c>
      <c r="K108" s="292" t="s">
        <v>576</v>
      </c>
      <c r="L108" s="293" t="s">
        <v>571</v>
      </c>
      <c r="M108" s="256">
        <f t="shared" si="74"/>
        <v>0.322322</v>
      </c>
      <c r="N108" s="322">
        <f t="shared" ref="N108:N115" si="94">J108*$D$19/(8*60)</f>
        <v>0.15625</v>
      </c>
      <c r="O108" s="322">
        <f t="shared" ref="O108:O115" si="95">M108+N108</f>
        <v>0.478572</v>
      </c>
      <c r="P108" s="254">
        <f t="shared" si="77"/>
        <v>49.771488</v>
      </c>
      <c r="Q108" s="256"/>
      <c r="R108" s="255"/>
      <c r="S108" s="255"/>
      <c r="T108" s="255"/>
      <c r="U108" s="255"/>
      <c r="V108" s="255"/>
      <c r="W108" s="255"/>
      <c r="X108" s="255" t="str">
        <f>'Timber Order'!$C$25</f>
        <v>Timber Back Batten 22 x 46 x 2450</v>
      </c>
      <c r="Y108" s="257">
        <v>0.5</v>
      </c>
      <c r="Z108" s="262">
        <f t="shared" ref="Z108:Z115" si="96">A108*Y108</f>
        <v>52</v>
      </c>
      <c r="AA108" s="316">
        <f t="array" ref="AA108">1-(G108/Y108/index('Timber Order'!G:G,match($X108,'Timber Order'!C:C,0),1))</f>
        <v>0.004081632653</v>
      </c>
      <c r="AB108" s="317">
        <f t="shared" ref="AB108:AB115" si="97">A108*G108</f>
        <v>0.12840256</v>
      </c>
      <c r="AC108" s="317">
        <f t="array" ref="AC108">A108*Y108*index('Timber Order'!G:G,match($X108,'Timber Order'!C:C,0),1)</f>
        <v>0.1289288</v>
      </c>
      <c r="AD108" s="318">
        <f t="array" ref="AD108">Y108*index('Timber Order'!G:G,match($X108,'Timber Order'!C:C,0),1)</f>
        <v>0.0012397</v>
      </c>
      <c r="AE108" s="318">
        <f t="shared" ref="AE108:AE115" si="98">AC108-AB108</f>
        <v>0.00052624</v>
      </c>
      <c r="AF108" s="259"/>
    </row>
    <row r="109">
      <c r="A109" s="258">
        <f>sumif('Structures Database'!B:B,C109,'Structures Database'!W:W)</f>
        <v>26</v>
      </c>
      <c r="B109" s="319" t="s">
        <v>48</v>
      </c>
      <c r="C109" s="320" t="str">
        <f t="shared" si="90"/>
        <v>Back Batten 22 x 46 x 1598</v>
      </c>
      <c r="D109" s="291">
        <v>22.0</v>
      </c>
      <c r="E109" s="257">
        <v>46.0</v>
      </c>
      <c r="F109" s="291">
        <v>1598.0</v>
      </c>
      <c r="G109" s="288">
        <f t="shared" si="91"/>
        <v>0.001617176</v>
      </c>
      <c r="H109" s="289">
        <f t="shared" si="92"/>
        <v>0.907235736</v>
      </c>
      <c r="I109" s="289">
        <f t="shared" si="93"/>
        <v>1.461391819</v>
      </c>
      <c r="J109" s="321">
        <v>5.0</v>
      </c>
      <c r="K109" s="292" t="s">
        <v>576</v>
      </c>
      <c r="L109" s="293" t="s">
        <v>571</v>
      </c>
      <c r="M109" s="256">
        <f t="shared" si="74"/>
        <v>0.42546504</v>
      </c>
      <c r="N109" s="322">
        <f t="shared" si="94"/>
        <v>0.15625</v>
      </c>
      <c r="O109" s="322">
        <f t="shared" si="95"/>
        <v>0.58171504</v>
      </c>
      <c r="P109" s="254">
        <f t="shared" si="77"/>
        <v>15.12459104</v>
      </c>
      <c r="Q109" s="256"/>
      <c r="R109" s="255"/>
      <c r="S109" s="255"/>
      <c r="T109" s="255"/>
      <c r="U109" s="255"/>
      <c r="V109" s="255"/>
      <c r="W109" s="255"/>
      <c r="X109" s="255" t="str">
        <f>'Timber Order'!$C$25</f>
        <v>Timber Back Batten 22 x 46 x 2450</v>
      </c>
      <c r="Y109" s="257">
        <v>0.66</v>
      </c>
      <c r="Z109" s="262">
        <f t="shared" si="96"/>
        <v>17.16</v>
      </c>
      <c r="AA109" s="316">
        <f t="array" ref="AA109">1-(G109/Y109/index('Timber Order'!G:G,match($X109,'Timber Order'!C:C,0),1))</f>
        <v>0.01175015461</v>
      </c>
      <c r="AB109" s="317">
        <f t="shared" si="97"/>
        <v>0.042046576</v>
      </c>
      <c r="AC109" s="317">
        <f t="array" ref="AC109">A109*Y109*index('Timber Order'!G:G,match($X109,'Timber Order'!C:C,0),1)</f>
        <v>0.042546504</v>
      </c>
      <c r="AD109" s="318">
        <f t="array" ref="AD109">Y109*index('Timber Order'!G:G,match($X109,'Timber Order'!C:C,0),1)</f>
        <v>0.001636404</v>
      </c>
      <c r="AE109" s="318">
        <f t="shared" si="98"/>
        <v>0.000499928</v>
      </c>
      <c r="AF109" s="259"/>
    </row>
    <row r="110">
      <c r="A110" s="258">
        <f>sumif('Structures Database'!B:B,C110,'Structures Database'!W:W)</f>
        <v>0</v>
      </c>
      <c r="B110" s="319" t="s">
        <v>48</v>
      </c>
      <c r="C110" s="320" t="str">
        <f t="shared" si="90"/>
        <v>Back Batten 22 x 46 x 1689</v>
      </c>
      <c r="D110" s="291">
        <v>22.0</v>
      </c>
      <c r="E110" s="257">
        <v>46.0</v>
      </c>
      <c r="F110" s="291">
        <v>1689.0</v>
      </c>
      <c r="G110" s="288">
        <f t="shared" si="91"/>
        <v>0.001709268</v>
      </c>
      <c r="H110" s="289">
        <f t="shared" si="92"/>
        <v>0.958899348</v>
      </c>
      <c r="I110" s="289">
        <f t="shared" si="93"/>
        <v>1.544612504</v>
      </c>
      <c r="J110" s="321">
        <v>5.0</v>
      </c>
      <c r="K110" s="292" t="s">
        <v>576</v>
      </c>
      <c r="L110" s="293" t="s">
        <v>571</v>
      </c>
      <c r="M110" s="256">
        <f t="shared" si="74"/>
        <v>0.42546504</v>
      </c>
      <c r="N110" s="322">
        <f t="shared" si="94"/>
        <v>0.15625</v>
      </c>
      <c r="O110" s="322">
        <f t="shared" si="95"/>
        <v>0.58171504</v>
      </c>
      <c r="P110" s="254">
        <f t="shared" si="77"/>
        <v>0</v>
      </c>
      <c r="Q110" s="256"/>
      <c r="R110" s="255"/>
      <c r="S110" s="255"/>
      <c r="T110" s="255"/>
      <c r="U110" s="255"/>
      <c r="V110" s="255"/>
      <c r="W110" s="255"/>
      <c r="X110" s="255" t="str">
        <f>'Timber Order'!$C$25</f>
        <v>Timber Back Batten 22 x 46 x 2450</v>
      </c>
      <c r="Y110" s="257">
        <v>0.66</v>
      </c>
      <c r="Z110" s="262">
        <f t="shared" si="96"/>
        <v>0</v>
      </c>
      <c r="AA110" s="316">
        <f t="array" ref="AA110">1-(G110/Y110/index('Timber Order'!G:G,match($X110,'Timber Order'!C:C,0),1))</f>
        <v>-0.04452690167</v>
      </c>
      <c r="AB110" s="317">
        <f t="shared" si="97"/>
        <v>0</v>
      </c>
      <c r="AC110" s="317">
        <f t="array" ref="AC110">A110*Y110*index('Timber Order'!G:G,match($X110,'Timber Order'!C:C,0),1)</f>
        <v>0</v>
      </c>
      <c r="AD110" s="318">
        <f t="array" ref="AD110">Y110*index('Timber Order'!G:G,match($X110,'Timber Order'!C:C,0),1)</f>
        <v>0.001636404</v>
      </c>
      <c r="AE110" s="318">
        <f t="shared" si="98"/>
        <v>0</v>
      </c>
      <c r="AF110" s="259"/>
    </row>
    <row r="111">
      <c r="A111" s="258">
        <f>sumif('Structures Database'!B:B,C111,'Structures Database'!W:W)</f>
        <v>0</v>
      </c>
      <c r="B111" s="319" t="s">
        <v>48</v>
      </c>
      <c r="C111" s="320" t="str">
        <f t="shared" si="90"/>
        <v>Back Batten 22 x 46 x 1880</v>
      </c>
      <c r="D111" s="291">
        <v>22.0</v>
      </c>
      <c r="E111" s="257">
        <v>46.0</v>
      </c>
      <c r="F111" s="291">
        <v>1880.0</v>
      </c>
      <c r="G111" s="288">
        <f t="shared" si="91"/>
        <v>0.00190256</v>
      </c>
      <c r="H111" s="289">
        <f t="shared" si="92"/>
        <v>1.06733616</v>
      </c>
      <c r="I111" s="289">
        <f t="shared" si="93"/>
        <v>1.719284493</v>
      </c>
      <c r="J111" s="321">
        <v>5.0</v>
      </c>
      <c r="K111" s="292" t="s">
        <v>576</v>
      </c>
      <c r="L111" s="293" t="s">
        <v>571</v>
      </c>
      <c r="M111" s="256">
        <f t="shared" si="74"/>
        <v>0.644644</v>
      </c>
      <c r="N111" s="322">
        <f t="shared" si="94"/>
        <v>0.15625</v>
      </c>
      <c r="O111" s="322">
        <f t="shared" si="95"/>
        <v>0.800894</v>
      </c>
      <c r="P111" s="254">
        <f t="shared" si="77"/>
        <v>0</v>
      </c>
      <c r="Q111" s="256"/>
      <c r="R111" s="255"/>
      <c r="S111" s="255"/>
      <c r="T111" s="255"/>
      <c r="U111" s="255"/>
      <c r="V111" s="255"/>
      <c r="W111" s="255"/>
      <c r="X111" s="255" t="str">
        <f>'Timber Order'!$C$25</f>
        <v>Timber Back Batten 22 x 46 x 2450</v>
      </c>
      <c r="Y111" s="257">
        <v>1.0</v>
      </c>
      <c r="Z111" s="262">
        <f t="shared" si="96"/>
        <v>0</v>
      </c>
      <c r="AA111" s="316">
        <f t="array" ref="AA111">1-(G111/Y111/index('Timber Order'!G:G,match($X111,'Timber Order'!C:C,0),1))</f>
        <v>0.2326530612</v>
      </c>
      <c r="AB111" s="317">
        <f t="shared" si="97"/>
        <v>0</v>
      </c>
      <c r="AC111" s="317">
        <f t="array" ref="AC111">A111*Y111*index('Timber Order'!G:G,match($X111,'Timber Order'!C:C,0),1)</f>
        <v>0</v>
      </c>
      <c r="AD111" s="318">
        <f t="array" ref="AD111">Y111*index('Timber Order'!G:G,match($X111,'Timber Order'!C:C,0),1)</f>
        <v>0.0024794</v>
      </c>
      <c r="AE111" s="318">
        <f t="shared" si="98"/>
        <v>0</v>
      </c>
      <c r="AF111" s="259"/>
    </row>
    <row r="112">
      <c r="A112" s="258">
        <f>sumif('Structures Database'!B:B,C112,'Structures Database'!W:W)</f>
        <v>179.3129919</v>
      </c>
      <c r="B112" s="319" t="s">
        <v>48</v>
      </c>
      <c r="C112" s="320" t="str">
        <f t="shared" si="90"/>
        <v>Back Batten 22 x 46 x 2440</v>
      </c>
      <c r="D112" s="291">
        <v>22.0</v>
      </c>
      <c r="E112" s="257">
        <v>46.0</v>
      </c>
      <c r="F112" s="291">
        <v>2440.0</v>
      </c>
      <c r="G112" s="288">
        <f t="shared" si="91"/>
        <v>0.00246928</v>
      </c>
      <c r="H112" s="289">
        <f t="shared" si="92"/>
        <v>1.38526608</v>
      </c>
      <c r="I112" s="289">
        <f t="shared" si="93"/>
        <v>2.231411788</v>
      </c>
      <c r="J112" s="321">
        <v>5.0</v>
      </c>
      <c r="K112" s="292" t="s">
        <v>576</v>
      </c>
      <c r="L112" s="293" t="s">
        <v>571</v>
      </c>
      <c r="M112" s="256">
        <f t="shared" si="74"/>
        <v>0.644644</v>
      </c>
      <c r="N112" s="322">
        <f t="shared" si="94"/>
        <v>0.15625</v>
      </c>
      <c r="O112" s="322">
        <f t="shared" si="95"/>
        <v>0.800894</v>
      </c>
      <c r="P112" s="254">
        <f t="shared" si="77"/>
        <v>143.6106994</v>
      </c>
      <c r="Q112" s="256"/>
      <c r="R112" s="255"/>
      <c r="S112" s="255"/>
      <c r="T112" s="255"/>
      <c r="U112" s="255"/>
      <c r="V112" s="255"/>
      <c r="W112" s="255"/>
      <c r="X112" s="255" t="str">
        <f>'Timber Order'!$C$25</f>
        <v>Timber Back Batten 22 x 46 x 2450</v>
      </c>
      <c r="Y112" s="257">
        <v>1.0</v>
      </c>
      <c r="Z112" s="262">
        <f t="shared" si="96"/>
        <v>179.3129919</v>
      </c>
      <c r="AA112" s="316">
        <f t="array" ref="AA112">1-(G112/Y112/index('Timber Order'!G:G,match($X112,'Timber Order'!C:C,0),1))</f>
        <v>0.004081632653</v>
      </c>
      <c r="AB112" s="317">
        <f t="shared" si="97"/>
        <v>0.4427739847</v>
      </c>
      <c r="AC112" s="317">
        <f t="array" ref="AC112">A112*Y112*index('Timber Order'!G:G,match($X112,'Timber Order'!C:C,0),1)</f>
        <v>0.4445886322</v>
      </c>
      <c r="AD112" s="318">
        <f t="array" ref="AD112">Y112*index('Timber Order'!G:G,match($X112,'Timber Order'!C:C,0),1)</f>
        <v>0.0024794</v>
      </c>
      <c r="AE112" s="318">
        <f t="shared" si="98"/>
        <v>0.001814647478</v>
      </c>
      <c r="AF112" s="259"/>
    </row>
    <row r="113">
      <c r="A113" s="258">
        <f>sumif('Structures Database'!B:B,C113,'Structures Database'!W:W)</f>
        <v>0</v>
      </c>
      <c r="B113" s="319" t="s">
        <v>48</v>
      </c>
      <c r="C113" s="320" t="str">
        <f t="shared" si="90"/>
        <v>Back Batten 22 x 46 x 3053</v>
      </c>
      <c r="D113" s="291">
        <v>22.0</v>
      </c>
      <c r="E113" s="257">
        <v>46.0</v>
      </c>
      <c r="F113" s="291">
        <v>3053.0</v>
      </c>
      <c r="G113" s="288">
        <f t="shared" si="91"/>
        <v>0.003089636</v>
      </c>
      <c r="H113" s="289">
        <f t="shared" si="92"/>
        <v>1.733285796</v>
      </c>
      <c r="I113" s="289">
        <f t="shared" si="93"/>
        <v>2.792008274</v>
      </c>
      <c r="J113" s="321">
        <v>5.0</v>
      </c>
      <c r="K113" s="292" t="s">
        <v>576</v>
      </c>
      <c r="L113" s="293" t="s">
        <v>571</v>
      </c>
      <c r="M113" s="256">
        <f t="shared" si="74"/>
        <v>0.802516</v>
      </c>
      <c r="N113" s="322">
        <f t="shared" si="94"/>
        <v>0.15625</v>
      </c>
      <c r="O113" s="322">
        <f t="shared" si="95"/>
        <v>0.958766</v>
      </c>
      <c r="P113" s="254">
        <f t="shared" si="77"/>
        <v>0</v>
      </c>
      <c r="Q113" s="256"/>
      <c r="R113" s="255"/>
      <c r="S113" s="255"/>
      <c r="T113" s="255"/>
      <c r="U113" s="255"/>
      <c r="V113" s="255"/>
      <c r="W113" s="255"/>
      <c r="X113" s="255" t="str">
        <f>'Timber Order'!$C$26</f>
        <v>Timber Back Batten 22 x 46 x 3050</v>
      </c>
      <c r="Y113" s="257">
        <v>1.0</v>
      </c>
      <c r="Z113" s="262">
        <f t="shared" si="96"/>
        <v>0</v>
      </c>
      <c r="AA113" s="316">
        <f t="array" ref="AA113">1-(G113/Y113/index('Timber Order'!G:G,match($X113,'Timber Order'!C:C,0),1))</f>
        <v>-0.0009836065574</v>
      </c>
      <c r="AB113" s="317">
        <f t="shared" si="97"/>
        <v>0</v>
      </c>
      <c r="AC113" s="317">
        <f t="array" ref="AC113">A113*Y113*index('Timber Order'!G:G,match($X113,'Timber Order'!C:C,0),1)</f>
        <v>0</v>
      </c>
      <c r="AD113" s="318">
        <f t="array" ref="AD113">Y113*index('Timber Order'!G:G,match($X113,'Timber Order'!C:C,0),1)</f>
        <v>0.0030866</v>
      </c>
      <c r="AE113" s="318">
        <f t="shared" si="98"/>
        <v>0</v>
      </c>
      <c r="AF113" s="259"/>
    </row>
    <row r="114">
      <c r="A114" s="258">
        <f>sumif('Structures Database'!B:B,C114,'Structures Database'!W:W)</f>
        <v>92</v>
      </c>
      <c r="B114" s="319" t="s">
        <v>48</v>
      </c>
      <c r="C114" s="320" t="str">
        <f t="shared" si="90"/>
        <v>Facade Vertical Shiplap 22 x 96 x 1221</v>
      </c>
      <c r="D114" s="291">
        <v>22.0</v>
      </c>
      <c r="E114" s="291">
        <v>96.0</v>
      </c>
      <c r="F114" s="291">
        <v>1221.0</v>
      </c>
      <c r="G114" s="288">
        <f t="shared" si="91"/>
        <v>0.002578752</v>
      </c>
      <c r="H114" s="289">
        <f t="shared" si="92"/>
        <v>1.446679872</v>
      </c>
      <c r="I114" s="289">
        <f t="shared" si="93"/>
        <v>2.330338241</v>
      </c>
      <c r="J114" s="291">
        <v>10.0</v>
      </c>
      <c r="K114" s="292" t="s">
        <v>577</v>
      </c>
      <c r="L114" s="293" t="s">
        <v>578</v>
      </c>
      <c r="M114" s="256">
        <f t="shared" si="74"/>
        <v>0.837408</v>
      </c>
      <c r="N114" s="322">
        <f t="shared" si="94"/>
        <v>0.3125</v>
      </c>
      <c r="O114" s="322">
        <f t="shared" si="95"/>
        <v>1.149908</v>
      </c>
      <c r="P114" s="254">
        <f t="shared" si="77"/>
        <v>105.791536</v>
      </c>
      <c r="Q114" s="256"/>
      <c r="R114" s="255"/>
      <c r="S114" s="255"/>
      <c r="T114" s="255"/>
      <c r="U114" s="255"/>
      <c r="V114" s="255"/>
      <c r="W114" s="255"/>
      <c r="X114" s="255" t="str">
        <f>X115</f>
        <v>Timber Facade Plank 22 x 96 x 3050</v>
      </c>
      <c r="Y114" s="257">
        <v>0.5</v>
      </c>
      <c r="Z114" s="262">
        <f t="shared" si="96"/>
        <v>46</v>
      </c>
      <c r="AA114" s="316">
        <f t="array" ref="AA114">1-(G114/Y114/index('Timber Order'!G:G,match($X114,'Timber Order'!C:C,0),1))</f>
        <v>0.1993442623</v>
      </c>
      <c r="AB114" s="317">
        <f t="shared" si="97"/>
        <v>0.237245184</v>
      </c>
      <c r="AC114" s="317">
        <f t="array" ref="AC114">A114*Y114*index('Timber Order'!G:G,match($X114,'Timber Order'!C:C,0),1)</f>
        <v>0.2963136</v>
      </c>
      <c r="AD114" s="318">
        <f t="array" ref="AD114">Y114*index('Timber Order'!G:G,match($X114,'Timber Order'!C:C,0),1)</f>
        <v>0.0032208</v>
      </c>
      <c r="AE114" s="318">
        <f t="shared" si="98"/>
        <v>0.059068416</v>
      </c>
      <c r="AF114" s="259"/>
    </row>
    <row r="115">
      <c r="A115" s="258">
        <f>sumif('Structures Database'!B:B,C115,'Structures Database'!W:W)</f>
        <v>390.3427407</v>
      </c>
      <c r="B115" s="319" t="s">
        <v>48</v>
      </c>
      <c r="C115" s="320" t="str">
        <f t="shared" si="90"/>
        <v>Facade Vertical Shiplap 22 x 96 x 2826</v>
      </c>
      <c r="D115" s="291">
        <v>22.0</v>
      </c>
      <c r="E115" s="291">
        <v>96.0</v>
      </c>
      <c r="F115" s="291">
        <v>2826.0</v>
      </c>
      <c r="G115" s="288">
        <f t="shared" si="91"/>
        <v>0.005968512</v>
      </c>
      <c r="H115" s="289">
        <f t="shared" si="92"/>
        <v>3.348335232</v>
      </c>
      <c r="I115" s="289">
        <f t="shared" si="93"/>
        <v>5.393559271</v>
      </c>
      <c r="J115" s="291">
        <v>10.0</v>
      </c>
      <c r="K115" s="292" t="s">
        <v>577</v>
      </c>
      <c r="L115" s="293" t="s">
        <v>578</v>
      </c>
      <c r="M115" s="256">
        <f t="shared" si="74"/>
        <v>1.674816</v>
      </c>
      <c r="N115" s="322">
        <f t="shared" si="94"/>
        <v>0.3125</v>
      </c>
      <c r="O115" s="322">
        <f t="shared" si="95"/>
        <v>1.987316</v>
      </c>
      <c r="P115" s="254">
        <f t="shared" si="77"/>
        <v>775.7343741</v>
      </c>
      <c r="Q115" s="256"/>
      <c r="R115" s="255"/>
      <c r="S115" s="255"/>
      <c r="T115" s="255"/>
      <c r="U115" s="255"/>
      <c r="V115" s="255"/>
      <c r="W115" s="255"/>
      <c r="X115" s="255" t="str">
        <f>'Timber Order'!$C$29</f>
        <v>Timber Facade Plank 22 x 96 x 3050</v>
      </c>
      <c r="Y115" s="257">
        <v>1.0</v>
      </c>
      <c r="Z115" s="262">
        <f t="shared" si="96"/>
        <v>390.3427407</v>
      </c>
      <c r="AA115" s="316">
        <f t="array" ref="AA115">1-(G115/Y115/index('Timber Order'!G:G,match($X115,'Timber Order'!C:C,0),1))</f>
        <v>0.07344262295</v>
      </c>
      <c r="AB115" s="317">
        <f t="shared" si="97"/>
        <v>2.329765332</v>
      </c>
      <c r="AC115" s="317">
        <f t="array" ref="AC115">A115*Y115*index('Timber Order'!G:G,match($X115,'Timber Order'!C:C,0),1)</f>
        <v>2.514431799</v>
      </c>
      <c r="AD115" s="318">
        <f t="array" ref="AD115">Y115*index('Timber Order'!G:G,match($X115,'Timber Order'!C:C,0),1)</f>
        <v>0.0064416</v>
      </c>
      <c r="AE115" s="318">
        <f t="shared" si="98"/>
        <v>0.1846664665</v>
      </c>
      <c r="AF115" s="259"/>
    </row>
    <row r="116">
      <c r="A116" s="258"/>
      <c r="B116" s="259"/>
      <c r="C116" s="259"/>
      <c r="D116" s="259"/>
      <c r="E116" s="259"/>
      <c r="F116" s="259"/>
      <c r="G116" s="260"/>
      <c r="H116" s="261"/>
      <c r="I116" s="261"/>
      <c r="J116" s="259"/>
      <c r="K116" s="259"/>
      <c r="L116" s="259"/>
      <c r="M116" s="256">
        <f t="shared" si="74"/>
        <v>0</v>
      </c>
      <c r="N116" s="255"/>
      <c r="O116" s="255"/>
      <c r="P116" s="254">
        <f t="shared" si="77"/>
        <v>0</v>
      </c>
      <c r="Q116" s="256"/>
      <c r="R116" s="255"/>
      <c r="S116" s="255"/>
      <c r="T116" s="255"/>
      <c r="U116" s="255"/>
      <c r="V116" s="255"/>
      <c r="W116" s="255"/>
      <c r="X116" s="255"/>
      <c r="Y116" s="262"/>
      <c r="Z116" s="262"/>
      <c r="AA116" s="316"/>
      <c r="AB116" s="317"/>
      <c r="AC116" s="317"/>
      <c r="AD116" s="318"/>
      <c r="AE116" s="318"/>
      <c r="AF116" s="259"/>
    </row>
    <row r="117">
      <c r="A117" s="258">
        <f>sumif('Structures Database'!B:B,C117,'Structures Database'!W:W)</f>
        <v>0</v>
      </c>
      <c r="B117" s="319" t="s">
        <v>48</v>
      </c>
      <c r="C117" s="320" t="str">
        <f t="shared" ref="C117:C119" si="99">K117&amp;" "&amp;L117&amp;" "&amp;D117&amp;" x "&amp;E117&amp;" x "&amp;F117</f>
        <v>Clerestory Beam 46 x 96 x 2442</v>
      </c>
      <c r="D117" s="257">
        <v>46.0</v>
      </c>
      <c r="E117" s="291">
        <v>96.0</v>
      </c>
      <c r="F117" s="291">
        <v>2442.0</v>
      </c>
      <c r="G117" s="288">
        <f t="shared" ref="G117:G119" si="100">D117*E117*F117/1000000000</f>
        <v>0.010783872</v>
      </c>
      <c r="H117" s="289">
        <f t="shared" ref="H117:H119" si="101">G117*$D$16</f>
        <v>6.049752192</v>
      </c>
      <c r="I117" s="289">
        <f t="shared" ref="I117:I119" si="102">G117*$D$18*$D$20</f>
        <v>9.745050826</v>
      </c>
      <c r="J117" s="321">
        <v>5.0</v>
      </c>
      <c r="K117" s="292" t="s">
        <v>579</v>
      </c>
      <c r="L117" s="293" t="s">
        <v>572</v>
      </c>
      <c r="M117" s="256">
        <f t="shared" si="74"/>
        <v>2.7264384</v>
      </c>
      <c r="N117" s="322">
        <f t="shared" ref="N117:N119" si="103">J117*$D$19/(8*60)</f>
        <v>0.15625</v>
      </c>
      <c r="O117" s="322">
        <f t="shared" ref="O117:O119" si="104">M117+N117</f>
        <v>2.8826884</v>
      </c>
      <c r="P117" s="254">
        <f t="shared" si="77"/>
        <v>0</v>
      </c>
      <c r="Q117" s="256"/>
      <c r="R117" s="255"/>
      <c r="S117" s="255"/>
      <c r="T117" s="255"/>
      <c r="U117" s="255"/>
      <c r="V117" s="255"/>
      <c r="W117" s="255"/>
      <c r="X117" s="255" t="str">
        <f>'Timber Order'!$C$18</f>
        <v>Roof Beam 46 x 96 x 2450</v>
      </c>
      <c r="Y117" s="292">
        <v>1.0</v>
      </c>
      <c r="Z117" s="262">
        <f t="shared" ref="Z117:Z119" si="105">A117*Y117</f>
        <v>0</v>
      </c>
      <c r="AA117" s="316">
        <f t="array" ref="AA117">1-(G117/Y117/index('Timber Order'!G:G,match($X117,'Timber Order'!C:C,0),1))</f>
        <v>0.003265306122</v>
      </c>
      <c r="AB117" s="317">
        <f t="shared" ref="AB117:AB119" si="106">A117*G117</f>
        <v>0</v>
      </c>
      <c r="AC117" s="317">
        <f t="array" ref="AC117">A117*Y117*index('Timber Order'!G:G,match($X117,'Timber Order'!C:C,0),1)</f>
        <v>0</v>
      </c>
      <c r="AD117" s="318">
        <f t="array" ref="AD117">Y117*index('Timber Order'!G:G,match($X117,'Timber Order'!C:C,0),1)</f>
        <v>0.0108192</v>
      </c>
      <c r="AE117" s="318">
        <f t="shared" ref="AE117:AE119" si="107">AC117-AB117</f>
        <v>0</v>
      </c>
      <c r="AF117" s="259"/>
    </row>
    <row r="118">
      <c r="A118" s="258">
        <f>sumif('Structures Database'!B:B,C118,'Structures Database'!W:W)</f>
        <v>0</v>
      </c>
      <c r="B118" s="319" t="s">
        <v>48</v>
      </c>
      <c r="C118" s="320" t="str">
        <f t="shared" si="99"/>
        <v>Clerestory Beam 46 x 96 x 3053</v>
      </c>
      <c r="D118" s="257">
        <v>46.0</v>
      </c>
      <c r="E118" s="291">
        <v>96.0</v>
      </c>
      <c r="F118" s="291">
        <v>3053.0</v>
      </c>
      <c r="G118" s="288">
        <f t="shared" si="100"/>
        <v>0.013482048</v>
      </c>
      <c r="H118" s="289">
        <f t="shared" si="101"/>
        <v>7.563428928</v>
      </c>
      <c r="I118" s="289">
        <f t="shared" si="102"/>
        <v>12.18330883</v>
      </c>
      <c r="J118" s="321">
        <v>5.0</v>
      </c>
      <c r="K118" s="292" t="s">
        <v>579</v>
      </c>
      <c r="L118" s="293" t="s">
        <v>572</v>
      </c>
      <c r="M118" s="256">
        <f t="shared" si="74"/>
        <v>3.547152</v>
      </c>
      <c r="N118" s="322">
        <f t="shared" si="103"/>
        <v>0.15625</v>
      </c>
      <c r="O118" s="322">
        <f t="shared" si="104"/>
        <v>3.703402</v>
      </c>
      <c r="P118" s="254">
        <f t="shared" si="77"/>
        <v>0</v>
      </c>
      <c r="Q118" s="256"/>
      <c r="R118" s="255"/>
      <c r="S118" s="255"/>
      <c r="T118" s="255"/>
      <c r="U118" s="255"/>
      <c r="V118" s="255"/>
      <c r="W118" s="255"/>
      <c r="X118" s="323" t="str">
        <f>'Timber Order'!$C$19</f>
        <v>Roof Beam 46 x 96 x 4250</v>
      </c>
      <c r="Y118" s="257">
        <v>0.75</v>
      </c>
      <c r="Z118" s="262">
        <f t="shared" si="105"/>
        <v>0</v>
      </c>
      <c r="AA118" s="316">
        <f t="array" ref="AA118">1-(G118/Y118/index('Timber Order'!G:G,match($X118,'Timber Order'!C:C,0),1))</f>
        <v>0.04219607843</v>
      </c>
      <c r="AB118" s="317">
        <f t="shared" si="106"/>
        <v>0</v>
      </c>
      <c r="AC118" s="317">
        <f t="array" ref="AC118">A118*Y118*index('Timber Order'!G:G,match($X118,'Timber Order'!C:C,0),1)</f>
        <v>0</v>
      </c>
      <c r="AD118" s="318">
        <f t="array" ref="AD118">Y118*index('Timber Order'!G:G,match($X118,'Timber Order'!C:C,0),1)</f>
        <v>0.014076</v>
      </c>
      <c r="AE118" s="318">
        <f t="shared" si="107"/>
        <v>0</v>
      </c>
      <c r="AF118" s="259"/>
    </row>
    <row r="119">
      <c r="A119" s="258">
        <f>sumif('Structures Database'!B:B,C119,'Structures Database'!W:W)</f>
        <v>0</v>
      </c>
      <c r="B119" s="319" t="s">
        <v>48</v>
      </c>
      <c r="C119" s="320" t="str">
        <f t="shared" si="99"/>
        <v>Clerestory Studs 46 x 96 x 320</v>
      </c>
      <c r="D119" s="257">
        <v>46.0</v>
      </c>
      <c r="E119" s="291">
        <v>96.0</v>
      </c>
      <c r="F119" s="291">
        <v>320.0</v>
      </c>
      <c r="G119" s="288">
        <f t="shared" si="100"/>
        <v>0.00141312</v>
      </c>
      <c r="H119" s="289">
        <f t="shared" si="101"/>
        <v>0.79276032</v>
      </c>
      <c r="I119" s="289">
        <f t="shared" si="102"/>
        <v>1.276992737</v>
      </c>
      <c r="J119" s="321">
        <v>5.0</v>
      </c>
      <c r="K119" s="292" t="s">
        <v>579</v>
      </c>
      <c r="L119" s="293" t="s">
        <v>580</v>
      </c>
      <c r="M119" s="256">
        <f t="shared" si="74"/>
        <v>0.3926071296</v>
      </c>
      <c r="N119" s="322">
        <f t="shared" si="103"/>
        <v>0.15625</v>
      </c>
      <c r="O119" s="322">
        <f t="shared" si="104"/>
        <v>0.5488571296</v>
      </c>
      <c r="P119" s="254">
        <f t="shared" si="77"/>
        <v>0</v>
      </c>
      <c r="Q119" s="256"/>
      <c r="R119" s="255"/>
      <c r="S119" s="255"/>
      <c r="T119" s="255"/>
      <c r="U119" s="255"/>
      <c r="V119" s="255"/>
      <c r="W119" s="255"/>
      <c r="X119" s="255" t="str">
        <f>'Timber Order'!$C$18</f>
        <v>Roof Beam 46 x 96 x 2450</v>
      </c>
      <c r="Y119" s="292">
        <v>0.144</v>
      </c>
      <c r="Z119" s="262">
        <f t="shared" si="105"/>
        <v>0</v>
      </c>
      <c r="AA119" s="316">
        <f t="array" ref="AA119">1-(G119/Y119/index('Timber Order'!G:G,match($X119,'Timber Order'!C:C,0),1))</f>
        <v>0.09297052154</v>
      </c>
      <c r="AB119" s="317">
        <f t="shared" si="106"/>
        <v>0</v>
      </c>
      <c r="AC119" s="317">
        <f t="array" ref="AC119">A119*Y119*index('Timber Order'!G:G,match($X119,'Timber Order'!C:C,0),1)</f>
        <v>0</v>
      </c>
      <c r="AD119" s="318">
        <f t="array" ref="AD119">Y119*index('Timber Order'!G:G,match($X119,'Timber Order'!C:C,0),1)</f>
        <v>0.0015579648</v>
      </c>
      <c r="AE119" s="318">
        <f t="shared" si="107"/>
        <v>0</v>
      </c>
      <c r="AF119" s="259"/>
    </row>
    <row r="120">
      <c r="A120" s="258"/>
      <c r="B120" s="319"/>
      <c r="C120" s="320"/>
      <c r="D120" s="291"/>
      <c r="E120" s="291"/>
      <c r="F120" s="291"/>
      <c r="G120" s="288"/>
      <c r="H120" s="289"/>
      <c r="I120" s="289"/>
      <c r="J120" s="321"/>
      <c r="K120" s="292"/>
      <c r="L120" s="293"/>
      <c r="M120" s="256">
        <f t="shared" si="74"/>
        <v>0</v>
      </c>
      <c r="N120" s="322"/>
      <c r="O120" s="322"/>
      <c r="P120" s="254">
        <f t="shared" si="77"/>
        <v>0</v>
      </c>
      <c r="Q120" s="256"/>
      <c r="R120" s="255"/>
      <c r="S120" s="255"/>
      <c r="T120" s="255"/>
      <c r="U120" s="255"/>
      <c r="V120" s="255"/>
      <c r="W120" s="255"/>
      <c r="X120" s="255"/>
      <c r="Y120" s="262"/>
      <c r="Z120" s="262"/>
      <c r="AA120" s="316"/>
      <c r="AB120" s="317"/>
      <c r="AC120" s="317"/>
      <c r="AD120" s="318"/>
      <c r="AE120" s="318"/>
      <c r="AF120" s="259"/>
    </row>
    <row r="121">
      <c r="A121" s="258">
        <f>sumif('Structures Database'!B:B,C121,'Structures Database'!W:W)</f>
        <v>16</v>
      </c>
      <c r="B121" s="319" t="s">
        <v>48</v>
      </c>
      <c r="C121" s="320" t="str">
        <f t="shared" ref="C121:C132" si="108">K121&amp;" "&amp;L121&amp;" "&amp;D121&amp;" x "&amp;E121&amp;" x "&amp;F121</f>
        <v>Roof Main Beam 46 x 96 x 1221</v>
      </c>
      <c r="D121" s="257">
        <v>46.0</v>
      </c>
      <c r="E121" s="291">
        <v>96.0</v>
      </c>
      <c r="F121" s="291">
        <v>1221.0</v>
      </c>
      <c r="G121" s="288">
        <f t="shared" ref="G121:G132" si="109">D121*E121*F121/1000000000</f>
        <v>0.005391936</v>
      </c>
      <c r="H121" s="289">
        <f t="shared" ref="H121:H132" si="110">G121*$D$16</f>
        <v>3.024876096</v>
      </c>
      <c r="I121" s="289">
        <f t="shared" ref="I121:I132" si="111">G121*$D$18*$D$20</f>
        <v>4.872525413</v>
      </c>
      <c r="J121" s="321">
        <v>5.0</v>
      </c>
      <c r="K121" s="292" t="s">
        <v>581</v>
      </c>
      <c r="L121" s="293" t="s">
        <v>565</v>
      </c>
      <c r="M121" s="256">
        <f t="shared" si="74"/>
        <v>1.3632192</v>
      </c>
      <c r="N121" s="322">
        <f t="shared" ref="N121:N132" si="112">J121*$D$19/(8*60)</f>
        <v>0.15625</v>
      </c>
      <c r="O121" s="322">
        <f t="shared" ref="O121:O132" si="113">M121+N121</f>
        <v>1.5194692</v>
      </c>
      <c r="P121" s="254">
        <f t="shared" si="77"/>
        <v>24.3115072</v>
      </c>
      <c r="Q121" s="256"/>
      <c r="R121" s="255"/>
      <c r="S121" s="255"/>
      <c r="T121" s="255"/>
      <c r="U121" s="255"/>
      <c r="V121" s="255"/>
      <c r="W121" s="255"/>
      <c r="X121" s="255" t="str">
        <f>'Timber Order'!$C$18</f>
        <v>Roof Beam 46 x 96 x 2450</v>
      </c>
      <c r="Y121" s="257">
        <v>0.5</v>
      </c>
      <c r="Z121" s="262">
        <f t="shared" ref="Z121:Z132" si="114">A121*Y121</f>
        <v>8</v>
      </c>
      <c r="AA121" s="316">
        <f t="array" ref="AA121">1-(G121/Y121/index('Timber Order'!G:G,match($X121,'Timber Order'!C:C,0),1))</f>
        <v>0.003265306122</v>
      </c>
      <c r="AB121" s="317">
        <f t="shared" ref="AB121:AB132" si="115">A121*G121</f>
        <v>0.086270976</v>
      </c>
      <c r="AC121" s="317">
        <f t="array" ref="AC121">A121*Y121*index('Timber Order'!G:G,match($X121,'Timber Order'!C:C,0),1)</f>
        <v>0.0865536</v>
      </c>
      <c r="AD121" s="318">
        <f t="array" ref="AD121">Y121*index('Timber Order'!G:G,match($X121,'Timber Order'!C:C,0),1)</f>
        <v>0.0054096</v>
      </c>
      <c r="AE121" s="318">
        <f t="shared" ref="AE121:AE132" si="116">AC121-AB121</f>
        <v>0.000282624</v>
      </c>
      <c r="AF121" s="259"/>
    </row>
    <row r="122">
      <c r="A122" s="258">
        <f>sumif('Structures Database'!B:B,C122,'Structures Database'!W:W)</f>
        <v>14</v>
      </c>
      <c r="B122" s="319" t="s">
        <v>48</v>
      </c>
      <c r="C122" s="320" t="str">
        <f t="shared" si="108"/>
        <v>Roof Main Beam 46 x 96 x 2442</v>
      </c>
      <c r="D122" s="257">
        <v>46.0</v>
      </c>
      <c r="E122" s="291">
        <v>96.0</v>
      </c>
      <c r="F122" s="291">
        <v>2442.0</v>
      </c>
      <c r="G122" s="288">
        <f t="shared" si="109"/>
        <v>0.010783872</v>
      </c>
      <c r="H122" s="289">
        <f t="shared" si="110"/>
        <v>6.049752192</v>
      </c>
      <c r="I122" s="289">
        <f t="shared" si="111"/>
        <v>9.745050826</v>
      </c>
      <c r="J122" s="321">
        <v>5.0</v>
      </c>
      <c r="K122" s="292" t="s">
        <v>581</v>
      </c>
      <c r="L122" s="293" t="s">
        <v>565</v>
      </c>
      <c r="M122" s="256">
        <f t="shared" si="74"/>
        <v>2.7264384</v>
      </c>
      <c r="N122" s="322">
        <f t="shared" si="112"/>
        <v>0.15625</v>
      </c>
      <c r="O122" s="322">
        <f t="shared" si="113"/>
        <v>2.8826884</v>
      </c>
      <c r="P122" s="254">
        <f t="shared" si="77"/>
        <v>40.3576376</v>
      </c>
      <c r="Q122" s="256"/>
      <c r="R122" s="255"/>
      <c r="S122" s="255"/>
      <c r="T122" s="255"/>
      <c r="U122" s="255"/>
      <c r="V122" s="255"/>
      <c r="W122" s="255"/>
      <c r="X122" s="255" t="str">
        <f>'Timber Order'!$C$18</f>
        <v>Roof Beam 46 x 96 x 2450</v>
      </c>
      <c r="Y122" s="257">
        <v>1.0</v>
      </c>
      <c r="Z122" s="262">
        <f t="shared" si="114"/>
        <v>14</v>
      </c>
      <c r="AA122" s="316">
        <f t="array" ref="AA122">1-(G122/Y122/index('Timber Order'!G:G,match($X122,'Timber Order'!C:C,0),1))</f>
        <v>0.003265306122</v>
      </c>
      <c r="AB122" s="317">
        <f t="shared" si="115"/>
        <v>0.150974208</v>
      </c>
      <c r="AC122" s="317">
        <f t="array" ref="AC122">A122*Y122*index('Timber Order'!G:G,match($X122,'Timber Order'!C:C,0),1)</f>
        <v>0.1514688</v>
      </c>
      <c r="AD122" s="318">
        <f t="array" ref="AD122">Y122*index('Timber Order'!G:G,match($X122,'Timber Order'!C:C,0),1)</f>
        <v>0.0108192</v>
      </c>
      <c r="AE122" s="318">
        <f t="shared" si="116"/>
        <v>0.000494592</v>
      </c>
      <c r="AF122" s="259"/>
    </row>
    <row r="123">
      <c r="A123" s="294">
        <f>sumif('Structures Database'!B:B,C123,'Structures Database'!W:W)</f>
        <v>4</v>
      </c>
      <c r="B123" s="85" t="s">
        <v>48</v>
      </c>
      <c r="C123" s="326" t="str">
        <f t="shared" si="108"/>
        <v>Roof Main Beam 46 x 96 x 1598</v>
      </c>
      <c r="D123" s="257">
        <v>46.0</v>
      </c>
      <c r="E123" s="291">
        <v>96.0</v>
      </c>
      <c r="F123" s="295">
        <v>1598.0</v>
      </c>
      <c r="G123" s="327">
        <f t="shared" si="109"/>
        <v>0.007056768</v>
      </c>
      <c r="H123" s="305">
        <f t="shared" si="110"/>
        <v>3.958846848</v>
      </c>
      <c r="I123" s="305">
        <f t="shared" si="111"/>
        <v>6.376982482</v>
      </c>
      <c r="J123" s="297">
        <v>5.0</v>
      </c>
      <c r="K123" s="85" t="s">
        <v>581</v>
      </c>
      <c r="L123" s="302" t="s">
        <v>565</v>
      </c>
      <c r="M123" s="256">
        <f t="shared" si="74"/>
        <v>2.11159872</v>
      </c>
      <c r="N123" s="286">
        <f t="shared" si="112"/>
        <v>0.15625</v>
      </c>
      <c r="O123" s="286">
        <f t="shared" si="113"/>
        <v>2.26784872</v>
      </c>
      <c r="P123" s="286">
        <f t="shared" si="77"/>
        <v>9.07139488</v>
      </c>
      <c r="Q123" s="303"/>
      <c r="R123" s="303"/>
      <c r="S123" s="303"/>
      <c r="T123" s="303"/>
      <c r="U123" s="303"/>
      <c r="V123" s="303"/>
      <c r="W123" s="303"/>
      <c r="X123" s="255" t="str">
        <f>'Timber Order'!$C$20</f>
        <v>Roof Beam 46 x 96 x 5750</v>
      </c>
      <c r="Y123" s="295">
        <v>0.33</v>
      </c>
      <c r="Z123" s="297">
        <f t="shared" si="114"/>
        <v>1.32</v>
      </c>
      <c r="AA123" s="328">
        <f t="array" ref="AA123">1-(G123/Y123/index('Timber Order'!G:G,match($X123,'Timber Order'!C:C,0),1))</f>
        <v>0.1578392622</v>
      </c>
      <c r="AB123" s="329">
        <f t="shared" si="115"/>
        <v>0.028227072</v>
      </c>
      <c r="AC123" s="329">
        <f t="array" ref="AC123">A123*Y123*index('Timber Order'!G:G,match($X123,'Timber Order'!C:C,0),1)</f>
        <v>0.03351744</v>
      </c>
      <c r="AD123" s="330">
        <f t="array" ref="AD123">Y123*index('Timber Order'!G:G,match($X123,'Timber Order'!C:C,0),1)</f>
        <v>0.00837936</v>
      </c>
      <c r="AE123" s="330">
        <f t="shared" si="116"/>
        <v>0.005290368</v>
      </c>
      <c r="AF123" s="301"/>
    </row>
    <row r="124">
      <c r="A124" s="294">
        <f>sumif('Structures Database'!B:B,C124,'Structures Database'!W:W)</f>
        <v>0</v>
      </c>
      <c r="B124" s="85" t="s">
        <v>48</v>
      </c>
      <c r="C124" s="326" t="str">
        <f t="shared" si="108"/>
        <v>Roof Main Beam 46 x 96 x 1689</v>
      </c>
      <c r="D124" s="257">
        <v>46.0</v>
      </c>
      <c r="E124" s="291">
        <v>96.0</v>
      </c>
      <c r="F124" s="295">
        <v>1689.0</v>
      </c>
      <c r="G124" s="327">
        <f t="shared" si="109"/>
        <v>0.007458624</v>
      </c>
      <c r="H124" s="305">
        <f t="shared" si="110"/>
        <v>4.184288064</v>
      </c>
      <c r="I124" s="305">
        <f t="shared" si="111"/>
        <v>6.740127291</v>
      </c>
      <c r="J124" s="297">
        <v>5.0</v>
      </c>
      <c r="K124" s="85" t="s">
        <v>581</v>
      </c>
      <c r="L124" s="302" t="s">
        <v>565</v>
      </c>
      <c r="M124" s="256">
        <f t="shared" si="74"/>
        <v>2.11159872</v>
      </c>
      <c r="N124" s="286">
        <f t="shared" si="112"/>
        <v>0.15625</v>
      </c>
      <c r="O124" s="286">
        <f t="shared" si="113"/>
        <v>2.26784872</v>
      </c>
      <c r="P124" s="286">
        <f t="shared" si="77"/>
        <v>0</v>
      </c>
      <c r="Q124" s="303"/>
      <c r="R124" s="303"/>
      <c r="S124" s="303"/>
      <c r="T124" s="303"/>
      <c r="U124" s="303"/>
      <c r="V124" s="303"/>
      <c r="W124" s="303"/>
      <c r="X124" s="255" t="str">
        <f>'Timber Order'!$C$20</f>
        <v>Roof Beam 46 x 96 x 5750</v>
      </c>
      <c r="Y124" s="295">
        <v>0.33</v>
      </c>
      <c r="Z124" s="297">
        <f t="shared" si="114"/>
        <v>0</v>
      </c>
      <c r="AA124" s="328">
        <f t="array" ref="AA124">1-(G124/Y124/index('Timber Order'!G:G,match($X124,'Timber Order'!C:C,0),1))</f>
        <v>0.1098814229</v>
      </c>
      <c r="AB124" s="329">
        <f t="shared" si="115"/>
        <v>0</v>
      </c>
      <c r="AC124" s="329">
        <f t="array" ref="AC124">A124*Y124*index('Timber Order'!G:G,match($X124,'Timber Order'!C:C,0),1)</f>
        <v>0</v>
      </c>
      <c r="AD124" s="330">
        <f t="array" ref="AD124">Y124*index('Timber Order'!G:G,match($X124,'Timber Order'!C:C,0),1)</f>
        <v>0.00837936</v>
      </c>
      <c r="AE124" s="330">
        <f t="shared" si="116"/>
        <v>0</v>
      </c>
      <c r="AF124" s="301"/>
    </row>
    <row r="125">
      <c r="A125" s="324">
        <f>sumif('Structures Database'!B:B,C125,'Structures Database'!W:W)</f>
        <v>0</v>
      </c>
      <c r="B125" s="319" t="s">
        <v>48</v>
      </c>
      <c r="C125" s="320" t="str">
        <f t="shared" si="108"/>
        <v>Roof Main Beam 46 x 96 x 3053</v>
      </c>
      <c r="D125" s="257">
        <v>46.0</v>
      </c>
      <c r="E125" s="291">
        <v>96.0</v>
      </c>
      <c r="F125" s="291">
        <v>3053.0</v>
      </c>
      <c r="G125" s="288">
        <f t="shared" si="109"/>
        <v>0.013482048</v>
      </c>
      <c r="H125" s="289">
        <f t="shared" si="110"/>
        <v>7.563428928</v>
      </c>
      <c r="I125" s="289">
        <f t="shared" si="111"/>
        <v>12.18330883</v>
      </c>
      <c r="J125" s="321">
        <v>5.0</v>
      </c>
      <c r="K125" s="319" t="s">
        <v>581</v>
      </c>
      <c r="L125" s="325" t="s">
        <v>565</v>
      </c>
      <c r="M125" s="256">
        <f t="shared" si="74"/>
        <v>3.547152</v>
      </c>
      <c r="N125" s="322">
        <f t="shared" si="112"/>
        <v>0.15625</v>
      </c>
      <c r="O125" s="322">
        <f t="shared" si="113"/>
        <v>3.703402</v>
      </c>
      <c r="P125" s="254">
        <f t="shared" si="77"/>
        <v>0</v>
      </c>
      <c r="Q125" s="323"/>
      <c r="R125" s="323"/>
      <c r="S125" s="323"/>
      <c r="T125" s="323"/>
      <c r="U125" s="323"/>
      <c r="V125" s="323"/>
      <c r="W125" s="323"/>
      <c r="X125" s="323" t="str">
        <f>'Timber Order'!$C$19</f>
        <v>Roof Beam 46 x 96 x 4250</v>
      </c>
      <c r="Y125" s="291">
        <v>0.75</v>
      </c>
      <c r="Z125" s="321">
        <f t="shared" si="114"/>
        <v>0</v>
      </c>
      <c r="AA125" s="331">
        <f t="array" ref="AA125">1-(G125/Y125/index('Timber Order'!G:G,match($X125,'Timber Order'!C:C,0),1))</f>
        <v>0.04219607843</v>
      </c>
      <c r="AB125" s="317">
        <f t="shared" si="115"/>
        <v>0</v>
      </c>
      <c r="AC125" s="317">
        <f t="array" ref="AC125">A125*Y125*index('Timber Order'!G:G,match($X125,'Timber Order'!C:C,0),1)</f>
        <v>0</v>
      </c>
      <c r="AD125" s="318">
        <f t="array" ref="AD125">Y125*index('Timber Order'!G:G,match($X125,'Timber Order'!C:C,0),1)</f>
        <v>0.014076</v>
      </c>
      <c r="AE125" s="318">
        <f t="shared" si="116"/>
        <v>0</v>
      </c>
      <c r="AF125" s="320"/>
    </row>
    <row r="126">
      <c r="A126" s="324">
        <f>sumif('Structures Database'!B:B,C126,'Structures Database'!W:W)</f>
        <v>0</v>
      </c>
      <c r="B126" s="319" t="s">
        <v>48</v>
      </c>
      <c r="C126" s="320" t="str">
        <f t="shared" si="108"/>
        <v>Roof Sub Beam 46 x 96 x 3574</v>
      </c>
      <c r="D126" s="257">
        <v>46.0</v>
      </c>
      <c r="E126" s="291">
        <v>96.0</v>
      </c>
      <c r="F126" s="291">
        <v>3574.0</v>
      </c>
      <c r="G126" s="288">
        <f t="shared" si="109"/>
        <v>0.015782784</v>
      </c>
      <c r="H126" s="289">
        <f t="shared" si="110"/>
        <v>8.854141824</v>
      </c>
      <c r="I126" s="289">
        <f t="shared" si="111"/>
        <v>14.26241263</v>
      </c>
      <c r="J126" s="321">
        <v>5.0</v>
      </c>
      <c r="K126" s="319" t="s">
        <v>581</v>
      </c>
      <c r="L126" s="325" t="s">
        <v>566</v>
      </c>
      <c r="M126" s="256">
        <f t="shared" si="74"/>
        <v>4.729536</v>
      </c>
      <c r="N126" s="322">
        <f t="shared" si="112"/>
        <v>0.15625</v>
      </c>
      <c r="O126" s="322">
        <f t="shared" si="113"/>
        <v>4.885786</v>
      </c>
      <c r="P126" s="254">
        <f t="shared" si="77"/>
        <v>0</v>
      </c>
      <c r="Q126" s="323"/>
      <c r="R126" s="323"/>
      <c r="S126" s="323"/>
      <c r="T126" s="323"/>
      <c r="U126" s="323"/>
      <c r="V126" s="323"/>
      <c r="W126" s="323"/>
      <c r="X126" s="323" t="str">
        <f>X127</f>
        <v>Roof Beam 46 x 96 x 4250</v>
      </c>
      <c r="Y126" s="257">
        <v>1.0</v>
      </c>
      <c r="Z126" s="262">
        <f t="shared" si="114"/>
        <v>0</v>
      </c>
      <c r="AA126" s="316">
        <f t="array" ref="AA126">1-(G126/Y126/index('Timber Order'!G:G,match($X126,'Timber Order'!C:C,0),1))</f>
        <v>0.1590588235</v>
      </c>
      <c r="AB126" s="317">
        <f t="shared" si="115"/>
        <v>0</v>
      </c>
      <c r="AC126" s="317">
        <f t="array" ref="AC126">A126*Y126*index('Timber Order'!G:G,match($X126,'Timber Order'!C:C,0),1)</f>
        <v>0</v>
      </c>
      <c r="AD126" s="318">
        <f t="array" ref="AD126">Y126*index('Timber Order'!G:G,match($X126,'Timber Order'!C:C,0),1)</f>
        <v>0.018768</v>
      </c>
      <c r="AE126" s="318">
        <f t="shared" si="116"/>
        <v>0</v>
      </c>
      <c r="AF126" s="320"/>
    </row>
    <row r="127">
      <c r="A127" s="324">
        <f>sumif('Structures Database'!B:B,C127,'Structures Database'!W:W)</f>
        <v>0</v>
      </c>
      <c r="B127" s="319" t="s">
        <v>48</v>
      </c>
      <c r="C127" s="320" t="str">
        <f t="shared" si="108"/>
        <v>Roof Sub Beam 46 x 96 x 4094</v>
      </c>
      <c r="D127" s="257">
        <v>46.0</v>
      </c>
      <c r="E127" s="291">
        <v>96.0</v>
      </c>
      <c r="F127" s="291">
        <v>4094.0</v>
      </c>
      <c r="G127" s="288">
        <f t="shared" si="109"/>
        <v>0.018079104</v>
      </c>
      <c r="H127" s="289">
        <f t="shared" si="110"/>
        <v>10.14237734</v>
      </c>
      <c r="I127" s="289">
        <f t="shared" si="111"/>
        <v>16.33752583</v>
      </c>
      <c r="J127" s="321">
        <v>5.0</v>
      </c>
      <c r="K127" s="319" t="s">
        <v>581</v>
      </c>
      <c r="L127" s="325" t="s">
        <v>566</v>
      </c>
      <c r="M127" s="256">
        <f t="shared" si="74"/>
        <v>4.729536</v>
      </c>
      <c r="N127" s="322">
        <f t="shared" si="112"/>
        <v>0.15625</v>
      </c>
      <c r="O127" s="322">
        <f t="shared" si="113"/>
        <v>4.885786</v>
      </c>
      <c r="P127" s="254">
        <f t="shared" si="77"/>
        <v>0</v>
      </c>
      <c r="Q127" s="323"/>
      <c r="R127" s="323"/>
      <c r="S127" s="323"/>
      <c r="T127" s="323"/>
      <c r="U127" s="323"/>
      <c r="V127" s="323"/>
      <c r="W127" s="323"/>
      <c r="X127" s="255" t="str">
        <f>'Timber Order'!$C$19</f>
        <v>Roof Beam 46 x 96 x 4250</v>
      </c>
      <c r="Y127" s="257">
        <v>1.0</v>
      </c>
      <c r="Z127" s="262">
        <f t="shared" si="114"/>
        <v>0</v>
      </c>
      <c r="AA127" s="316">
        <f t="array" ref="AA127">1-(G127/Y127/index('Timber Order'!G:G,match($X127,'Timber Order'!C:C,0),1))</f>
        <v>0.03670588235</v>
      </c>
      <c r="AB127" s="317">
        <f t="shared" si="115"/>
        <v>0</v>
      </c>
      <c r="AC127" s="317">
        <f t="array" ref="AC127">A127*Y127*index('Timber Order'!G:G,match($X127,'Timber Order'!C:C,0),1)</f>
        <v>0</v>
      </c>
      <c r="AD127" s="318">
        <f t="array" ref="AD127">Y127*index('Timber Order'!G:G,match($X127,'Timber Order'!C:C,0),1)</f>
        <v>0.018768</v>
      </c>
      <c r="AE127" s="318">
        <f t="shared" si="116"/>
        <v>0</v>
      </c>
      <c r="AF127" s="320"/>
    </row>
    <row r="128">
      <c r="A128" s="294">
        <f>sumif('Structures Database'!B:B,C128,'Structures Database'!W:W)</f>
        <v>0</v>
      </c>
      <c r="B128" s="85" t="s">
        <v>48</v>
      </c>
      <c r="C128" s="326" t="str">
        <f t="shared" si="108"/>
        <v>Roof Sub Beam 46 x 96 x 5335</v>
      </c>
      <c r="D128" s="257">
        <v>46.0</v>
      </c>
      <c r="E128" s="291">
        <v>96.0</v>
      </c>
      <c r="F128" s="295">
        <v>5335.0</v>
      </c>
      <c r="G128" s="327">
        <f t="shared" si="109"/>
        <v>0.02355936</v>
      </c>
      <c r="H128" s="305">
        <f t="shared" si="110"/>
        <v>13.21680096</v>
      </c>
      <c r="I128" s="305">
        <f t="shared" si="111"/>
        <v>21.28986329</v>
      </c>
      <c r="J128" s="297">
        <v>5.0</v>
      </c>
      <c r="K128" s="85" t="s">
        <v>581</v>
      </c>
      <c r="L128" s="302" t="s">
        <v>566</v>
      </c>
      <c r="M128" s="256">
        <f t="shared" si="74"/>
        <v>6.398784</v>
      </c>
      <c r="N128" s="286">
        <f t="shared" si="112"/>
        <v>0.15625</v>
      </c>
      <c r="O128" s="286">
        <f t="shared" si="113"/>
        <v>6.555034</v>
      </c>
      <c r="P128" s="286">
        <f t="shared" si="77"/>
        <v>0</v>
      </c>
      <c r="Q128" s="303"/>
      <c r="R128" s="303"/>
      <c r="S128" s="303"/>
      <c r="T128" s="303"/>
      <c r="U128" s="303"/>
      <c r="V128" s="303"/>
      <c r="W128" s="303"/>
      <c r="X128" s="332" t="str">
        <f>'Timber Order'!$C$20</f>
        <v>Roof Beam 46 x 96 x 5750</v>
      </c>
      <c r="Y128" s="297">
        <v>1.0</v>
      </c>
      <c r="Z128" s="297">
        <f t="shared" si="114"/>
        <v>0</v>
      </c>
      <c r="AA128" s="328">
        <f t="array" ref="AA128">1-(G128/Y128/index('Timber Order'!G:G,match($X128,'Timber Order'!C:C,0),1))</f>
        <v>0.07217391304</v>
      </c>
      <c r="AB128" s="329">
        <f t="shared" si="115"/>
        <v>0</v>
      </c>
      <c r="AC128" s="329">
        <f t="array" ref="AC128">A128*Y128*index('Timber Order'!G:G,match($X128,'Timber Order'!C:C,0),1)</f>
        <v>0</v>
      </c>
      <c r="AD128" s="330">
        <f t="array" ref="AD128">Y128*index('Timber Order'!G:G,match($X128,'Timber Order'!C:C,0),1)</f>
        <v>0.025392</v>
      </c>
      <c r="AE128" s="330">
        <f t="shared" si="116"/>
        <v>0</v>
      </c>
      <c r="AF128" s="301"/>
    </row>
    <row r="129">
      <c r="A129" s="294">
        <f>sumif('Structures Database'!B:B,C129,'Structures Database'!W:W)</f>
        <v>32</v>
      </c>
      <c r="B129" s="85" t="s">
        <v>48</v>
      </c>
      <c r="C129" s="326" t="str">
        <f t="shared" si="108"/>
        <v>Roof Sub Beam 46 x 96 x 5585</v>
      </c>
      <c r="D129" s="257">
        <v>46.0</v>
      </c>
      <c r="E129" s="291">
        <v>96.0</v>
      </c>
      <c r="F129" s="295">
        <v>5585.0</v>
      </c>
      <c r="G129" s="327">
        <f t="shared" si="109"/>
        <v>0.02466336</v>
      </c>
      <c r="H129" s="305">
        <f t="shared" si="110"/>
        <v>13.83614496</v>
      </c>
      <c r="I129" s="305">
        <f t="shared" si="111"/>
        <v>22.28751387</v>
      </c>
      <c r="J129" s="297">
        <v>5.0</v>
      </c>
      <c r="K129" s="85" t="s">
        <v>581</v>
      </c>
      <c r="L129" s="302" t="s">
        <v>566</v>
      </c>
      <c r="M129" s="256">
        <f t="shared" si="74"/>
        <v>6.398784</v>
      </c>
      <c r="N129" s="286">
        <f t="shared" si="112"/>
        <v>0.15625</v>
      </c>
      <c r="O129" s="286">
        <f t="shared" si="113"/>
        <v>6.555034</v>
      </c>
      <c r="P129" s="254">
        <f t="shared" si="77"/>
        <v>209.761088</v>
      </c>
      <c r="Q129" s="303"/>
      <c r="R129" s="303"/>
      <c r="S129" s="303"/>
      <c r="T129" s="303"/>
      <c r="U129" s="303"/>
      <c r="V129" s="303"/>
      <c r="W129" s="303"/>
      <c r="X129" s="255" t="str">
        <f>'Timber Order'!$C$20</f>
        <v>Roof Beam 46 x 96 x 5750</v>
      </c>
      <c r="Y129" s="297">
        <v>1.0</v>
      </c>
      <c r="Z129" s="297">
        <f t="shared" si="114"/>
        <v>32</v>
      </c>
      <c r="AA129" s="328">
        <f t="array" ref="AA129">1-(G129/Y129/index('Timber Order'!G:G,match($X129,'Timber Order'!C:C,0),1))</f>
        <v>0.02869565217</v>
      </c>
      <c r="AB129" s="329">
        <f t="shared" si="115"/>
        <v>0.78922752</v>
      </c>
      <c r="AC129" s="329">
        <f t="array" ref="AC129">A129*Y129*index('Timber Order'!G:G,match($X129,'Timber Order'!C:C,0),1)</f>
        <v>0.812544</v>
      </c>
      <c r="AD129" s="330">
        <f t="array" ref="AD129">Y129*index('Timber Order'!G:G,match($X129,'Timber Order'!C:C,0),1)</f>
        <v>0.025392</v>
      </c>
      <c r="AE129" s="330">
        <f t="shared" si="116"/>
        <v>0.02331648</v>
      </c>
      <c r="AF129" s="301"/>
    </row>
    <row r="130">
      <c r="A130" s="294">
        <f>sumif('Structures Database'!B:B,C130,'Structures Database'!W:W)</f>
        <v>0</v>
      </c>
      <c r="B130" s="85" t="s">
        <v>48</v>
      </c>
      <c r="C130" s="326" t="str">
        <f t="shared" si="108"/>
        <v>Roof Sub Beam 46 x 96 x 5680</v>
      </c>
      <c r="D130" s="257">
        <v>46.0</v>
      </c>
      <c r="E130" s="291">
        <v>96.0</v>
      </c>
      <c r="F130" s="295">
        <v>5680.0</v>
      </c>
      <c r="G130" s="327">
        <f t="shared" si="109"/>
        <v>0.02508288</v>
      </c>
      <c r="H130" s="305">
        <f t="shared" si="110"/>
        <v>14.07149568</v>
      </c>
      <c r="I130" s="305">
        <f t="shared" si="111"/>
        <v>22.66662109</v>
      </c>
      <c r="J130" s="297">
        <v>5.0</v>
      </c>
      <c r="K130" s="85" t="s">
        <v>581</v>
      </c>
      <c r="L130" s="302" t="s">
        <v>566</v>
      </c>
      <c r="M130" s="256">
        <f t="shared" si="74"/>
        <v>6.398784</v>
      </c>
      <c r="N130" s="286">
        <f t="shared" si="112"/>
        <v>0.15625</v>
      </c>
      <c r="O130" s="286">
        <f t="shared" si="113"/>
        <v>6.555034</v>
      </c>
      <c r="P130" s="254">
        <f t="shared" si="77"/>
        <v>0</v>
      </c>
      <c r="Q130" s="303"/>
      <c r="R130" s="303"/>
      <c r="S130" s="303"/>
      <c r="T130" s="303"/>
      <c r="U130" s="303"/>
      <c r="V130" s="303"/>
      <c r="W130" s="303"/>
      <c r="X130" s="255" t="str">
        <f>'Timber Order'!$C$20</f>
        <v>Roof Beam 46 x 96 x 5750</v>
      </c>
      <c r="Y130" s="297">
        <v>1.0</v>
      </c>
      <c r="Z130" s="297">
        <f t="shared" si="114"/>
        <v>0</v>
      </c>
      <c r="AA130" s="328">
        <f t="array" ref="AA130">1-(G130/Y130/index('Timber Order'!G:G,match($X130,'Timber Order'!C:C,0),1))</f>
        <v>0.01217391304</v>
      </c>
      <c r="AB130" s="329">
        <f t="shared" si="115"/>
        <v>0</v>
      </c>
      <c r="AC130" s="329">
        <f t="array" ref="AC130">A130*Y130*index('Timber Order'!G:G,match($X130,'Timber Order'!C:C,0),1)</f>
        <v>0</v>
      </c>
      <c r="AD130" s="330">
        <f t="array" ref="AD130">Y130*index('Timber Order'!G:G,match($X130,'Timber Order'!C:C,0),1)</f>
        <v>0.025392</v>
      </c>
      <c r="AE130" s="330">
        <f t="shared" si="116"/>
        <v>0</v>
      </c>
      <c r="AF130" s="301"/>
    </row>
    <row r="131">
      <c r="A131" s="324">
        <f>sumif('Structures Database'!B:B,C131,'Structures Database'!W:W)</f>
        <v>6</v>
      </c>
      <c r="B131" s="319" t="s">
        <v>48</v>
      </c>
      <c r="C131" s="320" t="str">
        <f t="shared" si="108"/>
        <v>Roof Support Block 46 x 96 x 325</v>
      </c>
      <c r="D131" s="257">
        <v>46.0</v>
      </c>
      <c r="E131" s="291">
        <v>96.0</v>
      </c>
      <c r="F131" s="291">
        <v>325.0</v>
      </c>
      <c r="G131" s="288">
        <f t="shared" si="109"/>
        <v>0.0014352</v>
      </c>
      <c r="H131" s="289">
        <f t="shared" si="110"/>
        <v>0.8051472</v>
      </c>
      <c r="I131" s="289">
        <f t="shared" si="111"/>
        <v>1.296945749</v>
      </c>
      <c r="J131" s="321">
        <v>5.0</v>
      </c>
      <c r="K131" s="319" t="s">
        <v>581</v>
      </c>
      <c r="L131" s="325" t="s">
        <v>567</v>
      </c>
      <c r="M131" s="256">
        <f t="shared" si="74"/>
        <v>0.381701376</v>
      </c>
      <c r="N131" s="322">
        <f t="shared" si="112"/>
        <v>0.15625</v>
      </c>
      <c r="O131" s="322">
        <f t="shared" si="113"/>
        <v>0.537951376</v>
      </c>
      <c r="P131" s="254">
        <f t="shared" si="77"/>
        <v>3.227708256</v>
      </c>
      <c r="Q131" s="323"/>
      <c r="R131" s="323"/>
      <c r="S131" s="323"/>
      <c r="T131" s="323"/>
      <c r="U131" s="323"/>
      <c r="V131" s="323"/>
      <c r="W131" s="323"/>
      <c r="X131" s="255" t="str">
        <f>'Timber Order'!$C$18</f>
        <v>Roof Beam 46 x 96 x 2450</v>
      </c>
      <c r="Y131" s="257">
        <v>0.14</v>
      </c>
      <c r="Z131" s="262">
        <f t="shared" si="114"/>
        <v>0.84</v>
      </c>
      <c r="AA131" s="316">
        <f t="array" ref="AA131">1-(G131/Y131/index('Timber Order'!G:G,match($X131,'Timber Order'!C:C,0),1))</f>
        <v>0.05247813411</v>
      </c>
      <c r="AB131" s="317">
        <f t="shared" si="115"/>
        <v>0.0086112</v>
      </c>
      <c r="AC131" s="317">
        <f t="array" ref="AC131">A131*Y131*index('Timber Order'!G:G,match($X131,'Timber Order'!C:C,0),1)</f>
        <v>0.009088128</v>
      </c>
      <c r="AD131" s="318">
        <f t="array" ref="AD131">Y131*index('Timber Order'!G:G,match($X131,'Timber Order'!C:C,0),1)</f>
        <v>0.001514688</v>
      </c>
      <c r="AE131" s="318">
        <f t="shared" si="116"/>
        <v>0.000476928</v>
      </c>
      <c r="AF131" s="320"/>
    </row>
    <row r="132">
      <c r="A132" s="258">
        <f>sumif('Structures Database'!B:B,C132,'Structures Database'!W:W)</f>
        <v>60</v>
      </c>
      <c r="B132" s="281" t="s">
        <v>48</v>
      </c>
      <c r="C132" s="315" t="str">
        <f t="shared" si="108"/>
        <v>Roof Support Block 46 x 96 x 548</v>
      </c>
      <c r="D132" s="257">
        <v>46.0</v>
      </c>
      <c r="E132" s="291">
        <v>96.0</v>
      </c>
      <c r="F132" s="257">
        <v>548.0</v>
      </c>
      <c r="G132" s="260">
        <f t="shared" si="109"/>
        <v>0.002419968</v>
      </c>
      <c r="H132" s="261">
        <f t="shared" si="110"/>
        <v>1.357602048</v>
      </c>
      <c r="I132" s="261">
        <f t="shared" si="111"/>
        <v>2.186850063</v>
      </c>
      <c r="J132" s="257">
        <v>5.0</v>
      </c>
      <c r="K132" s="257" t="s">
        <v>581</v>
      </c>
      <c r="L132" s="257" t="s">
        <v>567</v>
      </c>
      <c r="M132" s="256">
        <f t="shared" si="74"/>
        <v>0.6816096</v>
      </c>
      <c r="N132" s="255">
        <f t="shared" si="112"/>
        <v>0.15625</v>
      </c>
      <c r="O132" s="255">
        <f t="shared" si="113"/>
        <v>0.8378596</v>
      </c>
      <c r="P132" s="254">
        <f t="shared" si="77"/>
        <v>50.271576</v>
      </c>
      <c r="Q132" s="256"/>
      <c r="R132" s="255"/>
      <c r="S132" s="255"/>
      <c r="T132" s="255"/>
      <c r="U132" s="255"/>
      <c r="V132" s="255"/>
      <c r="W132" s="255"/>
      <c r="X132" s="323" t="str">
        <f>'Timber Order'!$C$18</f>
        <v>Roof Beam 46 x 96 x 2450</v>
      </c>
      <c r="Y132" s="257">
        <v>0.25</v>
      </c>
      <c r="Z132" s="262">
        <f t="shared" si="114"/>
        <v>15</v>
      </c>
      <c r="AA132" s="316">
        <f t="array" ref="AA132">1-(G132/Y132/index('Timber Order'!G:G,match($X132,'Timber Order'!C:C,0),1))</f>
        <v>0.1053061224</v>
      </c>
      <c r="AB132" s="317">
        <f t="shared" si="115"/>
        <v>0.14519808</v>
      </c>
      <c r="AC132" s="317">
        <f t="array" ref="AC132">A132*Y132*index('Timber Order'!G:G,match($X132,'Timber Order'!C:C,0),1)</f>
        <v>0.162288</v>
      </c>
      <c r="AD132" s="318">
        <f t="array" ref="AD132">Y132*index('Timber Order'!G:G,match($X132,'Timber Order'!C:C,0),1)</f>
        <v>0.0027048</v>
      </c>
      <c r="AE132" s="318">
        <f t="shared" si="116"/>
        <v>0.01708992</v>
      </c>
      <c r="AF132" s="259"/>
    </row>
    <row r="133">
      <c r="A133" s="258"/>
      <c r="B133" s="259"/>
      <c r="C133" s="259"/>
      <c r="D133" s="259"/>
      <c r="E133" s="259"/>
      <c r="F133" s="259"/>
      <c r="G133" s="260"/>
      <c r="H133" s="261"/>
      <c r="I133" s="261"/>
      <c r="J133" s="259"/>
      <c r="K133" s="259"/>
      <c r="L133" s="259"/>
      <c r="M133" s="256">
        <f t="shared" si="74"/>
        <v>0</v>
      </c>
      <c r="N133" s="255"/>
      <c r="O133" s="255"/>
      <c r="P133" s="254">
        <f t="shared" si="77"/>
        <v>0</v>
      </c>
      <c r="Q133" s="256"/>
      <c r="R133" s="255"/>
      <c r="S133" s="255"/>
      <c r="T133" s="255"/>
      <c r="U133" s="255"/>
      <c r="V133" s="255"/>
      <c r="W133" s="255"/>
      <c r="X133" s="255"/>
      <c r="Y133" s="262"/>
      <c r="Z133" s="262"/>
      <c r="AA133" s="255"/>
      <c r="AB133" s="255"/>
      <c r="AC133" s="259"/>
      <c r="AD133" s="259"/>
      <c r="AE133" s="259"/>
      <c r="AF133" s="259"/>
    </row>
    <row r="134">
      <c r="A134" s="258">
        <f>sumif('Structures Database'!B:B,C134,'Structures Database'!W:W)</f>
        <v>15</v>
      </c>
      <c r="B134" s="281" t="s">
        <v>48</v>
      </c>
      <c r="C134" s="315" t="str">
        <f t="shared" ref="C134:C135" si="117">K134&amp;" "&amp;L134&amp;" "&amp;D134&amp;" x "&amp;E134&amp;" x "&amp;F134</f>
        <v>Roof Fascia Board 22 x 146 x 2442</v>
      </c>
      <c r="D134" s="257">
        <v>22.0</v>
      </c>
      <c r="E134" s="257">
        <v>146.0</v>
      </c>
      <c r="F134" s="257">
        <v>2442.0</v>
      </c>
      <c r="G134" s="260">
        <f t="shared" ref="G134:G135" si="118">D134*E134*F134/1000000000</f>
        <v>0.007843704</v>
      </c>
      <c r="H134" s="261">
        <f t="shared" ref="H134:H135" si="119">G134*$D$16</f>
        <v>4.400317944</v>
      </c>
      <c r="I134" s="261">
        <f t="shared" ref="I134:I135" si="120">G134*$D$18*$D$20</f>
        <v>7.08811215</v>
      </c>
      <c r="J134" s="257">
        <v>5.0</v>
      </c>
      <c r="K134" s="257" t="s">
        <v>581</v>
      </c>
      <c r="L134" s="257" t="s">
        <v>582</v>
      </c>
      <c r="M134" s="256">
        <f t="shared" si="74"/>
        <v>2.275702</v>
      </c>
      <c r="N134" s="255">
        <f t="shared" ref="N134:N135" si="121">J134*$D$19/(8*60)</f>
        <v>0.15625</v>
      </c>
      <c r="O134" s="255">
        <f t="shared" ref="O134:O135" si="122">M134+N134</f>
        <v>2.431952</v>
      </c>
      <c r="P134" s="254">
        <f t="shared" si="77"/>
        <v>36.47928</v>
      </c>
      <c r="Q134" s="256"/>
      <c r="R134" s="255"/>
      <c r="S134" s="255"/>
      <c r="T134" s="255"/>
      <c r="U134" s="255"/>
      <c r="V134" s="255"/>
      <c r="W134" s="255"/>
      <c r="X134" s="323" t="str">
        <f>'Timber Order'!C31</f>
        <v>Timber Fascia Board 22 x 146 x 5450</v>
      </c>
      <c r="Y134" s="257">
        <v>0.5</v>
      </c>
      <c r="Z134" s="262">
        <f t="shared" ref="Z134:Z135" si="123">A134*Y134</f>
        <v>7.5</v>
      </c>
      <c r="AA134" s="316">
        <f t="array" ref="AA134">1-(G134/Y134/index('Timber Order'!G:G,match($X134,'Timber Order'!C:C,0),1))</f>
        <v>0.103853211</v>
      </c>
      <c r="AB134" s="317">
        <f t="shared" ref="AB134:AB135" si="124">A134*G134</f>
        <v>0.11765556</v>
      </c>
      <c r="AC134" s="317">
        <f t="array" ref="AC134">A134*Y134*index('Timber Order'!G:G,match($X134,'Timber Order'!C:C,0),1)</f>
        <v>0.1312905</v>
      </c>
      <c r="AD134" s="318">
        <f t="array" ref="AD134">Y134*index('Timber Order'!G:G,match($X134,'Timber Order'!C:C,0),1)</f>
        <v>0.0087527</v>
      </c>
      <c r="AE134" s="318">
        <f t="shared" ref="AE134:AE135" si="125">AC134-AB134</f>
        <v>0.01363494</v>
      </c>
      <c r="AF134" s="259"/>
    </row>
    <row r="135">
      <c r="A135" s="258">
        <f>('Project Costs'!A115+'Project Costs'!A117)*0.8</f>
        <v>8.4</v>
      </c>
      <c r="B135" s="281" t="s">
        <v>48</v>
      </c>
      <c r="C135" s="315" t="str">
        <f t="shared" si="117"/>
        <v>Window Sill Plank 22 x 196 x 5450</v>
      </c>
      <c r="D135" s="257">
        <v>22.0</v>
      </c>
      <c r="E135" s="257">
        <v>196.0</v>
      </c>
      <c r="F135" s="257">
        <v>5450.0</v>
      </c>
      <c r="G135" s="260">
        <f t="shared" si="118"/>
        <v>0.0235004</v>
      </c>
      <c r="H135" s="261">
        <f t="shared" si="119"/>
        <v>13.1837244</v>
      </c>
      <c r="I135" s="261">
        <f t="shared" si="120"/>
        <v>21.23658297</v>
      </c>
      <c r="J135" s="257">
        <v>5.0</v>
      </c>
      <c r="K135" s="257" t="s">
        <v>583</v>
      </c>
      <c r="L135" s="257" t="s">
        <v>584</v>
      </c>
      <c r="M135" s="256">
        <f t="shared" si="74"/>
        <v>6.110104</v>
      </c>
      <c r="N135" s="255">
        <f t="shared" si="121"/>
        <v>0.15625</v>
      </c>
      <c r="O135" s="255">
        <f t="shared" si="122"/>
        <v>6.266354</v>
      </c>
      <c r="P135" s="254">
        <f t="shared" si="77"/>
        <v>52.6373736</v>
      </c>
      <c r="Q135" s="256"/>
      <c r="R135" s="255"/>
      <c r="S135" s="255"/>
      <c r="T135" s="255"/>
      <c r="U135" s="255"/>
      <c r="V135" s="255"/>
      <c r="W135" s="255"/>
      <c r="X135" s="323" t="str">
        <f>'Timber Order'!C32</f>
        <v>Timber Fascia Board 22 x 196 x 5450</v>
      </c>
      <c r="Y135" s="257">
        <v>1.0</v>
      </c>
      <c r="Z135" s="262">
        <f t="shared" si="123"/>
        <v>8.4</v>
      </c>
      <c r="AA135" s="316">
        <f t="array" ref="AA135">1-(G135/Y135/index('Timber Order'!G:G,match($X135,'Timber Order'!C:C,0),1))</f>
        <v>0</v>
      </c>
      <c r="AB135" s="317">
        <f t="shared" si="124"/>
        <v>0.19740336</v>
      </c>
      <c r="AC135" s="317">
        <f t="array" ref="AC135">A135*Y135*index('Timber Order'!G:G,match($X135,'Timber Order'!C:C,0),1)</f>
        <v>0.19740336</v>
      </c>
      <c r="AD135" s="318">
        <f t="array" ref="AD135">Y135*index('Timber Order'!G:G,match($X135,'Timber Order'!C:C,0),1)</f>
        <v>0.0235004</v>
      </c>
      <c r="AE135" s="318">
        <f t="shared" si="125"/>
        <v>0</v>
      </c>
      <c r="AF135" s="259"/>
    </row>
    <row r="136">
      <c r="A136" s="258"/>
      <c r="B136" s="259"/>
      <c r="C136" s="259"/>
      <c r="D136" s="259"/>
      <c r="E136" s="259"/>
      <c r="F136" s="259"/>
      <c r="G136" s="260"/>
      <c r="H136" s="261"/>
      <c r="I136" s="261"/>
      <c r="J136" s="259"/>
      <c r="K136" s="259"/>
      <c r="L136" s="259"/>
      <c r="M136" s="256"/>
      <c r="N136" s="255"/>
      <c r="O136" s="255"/>
      <c r="P136" s="255"/>
      <c r="Q136" s="256"/>
      <c r="R136" s="255"/>
      <c r="S136" s="255"/>
      <c r="T136" s="255"/>
      <c r="U136" s="255"/>
      <c r="V136" s="255"/>
      <c r="W136" s="255"/>
      <c r="X136" s="255"/>
      <c r="Y136" s="262"/>
      <c r="Z136" s="262"/>
      <c r="AA136" s="255"/>
      <c r="AB136" s="255"/>
      <c r="AC136" s="259"/>
      <c r="AD136" s="259"/>
      <c r="AE136" s="259"/>
      <c r="AF136" s="259"/>
    </row>
    <row r="137">
      <c r="A137" s="258"/>
      <c r="B137" s="259"/>
      <c r="C137" s="259"/>
      <c r="D137" s="259"/>
      <c r="E137" s="259"/>
      <c r="F137" s="259"/>
      <c r="G137" s="260"/>
      <c r="H137" s="261"/>
      <c r="I137" s="261"/>
      <c r="J137" s="259"/>
      <c r="K137" s="259"/>
      <c r="L137" s="259"/>
      <c r="M137" s="256"/>
      <c r="N137" s="255"/>
      <c r="O137" s="255"/>
      <c r="P137" s="255"/>
      <c r="Q137" s="256"/>
      <c r="R137" s="255"/>
      <c r="S137" s="255"/>
      <c r="T137" s="255"/>
      <c r="U137" s="255"/>
      <c r="V137" s="255"/>
      <c r="W137" s="255"/>
      <c r="X137" s="255"/>
      <c r="Y137" s="262"/>
      <c r="Z137" s="262"/>
      <c r="AA137" s="255"/>
      <c r="AB137" s="255"/>
      <c r="AC137" s="259"/>
      <c r="AD137" s="259"/>
      <c r="AE137" s="259"/>
      <c r="AF137" s="259"/>
    </row>
    <row r="138">
      <c r="A138" s="258"/>
      <c r="B138" s="259"/>
      <c r="C138" s="259"/>
      <c r="D138" s="259"/>
      <c r="E138" s="259"/>
      <c r="F138" s="259"/>
      <c r="G138" s="260"/>
      <c r="H138" s="261"/>
      <c r="I138" s="261"/>
      <c r="J138" s="259"/>
      <c r="K138" s="259"/>
      <c r="L138" s="259"/>
      <c r="M138" s="256"/>
      <c r="N138" s="255"/>
      <c r="O138" s="255"/>
      <c r="P138" s="255"/>
      <c r="Q138" s="256"/>
      <c r="R138" s="255"/>
      <c r="S138" s="255"/>
      <c r="T138" s="255"/>
      <c r="U138" s="255"/>
      <c r="V138" s="255"/>
      <c r="W138" s="255"/>
      <c r="X138" s="255"/>
      <c r="Y138" s="262"/>
      <c r="Z138" s="262"/>
      <c r="AA138" s="255"/>
      <c r="AB138" s="255"/>
      <c r="AC138" s="259"/>
      <c r="AD138" s="259"/>
      <c r="AE138" s="259"/>
      <c r="AF138" s="259"/>
    </row>
    <row r="139">
      <c r="A139" s="258"/>
      <c r="B139" s="259"/>
      <c r="C139" s="257"/>
      <c r="D139" s="259"/>
      <c r="E139" s="259"/>
      <c r="F139" s="259"/>
      <c r="G139" s="260"/>
      <c r="H139" s="261"/>
      <c r="I139" s="261"/>
      <c r="J139" s="259"/>
      <c r="K139" s="259"/>
      <c r="L139" s="259"/>
      <c r="M139" s="256"/>
      <c r="N139" s="255"/>
      <c r="O139" s="255"/>
      <c r="P139" s="255"/>
      <c r="Q139" s="256"/>
      <c r="R139" s="255"/>
      <c r="S139" s="255"/>
      <c r="T139" s="255"/>
      <c r="U139" s="255"/>
      <c r="V139" s="255"/>
      <c r="W139" s="255"/>
      <c r="X139" s="255"/>
      <c r="Y139" s="262"/>
      <c r="Z139" s="262"/>
      <c r="AA139" s="255"/>
      <c r="AB139" s="255"/>
      <c r="AC139" s="259"/>
      <c r="AD139" s="259"/>
      <c r="AE139" s="259"/>
      <c r="AF139" s="259"/>
    </row>
    <row r="140">
      <c r="A140" s="258"/>
      <c r="B140" s="259"/>
      <c r="C140" s="257"/>
      <c r="D140" s="333"/>
      <c r="E140" s="259"/>
      <c r="F140" s="259"/>
      <c r="G140" s="260"/>
      <c r="H140" s="261"/>
      <c r="I140" s="261"/>
      <c r="J140" s="259"/>
      <c r="K140" s="259"/>
      <c r="L140" s="259"/>
      <c r="M140" s="256"/>
      <c r="N140" s="255"/>
      <c r="O140" s="255"/>
      <c r="P140" s="255"/>
      <c r="Q140" s="256"/>
      <c r="R140" s="255"/>
      <c r="S140" s="255"/>
      <c r="T140" s="255"/>
      <c r="U140" s="255"/>
      <c r="V140" s="255"/>
      <c r="W140" s="255"/>
      <c r="X140" s="255"/>
      <c r="Y140" s="262"/>
      <c r="Z140" s="262"/>
      <c r="AA140" s="255"/>
      <c r="AB140" s="255"/>
      <c r="AC140" s="259"/>
      <c r="AD140" s="259"/>
      <c r="AE140" s="259"/>
      <c r="AF140" s="259"/>
    </row>
    <row r="141">
      <c r="A141" s="258"/>
      <c r="B141" s="259"/>
      <c r="C141" s="257"/>
      <c r="D141" s="333"/>
      <c r="E141" s="259"/>
      <c r="F141" s="259"/>
      <c r="G141" s="260"/>
      <c r="H141" s="261"/>
      <c r="I141" s="261"/>
      <c r="J141" s="259"/>
      <c r="K141" s="259"/>
      <c r="L141" s="259"/>
      <c r="M141" s="256"/>
      <c r="N141" s="255"/>
      <c r="O141" s="255"/>
      <c r="P141" s="255"/>
      <c r="Q141" s="256"/>
      <c r="R141" s="255"/>
      <c r="S141" s="255"/>
      <c r="T141" s="255"/>
      <c r="U141" s="255"/>
      <c r="V141" s="255"/>
      <c r="W141" s="255"/>
      <c r="X141" s="255"/>
      <c r="Y141" s="262"/>
      <c r="Z141" s="262"/>
      <c r="AA141" s="255"/>
      <c r="AB141" s="255"/>
      <c r="AC141" s="259"/>
      <c r="AD141" s="259"/>
      <c r="AE141" s="259"/>
      <c r="AF141" s="259"/>
    </row>
    <row r="142">
      <c r="A142" s="258"/>
      <c r="B142" s="259"/>
      <c r="C142" s="257"/>
      <c r="D142" s="333"/>
      <c r="E142" s="259"/>
      <c r="F142" s="259"/>
      <c r="G142" s="260"/>
      <c r="H142" s="261"/>
      <c r="I142" s="261"/>
      <c r="J142" s="259"/>
      <c r="K142" s="259"/>
      <c r="L142" s="259"/>
      <c r="M142" s="256"/>
      <c r="N142" s="255"/>
      <c r="O142" s="255"/>
      <c r="P142" s="255"/>
      <c r="Q142" s="256"/>
      <c r="R142" s="255"/>
      <c r="S142" s="255"/>
      <c r="T142" s="255"/>
      <c r="U142" s="255"/>
      <c r="V142" s="255"/>
      <c r="W142" s="255"/>
      <c r="X142" s="255"/>
      <c r="Y142" s="262"/>
      <c r="Z142" s="262"/>
      <c r="AA142" s="255"/>
      <c r="AB142" s="255"/>
      <c r="AC142" s="259"/>
      <c r="AD142" s="259"/>
      <c r="AE142" s="259"/>
      <c r="AF142" s="259"/>
    </row>
    <row r="143">
      <c r="A143" s="258"/>
      <c r="B143" s="259"/>
      <c r="C143" s="257"/>
      <c r="D143" s="333"/>
      <c r="E143" s="259"/>
      <c r="F143" s="259"/>
      <c r="G143" s="260"/>
      <c r="H143" s="261"/>
      <c r="I143" s="261"/>
      <c r="J143" s="259"/>
      <c r="K143" s="259"/>
      <c r="L143" s="259"/>
      <c r="M143" s="256"/>
      <c r="N143" s="255"/>
      <c r="O143" s="255"/>
      <c r="P143" s="255"/>
      <c r="Q143" s="256"/>
      <c r="R143" s="255"/>
      <c r="S143" s="255"/>
      <c r="T143" s="255"/>
      <c r="U143" s="255"/>
      <c r="V143" s="255"/>
      <c r="W143" s="255"/>
      <c r="X143" s="255"/>
      <c r="Y143" s="262"/>
      <c r="Z143" s="262"/>
      <c r="AA143" s="255"/>
      <c r="AB143" s="255"/>
      <c r="AC143" s="259"/>
      <c r="AD143" s="259"/>
      <c r="AE143" s="259"/>
      <c r="AF143" s="259"/>
    </row>
    <row r="144">
      <c r="A144" s="258"/>
      <c r="B144" s="259"/>
      <c r="C144" s="257"/>
      <c r="D144" s="333"/>
      <c r="E144" s="259"/>
      <c r="F144" s="259"/>
      <c r="G144" s="260"/>
      <c r="H144" s="261"/>
      <c r="I144" s="261"/>
      <c r="J144" s="259"/>
      <c r="K144" s="259"/>
      <c r="L144" s="259"/>
      <c r="M144" s="256"/>
      <c r="N144" s="255"/>
      <c r="O144" s="255"/>
      <c r="P144" s="255"/>
      <c r="Q144" s="256"/>
      <c r="R144" s="255"/>
      <c r="S144" s="255"/>
      <c r="T144" s="255"/>
      <c r="U144" s="255"/>
      <c r="V144" s="255"/>
      <c r="W144" s="255"/>
      <c r="X144" s="255"/>
      <c r="Y144" s="262"/>
      <c r="Z144" s="262"/>
      <c r="AA144" s="255"/>
      <c r="AB144" s="255"/>
      <c r="AC144" s="259"/>
      <c r="AD144" s="259"/>
      <c r="AE144" s="259"/>
      <c r="AF144" s="259"/>
    </row>
    <row r="145">
      <c r="A145" s="258"/>
      <c r="B145" s="259"/>
      <c r="C145" s="257"/>
      <c r="D145" s="333"/>
      <c r="E145" s="259"/>
      <c r="F145" s="259"/>
      <c r="G145" s="260"/>
      <c r="H145" s="261"/>
      <c r="I145" s="261"/>
      <c r="J145" s="259"/>
      <c r="K145" s="259"/>
      <c r="L145" s="259"/>
      <c r="M145" s="256"/>
      <c r="N145" s="255"/>
      <c r="O145" s="255"/>
      <c r="P145" s="255"/>
      <c r="Q145" s="256"/>
      <c r="R145" s="255"/>
      <c r="S145" s="255"/>
      <c r="T145" s="255"/>
      <c r="U145" s="255"/>
      <c r="V145" s="255"/>
      <c r="W145" s="255"/>
      <c r="X145" s="255"/>
      <c r="Y145" s="262"/>
      <c r="Z145" s="262"/>
      <c r="AA145" s="255"/>
      <c r="AB145" s="255"/>
      <c r="AC145" s="259"/>
      <c r="AD145" s="259"/>
      <c r="AE145" s="259"/>
      <c r="AF145" s="259"/>
    </row>
    <row r="146">
      <c r="A146" s="258"/>
      <c r="B146" s="259"/>
      <c r="C146" s="257"/>
      <c r="D146" s="333"/>
      <c r="E146" s="259"/>
      <c r="F146" s="259"/>
      <c r="G146" s="260"/>
      <c r="H146" s="261"/>
      <c r="I146" s="261"/>
      <c r="J146" s="259"/>
      <c r="K146" s="259"/>
      <c r="L146" s="259"/>
      <c r="M146" s="256"/>
      <c r="N146" s="255"/>
      <c r="O146" s="255"/>
      <c r="P146" s="255"/>
      <c r="Q146" s="256"/>
      <c r="R146" s="255"/>
      <c r="S146" s="255"/>
      <c r="T146" s="255"/>
      <c r="U146" s="255"/>
      <c r="V146" s="255"/>
      <c r="W146" s="255"/>
      <c r="X146" s="255"/>
      <c r="Y146" s="262"/>
      <c r="Z146" s="262"/>
      <c r="AA146" s="255"/>
      <c r="AB146" s="255"/>
      <c r="AC146" s="259"/>
      <c r="AD146" s="259"/>
      <c r="AE146" s="259"/>
      <c r="AF146" s="259"/>
    </row>
    <row r="147">
      <c r="A147" s="258"/>
      <c r="B147" s="259"/>
      <c r="C147" s="257"/>
      <c r="D147" s="333"/>
      <c r="E147" s="259"/>
      <c r="F147" s="259"/>
      <c r="G147" s="260"/>
      <c r="H147" s="261"/>
      <c r="I147" s="261"/>
      <c r="J147" s="259"/>
      <c r="K147" s="259"/>
      <c r="L147" s="259"/>
      <c r="M147" s="256"/>
      <c r="N147" s="255"/>
      <c r="O147" s="255"/>
      <c r="P147" s="255"/>
      <c r="Q147" s="256"/>
      <c r="R147" s="255"/>
      <c r="S147" s="255"/>
      <c r="T147" s="255"/>
      <c r="U147" s="255"/>
      <c r="V147" s="255"/>
      <c r="W147" s="255"/>
      <c r="X147" s="255"/>
      <c r="Y147" s="262"/>
      <c r="Z147" s="262"/>
      <c r="AA147" s="255"/>
      <c r="AB147" s="255"/>
      <c r="AC147" s="259"/>
      <c r="AD147" s="259"/>
      <c r="AE147" s="259"/>
      <c r="AF147" s="259"/>
    </row>
    <row r="148">
      <c r="A148" s="258"/>
      <c r="B148" s="259"/>
      <c r="C148" s="257"/>
      <c r="D148" s="333"/>
      <c r="E148" s="259"/>
      <c r="F148" s="259"/>
      <c r="G148" s="260"/>
      <c r="H148" s="261"/>
      <c r="I148" s="261"/>
      <c r="J148" s="259"/>
      <c r="K148" s="259"/>
      <c r="L148" s="259"/>
      <c r="M148" s="256"/>
      <c r="N148" s="255"/>
      <c r="O148" s="255"/>
      <c r="P148" s="255"/>
      <c r="Q148" s="256"/>
      <c r="R148" s="255"/>
      <c r="S148" s="255"/>
      <c r="T148" s="255"/>
      <c r="U148" s="255"/>
      <c r="V148" s="255"/>
      <c r="W148" s="255"/>
      <c r="X148" s="255"/>
      <c r="Y148" s="262"/>
      <c r="Z148" s="262"/>
      <c r="AA148" s="255"/>
      <c r="AB148" s="255"/>
      <c r="AC148" s="259"/>
      <c r="AD148" s="259"/>
      <c r="AE148" s="259"/>
      <c r="AF148" s="259"/>
    </row>
    <row r="149">
      <c r="A149" s="258"/>
      <c r="B149" s="259"/>
      <c r="C149" s="257"/>
      <c r="D149" s="333"/>
      <c r="E149" s="259"/>
      <c r="F149" s="259"/>
      <c r="G149" s="260"/>
      <c r="H149" s="261"/>
      <c r="I149" s="261"/>
      <c r="J149" s="259"/>
      <c r="K149" s="259"/>
      <c r="L149" s="259"/>
      <c r="M149" s="256"/>
      <c r="N149" s="255"/>
      <c r="O149" s="255"/>
      <c r="P149" s="255"/>
      <c r="Q149" s="256"/>
      <c r="R149" s="255"/>
      <c r="S149" s="255"/>
      <c r="T149" s="255"/>
      <c r="U149" s="255"/>
      <c r="V149" s="255"/>
      <c r="W149" s="255"/>
      <c r="X149" s="255"/>
      <c r="Y149" s="262"/>
      <c r="Z149" s="262"/>
      <c r="AA149" s="255"/>
      <c r="AB149" s="255"/>
      <c r="AC149" s="259"/>
      <c r="AD149" s="259"/>
      <c r="AE149" s="259"/>
      <c r="AF149" s="259"/>
    </row>
    <row r="150">
      <c r="A150" s="258"/>
      <c r="B150" s="259"/>
      <c r="C150" s="259"/>
      <c r="D150" s="259"/>
      <c r="E150" s="259"/>
      <c r="F150" s="259"/>
      <c r="G150" s="260"/>
      <c r="H150" s="261"/>
      <c r="I150" s="261"/>
      <c r="J150" s="259"/>
      <c r="K150" s="259"/>
      <c r="L150" s="259"/>
      <c r="M150" s="256"/>
      <c r="N150" s="255"/>
      <c r="O150" s="255"/>
      <c r="P150" s="255"/>
      <c r="Q150" s="256"/>
      <c r="R150" s="255"/>
      <c r="S150" s="255"/>
      <c r="T150" s="255"/>
      <c r="U150" s="255"/>
      <c r="V150" s="255"/>
      <c r="W150" s="255"/>
      <c r="X150" s="255"/>
      <c r="Y150" s="262"/>
      <c r="Z150" s="262"/>
      <c r="AA150" s="255"/>
      <c r="AB150" s="255"/>
      <c r="AC150" s="259"/>
      <c r="AD150" s="259"/>
      <c r="AE150" s="259"/>
      <c r="AF150" s="259"/>
    </row>
    <row r="151">
      <c r="A151" s="258"/>
      <c r="B151" s="259"/>
      <c r="C151" s="259"/>
      <c r="D151" s="259"/>
      <c r="E151" s="259"/>
      <c r="F151" s="259"/>
      <c r="G151" s="260"/>
      <c r="H151" s="261"/>
      <c r="I151" s="261"/>
      <c r="J151" s="259"/>
      <c r="K151" s="259"/>
      <c r="L151" s="259"/>
      <c r="M151" s="256"/>
      <c r="N151" s="255"/>
      <c r="O151" s="255"/>
      <c r="P151" s="255"/>
      <c r="Q151" s="256"/>
      <c r="R151" s="255"/>
      <c r="S151" s="255"/>
      <c r="T151" s="255"/>
      <c r="U151" s="255"/>
      <c r="V151" s="255"/>
      <c r="W151" s="255"/>
      <c r="X151" s="255"/>
      <c r="Y151" s="262"/>
      <c r="Z151" s="262"/>
      <c r="AA151" s="255"/>
      <c r="AB151" s="255"/>
      <c r="AC151" s="259"/>
      <c r="AD151" s="259"/>
      <c r="AE151" s="259"/>
      <c r="AF151" s="259"/>
    </row>
    <row r="152">
      <c r="A152" s="258"/>
      <c r="B152" s="259"/>
      <c r="C152" s="259"/>
      <c r="D152" s="259"/>
      <c r="E152" s="259"/>
      <c r="F152" s="259"/>
      <c r="G152" s="260"/>
      <c r="H152" s="261"/>
      <c r="I152" s="261"/>
      <c r="J152" s="259"/>
      <c r="K152" s="259"/>
      <c r="L152" s="259"/>
      <c r="M152" s="256"/>
      <c r="N152" s="255"/>
      <c r="O152" s="255"/>
      <c r="P152" s="255"/>
      <c r="Q152" s="256"/>
      <c r="R152" s="255"/>
      <c r="S152" s="255"/>
      <c r="T152" s="255"/>
      <c r="U152" s="255"/>
      <c r="V152" s="255"/>
      <c r="W152" s="255"/>
      <c r="X152" s="255"/>
      <c r="Y152" s="262"/>
      <c r="Z152" s="262"/>
      <c r="AA152" s="255"/>
      <c r="AB152" s="255"/>
      <c r="AC152" s="259"/>
      <c r="AD152" s="259"/>
      <c r="AE152" s="259"/>
      <c r="AF152" s="259"/>
    </row>
    <row r="153">
      <c r="A153" s="258"/>
      <c r="B153" s="259"/>
      <c r="C153" s="259"/>
      <c r="D153" s="259"/>
      <c r="E153" s="259"/>
      <c r="F153" s="259"/>
      <c r="G153" s="260"/>
      <c r="H153" s="261"/>
      <c r="I153" s="261"/>
      <c r="J153" s="259"/>
      <c r="K153" s="259"/>
      <c r="L153" s="259"/>
      <c r="M153" s="256"/>
      <c r="N153" s="255"/>
      <c r="O153" s="255"/>
      <c r="P153" s="255"/>
      <c r="Q153" s="256"/>
      <c r="R153" s="255"/>
      <c r="S153" s="255"/>
      <c r="T153" s="255"/>
      <c r="U153" s="255"/>
      <c r="V153" s="255"/>
      <c r="W153" s="255"/>
      <c r="X153" s="255"/>
      <c r="Y153" s="262"/>
      <c r="Z153" s="262"/>
      <c r="AA153" s="255"/>
      <c r="AB153" s="255"/>
      <c r="AC153" s="259"/>
      <c r="AD153" s="259"/>
      <c r="AE153" s="259"/>
      <c r="AF153" s="259"/>
    </row>
    <row r="154">
      <c r="A154" s="258"/>
      <c r="B154" s="259"/>
      <c r="C154" s="259"/>
      <c r="D154" s="259"/>
      <c r="E154" s="259"/>
      <c r="F154" s="259"/>
      <c r="G154" s="260"/>
      <c r="H154" s="261"/>
      <c r="I154" s="261"/>
      <c r="J154" s="259"/>
      <c r="K154" s="259"/>
      <c r="L154" s="259"/>
      <c r="M154" s="256"/>
      <c r="N154" s="255"/>
      <c r="O154" s="255"/>
      <c r="P154" s="255"/>
      <c r="Q154" s="256"/>
      <c r="R154" s="255"/>
      <c r="S154" s="255"/>
      <c r="T154" s="255"/>
      <c r="U154" s="255"/>
      <c r="V154" s="255"/>
      <c r="W154" s="255"/>
      <c r="X154" s="255"/>
      <c r="Y154" s="262"/>
      <c r="Z154" s="262"/>
      <c r="AA154" s="255"/>
      <c r="AB154" s="255"/>
      <c r="AC154" s="259"/>
      <c r="AD154" s="259"/>
      <c r="AE154" s="259"/>
      <c r="AF154" s="259"/>
    </row>
    <row r="155">
      <c r="A155" s="258"/>
      <c r="B155" s="259"/>
      <c r="C155" s="259"/>
      <c r="D155" s="259"/>
      <c r="E155" s="259"/>
      <c r="F155" s="259"/>
      <c r="G155" s="260"/>
      <c r="H155" s="261"/>
      <c r="I155" s="261"/>
      <c r="J155" s="259"/>
      <c r="K155" s="259"/>
      <c r="L155" s="259"/>
      <c r="M155" s="256"/>
      <c r="N155" s="255"/>
      <c r="O155" s="255"/>
      <c r="P155" s="255"/>
      <c r="Q155" s="256"/>
      <c r="R155" s="255"/>
      <c r="S155" s="255"/>
      <c r="T155" s="255"/>
      <c r="U155" s="255"/>
      <c r="V155" s="255"/>
      <c r="W155" s="255"/>
      <c r="X155" s="255"/>
      <c r="Y155" s="262"/>
      <c r="Z155" s="262"/>
      <c r="AA155" s="255"/>
      <c r="AB155" s="255"/>
      <c r="AC155" s="259"/>
      <c r="AD155" s="259"/>
      <c r="AE155" s="259"/>
      <c r="AF155" s="259"/>
    </row>
    <row r="156">
      <c r="A156" s="258"/>
      <c r="B156" s="259"/>
      <c r="C156" s="259"/>
      <c r="D156" s="259"/>
      <c r="E156" s="259"/>
      <c r="F156" s="259"/>
      <c r="G156" s="260"/>
      <c r="H156" s="261"/>
      <c r="I156" s="261"/>
      <c r="J156" s="259"/>
      <c r="K156" s="259"/>
      <c r="L156" s="259"/>
      <c r="M156" s="256"/>
      <c r="N156" s="255"/>
      <c r="O156" s="255"/>
      <c r="P156" s="255"/>
      <c r="Q156" s="256"/>
      <c r="R156" s="255"/>
      <c r="S156" s="255"/>
      <c r="T156" s="255"/>
      <c r="U156" s="255"/>
      <c r="V156" s="255"/>
      <c r="W156" s="255"/>
      <c r="X156" s="255"/>
      <c r="Y156" s="262"/>
      <c r="Z156" s="262"/>
      <c r="AA156" s="255"/>
      <c r="AB156" s="255"/>
      <c r="AC156" s="259"/>
      <c r="AD156" s="259"/>
      <c r="AE156" s="259"/>
      <c r="AF156" s="259"/>
    </row>
    <row r="157">
      <c r="A157" s="258"/>
      <c r="B157" s="259"/>
      <c r="C157" s="259"/>
      <c r="D157" s="259"/>
      <c r="E157" s="259"/>
      <c r="F157" s="259"/>
      <c r="G157" s="260"/>
      <c r="H157" s="261"/>
      <c r="I157" s="261"/>
      <c r="J157" s="259"/>
      <c r="K157" s="259"/>
      <c r="L157" s="259"/>
      <c r="M157" s="256"/>
      <c r="N157" s="255"/>
      <c r="O157" s="255"/>
      <c r="P157" s="255"/>
      <c r="Q157" s="256"/>
      <c r="R157" s="255"/>
      <c r="S157" s="255"/>
      <c r="T157" s="255"/>
      <c r="U157" s="255"/>
      <c r="V157" s="255"/>
      <c r="W157" s="255"/>
      <c r="X157" s="255"/>
      <c r="Y157" s="262"/>
      <c r="Z157" s="262"/>
      <c r="AA157" s="255"/>
      <c r="AB157" s="255"/>
      <c r="AC157" s="259"/>
      <c r="AD157" s="259"/>
      <c r="AE157" s="259"/>
      <c r="AF157" s="259"/>
    </row>
    <row r="158">
      <c r="A158" s="258"/>
      <c r="B158" s="259"/>
      <c r="C158" s="259"/>
      <c r="D158" s="259"/>
      <c r="E158" s="259"/>
      <c r="F158" s="259"/>
      <c r="G158" s="260"/>
      <c r="H158" s="261"/>
      <c r="I158" s="261"/>
      <c r="J158" s="259"/>
      <c r="K158" s="259"/>
      <c r="L158" s="259"/>
      <c r="M158" s="256"/>
      <c r="N158" s="255"/>
      <c r="O158" s="255"/>
      <c r="P158" s="255"/>
      <c r="Q158" s="256"/>
      <c r="R158" s="255"/>
      <c r="S158" s="255"/>
      <c r="T158" s="255"/>
      <c r="U158" s="255"/>
      <c r="V158" s="255"/>
      <c r="W158" s="255"/>
      <c r="X158" s="255"/>
      <c r="Y158" s="262"/>
      <c r="Z158" s="262"/>
      <c r="AA158" s="255"/>
      <c r="AB158" s="255"/>
      <c r="AC158" s="259"/>
      <c r="AD158" s="259"/>
      <c r="AE158" s="259"/>
      <c r="AF158" s="259"/>
    </row>
    <row r="159">
      <c r="A159" s="258"/>
      <c r="B159" s="259"/>
      <c r="C159" s="259"/>
      <c r="D159" s="259"/>
      <c r="E159" s="259"/>
      <c r="F159" s="259"/>
      <c r="G159" s="260"/>
      <c r="H159" s="261"/>
      <c r="I159" s="261"/>
      <c r="J159" s="259"/>
      <c r="K159" s="259"/>
      <c r="L159" s="259"/>
      <c r="M159" s="256"/>
      <c r="N159" s="255"/>
      <c r="O159" s="255"/>
      <c r="P159" s="255"/>
      <c r="Q159" s="256"/>
      <c r="R159" s="255"/>
      <c r="S159" s="255"/>
      <c r="T159" s="255"/>
      <c r="U159" s="255"/>
      <c r="V159" s="255"/>
      <c r="W159" s="255"/>
      <c r="X159" s="255"/>
      <c r="Y159" s="262"/>
      <c r="Z159" s="262"/>
      <c r="AA159" s="255"/>
      <c r="AB159" s="255"/>
      <c r="AC159" s="259"/>
      <c r="AD159" s="259"/>
      <c r="AE159" s="259"/>
      <c r="AF159" s="259"/>
    </row>
    <row r="160">
      <c r="A160" s="258"/>
      <c r="B160" s="259"/>
      <c r="C160" s="259"/>
      <c r="D160" s="259"/>
      <c r="E160" s="259"/>
      <c r="F160" s="259"/>
      <c r="G160" s="260"/>
      <c r="H160" s="261"/>
      <c r="I160" s="261"/>
      <c r="J160" s="259"/>
      <c r="K160" s="259"/>
      <c r="L160" s="259"/>
      <c r="M160" s="256"/>
      <c r="N160" s="255"/>
      <c r="O160" s="255"/>
      <c r="P160" s="255"/>
      <c r="Q160" s="256"/>
      <c r="R160" s="255"/>
      <c r="S160" s="255"/>
      <c r="T160" s="255"/>
      <c r="U160" s="255"/>
      <c r="V160" s="255"/>
      <c r="W160" s="255"/>
      <c r="X160" s="255"/>
      <c r="Y160" s="262"/>
      <c r="Z160" s="262"/>
      <c r="AA160" s="255"/>
      <c r="AB160" s="255"/>
      <c r="AC160" s="259"/>
      <c r="AD160" s="259"/>
      <c r="AE160" s="259"/>
      <c r="AF160" s="259"/>
    </row>
    <row r="161">
      <c r="A161" s="258"/>
      <c r="B161" s="259"/>
      <c r="C161" s="259"/>
      <c r="D161" s="259"/>
      <c r="E161" s="259"/>
      <c r="F161" s="259"/>
      <c r="G161" s="260"/>
      <c r="H161" s="261"/>
      <c r="I161" s="261"/>
      <c r="J161" s="259"/>
      <c r="K161" s="259"/>
      <c r="L161" s="259"/>
      <c r="M161" s="256"/>
      <c r="N161" s="255"/>
      <c r="O161" s="255"/>
      <c r="P161" s="255"/>
      <c r="Q161" s="256"/>
      <c r="R161" s="255"/>
      <c r="S161" s="255"/>
      <c r="T161" s="255"/>
      <c r="U161" s="255"/>
      <c r="V161" s="255"/>
      <c r="W161" s="255"/>
      <c r="X161" s="255"/>
      <c r="Y161" s="262"/>
      <c r="Z161" s="262"/>
      <c r="AA161" s="255"/>
      <c r="AB161" s="255"/>
      <c r="AC161" s="259"/>
      <c r="AD161" s="259"/>
      <c r="AE161" s="259"/>
      <c r="AF161" s="259"/>
    </row>
    <row r="162">
      <c r="A162" s="258"/>
      <c r="B162" s="259"/>
      <c r="C162" s="259"/>
      <c r="D162" s="259"/>
      <c r="E162" s="259"/>
      <c r="F162" s="259"/>
      <c r="G162" s="260"/>
      <c r="H162" s="261"/>
      <c r="I162" s="261"/>
      <c r="J162" s="259"/>
      <c r="K162" s="259"/>
      <c r="L162" s="259"/>
      <c r="M162" s="256"/>
      <c r="N162" s="255"/>
      <c r="O162" s="255"/>
      <c r="P162" s="255"/>
      <c r="Q162" s="256"/>
      <c r="R162" s="255"/>
      <c r="S162" s="255"/>
      <c r="T162" s="255"/>
      <c r="U162" s="255"/>
      <c r="V162" s="255"/>
      <c r="W162" s="255"/>
      <c r="X162" s="255"/>
      <c r="Y162" s="262"/>
      <c r="Z162" s="262"/>
      <c r="AA162" s="255"/>
      <c r="AB162" s="255"/>
      <c r="AC162" s="259"/>
      <c r="AD162" s="259"/>
      <c r="AE162" s="259"/>
      <c r="AF162" s="259"/>
    </row>
    <row r="163">
      <c r="A163" s="258"/>
      <c r="B163" s="259"/>
      <c r="C163" s="259"/>
      <c r="D163" s="259"/>
      <c r="E163" s="259"/>
      <c r="F163" s="259"/>
      <c r="G163" s="260"/>
      <c r="H163" s="261"/>
      <c r="I163" s="261"/>
      <c r="J163" s="259"/>
      <c r="K163" s="259"/>
      <c r="L163" s="259"/>
      <c r="M163" s="256"/>
      <c r="N163" s="255"/>
      <c r="O163" s="255"/>
      <c r="P163" s="255"/>
      <c r="Q163" s="256"/>
      <c r="R163" s="255"/>
      <c r="S163" s="255"/>
      <c r="T163" s="255"/>
      <c r="U163" s="255"/>
      <c r="V163" s="255"/>
      <c r="W163" s="255"/>
      <c r="X163" s="255"/>
      <c r="Y163" s="262"/>
      <c r="Z163" s="262"/>
      <c r="AA163" s="255"/>
      <c r="AB163" s="255"/>
      <c r="AC163" s="259"/>
      <c r="AD163" s="259"/>
      <c r="AE163" s="259"/>
      <c r="AF163" s="259"/>
    </row>
    <row r="164">
      <c r="A164" s="258"/>
      <c r="B164" s="259"/>
      <c r="C164" s="259"/>
      <c r="D164" s="259"/>
      <c r="E164" s="259"/>
      <c r="F164" s="259"/>
      <c r="G164" s="260"/>
      <c r="H164" s="261"/>
      <c r="I164" s="261"/>
      <c r="J164" s="259"/>
      <c r="K164" s="259"/>
      <c r="L164" s="259"/>
      <c r="M164" s="256"/>
      <c r="N164" s="255"/>
      <c r="O164" s="255"/>
      <c r="P164" s="255"/>
      <c r="Q164" s="256"/>
      <c r="R164" s="255"/>
      <c r="S164" s="255"/>
      <c r="T164" s="255"/>
      <c r="U164" s="255"/>
      <c r="V164" s="255"/>
      <c r="W164" s="255"/>
      <c r="X164" s="255"/>
      <c r="Y164" s="262"/>
      <c r="Z164" s="262"/>
      <c r="AA164" s="255"/>
      <c r="AB164" s="255"/>
      <c r="AC164" s="259"/>
      <c r="AD164" s="259"/>
      <c r="AE164" s="259"/>
      <c r="AF164" s="259"/>
    </row>
    <row r="165">
      <c r="A165" s="258"/>
      <c r="B165" s="259"/>
      <c r="C165" s="259"/>
      <c r="D165" s="259"/>
      <c r="E165" s="259"/>
      <c r="F165" s="259"/>
      <c r="G165" s="260"/>
      <c r="H165" s="261"/>
      <c r="I165" s="261"/>
      <c r="J165" s="259"/>
      <c r="K165" s="259"/>
      <c r="L165" s="259"/>
      <c r="M165" s="256"/>
      <c r="N165" s="255"/>
      <c r="O165" s="255"/>
      <c r="P165" s="255"/>
      <c r="Q165" s="256"/>
      <c r="R165" s="255"/>
      <c r="S165" s="255"/>
      <c r="T165" s="255"/>
      <c r="U165" s="255"/>
      <c r="V165" s="255"/>
      <c r="W165" s="255"/>
      <c r="X165" s="255"/>
      <c r="Y165" s="262"/>
      <c r="Z165" s="262"/>
      <c r="AA165" s="255"/>
      <c r="AB165" s="255"/>
      <c r="AC165" s="259"/>
      <c r="AD165" s="259"/>
      <c r="AE165" s="259"/>
      <c r="AF165" s="259"/>
    </row>
    <row r="166">
      <c r="A166" s="258"/>
      <c r="B166" s="259"/>
      <c r="C166" s="259"/>
      <c r="D166" s="259"/>
      <c r="E166" s="259"/>
      <c r="F166" s="259"/>
      <c r="G166" s="260"/>
      <c r="H166" s="261"/>
      <c r="I166" s="261"/>
      <c r="J166" s="259"/>
      <c r="K166" s="259"/>
      <c r="L166" s="259"/>
      <c r="M166" s="256"/>
      <c r="N166" s="255"/>
      <c r="O166" s="255"/>
      <c r="P166" s="255"/>
      <c r="Q166" s="256"/>
      <c r="R166" s="255"/>
      <c r="S166" s="255"/>
      <c r="T166" s="255"/>
      <c r="U166" s="255"/>
      <c r="V166" s="255"/>
      <c r="W166" s="255"/>
      <c r="X166" s="255"/>
      <c r="Y166" s="262"/>
      <c r="Z166" s="262"/>
      <c r="AA166" s="255"/>
      <c r="AB166" s="255"/>
      <c r="AC166" s="259"/>
      <c r="AD166" s="259"/>
      <c r="AE166" s="259"/>
      <c r="AF166" s="259"/>
    </row>
    <row r="167">
      <c r="A167" s="258"/>
      <c r="B167" s="259"/>
      <c r="C167" s="259"/>
      <c r="D167" s="259"/>
      <c r="E167" s="259"/>
      <c r="F167" s="259"/>
      <c r="G167" s="260"/>
      <c r="H167" s="261"/>
      <c r="I167" s="261"/>
      <c r="J167" s="259"/>
      <c r="K167" s="259"/>
      <c r="L167" s="259"/>
      <c r="M167" s="256"/>
      <c r="N167" s="255"/>
      <c r="O167" s="255"/>
      <c r="P167" s="255"/>
      <c r="Q167" s="256"/>
      <c r="R167" s="255"/>
      <c r="S167" s="255"/>
      <c r="T167" s="255"/>
      <c r="U167" s="255"/>
      <c r="V167" s="255"/>
      <c r="W167" s="255"/>
      <c r="X167" s="255"/>
      <c r="Y167" s="262"/>
      <c r="Z167" s="262"/>
      <c r="AA167" s="255"/>
      <c r="AB167" s="255"/>
      <c r="AC167" s="259"/>
      <c r="AD167" s="259"/>
      <c r="AE167" s="259"/>
      <c r="AF167" s="259"/>
    </row>
    <row r="168">
      <c r="A168" s="258"/>
      <c r="B168" s="259"/>
      <c r="C168" s="259"/>
      <c r="D168" s="259"/>
      <c r="E168" s="259"/>
      <c r="F168" s="259"/>
      <c r="G168" s="260"/>
      <c r="H168" s="261"/>
      <c r="I168" s="261"/>
      <c r="J168" s="259"/>
      <c r="K168" s="259"/>
      <c r="L168" s="259"/>
      <c r="M168" s="256"/>
      <c r="N168" s="255"/>
      <c r="O168" s="255"/>
      <c r="P168" s="255"/>
      <c r="Q168" s="256"/>
      <c r="R168" s="255"/>
      <c r="S168" s="255"/>
      <c r="T168" s="255"/>
      <c r="U168" s="255"/>
      <c r="V168" s="255"/>
      <c r="W168" s="255"/>
      <c r="X168" s="255"/>
      <c r="Y168" s="262"/>
      <c r="Z168" s="262"/>
      <c r="AA168" s="255"/>
      <c r="AB168" s="255"/>
      <c r="AC168" s="259"/>
      <c r="AD168" s="259"/>
      <c r="AE168" s="259"/>
      <c r="AF168" s="259"/>
    </row>
    <row r="169">
      <c r="A169" s="258"/>
      <c r="B169" s="259"/>
      <c r="C169" s="259"/>
      <c r="D169" s="259"/>
      <c r="E169" s="259"/>
      <c r="F169" s="259"/>
      <c r="G169" s="260"/>
      <c r="H169" s="261"/>
      <c r="I169" s="261"/>
      <c r="J169" s="259"/>
      <c r="K169" s="259"/>
      <c r="L169" s="259"/>
      <c r="M169" s="256"/>
      <c r="N169" s="255"/>
      <c r="O169" s="255"/>
      <c r="P169" s="255"/>
      <c r="Q169" s="256"/>
      <c r="R169" s="255"/>
      <c r="S169" s="255"/>
      <c r="T169" s="255"/>
      <c r="U169" s="255"/>
      <c r="V169" s="255"/>
      <c r="W169" s="255"/>
      <c r="X169" s="255"/>
      <c r="Y169" s="262"/>
      <c r="Z169" s="262"/>
      <c r="AA169" s="255"/>
      <c r="AB169" s="255"/>
      <c r="AC169" s="259"/>
      <c r="AD169" s="259"/>
      <c r="AE169" s="259"/>
      <c r="AF169" s="259"/>
    </row>
    <row r="170">
      <c r="A170" s="258"/>
      <c r="B170" s="259"/>
      <c r="C170" s="259"/>
      <c r="D170" s="259"/>
      <c r="E170" s="259"/>
      <c r="F170" s="259"/>
      <c r="G170" s="260"/>
      <c r="H170" s="261"/>
      <c r="I170" s="261"/>
      <c r="J170" s="259"/>
      <c r="K170" s="259"/>
      <c r="L170" s="259"/>
      <c r="M170" s="256"/>
      <c r="N170" s="255"/>
      <c r="O170" s="255"/>
      <c r="P170" s="255"/>
      <c r="Q170" s="256"/>
      <c r="R170" s="255"/>
      <c r="S170" s="255"/>
      <c r="T170" s="255"/>
      <c r="U170" s="255"/>
      <c r="V170" s="255"/>
      <c r="W170" s="255"/>
      <c r="X170" s="255"/>
      <c r="Y170" s="262"/>
      <c r="Z170" s="262"/>
      <c r="AA170" s="255"/>
      <c r="AB170" s="255"/>
      <c r="AC170" s="259"/>
      <c r="AD170" s="259"/>
      <c r="AE170" s="259"/>
      <c r="AF170" s="259"/>
    </row>
    <row r="171">
      <c r="A171" s="258"/>
      <c r="B171" s="259"/>
      <c r="C171" s="259"/>
      <c r="D171" s="259"/>
      <c r="E171" s="259"/>
      <c r="F171" s="259"/>
      <c r="G171" s="260"/>
      <c r="H171" s="261"/>
      <c r="I171" s="261"/>
      <c r="J171" s="259"/>
      <c r="K171" s="259"/>
      <c r="L171" s="259"/>
      <c r="M171" s="256"/>
      <c r="N171" s="255"/>
      <c r="O171" s="255"/>
      <c r="P171" s="255"/>
      <c r="Q171" s="256"/>
      <c r="R171" s="255"/>
      <c r="S171" s="255"/>
      <c r="T171" s="255"/>
      <c r="U171" s="255"/>
      <c r="V171" s="255"/>
      <c r="W171" s="255"/>
      <c r="X171" s="255"/>
      <c r="Y171" s="262"/>
      <c r="Z171" s="262"/>
      <c r="AA171" s="255"/>
      <c r="AB171" s="255"/>
      <c r="AC171" s="259"/>
      <c r="AD171" s="259"/>
      <c r="AE171" s="259"/>
      <c r="AF171" s="259"/>
    </row>
    <row r="172">
      <c r="A172" s="258"/>
      <c r="B172" s="259"/>
      <c r="C172" s="259"/>
      <c r="D172" s="259"/>
      <c r="E172" s="259"/>
      <c r="F172" s="259"/>
      <c r="G172" s="260"/>
      <c r="H172" s="261"/>
      <c r="I172" s="261"/>
      <c r="J172" s="259"/>
      <c r="K172" s="259"/>
      <c r="L172" s="259"/>
      <c r="M172" s="256"/>
      <c r="N172" s="255"/>
      <c r="O172" s="255"/>
      <c r="P172" s="255"/>
      <c r="Q172" s="256"/>
      <c r="R172" s="255"/>
      <c r="S172" s="255"/>
      <c r="T172" s="255"/>
      <c r="U172" s="255"/>
      <c r="V172" s="255"/>
      <c r="W172" s="255"/>
      <c r="X172" s="255"/>
      <c r="Y172" s="262"/>
      <c r="Z172" s="262"/>
      <c r="AA172" s="255"/>
      <c r="AB172" s="255"/>
      <c r="AC172" s="259"/>
      <c r="AD172" s="259"/>
      <c r="AE172" s="259"/>
      <c r="AF172" s="259"/>
    </row>
    <row r="173">
      <c r="A173" s="258"/>
      <c r="B173" s="259"/>
      <c r="C173" s="259"/>
      <c r="D173" s="259"/>
      <c r="E173" s="259"/>
      <c r="F173" s="259"/>
      <c r="G173" s="260"/>
      <c r="H173" s="261"/>
      <c r="I173" s="261"/>
      <c r="J173" s="259"/>
      <c r="K173" s="259"/>
      <c r="L173" s="259"/>
      <c r="M173" s="256"/>
      <c r="N173" s="255"/>
      <c r="O173" s="255"/>
      <c r="P173" s="255"/>
      <c r="Q173" s="256"/>
      <c r="R173" s="255"/>
      <c r="S173" s="255"/>
      <c r="T173" s="255"/>
      <c r="U173" s="255"/>
      <c r="V173" s="255"/>
      <c r="W173" s="255"/>
      <c r="X173" s="255"/>
      <c r="Y173" s="262"/>
      <c r="Z173" s="262"/>
      <c r="AA173" s="255"/>
      <c r="AB173" s="255"/>
      <c r="AC173" s="259"/>
      <c r="AD173" s="259"/>
      <c r="AE173" s="259"/>
      <c r="AF173" s="259"/>
    </row>
    <row r="174">
      <c r="A174" s="258"/>
      <c r="B174" s="259"/>
      <c r="C174" s="259"/>
      <c r="D174" s="259"/>
      <c r="E174" s="259"/>
      <c r="F174" s="259"/>
      <c r="G174" s="260"/>
      <c r="H174" s="261"/>
      <c r="I174" s="261"/>
      <c r="J174" s="259"/>
      <c r="K174" s="259"/>
      <c r="L174" s="259"/>
      <c r="M174" s="256"/>
      <c r="N174" s="255"/>
      <c r="O174" s="255"/>
      <c r="P174" s="255"/>
      <c r="Q174" s="256"/>
      <c r="R174" s="255"/>
      <c r="S174" s="255"/>
      <c r="T174" s="255"/>
      <c r="U174" s="255"/>
      <c r="V174" s="255"/>
      <c r="W174" s="255"/>
      <c r="X174" s="255"/>
      <c r="Y174" s="262"/>
      <c r="Z174" s="262"/>
      <c r="AA174" s="255"/>
      <c r="AB174" s="255"/>
      <c r="AC174" s="259"/>
      <c r="AD174" s="259"/>
      <c r="AE174" s="259"/>
      <c r="AF174" s="259"/>
    </row>
    <row r="175">
      <c r="A175" s="258"/>
      <c r="B175" s="259"/>
      <c r="C175" s="259"/>
      <c r="D175" s="259"/>
      <c r="E175" s="259"/>
      <c r="F175" s="259"/>
      <c r="G175" s="260"/>
      <c r="H175" s="261"/>
      <c r="I175" s="261"/>
      <c r="J175" s="259"/>
      <c r="K175" s="259"/>
      <c r="L175" s="259"/>
      <c r="M175" s="256"/>
      <c r="N175" s="255"/>
      <c r="O175" s="255"/>
      <c r="P175" s="255"/>
      <c r="Q175" s="256"/>
      <c r="R175" s="255"/>
      <c r="S175" s="255"/>
      <c r="T175" s="255"/>
      <c r="U175" s="255"/>
      <c r="V175" s="255"/>
      <c r="W175" s="255"/>
      <c r="X175" s="255"/>
      <c r="Y175" s="262"/>
      <c r="Z175" s="262"/>
      <c r="AA175" s="255"/>
      <c r="AB175" s="255"/>
      <c r="AC175" s="259"/>
      <c r="AD175" s="259"/>
      <c r="AE175" s="259"/>
      <c r="AF175" s="259"/>
    </row>
    <row r="176">
      <c r="A176" s="258"/>
      <c r="B176" s="259"/>
      <c r="C176" s="259"/>
      <c r="D176" s="259"/>
      <c r="E176" s="259"/>
      <c r="F176" s="259"/>
      <c r="G176" s="260"/>
      <c r="H176" s="261"/>
      <c r="I176" s="261"/>
      <c r="J176" s="259"/>
      <c r="K176" s="259"/>
      <c r="L176" s="259"/>
      <c r="M176" s="256"/>
      <c r="N176" s="255"/>
      <c r="O176" s="255"/>
      <c r="P176" s="255"/>
      <c r="Q176" s="256"/>
      <c r="R176" s="255"/>
      <c r="S176" s="255"/>
      <c r="T176" s="255"/>
      <c r="U176" s="255"/>
      <c r="V176" s="255"/>
      <c r="W176" s="255"/>
      <c r="X176" s="255"/>
      <c r="Y176" s="262"/>
      <c r="Z176" s="262"/>
      <c r="AA176" s="255"/>
      <c r="AB176" s="255"/>
      <c r="AC176" s="259"/>
      <c r="AD176" s="259"/>
      <c r="AE176" s="259"/>
      <c r="AF176" s="259"/>
    </row>
    <row r="177">
      <c r="A177" s="258"/>
      <c r="B177" s="259"/>
      <c r="C177" s="259"/>
      <c r="D177" s="259"/>
      <c r="E177" s="259"/>
      <c r="F177" s="259"/>
      <c r="G177" s="260"/>
      <c r="H177" s="261"/>
      <c r="I177" s="261"/>
      <c r="J177" s="259"/>
      <c r="K177" s="259"/>
      <c r="L177" s="259"/>
      <c r="M177" s="256"/>
      <c r="N177" s="255"/>
      <c r="O177" s="255"/>
      <c r="P177" s="255"/>
      <c r="Q177" s="256"/>
      <c r="R177" s="255"/>
      <c r="S177" s="255"/>
      <c r="T177" s="255"/>
      <c r="U177" s="255"/>
      <c r="V177" s="255"/>
      <c r="W177" s="255"/>
      <c r="X177" s="255"/>
      <c r="Y177" s="262"/>
      <c r="Z177" s="262"/>
      <c r="AA177" s="255"/>
      <c r="AB177" s="255"/>
      <c r="AC177" s="259"/>
      <c r="AD177" s="259"/>
      <c r="AE177" s="259"/>
      <c r="AF177" s="259"/>
    </row>
    <row r="178">
      <c r="A178" s="258"/>
      <c r="B178" s="259"/>
      <c r="C178" s="259"/>
      <c r="D178" s="259"/>
      <c r="E178" s="259"/>
      <c r="F178" s="259"/>
      <c r="G178" s="260"/>
      <c r="H178" s="261"/>
      <c r="I178" s="261"/>
      <c r="J178" s="259"/>
      <c r="K178" s="259"/>
      <c r="L178" s="259"/>
      <c r="M178" s="256"/>
      <c r="N178" s="255"/>
      <c r="O178" s="255"/>
      <c r="P178" s="255"/>
      <c r="Q178" s="256"/>
      <c r="R178" s="255"/>
      <c r="S178" s="255"/>
      <c r="T178" s="255"/>
      <c r="U178" s="255"/>
      <c r="V178" s="255"/>
      <c r="W178" s="255"/>
      <c r="X178" s="255"/>
      <c r="Y178" s="262"/>
      <c r="Z178" s="262"/>
      <c r="AA178" s="255"/>
      <c r="AB178" s="255"/>
      <c r="AC178" s="259"/>
      <c r="AD178" s="259"/>
      <c r="AE178" s="259"/>
      <c r="AF178" s="259"/>
    </row>
    <row r="179">
      <c r="A179" s="258"/>
      <c r="B179" s="259"/>
      <c r="C179" s="259"/>
      <c r="D179" s="259"/>
      <c r="E179" s="259"/>
      <c r="F179" s="259"/>
      <c r="G179" s="260"/>
      <c r="H179" s="261"/>
      <c r="I179" s="261"/>
      <c r="J179" s="259"/>
      <c r="K179" s="259"/>
      <c r="L179" s="259"/>
      <c r="M179" s="256"/>
      <c r="N179" s="255"/>
      <c r="O179" s="255"/>
      <c r="P179" s="255"/>
      <c r="Q179" s="256"/>
      <c r="R179" s="255"/>
      <c r="S179" s="255"/>
      <c r="T179" s="255"/>
      <c r="U179" s="255"/>
      <c r="V179" s="255"/>
      <c r="W179" s="255"/>
      <c r="X179" s="255"/>
      <c r="Y179" s="262"/>
      <c r="Z179" s="262"/>
      <c r="AA179" s="255"/>
      <c r="AB179" s="255"/>
      <c r="AC179" s="259"/>
      <c r="AD179" s="259"/>
      <c r="AE179" s="259"/>
      <c r="AF179" s="259"/>
    </row>
    <row r="180">
      <c r="A180" s="258"/>
      <c r="B180" s="259"/>
      <c r="C180" s="259"/>
      <c r="D180" s="259"/>
      <c r="E180" s="259"/>
      <c r="F180" s="259"/>
      <c r="G180" s="260"/>
      <c r="H180" s="261"/>
      <c r="I180" s="261"/>
      <c r="J180" s="259"/>
      <c r="K180" s="259"/>
      <c r="L180" s="259"/>
      <c r="M180" s="256"/>
      <c r="N180" s="255"/>
      <c r="O180" s="255"/>
      <c r="P180" s="255"/>
      <c r="Q180" s="256"/>
      <c r="R180" s="255"/>
      <c r="S180" s="255"/>
      <c r="T180" s="255"/>
      <c r="U180" s="255"/>
      <c r="V180" s="255"/>
      <c r="W180" s="255"/>
      <c r="X180" s="255"/>
      <c r="Y180" s="262"/>
      <c r="Z180" s="262"/>
      <c r="AA180" s="255"/>
      <c r="AB180" s="255"/>
      <c r="AC180" s="259"/>
      <c r="AD180" s="259"/>
      <c r="AE180" s="259"/>
      <c r="AF180" s="259"/>
    </row>
    <row r="181">
      <c r="A181" s="258"/>
      <c r="B181" s="259"/>
      <c r="C181" s="259"/>
      <c r="D181" s="259"/>
      <c r="E181" s="259"/>
      <c r="F181" s="259"/>
      <c r="G181" s="260"/>
      <c r="H181" s="261"/>
      <c r="I181" s="261"/>
      <c r="J181" s="259"/>
      <c r="K181" s="259"/>
      <c r="L181" s="259"/>
      <c r="M181" s="256"/>
      <c r="N181" s="255"/>
      <c r="O181" s="255"/>
      <c r="P181" s="255"/>
      <c r="Q181" s="256"/>
      <c r="R181" s="255"/>
      <c r="S181" s="255"/>
      <c r="T181" s="255"/>
      <c r="U181" s="255"/>
      <c r="V181" s="255"/>
      <c r="W181" s="255"/>
      <c r="X181" s="255"/>
      <c r="Y181" s="262"/>
      <c r="Z181" s="262"/>
      <c r="AA181" s="255"/>
      <c r="AB181" s="255"/>
      <c r="AC181" s="259"/>
      <c r="AD181" s="259"/>
      <c r="AE181" s="259"/>
      <c r="AF181" s="259"/>
    </row>
    <row r="182">
      <c r="A182" s="258"/>
      <c r="B182" s="259"/>
      <c r="C182" s="259"/>
      <c r="D182" s="259"/>
      <c r="E182" s="259"/>
      <c r="F182" s="259"/>
      <c r="G182" s="260"/>
      <c r="H182" s="261"/>
      <c r="I182" s="261"/>
      <c r="J182" s="259"/>
      <c r="K182" s="259"/>
      <c r="L182" s="259"/>
      <c r="M182" s="256"/>
      <c r="N182" s="255"/>
      <c r="O182" s="255"/>
      <c r="P182" s="255"/>
      <c r="Q182" s="256"/>
      <c r="R182" s="255"/>
      <c r="S182" s="255"/>
      <c r="T182" s="255"/>
      <c r="U182" s="255"/>
      <c r="V182" s="255"/>
      <c r="W182" s="255"/>
      <c r="X182" s="255"/>
      <c r="Y182" s="262"/>
      <c r="Z182" s="262"/>
      <c r="AA182" s="255"/>
      <c r="AB182" s="255"/>
      <c r="AC182" s="259"/>
      <c r="AD182" s="259"/>
      <c r="AE182" s="259"/>
      <c r="AF182" s="259"/>
    </row>
    <row r="183">
      <c r="A183" s="258"/>
      <c r="B183" s="259"/>
      <c r="C183" s="259"/>
      <c r="D183" s="259"/>
      <c r="E183" s="259"/>
      <c r="F183" s="259"/>
      <c r="G183" s="260"/>
      <c r="H183" s="261"/>
      <c r="I183" s="261"/>
      <c r="J183" s="259"/>
      <c r="K183" s="259"/>
      <c r="L183" s="259"/>
      <c r="M183" s="256"/>
      <c r="N183" s="255"/>
      <c r="O183" s="255"/>
      <c r="P183" s="255"/>
      <c r="Q183" s="256"/>
      <c r="R183" s="255"/>
      <c r="S183" s="255"/>
      <c r="T183" s="255"/>
      <c r="U183" s="255"/>
      <c r="V183" s="255"/>
      <c r="W183" s="255"/>
      <c r="X183" s="255"/>
      <c r="Y183" s="262"/>
      <c r="Z183" s="262"/>
      <c r="AA183" s="255"/>
      <c r="AB183" s="255"/>
      <c r="AC183" s="259"/>
      <c r="AD183" s="259"/>
      <c r="AE183" s="259"/>
      <c r="AF183" s="259"/>
    </row>
    <row r="184">
      <c r="A184" s="258"/>
      <c r="B184" s="259"/>
      <c r="C184" s="259"/>
      <c r="D184" s="259"/>
      <c r="E184" s="259"/>
      <c r="F184" s="259"/>
      <c r="G184" s="260"/>
      <c r="H184" s="261"/>
      <c r="I184" s="261"/>
      <c r="J184" s="259"/>
      <c r="K184" s="259"/>
      <c r="L184" s="259"/>
      <c r="M184" s="256"/>
      <c r="N184" s="255"/>
      <c r="O184" s="255"/>
      <c r="P184" s="255"/>
      <c r="Q184" s="256"/>
      <c r="R184" s="255"/>
      <c r="S184" s="255"/>
      <c r="T184" s="255"/>
      <c r="U184" s="255"/>
      <c r="V184" s="255"/>
      <c r="W184" s="255"/>
      <c r="X184" s="255"/>
      <c r="Y184" s="262"/>
      <c r="Z184" s="262"/>
      <c r="AA184" s="255"/>
      <c r="AB184" s="255"/>
      <c r="AC184" s="259"/>
      <c r="AD184" s="259"/>
      <c r="AE184" s="259"/>
      <c r="AF184" s="259"/>
    </row>
    <row r="185">
      <c r="A185" s="258"/>
      <c r="B185" s="259"/>
      <c r="C185" s="259"/>
      <c r="D185" s="259"/>
      <c r="E185" s="259"/>
      <c r="F185" s="259"/>
      <c r="G185" s="260"/>
      <c r="H185" s="261"/>
      <c r="I185" s="261"/>
      <c r="J185" s="259"/>
      <c r="K185" s="259"/>
      <c r="L185" s="259"/>
      <c r="M185" s="256"/>
      <c r="N185" s="255"/>
      <c r="O185" s="255"/>
      <c r="P185" s="255"/>
      <c r="Q185" s="256"/>
      <c r="R185" s="255"/>
      <c r="S185" s="255"/>
      <c r="T185" s="255"/>
      <c r="U185" s="255"/>
      <c r="V185" s="255"/>
      <c r="W185" s="255"/>
      <c r="X185" s="255"/>
      <c r="Y185" s="262"/>
      <c r="Z185" s="262"/>
      <c r="AA185" s="255"/>
      <c r="AB185" s="255"/>
      <c r="AC185" s="259"/>
      <c r="AD185" s="259"/>
      <c r="AE185" s="259"/>
      <c r="AF185" s="259"/>
    </row>
    <row r="186">
      <c r="A186" s="258"/>
      <c r="B186" s="259"/>
      <c r="C186" s="259"/>
      <c r="D186" s="259"/>
      <c r="E186" s="259"/>
      <c r="F186" s="259"/>
      <c r="G186" s="260"/>
      <c r="H186" s="261"/>
      <c r="I186" s="261"/>
      <c r="J186" s="259"/>
      <c r="K186" s="259"/>
      <c r="L186" s="259"/>
      <c r="M186" s="256"/>
      <c r="N186" s="255"/>
      <c r="O186" s="255"/>
      <c r="P186" s="255"/>
      <c r="Q186" s="256"/>
      <c r="R186" s="255"/>
      <c r="S186" s="255"/>
      <c r="T186" s="255"/>
      <c r="U186" s="255"/>
      <c r="V186" s="255"/>
      <c r="W186" s="255"/>
      <c r="X186" s="255"/>
      <c r="Y186" s="262"/>
      <c r="Z186" s="262"/>
      <c r="AA186" s="255"/>
      <c r="AB186" s="255"/>
      <c r="AC186" s="259"/>
      <c r="AD186" s="259"/>
      <c r="AE186" s="259"/>
      <c r="AF186" s="259"/>
    </row>
    <row r="187">
      <c r="A187" s="258"/>
      <c r="B187" s="259"/>
      <c r="C187" s="259"/>
      <c r="D187" s="259"/>
      <c r="E187" s="259"/>
      <c r="F187" s="259"/>
      <c r="G187" s="260"/>
      <c r="H187" s="261"/>
      <c r="I187" s="261"/>
      <c r="J187" s="259"/>
      <c r="K187" s="259"/>
      <c r="L187" s="259"/>
      <c r="M187" s="256"/>
      <c r="N187" s="255"/>
      <c r="O187" s="255"/>
      <c r="P187" s="255"/>
      <c r="Q187" s="256"/>
      <c r="R187" s="255"/>
      <c r="S187" s="255"/>
      <c r="T187" s="255"/>
      <c r="U187" s="255"/>
      <c r="V187" s="255"/>
      <c r="W187" s="255"/>
      <c r="X187" s="255"/>
      <c r="Y187" s="262"/>
      <c r="Z187" s="262"/>
      <c r="AA187" s="255"/>
      <c r="AB187" s="255"/>
      <c r="AC187" s="259"/>
      <c r="AD187" s="259"/>
      <c r="AE187" s="259"/>
      <c r="AF187" s="259"/>
    </row>
    <row r="188">
      <c r="A188" s="258"/>
      <c r="B188" s="259"/>
      <c r="C188" s="259"/>
      <c r="D188" s="259"/>
      <c r="E188" s="259"/>
      <c r="F188" s="259"/>
      <c r="G188" s="260"/>
      <c r="H188" s="261"/>
      <c r="I188" s="261"/>
      <c r="J188" s="259"/>
      <c r="K188" s="259"/>
      <c r="L188" s="259"/>
      <c r="M188" s="256"/>
      <c r="N188" s="255"/>
      <c r="O188" s="255"/>
      <c r="P188" s="255"/>
      <c r="Q188" s="256"/>
      <c r="R188" s="255"/>
      <c r="S188" s="255"/>
      <c r="T188" s="255"/>
      <c r="U188" s="255"/>
      <c r="V188" s="255"/>
      <c r="W188" s="255"/>
      <c r="X188" s="255"/>
      <c r="Y188" s="262"/>
      <c r="Z188" s="262"/>
      <c r="AA188" s="255"/>
      <c r="AB188" s="255"/>
      <c r="AC188" s="259"/>
      <c r="AD188" s="259"/>
      <c r="AE188" s="259"/>
      <c r="AF188" s="259"/>
    </row>
    <row r="189">
      <c r="A189" s="258"/>
      <c r="B189" s="259"/>
      <c r="C189" s="259"/>
      <c r="D189" s="259"/>
      <c r="E189" s="259"/>
      <c r="F189" s="259"/>
      <c r="G189" s="260"/>
      <c r="H189" s="261"/>
      <c r="I189" s="261"/>
      <c r="J189" s="259"/>
      <c r="K189" s="259"/>
      <c r="L189" s="259"/>
      <c r="M189" s="256"/>
      <c r="N189" s="255"/>
      <c r="O189" s="255"/>
      <c r="P189" s="255"/>
      <c r="Q189" s="256"/>
      <c r="R189" s="255"/>
      <c r="S189" s="255"/>
      <c r="T189" s="255"/>
      <c r="U189" s="255"/>
      <c r="V189" s="255"/>
      <c r="W189" s="255"/>
      <c r="X189" s="255"/>
      <c r="Y189" s="262"/>
      <c r="Z189" s="262"/>
      <c r="AA189" s="255"/>
      <c r="AB189" s="255"/>
      <c r="AC189" s="259"/>
      <c r="AD189" s="259"/>
      <c r="AE189" s="259"/>
      <c r="AF189" s="259"/>
    </row>
    <row r="190">
      <c r="A190" s="258"/>
      <c r="B190" s="259"/>
      <c r="C190" s="259"/>
      <c r="D190" s="259"/>
      <c r="E190" s="259"/>
      <c r="F190" s="259"/>
      <c r="G190" s="260"/>
      <c r="H190" s="261"/>
      <c r="I190" s="261"/>
      <c r="J190" s="259"/>
      <c r="K190" s="259"/>
      <c r="L190" s="259"/>
      <c r="M190" s="256"/>
      <c r="N190" s="255"/>
      <c r="O190" s="255"/>
      <c r="P190" s="255"/>
      <c r="Q190" s="256"/>
      <c r="R190" s="255"/>
      <c r="S190" s="255"/>
      <c r="T190" s="255"/>
      <c r="U190" s="255"/>
      <c r="V190" s="255"/>
      <c r="W190" s="255"/>
      <c r="X190" s="255"/>
      <c r="Y190" s="262"/>
      <c r="Z190" s="262"/>
      <c r="AA190" s="255"/>
      <c r="AB190" s="255"/>
      <c r="AC190" s="259"/>
      <c r="AD190" s="259"/>
      <c r="AE190" s="259"/>
      <c r="AF190" s="259"/>
    </row>
    <row r="191">
      <c r="A191" s="258"/>
      <c r="B191" s="259"/>
      <c r="C191" s="259"/>
      <c r="D191" s="259"/>
      <c r="E191" s="259"/>
      <c r="F191" s="259"/>
      <c r="G191" s="260"/>
      <c r="H191" s="261"/>
      <c r="I191" s="261"/>
      <c r="J191" s="259"/>
      <c r="K191" s="259"/>
      <c r="L191" s="259"/>
      <c r="M191" s="256"/>
      <c r="N191" s="255"/>
      <c r="O191" s="255"/>
      <c r="P191" s="255"/>
      <c r="Q191" s="256"/>
      <c r="R191" s="255"/>
      <c r="S191" s="255"/>
      <c r="T191" s="255"/>
      <c r="U191" s="255"/>
      <c r="V191" s="255"/>
      <c r="W191" s="255"/>
      <c r="X191" s="255"/>
      <c r="Y191" s="262"/>
      <c r="Z191" s="262"/>
      <c r="AA191" s="255"/>
      <c r="AB191" s="255"/>
      <c r="AC191" s="259"/>
      <c r="AD191" s="259"/>
      <c r="AE191" s="259"/>
      <c r="AF191" s="259"/>
    </row>
    <row r="192">
      <c r="A192" s="258"/>
      <c r="B192" s="259"/>
      <c r="C192" s="259"/>
      <c r="D192" s="259"/>
      <c r="E192" s="259"/>
      <c r="F192" s="259"/>
      <c r="G192" s="260"/>
      <c r="H192" s="261"/>
      <c r="I192" s="261"/>
      <c r="J192" s="259"/>
      <c r="K192" s="259"/>
      <c r="L192" s="259"/>
      <c r="M192" s="256"/>
      <c r="N192" s="255"/>
      <c r="O192" s="255"/>
      <c r="P192" s="255"/>
      <c r="Q192" s="256"/>
      <c r="R192" s="255"/>
      <c r="S192" s="255"/>
      <c r="T192" s="255"/>
      <c r="U192" s="255"/>
      <c r="V192" s="255"/>
      <c r="W192" s="255"/>
      <c r="X192" s="255"/>
      <c r="Y192" s="262"/>
      <c r="Z192" s="262"/>
      <c r="AA192" s="255"/>
      <c r="AB192" s="255"/>
      <c r="AC192" s="259"/>
      <c r="AD192" s="259"/>
      <c r="AE192" s="259"/>
      <c r="AF192" s="259"/>
    </row>
    <row r="193">
      <c r="A193" s="258"/>
      <c r="B193" s="259"/>
      <c r="C193" s="259"/>
      <c r="D193" s="259"/>
      <c r="E193" s="259"/>
      <c r="F193" s="259"/>
      <c r="G193" s="260"/>
      <c r="H193" s="261"/>
      <c r="I193" s="261"/>
      <c r="J193" s="259"/>
      <c r="K193" s="259"/>
      <c r="L193" s="259"/>
      <c r="M193" s="256"/>
      <c r="N193" s="255"/>
      <c r="O193" s="255"/>
      <c r="P193" s="255"/>
      <c r="Q193" s="256"/>
      <c r="R193" s="255"/>
      <c r="S193" s="255"/>
      <c r="T193" s="255"/>
      <c r="U193" s="255"/>
      <c r="V193" s="255"/>
      <c r="W193" s="255"/>
      <c r="X193" s="255"/>
      <c r="Y193" s="262"/>
      <c r="Z193" s="262"/>
      <c r="AA193" s="255"/>
      <c r="AB193" s="255"/>
      <c r="AC193" s="259"/>
      <c r="AD193" s="259"/>
      <c r="AE193" s="259"/>
      <c r="AF193" s="259"/>
    </row>
    <row r="194">
      <c r="A194" s="258"/>
      <c r="B194" s="259"/>
      <c r="C194" s="259"/>
      <c r="D194" s="259"/>
      <c r="E194" s="259"/>
      <c r="F194" s="259"/>
      <c r="G194" s="260"/>
      <c r="H194" s="261"/>
      <c r="I194" s="261"/>
      <c r="J194" s="259"/>
      <c r="K194" s="259"/>
      <c r="L194" s="259"/>
      <c r="M194" s="256"/>
      <c r="N194" s="255"/>
      <c r="O194" s="255"/>
      <c r="P194" s="255"/>
      <c r="Q194" s="256"/>
      <c r="R194" s="255"/>
      <c r="S194" s="255"/>
      <c r="T194" s="255"/>
      <c r="U194" s="255"/>
      <c r="V194" s="255"/>
      <c r="W194" s="255"/>
      <c r="X194" s="255"/>
      <c r="Y194" s="262"/>
      <c r="Z194" s="262"/>
      <c r="AA194" s="255"/>
      <c r="AB194" s="255"/>
      <c r="AC194" s="259"/>
      <c r="AD194" s="259"/>
      <c r="AE194" s="259"/>
      <c r="AF194" s="259"/>
    </row>
    <row r="195">
      <c r="A195" s="258"/>
      <c r="B195" s="259"/>
      <c r="C195" s="259"/>
      <c r="D195" s="259"/>
      <c r="E195" s="259"/>
      <c r="F195" s="259"/>
      <c r="G195" s="260"/>
      <c r="H195" s="261"/>
      <c r="I195" s="261"/>
      <c r="J195" s="259"/>
      <c r="K195" s="259"/>
      <c r="L195" s="259"/>
      <c r="M195" s="256"/>
      <c r="N195" s="255"/>
      <c r="O195" s="255"/>
      <c r="P195" s="255"/>
      <c r="Q195" s="256"/>
      <c r="R195" s="255"/>
      <c r="S195" s="255"/>
      <c r="T195" s="255"/>
      <c r="U195" s="255"/>
      <c r="V195" s="255"/>
      <c r="W195" s="255"/>
      <c r="X195" s="255"/>
      <c r="Y195" s="262"/>
      <c r="Z195" s="262"/>
      <c r="AA195" s="255"/>
      <c r="AB195" s="255"/>
      <c r="AC195" s="259"/>
      <c r="AD195" s="259"/>
      <c r="AE195" s="259"/>
      <c r="AF195" s="259"/>
    </row>
    <row r="196">
      <c r="A196" s="258"/>
      <c r="B196" s="259"/>
      <c r="C196" s="259"/>
      <c r="D196" s="259"/>
      <c r="E196" s="259"/>
      <c r="F196" s="259"/>
      <c r="G196" s="260"/>
      <c r="H196" s="261"/>
      <c r="I196" s="261"/>
      <c r="J196" s="259"/>
      <c r="K196" s="259"/>
      <c r="L196" s="259"/>
      <c r="M196" s="256"/>
      <c r="N196" s="255"/>
      <c r="O196" s="255"/>
      <c r="P196" s="255"/>
      <c r="Q196" s="256"/>
      <c r="R196" s="255"/>
      <c r="S196" s="255"/>
      <c r="T196" s="255"/>
      <c r="U196" s="255"/>
      <c r="V196" s="255"/>
      <c r="W196" s="255"/>
      <c r="X196" s="255"/>
      <c r="Y196" s="262"/>
      <c r="Z196" s="262"/>
      <c r="AA196" s="255"/>
      <c r="AB196" s="255"/>
      <c r="AC196" s="259"/>
      <c r="AD196" s="259"/>
      <c r="AE196" s="259"/>
      <c r="AF196" s="259"/>
    </row>
    <row r="197">
      <c r="A197" s="258"/>
      <c r="B197" s="259"/>
      <c r="C197" s="259"/>
      <c r="D197" s="259"/>
      <c r="E197" s="259"/>
      <c r="F197" s="259"/>
      <c r="G197" s="260"/>
      <c r="H197" s="261"/>
      <c r="I197" s="261"/>
      <c r="J197" s="259"/>
      <c r="K197" s="259"/>
      <c r="L197" s="259"/>
      <c r="M197" s="256"/>
      <c r="N197" s="255"/>
      <c r="O197" s="255"/>
      <c r="P197" s="255"/>
      <c r="Q197" s="256"/>
      <c r="R197" s="255"/>
      <c r="S197" s="255"/>
      <c r="T197" s="255"/>
      <c r="U197" s="255"/>
      <c r="V197" s="255"/>
      <c r="W197" s="255"/>
      <c r="X197" s="255"/>
      <c r="Y197" s="262"/>
      <c r="Z197" s="262"/>
      <c r="AA197" s="255"/>
      <c r="AB197" s="255"/>
      <c r="AC197" s="259"/>
      <c r="AD197" s="259"/>
      <c r="AE197" s="259"/>
      <c r="AF197" s="259"/>
    </row>
    <row r="198">
      <c r="A198" s="258"/>
      <c r="B198" s="259"/>
      <c r="C198" s="259"/>
      <c r="D198" s="259"/>
      <c r="E198" s="259"/>
      <c r="F198" s="259"/>
      <c r="G198" s="260"/>
      <c r="H198" s="261"/>
      <c r="I198" s="261"/>
      <c r="J198" s="259"/>
      <c r="K198" s="259"/>
      <c r="L198" s="259"/>
      <c r="M198" s="256"/>
      <c r="N198" s="255"/>
      <c r="O198" s="255"/>
      <c r="P198" s="255"/>
      <c r="Q198" s="256"/>
      <c r="R198" s="255"/>
      <c r="S198" s="255"/>
      <c r="T198" s="255"/>
      <c r="U198" s="255"/>
      <c r="V198" s="255"/>
      <c r="W198" s="255"/>
      <c r="X198" s="255"/>
      <c r="Y198" s="262"/>
      <c r="Z198" s="262"/>
      <c r="AA198" s="255"/>
      <c r="AB198" s="255"/>
      <c r="AC198" s="259"/>
      <c r="AD198" s="259"/>
      <c r="AE198" s="259"/>
      <c r="AF198" s="259"/>
    </row>
    <row r="199">
      <c r="A199" s="258"/>
      <c r="B199" s="259"/>
      <c r="C199" s="259"/>
      <c r="D199" s="259"/>
      <c r="E199" s="259"/>
      <c r="F199" s="259"/>
      <c r="G199" s="260"/>
      <c r="H199" s="261"/>
      <c r="I199" s="261"/>
      <c r="J199" s="259"/>
      <c r="K199" s="259"/>
      <c r="L199" s="259"/>
      <c r="M199" s="256"/>
      <c r="N199" s="255"/>
      <c r="O199" s="255"/>
      <c r="P199" s="255"/>
      <c r="Q199" s="256"/>
      <c r="R199" s="255"/>
      <c r="S199" s="255"/>
      <c r="T199" s="255"/>
      <c r="U199" s="255"/>
      <c r="V199" s="255"/>
      <c r="W199" s="255"/>
      <c r="X199" s="255"/>
      <c r="Y199" s="262"/>
      <c r="Z199" s="262"/>
      <c r="AA199" s="255"/>
      <c r="AB199" s="255"/>
      <c r="AC199" s="259"/>
      <c r="AD199" s="259"/>
      <c r="AE199" s="259"/>
      <c r="AF199" s="259"/>
    </row>
    <row r="200">
      <c r="A200" s="258"/>
      <c r="B200" s="259"/>
      <c r="C200" s="259"/>
      <c r="D200" s="259"/>
      <c r="E200" s="259"/>
      <c r="F200" s="259"/>
      <c r="G200" s="260"/>
      <c r="H200" s="261"/>
      <c r="I200" s="261"/>
      <c r="J200" s="259"/>
      <c r="K200" s="259"/>
      <c r="L200" s="259"/>
      <c r="M200" s="256"/>
      <c r="N200" s="255"/>
      <c r="O200" s="255"/>
      <c r="P200" s="255"/>
      <c r="Q200" s="256"/>
      <c r="R200" s="255"/>
      <c r="S200" s="255"/>
      <c r="T200" s="255"/>
      <c r="U200" s="255"/>
      <c r="V200" s="255"/>
      <c r="W200" s="255"/>
      <c r="X200" s="255"/>
      <c r="Y200" s="262"/>
      <c r="Z200" s="262"/>
      <c r="AA200" s="255"/>
      <c r="AB200" s="255"/>
      <c r="AC200" s="259"/>
      <c r="AD200" s="259"/>
      <c r="AE200" s="259"/>
      <c r="AF200" s="259"/>
    </row>
    <row r="201">
      <c r="A201" s="258"/>
      <c r="B201" s="259"/>
      <c r="C201" s="259"/>
      <c r="D201" s="259"/>
      <c r="E201" s="259"/>
      <c r="F201" s="259"/>
      <c r="G201" s="260"/>
      <c r="H201" s="261"/>
      <c r="I201" s="261"/>
      <c r="J201" s="259"/>
      <c r="K201" s="259"/>
      <c r="L201" s="259"/>
      <c r="M201" s="256"/>
      <c r="N201" s="255"/>
      <c r="O201" s="255"/>
      <c r="P201" s="255"/>
      <c r="Q201" s="256"/>
      <c r="R201" s="255"/>
      <c r="S201" s="255"/>
      <c r="T201" s="255"/>
      <c r="U201" s="255"/>
      <c r="V201" s="255"/>
      <c r="W201" s="255"/>
      <c r="X201" s="255"/>
      <c r="Y201" s="262"/>
      <c r="Z201" s="262"/>
      <c r="AA201" s="255"/>
      <c r="AB201" s="255"/>
      <c r="AC201" s="259"/>
      <c r="AD201" s="259"/>
      <c r="AE201" s="259"/>
      <c r="AF201" s="259"/>
    </row>
    <row r="202">
      <c r="A202" s="258"/>
      <c r="B202" s="259"/>
      <c r="C202" s="259"/>
      <c r="D202" s="259"/>
      <c r="E202" s="259"/>
      <c r="F202" s="259"/>
      <c r="G202" s="260"/>
      <c r="H202" s="261"/>
      <c r="I202" s="261"/>
      <c r="J202" s="259"/>
      <c r="K202" s="259"/>
      <c r="L202" s="259"/>
      <c r="M202" s="256"/>
      <c r="N202" s="255"/>
      <c r="O202" s="255"/>
      <c r="P202" s="255"/>
      <c r="Q202" s="256"/>
      <c r="R202" s="255"/>
      <c r="S202" s="255"/>
      <c r="T202" s="255"/>
      <c r="U202" s="255"/>
      <c r="V202" s="255"/>
      <c r="W202" s="255"/>
      <c r="X202" s="255"/>
      <c r="Y202" s="262"/>
      <c r="Z202" s="262"/>
      <c r="AA202" s="255"/>
      <c r="AB202" s="255"/>
      <c r="AC202" s="259"/>
      <c r="AD202" s="259"/>
      <c r="AE202" s="259"/>
      <c r="AF202" s="259"/>
    </row>
    <row r="203">
      <c r="A203" s="258"/>
      <c r="B203" s="259"/>
      <c r="C203" s="259"/>
      <c r="D203" s="259"/>
      <c r="E203" s="259"/>
      <c r="F203" s="259"/>
      <c r="G203" s="260"/>
      <c r="H203" s="261"/>
      <c r="I203" s="261"/>
      <c r="J203" s="259"/>
      <c r="K203" s="259"/>
      <c r="L203" s="259"/>
      <c r="M203" s="256"/>
      <c r="N203" s="255"/>
      <c r="O203" s="255"/>
      <c r="P203" s="255"/>
      <c r="Q203" s="256"/>
      <c r="R203" s="255"/>
      <c r="S203" s="255"/>
      <c r="T203" s="255"/>
      <c r="U203" s="255"/>
      <c r="V203" s="255"/>
      <c r="W203" s="255"/>
      <c r="X203" s="255"/>
      <c r="Y203" s="262"/>
      <c r="Z203" s="262"/>
      <c r="AA203" s="255"/>
      <c r="AB203" s="255"/>
      <c r="AC203" s="259"/>
      <c r="AD203" s="259"/>
      <c r="AE203" s="259"/>
      <c r="AF203" s="259"/>
    </row>
    <row r="204">
      <c r="A204" s="258"/>
      <c r="B204" s="259"/>
      <c r="C204" s="259"/>
      <c r="D204" s="259"/>
      <c r="E204" s="259"/>
      <c r="F204" s="259"/>
      <c r="G204" s="260"/>
      <c r="H204" s="261"/>
      <c r="I204" s="261"/>
      <c r="J204" s="259"/>
      <c r="K204" s="259"/>
      <c r="L204" s="259"/>
      <c r="M204" s="256"/>
      <c r="N204" s="255"/>
      <c r="O204" s="255"/>
      <c r="P204" s="255"/>
      <c r="Q204" s="256"/>
      <c r="R204" s="255"/>
      <c r="S204" s="255"/>
      <c r="T204" s="255"/>
      <c r="U204" s="255"/>
      <c r="V204" s="255"/>
      <c r="W204" s="255"/>
      <c r="X204" s="255"/>
      <c r="Y204" s="262"/>
      <c r="Z204" s="262"/>
      <c r="AA204" s="255"/>
      <c r="AB204" s="255"/>
      <c r="AC204" s="259"/>
      <c r="AD204" s="259"/>
      <c r="AE204" s="259"/>
      <c r="AF204" s="259"/>
    </row>
    <row r="205">
      <c r="A205" s="258"/>
      <c r="B205" s="259"/>
      <c r="C205" s="259"/>
      <c r="D205" s="259"/>
      <c r="E205" s="259"/>
      <c r="F205" s="259"/>
      <c r="G205" s="260"/>
      <c r="H205" s="261"/>
      <c r="I205" s="261"/>
      <c r="J205" s="259"/>
      <c r="K205" s="259"/>
      <c r="L205" s="259"/>
      <c r="M205" s="256"/>
      <c r="N205" s="255"/>
      <c r="O205" s="255"/>
      <c r="P205" s="255"/>
      <c r="Q205" s="256"/>
      <c r="R205" s="255"/>
      <c r="S205" s="255"/>
      <c r="T205" s="255"/>
      <c r="U205" s="255"/>
      <c r="V205" s="255"/>
      <c r="W205" s="255"/>
      <c r="X205" s="255"/>
      <c r="Y205" s="262"/>
      <c r="Z205" s="262"/>
      <c r="AA205" s="255"/>
      <c r="AB205" s="255"/>
      <c r="AC205" s="259"/>
      <c r="AD205" s="259"/>
      <c r="AE205" s="259"/>
      <c r="AF205" s="259"/>
    </row>
    <row r="206">
      <c r="A206" s="258"/>
      <c r="B206" s="259"/>
      <c r="C206" s="259"/>
      <c r="D206" s="259"/>
      <c r="E206" s="259"/>
      <c r="F206" s="259"/>
      <c r="G206" s="260"/>
      <c r="H206" s="261"/>
      <c r="I206" s="261"/>
      <c r="J206" s="259"/>
      <c r="K206" s="259"/>
      <c r="L206" s="259"/>
      <c r="M206" s="256"/>
      <c r="N206" s="255"/>
      <c r="O206" s="255"/>
      <c r="P206" s="255"/>
      <c r="Q206" s="256"/>
      <c r="R206" s="255"/>
      <c r="S206" s="255"/>
      <c r="T206" s="255"/>
      <c r="U206" s="255"/>
      <c r="V206" s="255"/>
      <c r="W206" s="255"/>
      <c r="X206" s="255"/>
      <c r="Y206" s="262"/>
      <c r="Z206" s="262"/>
      <c r="AA206" s="255"/>
      <c r="AB206" s="255"/>
      <c r="AC206" s="259"/>
      <c r="AD206" s="259"/>
      <c r="AE206" s="259"/>
      <c r="AF206" s="259"/>
    </row>
    <row r="207">
      <c r="A207" s="258"/>
      <c r="B207" s="259"/>
      <c r="C207" s="259"/>
      <c r="D207" s="259"/>
      <c r="E207" s="259"/>
      <c r="F207" s="259"/>
      <c r="G207" s="260"/>
      <c r="H207" s="261"/>
      <c r="I207" s="261"/>
      <c r="J207" s="259"/>
      <c r="K207" s="259"/>
      <c r="L207" s="259"/>
      <c r="M207" s="256"/>
      <c r="N207" s="255"/>
      <c r="O207" s="255"/>
      <c r="P207" s="255"/>
      <c r="Q207" s="256"/>
      <c r="R207" s="255"/>
      <c r="S207" s="255"/>
      <c r="T207" s="255"/>
      <c r="U207" s="255"/>
      <c r="V207" s="255"/>
      <c r="W207" s="255"/>
      <c r="X207" s="255"/>
      <c r="Y207" s="262"/>
      <c r="Z207" s="262"/>
      <c r="AA207" s="255"/>
      <c r="AB207" s="255"/>
      <c r="AC207" s="259"/>
      <c r="AD207" s="259"/>
      <c r="AE207" s="259"/>
      <c r="AF207" s="259"/>
    </row>
    <row r="208">
      <c r="A208" s="258"/>
      <c r="B208" s="259"/>
      <c r="C208" s="259"/>
      <c r="D208" s="259"/>
      <c r="E208" s="259"/>
      <c r="F208" s="259"/>
      <c r="G208" s="260"/>
      <c r="H208" s="261"/>
      <c r="I208" s="261"/>
      <c r="J208" s="259"/>
      <c r="K208" s="259"/>
      <c r="L208" s="259"/>
      <c r="M208" s="256"/>
      <c r="N208" s="255"/>
      <c r="O208" s="255"/>
      <c r="P208" s="255"/>
      <c r="Q208" s="256"/>
      <c r="R208" s="255"/>
      <c r="S208" s="255"/>
      <c r="T208" s="255"/>
      <c r="U208" s="255"/>
      <c r="V208" s="255"/>
      <c r="W208" s="255"/>
      <c r="X208" s="255"/>
      <c r="Y208" s="262"/>
      <c r="Z208" s="262"/>
      <c r="AA208" s="255"/>
      <c r="AB208" s="255"/>
      <c r="AC208" s="259"/>
      <c r="AD208" s="259"/>
      <c r="AE208" s="259"/>
      <c r="AF208" s="259"/>
    </row>
    <row r="209">
      <c r="A209" s="258"/>
      <c r="B209" s="259"/>
      <c r="C209" s="259"/>
      <c r="D209" s="259"/>
      <c r="E209" s="259"/>
      <c r="F209" s="259"/>
      <c r="G209" s="260"/>
      <c r="H209" s="261"/>
      <c r="I209" s="261"/>
      <c r="J209" s="259"/>
      <c r="K209" s="259"/>
      <c r="L209" s="259"/>
      <c r="M209" s="256"/>
      <c r="N209" s="255"/>
      <c r="O209" s="255"/>
      <c r="P209" s="255"/>
      <c r="Q209" s="256"/>
      <c r="R209" s="255"/>
      <c r="S209" s="255"/>
      <c r="T209" s="255"/>
      <c r="U209" s="255"/>
      <c r="V209" s="255"/>
      <c r="W209" s="255"/>
      <c r="X209" s="255"/>
      <c r="Y209" s="262"/>
      <c r="Z209" s="262"/>
      <c r="AA209" s="255"/>
      <c r="AB209" s="255"/>
      <c r="AC209" s="259"/>
      <c r="AD209" s="259"/>
      <c r="AE209" s="259"/>
      <c r="AF209" s="259"/>
    </row>
    <row r="210">
      <c r="A210" s="258"/>
      <c r="B210" s="259"/>
      <c r="C210" s="259"/>
      <c r="D210" s="259"/>
      <c r="E210" s="259"/>
      <c r="F210" s="259"/>
      <c r="G210" s="260"/>
      <c r="H210" s="261"/>
      <c r="I210" s="261"/>
      <c r="J210" s="259"/>
      <c r="K210" s="259"/>
      <c r="L210" s="259"/>
      <c r="M210" s="256"/>
      <c r="N210" s="255"/>
      <c r="O210" s="255"/>
      <c r="P210" s="255"/>
      <c r="Q210" s="256"/>
      <c r="R210" s="255"/>
      <c r="S210" s="255"/>
      <c r="T210" s="255"/>
      <c r="U210" s="255"/>
      <c r="V210" s="255"/>
      <c r="W210" s="255"/>
      <c r="X210" s="255"/>
      <c r="Y210" s="262"/>
      <c r="Z210" s="262"/>
      <c r="AA210" s="255"/>
      <c r="AB210" s="255"/>
      <c r="AC210" s="259"/>
      <c r="AD210" s="259"/>
      <c r="AE210" s="259"/>
      <c r="AF210" s="259"/>
    </row>
    <row r="211">
      <c r="A211" s="258"/>
      <c r="B211" s="259"/>
      <c r="C211" s="259"/>
      <c r="D211" s="259"/>
      <c r="E211" s="259"/>
      <c r="F211" s="259"/>
      <c r="G211" s="260"/>
      <c r="H211" s="261"/>
      <c r="I211" s="261"/>
      <c r="J211" s="259"/>
      <c r="K211" s="259"/>
      <c r="L211" s="259"/>
      <c r="M211" s="256"/>
      <c r="N211" s="255"/>
      <c r="O211" s="255"/>
      <c r="P211" s="255"/>
      <c r="Q211" s="256"/>
      <c r="R211" s="255"/>
      <c r="S211" s="255"/>
      <c r="T211" s="255"/>
      <c r="U211" s="255"/>
      <c r="V211" s="255"/>
      <c r="W211" s="255"/>
      <c r="X211" s="255"/>
      <c r="Y211" s="262"/>
      <c r="Z211" s="262"/>
      <c r="AA211" s="255"/>
      <c r="AB211" s="255"/>
      <c r="AC211" s="259"/>
      <c r="AD211" s="259"/>
      <c r="AE211" s="259"/>
      <c r="AF211" s="259"/>
    </row>
    <row r="212">
      <c r="A212" s="258"/>
      <c r="B212" s="259"/>
      <c r="C212" s="259"/>
      <c r="D212" s="259"/>
      <c r="E212" s="259"/>
      <c r="F212" s="259"/>
      <c r="G212" s="260"/>
      <c r="H212" s="261"/>
      <c r="I212" s="261"/>
      <c r="J212" s="259"/>
      <c r="K212" s="259"/>
      <c r="L212" s="259"/>
      <c r="M212" s="256"/>
      <c r="N212" s="255"/>
      <c r="O212" s="255"/>
      <c r="P212" s="255"/>
      <c r="Q212" s="256"/>
      <c r="R212" s="255"/>
      <c r="S212" s="255"/>
      <c r="T212" s="255"/>
      <c r="U212" s="255"/>
      <c r="V212" s="255"/>
      <c r="W212" s="255"/>
      <c r="X212" s="255"/>
      <c r="Y212" s="262"/>
      <c r="Z212" s="262"/>
      <c r="AA212" s="255"/>
      <c r="AB212" s="255"/>
      <c r="AC212" s="259"/>
      <c r="AD212" s="259"/>
      <c r="AE212" s="259"/>
      <c r="AF212" s="259"/>
    </row>
    <row r="213">
      <c r="A213" s="258"/>
      <c r="B213" s="259"/>
      <c r="C213" s="259"/>
      <c r="D213" s="259"/>
      <c r="E213" s="259"/>
      <c r="F213" s="259"/>
      <c r="G213" s="260"/>
      <c r="H213" s="261"/>
      <c r="I213" s="261"/>
      <c r="J213" s="259"/>
      <c r="K213" s="259"/>
      <c r="L213" s="259"/>
      <c r="M213" s="256"/>
      <c r="N213" s="255"/>
      <c r="O213" s="255"/>
      <c r="P213" s="255"/>
      <c r="Q213" s="256"/>
      <c r="R213" s="255"/>
      <c r="S213" s="255"/>
      <c r="T213" s="255"/>
      <c r="U213" s="255"/>
      <c r="V213" s="255"/>
      <c r="W213" s="255"/>
      <c r="X213" s="255"/>
      <c r="Y213" s="262"/>
      <c r="Z213" s="262"/>
      <c r="AA213" s="255"/>
      <c r="AB213" s="255"/>
      <c r="AC213" s="259"/>
      <c r="AD213" s="259"/>
      <c r="AE213" s="259"/>
      <c r="AF213" s="259"/>
    </row>
    <row r="214">
      <c r="A214" s="258"/>
      <c r="B214" s="259"/>
      <c r="C214" s="259"/>
      <c r="D214" s="259"/>
      <c r="E214" s="259"/>
      <c r="F214" s="259"/>
      <c r="G214" s="260"/>
      <c r="H214" s="261"/>
      <c r="I214" s="261"/>
      <c r="J214" s="259"/>
      <c r="K214" s="259"/>
      <c r="L214" s="259"/>
      <c r="M214" s="256"/>
      <c r="N214" s="255"/>
      <c r="O214" s="255"/>
      <c r="P214" s="255"/>
      <c r="Q214" s="256"/>
      <c r="R214" s="255"/>
      <c r="S214" s="255"/>
      <c r="T214" s="255"/>
      <c r="U214" s="255"/>
      <c r="V214" s="255"/>
      <c r="W214" s="255"/>
      <c r="X214" s="255"/>
      <c r="Y214" s="262"/>
      <c r="Z214" s="262"/>
      <c r="AA214" s="255"/>
      <c r="AB214" s="255"/>
      <c r="AC214" s="259"/>
      <c r="AD214" s="259"/>
      <c r="AE214" s="259"/>
      <c r="AF214" s="259"/>
    </row>
    <row r="215">
      <c r="A215" s="258"/>
      <c r="B215" s="259"/>
      <c r="C215" s="259"/>
      <c r="D215" s="259"/>
      <c r="E215" s="259"/>
      <c r="F215" s="259"/>
      <c r="G215" s="260"/>
      <c r="H215" s="261"/>
      <c r="I215" s="261"/>
      <c r="J215" s="259"/>
      <c r="K215" s="259"/>
      <c r="L215" s="259"/>
      <c r="M215" s="256"/>
      <c r="N215" s="255"/>
      <c r="O215" s="255"/>
      <c r="P215" s="255"/>
      <c r="Q215" s="256"/>
      <c r="R215" s="255"/>
      <c r="S215" s="255"/>
      <c r="T215" s="255"/>
      <c r="U215" s="255"/>
      <c r="V215" s="255"/>
      <c r="W215" s="255"/>
      <c r="X215" s="255"/>
      <c r="Y215" s="262"/>
      <c r="Z215" s="262"/>
      <c r="AA215" s="255"/>
      <c r="AB215" s="255"/>
      <c r="AC215" s="259"/>
      <c r="AD215" s="259"/>
      <c r="AE215" s="259"/>
      <c r="AF215" s="259"/>
    </row>
    <row r="216">
      <c r="A216" s="258"/>
      <c r="B216" s="259"/>
      <c r="C216" s="259"/>
      <c r="D216" s="259"/>
      <c r="E216" s="259"/>
      <c r="F216" s="259"/>
      <c r="G216" s="260"/>
      <c r="H216" s="261"/>
      <c r="I216" s="261"/>
      <c r="J216" s="259"/>
      <c r="K216" s="259"/>
      <c r="L216" s="259"/>
      <c r="M216" s="256"/>
      <c r="N216" s="255"/>
      <c r="O216" s="255"/>
      <c r="P216" s="255"/>
      <c r="Q216" s="256"/>
      <c r="R216" s="255"/>
      <c r="S216" s="255"/>
      <c r="T216" s="255"/>
      <c r="U216" s="255"/>
      <c r="V216" s="255"/>
      <c r="W216" s="255"/>
      <c r="X216" s="255"/>
      <c r="Y216" s="262"/>
      <c r="Z216" s="262"/>
      <c r="AA216" s="255"/>
      <c r="AB216" s="255"/>
      <c r="AC216" s="259"/>
      <c r="AD216" s="259"/>
      <c r="AE216" s="259"/>
      <c r="AF216" s="259"/>
    </row>
    <row r="217">
      <c r="A217" s="258"/>
      <c r="B217" s="259"/>
      <c r="C217" s="259"/>
      <c r="D217" s="259"/>
      <c r="E217" s="259"/>
      <c r="F217" s="259"/>
      <c r="G217" s="260"/>
      <c r="H217" s="261"/>
      <c r="I217" s="261"/>
      <c r="J217" s="259"/>
      <c r="K217" s="259"/>
      <c r="L217" s="259"/>
      <c r="M217" s="256"/>
      <c r="N217" s="255"/>
      <c r="O217" s="255"/>
      <c r="P217" s="255"/>
      <c r="Q217" s="256"/>
      <c r="R217" s="255"/>
      <c r="S217" s="255"/>
      <c r="T217" s="255"/>
      <c r="U217" s="255"/>
      <c r="V217" s="255"/>
      <c r="W217" s="255"/>
      <c r="X217" s="255"/>
      <c r="Y217" s="262"/>
      <c r="Z217" s="262"/>
      <c r="AA217" s="255"/>
      <c r="AB217" s="255"/>
      <c r="AC217" s="259"/>
      <c r="AD217" s="259"/>
      <c r="AE217" s="259"/>
      <c r="AF217" s="259"/>
    </row>
    <row r="218">
      <c r="A218" s="258"/>
      <c r="B218" s="259"/>
      <c r="C218" s="259"/>
      <c r="D218" s="259"/>
      <c r="E218" s="259"/>
      <c r="F218" s="259"/>
      <c r="G218" s="260"/>
      <c r="H218" s="261"/>
      <c r="I218" s="261"/>
      <c r="J218" s="259"/>
      <c r="K218" s="259"/>
      <c r="L218" s="259"/>
      <c r="M218" s="256"/>
      <c r="N218" s="255"/>
      <c r="O218" s="255"/>
      <c r="P218" s="255"/>
      <c r="Q218" s="256"/>
      <c r="R218" s="255"/>
      <c r="S218" s="255"/>
      <c r="T218" s="255"/>
      <c r="U218" s="255"/>
      <c r="V218" s="255"/>
      <c r="W218" s="255"/>
      <c r="X218" s="255"/>
      <c r="Y218" s="262"/>
      <c r="Z218" s="262"/>
      <c r="AA218" s="255"/>
      <c r="AB218" s="255"/>
      <c r="AC218" s="259"/>
      <c r="AD218" s="259"/>
      <c r="AE218" s="259"/>
      <c r="AF218" s="259"/>
    </row>
    <row r="219">
      <c r="A219" s="258"/>
      <c r="B219" s="259"/>
      <c r="C219" s="259"/>
      <c r="D219" s="259"/>
      <c r="E219" s="259"/>
      <c r="F219" s="259"/>
      <c r="G219" s="260"/>
      <c r="H219" s="261"/>
      <c r="I219" s="261"/>
      <c r="J219" s="259"/>
      <c r="K219" s="259"/>
      <c r="L219" s="259"/>
      <c r="M219" s="256"/>
      <c r="N219" s="255"/>
      <c r="O219" s="255"/>
      <c r="P219" s="255"/>
      <c r="Q219" s="256"/>
      <c r="R219" s="255"/>
      <c r="S219" s="255"/>
      <c r="T219" s="255"/>
      <c r="U219" s="255"/>
      <c r="V219" s="255"/>
      <c r="W219" s="255"/>
      <c r="X219" s="255"/>
      <c r="Y219" s="262"/>
      <c r="Z219" s="262"/>
      <c r="AA219" s="255"/>
      <c r="AB219" s="255"/>
      <c r="AC219" s="259"/>
      <c r="AD219" s="259"/>
      <c r="AE219" s="259"/>
      <c r="AF219" s="259"/>
    </row>
    <row r="220">
      <c r="A220" s="258"/>
      <c r="B220" s="259"/>
      <c r="C220" s="259"/>
      <c r="D220" s="259"/>
      <c r="E220" s="259"/>
      <c r="F220" s="259"/>
      <c r="G220" s="260"/>
      <c r="H220" s="261"/>
      <c r="I220" s="261"/>
      <c r="J220" s="259"/>
      <c r="K220" s="259"/>
      <c r="L220" s="259"/>
      <c r="M220" s="256"/>
      <c r="N220" s="255"/>
      <c r="O220" s="255"/>
      <c r="P220" s="255"/>
      <c r="Q220" s="256"/>
      <c r="R220" s="255"/>
      <c r="S220" s="255"/>
      <c r="T220" s="255"/>
      <c r="U220" s="255"/>
      <c r="V220" s="255"/>
      <c r="W220" s="255"/>
      <c r="X220" s="255"/>
      <c r="Y220" s="262"/>
      <c r="Z220" s="262"/>
      <c r="AA220" s="255"/>
      <c r="AB220" s="255"/>
      <c r="AC220" s="259"/>
      <c r="AD220" s="259"/>
      <c r="AE220" s="259"/>
      <c r="AF220" s="259"/>
    </row>
    <row r="221">
      <c r="A221" s="258"/>
      <c r="B221" s="259"/>
      <c r="C221" s="259"/>
      <c r="D221" s="259"/>
      <c r="E221" s="259"/>
      <c r="F221" s="259"/>
      <c r="G221" s="260"/>
      <c r="H221" s="261"/>
      <c r="I221" s="261"/>
      <c r="J221" s="259"/>
      <c r="K221" s="259"/>
      <c r="L221" s="259"/>
      <c r="M221" s="256"/>
      <c r="N221" s="255"/>
      <c r="O221" s="255"/>
      <c r="P221" s="255"/>
      <c r="Q221" s="256"/>
      <c r="R221" s="255"/>
      <c r="S221" s="255"/>
      <c r="T221" s="255"/>
      <c r="U221" s="255"/>
      <c r="V221" s="255"/>
      <c r="W221" s="255"/>
      <c r="X221" s="255"/>
      <c r="Y221" s="262"/>
      <c r="Z221" s="262"/>
      <c r="AA221" s="255"/>
      <c r="AB221" s="255"/>
      <c r="AC221" s="259"/>
      <c r="AD221" s="259"/>
      <c r="AE221" s="259"/>
      <c r="AF221" s="259"/>
    </row>
    <row r="222">
      <c r="A222" s="258"/>
      <c r="B222" s="259"/>
      <c r="C222" s="259"/>
      <c r="D222" s="259"/>
      <c r="E222" s="259"/>
      <c r="F222" s="259"/>
      <c r="G222" s="260"/>
      <c r="H222" s="261"/>
      <c r="I222" s="261"/>
      <c r="J222" s="259"/>
      <c r="K222" s="259"/>
      <c r="L222" s="259"/>
      <c r="M222" s="256"/>
      <c r="N222" s="255"/>
      <c r="O222" s="255"/>
      <c r="P222" s="255"/>
      <c r="Q222" s="256"/>
      <c r="R222" s="255"/>
      <c r="S222" s="255"/>
      <c r="T222" s="255"/>
      <c r="U222" s="255"/>
      <c r="V222" s="255"/>
      <c r="W222" s="255"/>
      <c r="X222" s="255"/>
      <c r="Y222" s="262"/>
      <c r="Z222" s="262"/>
      <c r="AA222" s="255"/>
      <c r="AB222" s="255"/>
      <c r="AC222" s="259"/>
      <c r="AD222" s="259"/>
      <c r="AE222" s="259"/>
      <c r="AF222" s="259"/>
    </row>
    <row r="223">
      <c r="A223" s="258"/>
      <c r="B223" s="259"/>
      <c r="C223" s="259"/>
      <c r="D223" s="259"/>
      <c r="E223" s="259"/>
      <c r="F223" s="259"/>
      <c r="G223" s="260"/>
      <c r="H223" s="261"/>
      <c r="I223" s="261"/>
      <c r="J223" s="259"/>
      <c r="K223" s="259"/>
      <c r="L223" s="259"/>
      <c r="M223" s="256"/>
      <c r="N223" s="255"/>
      <c r="O223" s="255"/>
      <c r="P223" s="255"/>
      <c r="Q223" s="256"/>
      <c r="R223" s="255"/>
      <c r="S223" s="255"/>
      <c r="T223" s="255"/>
      <c r="U223" s="255"/>
      <c r="V223" s="255"/>
      <c r="W223" s="255"/>
      <c r="X223" s="255"/>
      <c r="Y223" s="262"/>
      <c r="Z223" s="262"/>
      <c r="AA223" s="255"/>
      <c r="AB223" s="255"/>
      <c r="AC223" s="259"/>
      <c r="AD223" s="259"/>
      <c r="AE223" s="259"/>
      <c r="AF223" s="259"/>
    </row>
    <row r="224">
      <c r="A224" s="258"/>
      <c r="B224" s="259"/>
      <c r="C224" s="259"/>
      <c r="D224" s="259"/>
      <c r="E224" s="259"/>
      <c r="F224" s="259"/>
      <c r="G224" s="260"/>
      <c r="H224" s="261"/>
      <c r="I224" s="261"/>
      <c r="J224" s="259"/>
      <c r="K224" s="259"/>
      <c r="L224" s="259"/>
      <c r="M224" s="256"/>
      <c r="N224" s="255"/>
      <c r="O224" s="255"/>
      <c r="P224" s="255"/>
      <c r="Q224" s="256"/>
      <c r="R224" s="255"/>
      <c r="S224" s="255"/>
      <c r="T224" s="255"/>
      <c r="U224" s="255"/>
      <c r="V224" s="255"/>
      <c r="W224" s="255"/>
      <c r="X224" s="255"/>
      <c r="Y224" s="262"/>
      <c r="Z224" s="262"/>
      <c r="AA224" s="255"/>
      <c r="AB224" s="255"/>
      <c r="AC224" s="259"/>
      <c r="AD224" s="259"/>
      <c r="AE224" s="259"/>
      <c r="AF224" s="259"/>
    </row>
    <row r="225">
      <c r="A225" s="258"/>
      <c r="B225" s="259"/>
      <c r="C225" s="259"/>
      <c r="D225" s="259"/>
      <c r="E225" s="259"/>
      <c r="F225" s="259"/>
      <c r="G225" s="260"/>
      <c r="H225" s="261"/>
      <c r="I225" s="261"/>
      <c r="J225" s="259"/>
      <c r="K225" s="259"/>
      <c r="L225" s="259"/>
      <c r="M225" s="256"/>
      <c r="N225" s="255"/>
      <c r="O225" s="255"/>
      <c r="P225" s="255"/>
      <c r="Q225" s="256"/>
      <c r="R225" s="255"/>
      <c r="S225" s="255"/>
      <c r="T225" s="255"/>
      <c r="U225" s="255"/>
      <c r="V225" s="255"/>
      <c r="W225" s="255"/>
      <c r="X225" s="255"/>
      <c r="Y225" s="262"/>
      <c r="Z225" s="262"/>
      <c r="AA225" s="255"/>
      <c r="AB225" s="255"/>
      <c r="AC225" s="259"/>
      <c r="AD225" s="259"/>
      <c r="AE225" s="259"/>
      <c r="AF225" s="259"/>
    </row>
    <row r="226">
      <c r="A226" s="258"/>
      <c r="B226" s="259"/>
      <c r="C226" s="259"/>
      <c r="D226" s="259"/>
      <c r="E226" s="259"/>
      <c r="F226" s="259"/>
      <c r="G226" s="260"/>
      <c r="H226" s="261"/>
      <c r="I226" s="261"/>
      <c r="J226" s="259"/>
      <c r="K226" s="259"/>
      <c r="L226" s="259"/>
      <c r="M226" s="256"/>
      <c r="N226" s="255"/>
      <c r="O226" s="255"/>
      <c r="P226" s="255"/>
      <c r="Q226" s="256"/>
      <c r="R226" s="255"/>
      <c r="S226" s="255"/>
      <c r="T226" s="255"/>
      <c r="U226" s="255"/>
      <c r="V226" s="255"/>
      <c r="W226" s="255"/>
      <c r="X226" s="255"/>
      <c r="Y226" s="262"/>
      <c r="Z226" s="262"/>
      <c r="AA226" s="255"/>
      <c r="AB226" s="255"/>
      <c r="AC226" s="259"/>
      <c r="AD226" s="259"/>
      <c r="AE226" s="259"/>
      <c r="AF226" s="259"/>
    </row>
    <row r="227">
      <c r="A227" s="258"/>
      <c r="B227" s="259"/>
      <c r="C227" s="259"/>
      <c r="D227" s="259"/>
      <c r="E227" s="259"/>
      <c r="F227" s="259"/>
      <c r="G227" s="260"/>
      <c r="H227" s="261"/>
      <c r="I227" s="261"/>
      <c r="J227" s="259"/>
      <c r="K227" s="259"/>
      <c r="L227" s="259"/>
      <c r="M227" s="256"/>
      <c r="N227" s="255"/>
      <c r="O227" s="255"/>
      <c r="P227" s="255"/>
      <c r="Q227" s="256"/>
      <c r="R227" s="255"/>
      <c r="S227" s="255"/>
      <c r="T227" s="255"/>
      <c r="U227" s="255"/>
      <c r="V227" s="255"/>
      <c r="W227" s="255"/>
      <c r="X227" s="255"/>
      <c r="Y227" s="262"/>
      <c r="Z227" s="262"/>
      <c r="AA227" s="255"/>
      <c r="AB227" s="255"/>
      <c r="AC227" s="259"/>
      <c r="AD227" s="259"/>
      <c r="AE227" s="259"/>
      <c r="AF227" s="259"/>
    </row>
    <row r="228">
      <c r="A228" s="258"/>
      <c r="B228" s="259"/>
      <c r="C228" s="259"/>
      <c r="D228" s="259"/>
      <c r="E228" s="259"/>
      <c r="F228" s="259"/>
      <c r="G228" s="260"/>
      <c r="H228" s="261"/>
      <c r="I228" s="261"/>
      <c r="J228" s="259"/>
      <c r="K228" s="259"/>
      <c r="L228" s="259"/>
      <c r="M228" s="256"/>
      <c r="N228" s="255"/>
      <c r="O228" s="255"/>
      <c r="P228" s="255"/>
      <c r="Q228" s="256"/>
      <c r="R228" s="255"/>
      <c r="S228" s="255"/>
      <c r="T228" s="255"/>
      <c r="U228" s="255"/>
      <c r="V228" s="255"/>
      <c r="W228" s="255"/>
      <c r="X228" s="255"/>
      <c r="Y228" s="262"/>
      <c r="Z228" s="262"/>
      <c r="AA228" s="255"/>
      <c r="AB228" s="255"/>
      <c r="AC228" s="259"/>
      <c r="AD228" s="259"/>
      <c r="AE228" s="259"/>
      <c r="AF228" s="259"/>
    </row>
    <row r="229">
      <c r="A229" s="258"/>
      <c r="B229" s="259"/>
      <c r="C229" s="259"/>
      <c r="D229" s="259"/>
      <c r="E229" s="259"/>
      <c r="F229" s="259"/>
      <c r="G229" s="260"/>
      <c r="H229" s="261"/>
      <c r="I229" s="261"/>
      <c r="J229" s="259"/>
      <c r="K229" s="259"/>
      <c r="L229" s="259"/>
      <c r="M229" s="256"/>
      <c r="N229" s="255"/>
      <c r="O229" s="255"/>
      <c r="P229" s="255"/>
      <c r="Q229" s="256"/>
      <c r="R229" s="255"/>
      <c r="S229" s="255"/>
      <c r="T229" s="255"/>
      <c r="U229" s="255"/>
      <c r="V229" s="255"/>
      <c r="W229" s="255"/>
      <c r="X229" s="255"/>
      <c r="Y229" s="262"/>
      <c r="Z229" s="262"/>
      <c r="AA229" s="255"/>
      <c r="AB229" s="255"/>
      <c r="AC229" s="259"/>
      <c r="AD229" s="259"/>
      <c r="AE229" s="259"/>
      <c r="AF229" s="259"/>
    </row>
    <row r="230">
      <c r="A230" s="258"/>
      <c r="B230" s="259"/>
      <c r="C230" s="259"/>
      <c r="D230" s="259"/>
      <c r="E230" s="259"/>
      <c r="F230" s="259"/>
      <c r="G230" s="260"/>
      <c r="H230" s="261"/>
      <c r="I230" s="261"/>
      <c r="J230" s="259"/>
      <c r="K230" s="259"/>
      <c r="L230" s="259"/>
      <c r="M230" s="256"/>
      <c r="N230" s="255"/>
      <c r="O230" s="255"/>
      <c r="P230" s="255"/>
      <c r="Q230" s="256"/>
      <c r="R230" s="255"/>
      <c r="S230" s="255"/>
      <c r="T230" s="255"/>
      <c r="U230" s="255"/>
      <c r="V230" s="255"/>
      <c r="W230" s="255"/>
      <c r="X230" s="255"/>
      <c r="Y230" s="262"/>
      <c r="Z230" s="262"/>
      <c r="AA230" s="255"/>
      <c r="AB230" s="255"/>
      <c r="AC230" s="259"/>
      <c r="AD230" s="259"/>
      <c r="AE230" s="259"/>
      <c r="AF230" s="259"/>
    </row>
    <row r="231">
      <c r="A231" s="258"/>
      <c r="B231" s="259"/>
      <c r="C231" s="259"/>
      <c r="D231" s="259"/>
      <c r="E231" s="259"/>
      <c r="F231" s="259"/>
      <c r="G231" s="260"/>
      <c r="H231" s="261"/>
      <c r="I231" s="261"/>
      <c r="J231" s="259"/>
      <c r="K231" s="259"/>
      <c r="L231" s="259"/>
      <c r="M231" s="256"/>
      <c r="N231" s="255"/>
      <c r="O231" s="255"/>
      <c r="P231" s="255"/>
      <c r="Q231" s="256"/>
      <c r="R231" s="255"/>
      <c r="S231" s="255"/>
      <c r="T231" s="255"/>
      <c r="U231" s="255"/>
      <c r="V231" s="255"/>
      <c r="W231" s="255"/>
      <c r="X231" s="255"/>
      <c r="Y231" s="262"/>
      <c r="Z231" s="262"/>
      <c r="AA231" s="255"/>
      <c r="AB231" s="255"/>
      <c r="AC231" s="259"/>
      <c r="AD231" s="259"/>
      <c r="AE231" s="259"/>
      <c r="AF231" s="259"/>
    </row>
    <row r="232">
      <c r="A232" s="258"/>
      <c r="B232" s="259"/>
      <c r="C232" s="259"/>
      <c r="D232" s="259"/>
      <c r="E232" s="259"/>
      <c r="F232" s="259"/>
      <c r="G232" s="260"/>
      <c r="H232" s="261"/>
      <c r="I232" s="261"/>
      <c r="J232" s="259"/>
      <c r="K232" s="259"/>
      <c r="L232" s="259"/>
      <c r="M232" s="256"/>
      <c r="N232" s="255"/>
      <c r="O232" s="255"/>
      <c r="P232" s="255"/>
      <c r="Q232" s="256"/>
      <c r="R232" s="255"/>
      <c r="S232" s="255"/>
      <c r="T232" s="255"/>
      <c r="U232" s="255"/>
      <c r="V232" s="255"/>
      <c r="W232" s="255"/>
      <c r="X232" s="255"/>
      <c r="Y232" s="262"/>
      <c r="Z232" s="262"/>
      <c r="AA232" s="255"/>
      <c r="AB232" s="255"/>
      <c r="AC232" s="259"/>
      <c r="AD232" s="259"/>
      <c r="AE232" s="259"/>
      <c r="AF232" s="259"/>
    </row>
    <row r="233">
      <c r="A233" s="258"/>
      <c r="B233" s="259"/>
      <c r="C233" s="259"/>
      <c r="D233" s="259"/>
      <c r="E233" s="259"/>
      <c r="F233" s="259"/>
      <c r="G233" s="260"/>
      <c r="H233" s="261"/>
      <c r="I233" s="261"/>
      <c r="J233" s="259"/>
      <c r="K233" s="259"/>
      <c r="L233" s="259"/>
      <c r="M233" s="256"/>
      <c r="N233" s="255"/>
      <c r="O233" s="255"/>
      <c r="P233" s="255"/>
      <c r="Q233" s="256"/>
      <c r="R233" s="255"/>
      <c r="S233" s="255"/>
      <c r="T233" s="255"/>
      <c r="U233" s="255"/>
      <c r="V233" s="255"/>
      <c r="W233" s="255"/>
      <c r="X233" s="255"/>
      <c r="Y233" s="262"/>
      <c r="Z233" s="262"/>
      <c r="AA233" s="255"/>
      <c r="AB233" s="255"/>
      <c r="AC233" s="259"/>
      <c r="AD233" s="259"/>
      <c r="AE233" s="259"/>
      <c r="AF233" s="259"/>
    </row>
    <row r="234">
      <c r="A234" s="258"/>
      <c r="B234" s="259"/>
      <c r="C234" s="259"/>
      <c r="D234" s="259"/>
      <c r="E234" s="259"/>
      <c r="F234" s="259"/>
      <c r="G234" s="260"/>
      <c r="H234" s="261"/>
      <c r="I234" s="261"/>
      <c r="J234" s="259"/>
      <c r="K234" s="259"/>
      <c r="L234" s="259"/>
      <c r="M234" s="256"/>
      <c r="N234" s="255"/>
      <c r="O234" s="255"/>
      <c r="P234" s="255"/>
      <c r="Q234" s="256"/>
      <c r="R234" s="255"/>
      <c r="S234" s="255"/>
      <c r="T234" s="255"/>
      <c r="U234" s="255"/>
      <c r="V234" s="255"/>
      <c r="W234" s="255"/>
      <c r="X234" s="255"/>
      <c r="Y234" s="262"/>
      <c r="Z234" s="262"/>
      <c r="AA234" s="255"/>
      <c r="AB234" s="255"/>
      <c r="AC234" s="259"/>
      <c r="AD234" s="259"/>
      <c r="AE234" s="259"/>
      <c r="AF234" s="259"/>
    </row>
    <row r="235">
      <c r="A235" s="258"/>
      <c r="B235" s="259"/>
      <c r="C235" s="259"/>
      <c r="D235" s="259"/>
      <c r="E235" s="259"/>
      <c r="F235" s="259"/>
      <c r="G235" s="260"/>
      <c r="H235" s="261"/>
      <c r="I235" s="261"/>
      <c r="J235" s="259"/>
      <c r="K235" s="259"/>
      <c r="L235" s="259"/>
      <c r="M235" s="256"/>
      <c r="N235" s="255"/>
      <c r="O235" s="255"/>
      <c r="P235" s="255"/>
      <c r="Q235" s="256"/>
      <c r="R235" s="255"/>
      <c r="S235" s="255"/>
      <c r="T235" s="255"/>
      <c r="U235" s="255"/>
      <c r="V235" s="255"/>
      <c r="W235" s="255"/>
      <c r="X235" s="255"/>
      <c r="Y235" s="262"/>
      <c r="Z235" s="262"/>
      <c r="AA235" s="255"/>
      <c r="AB235" s="255"/>
      <c r="AC235" s="259"/>
      <c r="AD235" s="259"/>
      <c r="AE235" s="259"/>
      <c r="AF235" s="259"/>
    </row>
    <row r="236">
      <c r="A236" s="258"/>
      <c r="B236" s="259"/>
      <c r="C236" s="259"/>
      <c r="D236" s="259"/>
      <c r="E236" s="259"/>
      <c r="F236" s="259"/>
      <c r="G236" s="260"/>
      <c r="H236" s="261"/>
      <c r="I236" s="261"/>
      <c r="J236" s="259"/>
      <c r="K236" s="259"/>
      <c r="L236" s="259"/>
      <c r="M236" s="256"/>
      <c r="N236" s="255"/>
      <c r="O236" s="255"/>
      <c r="P236" s="255"/>
      <c r="Q236" s="256"/>
      <c r="R236" s="255"/>
      <c r="S236" s="255"/>
      <c r="T236" s="255"/>
      <c r="U236" s="255"/>
      <c r="V236" s="255"/>
      <c r="W236" s="255"/>
      <c r="X236" s="255"/>
      <c r="Y236" s="262"/>
      <c r="Z236" s="262"/>
      <c r="AA236" s="255"/>
      <c r="AB236" s="255"/>
      <c r="AC236" s="259"/>
      <c r="AD236" s="259"/>
      <c r="AE236" s="259"/>
      <c r="AF236" s="259"/>
    </row>
    <row r="237">
      <c r="A237" s="258"/>
      <c r="B237" s="259"/>
      <c r="C237" s="259"/>
      <c r="D237" s="259"/>
      <c r="E237" s="259"/>
      <c r="F237" s="259"/>
      <c r="G237" s="260"/>
      <c r="H237" s="261"/>
      <c r="I237" s="261"/>
      <c r="J237" s="259"/>
      <c r="K237" s="259"/>
      <c r="L237" s="259"/>
      <c r="M237" s="256"/>
      <c r="N237" s="255"/>
      <c r="O237" s="255"/>
      <c r="P237" s="255"/>
      <c r="Q237" s="256"/>
      <c r="R237" s="255"/>
      <c r="S237" s="255"/>
      <c r="T237" s="255"/>
      <c r="U237" s="255"/>
      <c r="V237" s="255"/>
      <c r="W237" s="255"/>
      <c r="X237" s="255"/>
      <c r="Y237" s="262"/>
      <c r="Z237" s="262"/>
      <c r="AA237" s="255"/>
      <c r="AB237" s="255"/>
      <c r="AC237" s="259"/>
      <c r="AD237" s="259"/>
      <c r="AE237" s="259"/>
      <c r="AF237" s="259"/>
    </row>
    <row r="238">
      <c r="A238" s="258"/>
      <c r="B238" s="259"/>
      <c r="C238" s="259"/>
      <c r="D238" s="259"/>
      <c r="E238" s="259"/>
      <c r="F238" s="259"/>
      <c r="G238" s="260"/>
      <c r="H238" s="261"/>
      <c r="I238" s="261"/>
      <c r="J238" s="259"/>
      <c r="K238" s="259"/>
      <c r="L238" s="259"/>
      <c r="M238" s="256"/>
      <c r="N238" s="255"/>
      <c r="O238" s="255"/>
      <c r="P238" s="255"/>
      <c r="Q238" s="256"/>
      <c r="R238" s="255"/>
      <c r="S238" s="255"/>
      <c r="T238" s="255"/>
      <c r="U238" s="255"/>
      <c r="V238" s="255"/>
      <c r="W238" s="255"/>
      <c r="X238" s="255"/>
      <c r="Y238" s="262"/>
      <c r="Z238" s="262"/>
      <c r="AA238" s="255"/>
      <c r="AB238" s="255"/>
      <c r="AC238" s="259"/>
      <c r="AD238" s="259"/>
      <c r="AE238" s="259"/>
      <c r="AF238" s="259"/>
    </row>
    <row r="239">
      <c r="A239" s="258"/>
      <c r="B239" s="259"/>
      <c r="C239" s="259"/>
      <c r="D239" s="259"/>
      <c r="E239" s="259"/>
      <c r="F239" s="259"/>
      <c r="G239" s="260"/>
      <c r="H239" s="261"/>
      <c r="I239" s="261"/>
      <c r="J239" s="259"/>
      <c r="K239" s="259"/>
      <c r="L239" s="259"/>
      <c r="M239" s="256"/>
      <c r="N239" s="255"/>
      <c r="O239" s="255"/>
      <c r="P239" s="255"/>
      <c r="Q239" s="256"/>
      <c r="R239" s="255"/>
      <c r="S239" s="255"/>
      <c r="T239" s="255"/>
      <c r="U239" s="255"/>
      <c r="V239" s="255"/>
      <c r="W239" s="255"/>
      <c r="X239" s="255"/>
      <c r="Y239" s="262"/>
      <c r="Z239" s="262"/>
      <c r="AA239" s="255"/>
      <c r="AB239" s="255"/>
      <c r="AC239" s="259"/>
      <c r="AD239" s="259"/>
      <c r="AE239" s="259"/>
      <c r="AF239" s="259"/>
    </row>
    <row r="240">
      <c r="A240" s="258"/>
      <c r="B240" s="259"/>
      <c r="C240" s="259"/>
      <c r="D240" s="259"/>
      <c r="E240" s="259"/>
      <c r="F240" s="259"/>
      <c r="G240" s="260"/>
      <c r="H240" s="261"/>
      <c r="I240" s="261"/>
      <c r="J240" s="259"/>
      <c r="K240" s="259"/>
      <c r="L240" s="259"/>
      <c r="M240" s="256"/>
      <c r="N240" s="255"/>
      <c r="O240" s="255"/>
      <c r="P240" s="255"/>
      <c r="Q240" s="256"/>
      <c r="R240" s="255"/>
      <c r="S240" s="255"/>
      <c r="T240" s="255"/>
      <c r="U240" s="255"/>
      <c r="V240" s="255"/>
      <c r="W240" s="255"/>
      <c r="X240" s="255"/>
      <c r="Y240" s="262"/>
      <c r="Z240" s="262"/>
      <c r="AA240" s="255"/>
      <c r="AB240" s="255"/>
      <c r="AC240" s="259"/>
      <c r="AD240" s="259"/>
      <c r="AE240" s="259"/>
      <c r="AF240" s="259"/>
    </row>
    <row r="241">
      <c r="A241" s="258"/>
      <c r="B241" s="259"/>
      <c r="C241" s="259"/>
      <c r="D241" s="259"/>
      <c r="E241" s="259"/>
      <c r="F241" s="259"/>
      <c r="G241" s="260"/>
      <c r="H241" s="261"/>
      <c r="I241" s="261"/>
      <c r="J241" s="259"/>
      <c r="K241" s="259"/>
      <c r="L241" s="259"/>
      <c r="M241" s="256"/>
      <c r="N241" s="255"/>
      <c r="O241" s="255"/>
      <c r="P241" s="255"/>
      <c r="Q241" s="256"/>
      <c r="R241" s="255"/>
      <c r="S241" s="255"/>
      <c r="T241" s="255"/>
      <c r="U241" s="255"/>
      <c r="V241" s="255"/>
      <c r="W241" s="255"/>
      <c r="X241" s="255"/>
      <c r="Y241" s="262"/>
      <c r="Z241" s="262"/>
      <c r="AA241" s="255"/>
      <c r="AB241" s="255"/>
      <c r="AC241" s="259"/>
      <c r="AD241" s="259"/>
      <c r="AE241" s="259"/>
      <c r="AF241" s="259"/>
    </row>
    <row r="242">
      <c r="A242" s="258"/>
      <c r="B242" s="259"/>
      <c r="C242" s="259"/>
      <c r="D242" s="259"/>
      <c r="E242" s="259"/>
      <c r="F242" s="259"/>
      <c r="G242" s="260"/>
      <c r="H242" s="261"/>
      <c r="I242" s="261"/>
      <c r="J242" s="259"/>
      <c r="K242" s="259"/>
      <c r="L242" s="259"/>
      <c r="M242" s="256"/>
      <c r="N242" s="255"/>
      <c r="O242" s="255"/>
      <c r="P242" s="255"/>
      <c r="Q242" s="256"/>
      <c r="R242" s="255"/>
      <c r="S242" s="255"/>
      <c r="T242" s="255"/>
      <c r="U242" s="255"/>
      <c r="V242" s="255"/>
      <c r="W242" s="255"/>
      <c r="X242" s="255"/>
      <c r="Y242" s="262"/>
      <c r="Z242" s="262"/>
      <c r="AA242" s="255"/>
      <c r="AB242" s="255"/>
      <c r="AC242" s="259"/>
      <c r="AD242" s="259"/>
      <c r="AE242" s="259"/>
      <c r="AF242" s="259"/>
    </row>
    <row r="243">
      <c r="A243" s="258"/>
      <c r="B243" s="259"/>
      <c r="C243" s="259"/>
      <c r="D243" s="259"/>
      <c r="E243" s="259"/>
      <c r="F243" s="259"/>
      <c r="G243" s="260"/>
      <c r="H243" s="261"/>
      <c r="I243" s="261"/>
      <c r="J243" s="259"/>
      <c r="K243" s="259"/>
      <c r="L243" s="259"/>
      <c r="M243" s="256"/>
      <c r="N243" s="255"/>
      <c r="O243" s="255"/>
      <c r="P243" s="255"/>
      <c r="Q243" s="256"/>
      <c r="R243" s="255"/>
      <c r="S243" s="255"/>
      <c r="T243" s="255"/>
      <c r="U243" s="255"/>
      <c r="V243" s="255"/>
      <c r="W243" s="255"/>
      <c r="X243" s="255"/>
      <c r="Y243" s="262"/>
      <c r="Z243" s="262"/>
      <c r="AA243" s="255"/>
      <c r="AB243" s="255"/>
      <c r="AC243" s="259"/>
      <c r="AD243" s="259"/>
      <c r="AE243" s="259"/>
      <c r="AF243" s="259"/>
    </row>
    <row r="244">
      <c r="A244" s="258"/>
      <c r="B244" s="259"/>
      <c r="C244" s="259"/>
      <c r="D244" s="259"/>
      <c r="E244" s="259"/>
      <c r="F244" s="259"/>
      <c r="G244" s="260"/>
      <c r="H244" s="261"/>
      <c r="I244" s="261"/>
      <c r="J244" s="259"/>
      <c r="K244" s="259"/>
      <c r="L244" s="259"/>
      <c r="M244" s="256"/>
      <c r="N244" s="255"/>
      <c r="O244" s="255"/>
      <c r="P244" s="255"/>
      <c r="Q244" s="256"/>
      <c r="R244" s="255"/>
      <c r="S244" s="255"/>
      <c r="T244" s="255"/>
      <c r="U244" s="255"/>
      <c r="V244" s="255"/>
      <c r="W244" s="255"/>
      <c r="X244" s="255"/>
      <c r="Y244" s="262"/>
      <c r="Z244" s="262"/>
      <c r="AA244" s="255"/>
      <c r="AB244" s="255"/>
      <c r="AC244" s="259"/>
      <c r="AD244" s="259"/>
      <c r="AE244" s="259"/>
      <c r="AF244" s="259"/>
    </row>
    <row r="245">
      <c r="A245" s="258"/>
      <c r="B245" s="259"/>
      <c r="C245" s="259"/>
      <c r="D245" s="259"/>
      <c r="E245" s="259"/>
      <c r="F245" s="259"/>
      <c r="G245" s="260"/>
      <c r="H245" s="261"/>
      <c r="I245" s="261"/>
      <c r="J245" s="259"/>
      <c r="K245" s="259"/>
      <c r="L245" s="259"/>
      <c r="M245" s="256"/>
      <c r="N245" s="255"/>
      <c r="O245" s="255"/>
      <c r="P245" s="255"/>
      <c r="Q245" s="256"/>
      <c r="R245" s="255"/>
      <c r="S245" s="255"/>
      <c r="T245" s="255"/>
      <c r="U245" s="255"/>
      <c r="V245" s="255"/>
      <c r="W245" s="255"/>
      <c r="X245" s="255"/>
      <c r="Y245" s="262"/>
      <c r="Z245" s="262"/>
      <c r="AA245" s="255"/>
      <c r="AB245" s="255"/>
      <c r="AC245" s="259"/>
      <c r="AD245" s="259"/>
      <c r="AE245" s="259"/>
      <c r="AF245" s="259"/>
    </row>
    <row r="246">
      <c r="A246" s="258"/>
      <c r="B246" s="259"/>
      <c r="C246" s="259"/>
      <c r="D246" s="259"/>
      <c r="E246" s="259"/>
      <c r="F246" s="259"/>
      <c r="G246" s="260"/>
      <c r="H246" s="261"/>
      <c r="I246" s="261"/>
      <c r="J246" s="259"/>
      <c r="K246" s="259"/>
      <c r="L246" s="259"/>
      <c r="M246" s="256"/>
      <c r="N246" s="255"/>
      <c r="O246" s="255"/>
      <c r="P246" s="255"/>
      <c r="Q246" s="256"/>
      <c r="R246" s="255"/>
      <c r="S246" s="255"/>
      <c r="T246" s="255"/>
      <c r="U246" s="255"/>
      <c r="V246" s="255"/>
      <c r="W246" s="255"/>
      <c r="X246" s="255"/>
      <c r="Y246" s="262"/>
      <c r="Z246" s="262"/>
      <c r="AA246" s="255"/>
      <c r="AB246" s="255"/>
      <c r="AC246" s="259"/>
      <c r="AD246" s="259"/>
      <c r="AE246" s="259"/>
      <c r="AF246" s="259"/>
    </row>
    <row r="247">
      <c r="A247" s="258"/>
      <c r="B247" s="259"/>
      <c r="C247" s="259"/>
      <c r="D247" s="259"/>
      <c r="E247" s="259"/>
      <c r="F247" s="259"/>
      <c r="G247" s="260"/>
      <c r="H247" s="261"/>
      <c r="I247" s="261"/>
      <c r="J247" s="259"/>
      <c r="K247" s="259"/>
      <c r="L247" s="259"/>
      <c r="M247" s="256"/>
      <c r="N247" s="255"/>
      <c r="O247" s="255"/>
      <c r="P247" s="255"/>
      <c r="Q247" s="256"/>
      <c r="R247" s="255"/>
      <c r="S247" s="255"/>
      <c r="T247" s="255"/>
      <c r="U247" s="255"/>
      <c r="V247" s="255"/>
      <c r="W247" s="255"/>
      <c r="X247" s="255"/>
      <c r="Y247" s="262"/>
      <c r="Z247" s="262"/>
      <c r="AA247" s="255"/>
      <c r="AB247" s="255"/>
      <c r="AC247" s="259"/>
      <c r="AD247" s="259"/>
      <c r="AE247" s="259"/>
      <c r="AF247" s="259"/>
    </row>
    <row r="248">
      <c r="A248" s="258"/>
      <c r="B248" s="259"/>
      <c r="C248" s="259"/>
      <c r="D248" s="259"/>
      <c r="E248" s="259"/>
      <c r="F248" s="259"/>
      <c r="G248" s="260"/>
      <c r="H248" s="261"/>
      <c r="I248" s="261"/>
      <c r="J248" s="259"/>
      <c r="K248" s="259"/>
      <c r="L248" s="259"/>
      <c r="M248" s="256"/>
      <c r="N248" s="255"/>
      <c r="O248" s="255"/>
      <c r="P248" s="255"/>
      <c r="Q248" s="256"/>
      <c r="R248" s="255"/>
      <c r="S248" s="255"/>
      <c r="T248" s="255"/>
      <c r="U248" s="255"/>
      <c r="V248" s="255"/>
      <c r="W248" s="255"/>
      <c r="X248" s="255"/>
      <c r="Y248" s="262"/>
      <c r="Z248" s="262"/>
      <c r="AA248" s="255"/>
      <c r="AB248" s="255"/>
      <c r="AC248" s="259"/>
      <c r="AD248" s="259"/>
      <c r="AE248" s="259"/>
      <c r="AF248" s="259"/>
    </row>
    <row r="249">
      <c r="A249" s="258"/>
      <c r="B249" s="259"/>
      <c r="C249" s="259"/>
      <c r="D249" s="259"/>
      <c r="E249" s="259"/>
      <c r="F249" s="259"/>
      <c r="G249" s="260"/>
      <c r="H249" s="261"/>
      <c r="I249" s="261"/>
      <c r="J249" s="259"/>
      <c r="K249" s="259"/>
      <c r="L249" s="259"/>
      <c r="M249" s="256"/>
      <c r="N249" s="255"/>
      <c r="O249" s="255"/>
      <c r="P249" s="255"/>
      <c r="Q249" s="256"/>
      <c r="R249" s="255"/>
      <c r="S249" s="255"/>
      <c r="T249" s="255"/>
      <c r="U249" s="255"/>
      <c r="V249" s="255"/>
      <c r="W249" s="255"/>
      <c r="X249" s="255"/>
      <c r="Y249" s="262"/>
      <c r="Z249" s="262"/>
      <c r="AA249" s="255"/>
      <c r="AB249" s="255"/>
      <c r="AC249" s="259"/>
      <c r="AD249" s="259"/>
      <c r="AE249" s="259"/>
      <c r="AF249" s="259"/>
    </row>
    <row r="250">
      <c r="A250" s="258"/>
      <c r="B250" s="259"/>
      <c r="C250" s="259"/>
      <c r="D250" s="259"/>
      <c r="E250" s="259"/>
      <c r="F250" s="259"/>
      <c r="G250" s="260"/>
      <c r="H250" s="261"/>
      <c r="I250" s="261"/>
      <c r="J250" s="259"/>
      <c r="K250" s="259"/>
      <c r="L250" s="259"/>
      <c r="M250" s="256"/>
      <c r="N250" s="255"/>
      <c r="O250" s="255"/>
      <c r="P250" s="255"/>
      <c r="Q250" s="256"/>
      <c r="R250" s="255"/>
      <c r="S250" s="255"/>
      <c r="T250" s="255"/>
      <c r="U250" s="255"/>
      <c r="V250" s="255"/>
      <c r="W250" s="255"/>
      <c r="X250" s="255"/>
      <c r="Y250" s="262"/>
      <c r="Z250" s="262"/>
      <c r="AA250" s="255"/>
      <c r="AB250" s="255"/>
      <c r="AC250" s="259"/>
      <c r="AD250" s="259"/>
      <c r="AE250" s="259"/>
      <c r="AF250" s="259"/>
    </row>
    <row r="251">
      <c r="A251" s="258"/>
      <c r="B251" s="259"/>
      <c r="C251" s="259"/>
      <c r="D251" s="259"/>
      <c r="E251" s="259"/>
      <c r="F251" s="259"/>
      <c r="G251" s="260"/>
      <c r="H251" s="261"/>
      <c r="I251" s="261"/>
      <c r="J251" s="259"/>
      <c r="K251" s="259"/>
      <c r="L251" s="259"/>
      <c r="M251" s="256"/>
      <c r="N251" s="255"/>
      <c r="O251" s="255"/>
      <c r="P251" s="255"/>
      <c r="Q251" s="256"/>
      <c r="R251" s="255"/>
      <c r="S251" s="255"/>
      <c r="T251" s="255"/>
      <c r="U251" s="255"/>
      <c r="V251" s="255"/>
      <c r="W251" s="255"/>
      <c r="X251" s="255"/>
      <c r="Y251" s="262"/>
      <c r="Z251" s="262"/>
      <c r="AA251" s="255"/>
      <c r="AB251" s="255"/>
      <c r="AC251" s="259"/>
      <c r="AD251" s="259"/>
      <c r="AE251" s="259"/>
      <c r="AF251" s="259"/>
    </row>
    <row r="252">
      <c r="A252" s="258"/>
      <c r="B252" s="259"/>
      <c r="C252" s="259"/>
      <c r="D252" s="259"/>
      <c r="E252" s="259"/>
      <c r="F252" s="259"/>
      <c r="G252" s="260"/>
      <c r="H252" s="261"/>
      <c r="I252" s="261"/>
      <c r="J252" s="259"/>
      <c r="K252" s="259"/>
      <c r="L252" s="259"/>
      <c r="M252" s="256"/>
      <c r="N252" s="255"/>
      <c r="O252" s="255"/>
      <c r="P252" s="255"/>
      <c r="Q252" s="256"/>
      <c r="R252" s="255"/>
      <c r="S252" s="255"/>
      <c r="T252" s="255"/>
      <c r="U252" s="255"/>
      <c r="V252" s="255"/>
      <c r="W252" s="255"/>
      <c r="X252" s="255"/>
      <c r="Y252" s="262"/>
      <c r="Z252" s="262"/>
      <c r="AA252" s="255"/>
      <c r="AB252" s="255"/>
      <c r="AC252" s="259"/>
      <c r="AD252" s="259"/>
      <c r="AE252" s="259"/>
      <c r="AF252" s="259"/>
    </row>
    <row r="253">
      <c r="A253" s="258"/>
      <c r="B253" s="259"/>
      <c r="C253" s="259"/>
      <c r="D253" s="259"/>
      <c r="E253" s="259"/>
      <c r="F253" s="259"/>
      <c r="G253" s="260"/>
      <c r="H253" s="261"/>
      <c r="I253" s="261"/>
      <c r="J253" s="259"/>
      <c r="K253" s="259"/>
      <c r="L253" s="259"/>
      <c r="M253" s="256"/>
      <c r="N253" s="255"/>
      <c r="O253" s="255"/>
      <c r="P253" s="255"/>
      <c r="Q253" s="256"/>
      <c r="R253" s="255"/>
      <c r="S253" s="255"/>
      <c r="T253" s="255"/>
      <c r="U253" s="255"/>
      <c r="V253" s="255"/>
      <c r="W253" s="255"/>
      <c r="X253" s="255"/>
      <c r="Y253" s="262"/>
      <c r="Z253" s="262"/>
      <c r="AA253" s="255"/>
      <c r="AB253" s="255"/>
      <c r="AC253" s="259"/>
      <c r="AD253" s="259"/>
      <c r="AE253" s="259"/>
      <c r="AF253" s="259"/>
    </row>
    <row r="254">
      <c r="A254" s="258"/>
      <c r="B254" s="259"/>
      <c r="C254" s="259"/>
      <c r="D254" s="259"/>
      <c r="E254" s="259"/>
      <c r="F254" s="259"/>
      <c r="G254" s="260"/>
      <c r="H254" s="261"/>
      <c r="I254" s="261"/>
      <c r="J254" s="259"/>
      <c r="K254" s="259"/>
      <c r="L254" s="259"/>
      <c r="M254" s="256"/>
      <c r="N254" s="255"/>
      <c r="O254" s="255"/>
      <c r="P254" s="255"/>
      <c r="Q254" s="256"/>
      <c r="R254" s="255"/>
      <c r="S254" s="255"/>
      <c r="T254" s="255"/>
      <c r="U254" s="255"/>
      <c r="V254" s="255"/>
      <c r="W254" s="255"/>
      <c r="X254" s="255"/>
      <c r="Y254" s="262"/>
      <c r="Z254" s="262"/>
      <c r="AA254" s="255"/>
      <c r="AB254" s="255"/>
      <c r="AC254" s="259"/>
      <c r="AD254" s="259"/>
      <c r="AE254" s="259"/>
      <c r="AF254" s="259"/>
    </row>
    <row r="255">
      <c r="A255" s="258"/>
      <c r="B255" s="259"/>
      <c r="C255" s="259"/>
      <c r="D255" s="259"/>
      <c r="E255" s="259"/>
      <c r="F255" s="259"/>
      <c r="G255" s="260"/>
      <c r="H255" s="261"/>
      <c r="I255" s="261"/>
      <c r="J255" s="259"/>
      <c r="K255" s="259"/>
      <c r="L255" s="259"/>
      <c r="M255" s="256"/>
      <c r="N255" s="255"/>
      <c r="O255" s="255"/>
      <c r="P255" s="255"/>
      <c r="Q255" s="256"/>
      <c r="R255" s="255"/>
      <c r="S255" s="255"/>
      <c r="T255" s="255"/>
      <c r="U255" s="255"/>
      <c r="V255" s="255"/>
      <c r="W255" s="255"/>
      <c r="X255" s="255"/>
      <c r="Y255" s="262"/>
      <c r="Z255" s="262"/>
      <c r="AA255" s="255"/>
      <c r="AB255" s="255"/>
      <c r="AC255" s="259"/>
      <c r="AD255" s="259"/>
      <c r="AE255" s="259"/>
      <c r="AF255" s="259"/>
    </row>
    <row r="256">
      <c r="A256" s="258"/>
      <c r="B256" s="259"/>
      <c r="C256" s="259"/>
      <c r="D256" s="259"/>
      <c r="E256" s="259"/>
      <c r="F256" s="259"/>
      <c r="G256" s="260"/>
      <c r="H256" s="261"/>
      <c r="I256" s="261"/>
      <c r="J256" s="259"/>
      <c r="K256" s="259"/>
      <c r="L256" s="259"/>
      <c r="M256" s="256"/>
      <c r="N256" s="255"/>
      <c r="O256" s="255"/>
      <c r="P256" s="255"/>
      <c r="Q256" s="256"/>
      <c r="R256" s="255"/>
      <c r="S256" s="255"/>
      <c r="T256" s="255"/>
      <c r="U256" s="255"/>
      <c r="V256" s="255"/>
      <c r="W256" s="255"/>
      <c r="X256" s="255"/>
      <c r="Y256" s="262"/>
      <c r="Z256" s="262"/>
      <c r="AA256" s="255"/>
      <c r="AB256" s="255"/>
      <c r="AC256" s="259"/>
      <c r="AD256" s="259"/>
      <c r="AE256" s="259"/>
      <c r="AF256" s="259"/>
    </row>
    <row r="257">
      <c r="A257" s="258"/>
      <c r="B257" s="259"/>
      <c r="C257" s="259"/>
      <c r="D257" s="259"/>
      <c r="E257" s="259"/>
      <c r="F257" s="259"/>
      <c r="G257" s="260"/>
      <c r="H257" s="261"/>
      <c r="I257" s="261"/>
      <c r="J257" s="259"/>
      <c r="K257" s="259"/>
      <c r="L257" s="259"/>
      <c r="M257" s="256"/>
      <c r="N257" s="255"/>
      <c r="O257" s="255"/>
      <c r="P257" s="255"/>
      <c r="Q257" s="256"/>
      <c r="R257" s="255"/>
      <c r="S257" s="255"/>
      <c r="T257" s="255"/>
      <c r="U257" s="255"/>
      <c r="V257" s="255"/>
      <c r="W257" s="255"/>
      <c r="X257" s="255"/>
      <c r="Y257" s="262"/>
      <c r="Z257" s="262"/>
      <c r="AA257" s="255"/>
      <c r="AB257" s="255"/>
      <c r="AC257" s="259"/>
      <c r="AD257" s="259"/>
      <c r="AE257" s="259"/>
      <c r="AF257" s="259"/>
    </row>
    <row r="258">
      <c r="A258" s="258"/>
      <c r="B258" s="259"/>
      <c r="C258" s="259"/>
      <c r="D258" s="259"/>
      <c r="E258" s="259"/>
      <c r="F258" s="259"/>
      <c r="G258" s="260"/>
      <c r="H258" s="261"/>
      <c r="I258" s="261"/>
      <c r="J258" s="259"/>
      <c r="K258" s="259"/>
      <c r="L258" s="259"/>
      <c r="M258" s="256"/>
      <c r="N258" s="255"/>
      <c r="O258" s="255"/>
      <c r="P258" s="255"/>
      <c r="Q258" s="256"/>
      <c r="R258" s="255"/>
      <c r="S258" s="255"/>
      <c r="T258" s="255"/>
      <c r="U258" s="255"/>
      <c r="V258" s="255"/>
      <c r="W258" s="255"/>
      <c r="X258" s="255"/>
      <c r="Y258" s="262"/>
      <c r="Z258" s="262"/>
      <c r="AA258" s="255"/>
      <c r="AB258" s="255"/>
      <c r="AC258" s="259"/>
      <c r="AD258" s="259"/>
      <c r="AE258" s="259"/>
      <c r="AF258" s="259"/>
    </row>
    <row r="259">
      <c r="A259" s="258"/>
      <c r="B259" s="259"/>
      <c r="C259" s="259"/>
      <c r="D259" s="259"/>
      <c r="E259" s="259"/>
      <c r="F259" s="259"/>
      <c r="G259" s="260"/>
      <c r="H259" s="261"/>
      <c r="I259" s="261"/>
      <c r="J259" s="259"/>
      <c r="K259" s="259"/>
      <c r="L259" s="259"/>
      <c r="M259" s="256"/>
      <c r="N259" s="255"/>
      <c r="O259" s="255"/>
      <c r="P259" s="255"/>
      <c r="Q259" s="256"/>
      <c r="R259" s="255"/>
      <c r="S259" s="255"/>
      <c r="T259" s="255"/>
      <c r="U259" s="255"/>
      <c r="V259" s="255"/>
      <c r="W259" s="255"/>
      <c r="X259" s="255"/>
      <c r="Y259" s="262"/>
      <c r="Z259" s="262"/>
      <c r="AA259" s="255"/>
      <c r="AB259" s="255"/>
      <c r="AC259" s="259"/>
      <c r="AD259" s="259"/>
      <c r="AE259" s="259"/>
      <c r="AF259" s="259"/>
    </row>
    <row r="260">
      <c r="A260" s="258"/>
      <c r="B260" s="259"/>
      <c r="C260" s="259"/>
      <c r="D260" s="259"/>
      <c r="E260" s="259"/>
      <c r="F260" s="259"/>
      <c r="G260" s="260"/>
      <c r="H260" s="261"/>
      <c r="I260" s="261"/>
      <c r="J260" s="259"/>
      <c r="K260" s="259"/>
      <c r="L260" s="259"/>
      <c r="M260" s="256"/>
      <c r="N260" s="255"/>
      <c r="O260" s="255"/>
      <c r="P260" s="255"/>
      <c r="Q260" s="256"/>
      <c r="R260" s="255"/>
      <c r="S260" s="255"/>
      <c r="T260" s="255"/>
      <c r="U260" s="255"/>
      <c r="V260" s="255"/>
      <c r="W260" s="255"/>
      <c r="X260" s="255"/>
      <c r="Y260" s="262"/>
      <c r="Z260" s="262"/>
      <c r="AA260" s="255"/>
      <c r="AB260" s="255"/>
      <c r="AC260" s="259"/>
      <c r="AD260" s="259"/>
      <c r="AE260" s="259"/>
      <c r="AF260" s="259"/>
    </row>
    <row r="261">
      <c r="A261" s="258"/>
      <c r="B261" s="259"/>
      <c r="C261" s="259"/>
      <c r="D261" s="259"/>
      <c r="E261" s="259"/>
      <c r="F261" s="259"/>
      <c r="G261" s="260"/>
      <c r="H261" s="261"/>
      <c r="I261" s="261"/>
      <c r="J261" s="259"/>
      <c r="K261" s="259"/>
      <c r="L261" s="259"/>
      <c r="M261" s="256"/>
      <c r="N261" s="255"/>
      <c r="O261" s="255"/>
      <c r="P261" s="255"/>
      <c r="Q261" s="256"/>
      <c r="R261" s="255"/>
      <c r="S261" s="255"/>
      <c r="T261" s="255"/>
      <c r="U261" s="255"/>
      <c r="V261" s="255"/>
      <c r="W261" s="255"/>
      <c r="X261" s="255"/>
      <c r="Y261" s="262"/>
      <c r="Z261" s="262"/>
      <c r="AA261" s="255"/>
      <c r="AB261" s="255"/>
      <c r="AC261" s="259"/>
      <c r="AD261" s="259"/>
      <c r="AE261" s="259"/>
      <c r="AF261" s="259"/>
    </row>
    <row r="262">
      <c r="A262" s="258"/>
      <c r="B262" s="259"/>
      <c r="C262" s="259"/>
      <c r="D262" s="259"/>
      <c r="E262" s="259"/>
      <c r="F262" s="259"/>
      <c r="G262" s="260"/>
      <c r="H262" s="261"/>
      <c r="I262" s="261"/>
      <c r="J262" s="259"/>
      <c r="K262" s="259"/>
      <c r="L262" s="259"/>
      <c r="M262" s="256"/>
      <c r="N262" s="255"/>
      <c r="O262" s="255"/>
      <c r="P262" s="255"/>
      <c r="Q262" s="256"/>
      <c r="R262" s="255"/>
      <c r="S262" s="255"/>
      <c r="T262" s="255"/>
      <c r="U262" s="255"/>
      <c r="V262" s="255"/>
      <c r="W262" s="255"/>
      <c r="X262" s="255"/>
      <c r="Y262" s="262"/>
      <c r="Z262" s="262"/>
      <c r="AA262" s="255"/>
      <c r="AB262" s="255"/>
      <c r="AC262" s="259"/>
      <c r="AD262" s="259"/>
      <c r="AE262" s="259"/>
      <c r="AF262" s="259"/>
    </row>
    <row r="263">
      <c r="A263" s="258"/>
      <c r="B263" s="259"/>
      <c r="C263" s="259"/>
      <c r="D263" s="259"/>
      <c r="E263" s="259"/>
      <c r="F263" s="259"/>
      <c r="G263" s="260"/>
      <c r="H263" s="261"/>
      <c r="I263" s="261"/>
      <c r="J263" s="259"/>
      <c r="K263" s="259"/>
      <c r="L263" s="259"/>
      <c r="M263" s="256"/>
      <c r="N263" s="255"/>
      <c r="O263" s="255"/>
      <c r="P263" s="255"/>
      <c r="Q263" s="256"/>
      <c r="R263" s="255"/>
      <c r="S263" s="255"/>
      <c r="T263" s="255"/>
      <c r="U263" s="255"/>
      <c r="V263" s="255"/>
      <c r="W263" s="255"/>
      <c r="X263" s="255"/>
      <c r="Y263" s="262"/>
      <c r="Z263" s="262"/>
      <c r="AA263" s="255"/>
      <c r="AB263" s="255"/>
      <c r="AC263" s="259"/>
      <c r="AD263" s="259"/>
      <c r="AE263" s="259"/>
      <c r="AF263" s="259"/>
    </row>
    <row r="264">
      <c r="A264" s="258"/>
      <c r="B264" s="259"/>
      <c r="C264" s="259"/>
      <c r="D264" s="259"/>
      <c r="E264" s="259"/>
      <c r="F264" s="259"/>
      <c r="G264" s="260"/>
      <c r="H264" s="261"/>
      <c r="I264" s="261"/>
      <c r="J264" s="259"/>
      <c r="K264" s="259"/>
      <c r="L264" s="259"/>
      <c r="M264" s="256"/>
      <c r="N264" s="255"/>
      <c r="O264" s="255"/>
      <c r="P264" s="255"/>
      <c r="Q264" s="256"/>
      <c r="R264" s="255"/>
      <c r="S264" s="255"/>
      <c r="T264" s="255"/>
      <c r="U264" s="255"/>
      <c r="V264" s="255"/>
      <c r="W264" s="255"/>
      <c r="X264" s="255"/>
      <c r="Y264" s="262"/>
      <c r="Z264" s="262"/>
      <c r="AA264" s="255"/>
      <c r="AB264" s="255"/>
      <c r="AC264" s="259"/>
      <c r="AD264" s="259"/>
      <c r="AE264" s="259"/>
      <c r="AF264" s="259"/>
    </row>
    <row r="265">
      <c r="A265" s="258"/>
      <c r="B265" s="259"/>
      <c r="C265" s="259"/>
      <c r="D265" s="259"/>
      <c r="E265" s="259"/>
      <c r="F265" s="259"/>
      <c r="G265" s="260"/>
      <c r="H265" s="261"/>
      <c r="I265" s="261"/>
      <c r="J265" s="259"/>
      <c r="K265" s="259"/>
      <c r="L265" s="259"/>
      <c r="M265" s="256"/>
      <c r="N265" s="255"/>
      <c r="O265" s="255"/>
      <c r="P265" s="255"/>
      <c r="Q265" s="256"/>
      <c r="R265" s="255"/>
      <c r="S265" s="255"/>
      <c r="T265" s="255"/>
      <c r="U265" s="255"/>
      <c r="V265" s="255"/>
      <c r="W265" s="255"/>
      <c r="X265" s="255"/>
      <c r="Y265" s="262"/>
      <c r="Z265" s="262"/>
      <c r="AA265" s="255"/>
      <c r="AB265" s="255"/>
      <c r="AC265" s="259"/>
      <c r="AD265" s="259"/>
      <c r="AE265" s="259"/>
      <c r="AF265" s="259"/>
    </row>
    <row r="266">
      <c r="A266" s="258"/>
      <c r="B266" s="259"/>
      <c r="C266" s="259"/>
      <c r="D266" s="259"/>
      <c r="E266" s="259"/>
      <c r="F266" s="259"/>
      <c r="G266" s="260"/>
      <c r="H266" s="261"/>
      <c r="I266" s="261"/>
      <c r="J266" s="259"/>
      <c r="K266" s="259"/>
      <c r="L266" s="259"/>
      <c r="M266" s="256"/>
      <c r="N266" s="255"/>
      <c r="O266" s="255"/>
      <c r="P266" s="255"/>
      <c r="Q266" s="256"/>
      <c r="R266" s="255"/>
      <c r="S266" s="255"/>
      <c r="T266" s="255"/>
      <c r="U266" s="255"/>
      <c r="V266" s="255"/>
      <c r="W266" s="255"/>
      <c r="X266" s="255"/>
      <c r="Y266" s="262"/>
      <c r="Z266" s="262"/>
      <c r="AA266" s="255"/>
      <c r="AB266" s="255"/>
      <c r="AC266" s="259"/>
      <c r="AD266" s="259"/>
      <c r="AE266" s="259"/>
      <c r="AF266" s="259"/>
    </row>
    <row r="267">
      <c r="A267" s="258"/>
      <c r="B267" s="259"/>
      <c r="C267" s="259"/>
      <c r="D267" s="259"/>
      <c r="E267" s="259"/>
      <c r="F267" s="259"/>
      <c r="G267" s="260"/>
      <c r="H267" s="261"/>
      <c r="I267" s="261"/>
      <c r="J267" s="259"/>
      <c r="K267" s="259"/>
      <c r="L267" s="259"/>
      <c r="M267" s="256"/>
      <c r="N267" s="255"/>
      <c r="O267" s="255"/>
      <c r="P267" s="255"/>
      <c r="Q267" s="256"/>
      <c r="R267" s="255"/>
      <c r="S267" s="255"/>
      <c r="T267" s="255"/>
      <c r="U267" s="255"/>
      <c r="V267" s="255"/>
      <c r="W267" s="255"/>
      <c r="X267" s="255"/>
      <c r="Y267" s="262"/>
      <c r="Z267" s="262"/>
      <c r="AA267" s="255"/>
      <c r="AB267" s="255"/>
      <c r="AC267" s="259"/>
      <c r="AD267" s="259"/>
      <c r="AE267" s="259"/>
      <c r="AF267" s="259"/>
    </row>
    <row r="268">
      <c r="A268" s="258"/>
      <c r="B268" s="259"/>
      <c r="C268" s="259"/>
      <c r="D268" s="259"/>
      <c r="E268" s="259"/>
      <c r="F268" s="259"/>
      <c r="G268" s="260"/>
      <c r="H268" s="261"/>
      <c r="I268" s="261"/>
      <c r="J268" s="259"/>
      <c r="K268" s="259"/>
      <c r="L268" s="259"/>
      <c r="M268" s="256"/>
      <c r="N268" s="255"/>
      <c r="O268" s="255"/>
      <c r="P268" s="255"/>
      <c r="Q268" s="256"/>
      <c r="R268" s="255"/>
      <c r="S268" s="255"/>
      <c r="T268" s="255"/>
      <c r="U268" s="255"/>
      <c r="V268" s="255"/>
      <c r="W268" s="255"/>
      <c r="X268" s="255"/>
      <c r="Y268" s="262"/>
      <c r="Z268" s="262"/>
      <c r="AA268" s="255"/>
      <c r="AB268" s="255"/>
      <c r="AC268" s="259"/>
      <c r="AD268" s="259"/>
      <c r="AE268" s="259"/>
      <c r="AF268" s="259"/>
    </row>
    <row r="269">
      <c r="A269" s="258"/>
      <c r="B269" s="259"/>
      <c r="C269" s="259"/>
      <c r="D269" s="259"/>
      <c r="E269" s="259"/>
      <c r="F269" s="259"/>
      <c r="G269" s="260"/>
      <c r="H269" s="261"/>
      <c r="I269" s="261"/>
      <c r="J269" s="259"/>
      <c r="K269" s="259"/>
      <c r="L269" s="259"/>
      <c r="M269" s="256"/>
      <c r="N269" s="255"/>
      <c r="O269" s="255"/>
      <c r="P269" s="255"/>
      <c r="Q269" s="256"/>
      <c r="R269" s="255"/>
      <c r="S269" s="255"/>
      <c r="T269" s="255"/>
      <c r="U269" s="255"/>
      <c r="V269" s="255"/>
      <c r="W269" s="255"/>
      <c r="X269" s="255"/>
      <c r="Y269" s="262"/>
      <c r="Z269" s="262"/>
      <c r="AA269" s="255"/>
      <c r="AB269" s="255"/>
      <c r="AC269" s="259"/>
      <c r="AD269" s="259"/>
      <c r="AE269" s="259"/>
      <c r="AF269" s="259"/>
    </row>
    <row r="270">
      <c r="A270" s="258"/>
      <c r="B270" s="259"/>
      <c r="C270" s="259"/>
      <c r="D270" s="259"/>
      <c r="E270" s="259"/>
      <c r="F270" s="259"/>
      <c r="G270" s="260"/>
      <c r="H270" s="261"/>
      <c r="I270" s="261"/>
      <c r="J270" s="259"/>
      <c r="K270" s="259"/>
      <c r="L270" s="259"/>
      <c r="M270" s="256"/>
      <c r="N270" s="255"/>
      <c r="O270" s="255"/>
      <c r="P270" s="255"/>
      <c r="Q270" s="256"/>
      <c r="R270" s="255"/>
      <c r="S270" s="255"/>
      <c r="T270" s="255"/>
      <c r="U270" s="255"/>
      <c r="V270" s="255"/>
      <c r="W270" s="255"/>
      <c r="X270" s="255"/>
      <c r="Y270" s="262"/>
      <c r="Z270" s="262"/>
      <c r="AA270" s="255"/>
      <c r="AB270" s="255"/>
      <c r="AC270" s="259"/>
      <c r="AD270" s="259"/>
      <c r="AE270" s="259"/>
      <c r="AF270" s="259"/>
    </row>
    <row r="271">
      <c r="A271" s="258"/>
      <c r="B271" s="259"/>
      <c r="C271" s="259"/>
      <c r="D271" s="259"/>
      <c r="E271" s="259"/>
      <c r="F271" s="259"/>
      <c r="G271" s="260"/>
      <c r="H271" s="261"/>
      <c r="I271" s="261"/>
      <c r="J271" s="259"/>
      <c r="K271" s="259"/>
      <c r="L271" s="259"/>
      <c r="M271" s="256"/>
      <c r="N271" s="255"/>
      <c r="O271" s="255"/>
      <c r="P271" s="255"/>
      <c r="Q271" s="256"/>
      <c r="R271" s="255"/>
      <c r="S271" s="255"/>
      <c r="T271" s="255"/>
      <c r="U271" s="255"/>
      <c r="V271" s="255"/>
      <c r="W271" s="255"/>
      <c r="X271" s="255"/>
      <c r="Y271" s="262"/>
      <c r="Z271" s="262"/>
      <c r="AA271" s="255"/>
      <c r="AB271" s="255"/>
      <c r="AC271" s="259"/>
      <c r="AD271" s="259"/>
      <c r="AE271" s="259"/>
      <c r="AF271" s="259"/>
    </row>
    <row r="272">
      <c r="A272" s="258"/>
      <c r="B272" s="259"/>
      <c r="C272" s="259"/>
      <c r="D272" s="259"/>
      <c r="E272" s="259"/>
      <c r="F272" s="259"/>
      <c r="G272" s="260"/>
      <c r="H272" s="261"/>
      <c r="I272" s="261"/>
      <c r="J272" s="259"/>
      <c r="K272" s="259"/>
      <c r="L272" s="259"/>
      <c r="M272" s="256"/>
      <c r="N272" s="255"/>
      <c r="O272" s="255"/>
      <c r="P272" s="255"/>
      <c r="Q272" s="256"/>
      <c r="R272" s="255"/>
      <c r="S272" s="255"/>
      <c r="T272" s="255"/>
      <c r="U272" s="255"/>
      <c r="V272" s="255"/>
      <c r="W272" s="255"/>
      <c r="X272" s="255"/>
      <c r="Y272" s="262"/>
      <c r="Z272" s="262"/>
      <c r="AA272" s="255"/>
      <c r="AB272" s="255"/>
      <c r="AC272" s="259"/>
      <c r="AD272" s="259"/>
      <c r="AE272" s="259"/>
      <c r="AF272" s="259"/>
    </row>
    <row r="273">
      <c r="A273" s="258"/>
      <c r="B273" s="259"/>
      <c r="C273" s="259"/>
      <c r="D273" s="259"/>
      <c r="E273" s="259"/>
      <c r="F273" s="259"/>
      <c r="G273" s="260"/>
      <c r="H273" s="261"/>
      <c r="I273" s="261"/>
      <c r="J273" s="259"/>
      <c r="K273" s="259"/>
      <c r="L273" s="259"/>
      <c r="M273" s="256"/>
      <c r="N273" s="255"/>
      <c r="O273" s="255"/>
      <c r="P273" s="255"/>
      <c r="Q273" s="256"/>
      <c r="R273" s="255"/>
      <c r="S273" s="255"/>
      <c r="T273" s="255"/>
      <c r="U273" s="255"/>
      <c r="V273" s="255"/>
      <c r="W273" s="255"/>
      <c r="X273" s="255"/>
      <c r="Y273" s="262"/>
      <c r="Z273" s="262"/>
      <c r="AA273" s="255"/>
      <c r="AB273" s="255"/>
      <c r="AC273" s="259"/>
      <c r="AD273" s="259"/>
      <c r="AE273" s="259"/>
      <c r="AF273" s="259"/>
    </row>
    <row r="274">
      <c r="A274" s="258"/>
      <c r="B274" s="259"/>
      <c r="C274" s="259"/>
      <c r="D274" s="259"/>
      <c r="E274" s="259"/>
      <c r="F274" s="259"/>
      <c r="G274" s="260"/>
      <c r="H274" s="261"/>
      <c r="I274" s="261"/>
      <c r="J274" s="259"/>
      <c r="K274" s="259"/>
      <c r="L274" s="259"/>
      <c r="M274" s="256"/>
      <c r="N274" s="255"/>
      <c r="O274" s="255"/>
      <c r="P274" s="255"/>
      <c r="Q274" s="256"/>
      <c r="R274" s="255"/>
      <c r="S274" s="255"/>
      <c r="T274" s="255"/>
      <c r="U274" s="255"/>
      <c r="V274" s="255"/>
      <c r="W274" s="255"/>
      <c r="X274" s="255"/>
      <c r="Y274" s="262"/>
      <c r="Z274" s="262"/>
      <c r="AA274" s="255"/>
      <c r="AB274" s="255"/>
      <c r="AC274" s="259"/>
      <c r="AD274" s="259"/>
      <c r="AE274" s="259"/>
      <c r="AF274" s="259"/>
    </row>
    <row r="275">
      <c r="A275" s="258"/>
      <c r="B275" s="259"/>
      <c r="C275" s="259"/>
      <c r="D275" s="259"/>
      <c r="E275" s="259"/>
      <c r="F275" s="259"/>
      <c r="G275" s="260"/>
      <c r="H275" s="261"/>
      <c r="I275" s="261"/>
      <c r="J275" s="259"/>
      <c r="K275" s="259"/>
      <c r="L275" s="259"/>
      <c r="M275" s="256"/>
      <c r="N275" s="255"/>
      <c r="O275" s="255"/>
      <c r="P275" s="255"/>
      <c r="Q275" s="256"/>
      <c r="R275" s="255"/>
      <c r="S275" s="255"/>
      <c r="T275" s="255"/>
      <c r="U275" s="255"/>
      <c r="V275" s="255"/>
      <c r="W275" s="255"/>
      <c r="X275" s="255"/>
      <c r="Y275" s="262"/>
      <c r="Z275" s="262"/>
      <c r="AA275" s="255"/>
      <c r="AB275" s="255"/>
      <c r="AC275" s="259"/>
      <c r="AD275" s="259"/>
      <c r="AE275" s="259"/>
      <c r="AF275" s="259"/>
    </row>
    <row r="276">
      <c r="A276" s="258"/>
      <c r="B276" s="259"/>
      <c r="C276" s="259"/>
      <c r="D276" s="259"/>
      <c r="E276" s="259"/>
      <c r="F276" s="259"/>
      <c r="G276" s="260"/>
      <c r="H276" s="261"/>
      <c r="I276" s="261"/>
      <c r="J276" s="259"/>
      <c r="K276" s="259"/>
      <c r="L276" s="259"/>
      <c r="M276" s="256"/>
      <c r="N276" s="255"/>
      <c r="O276" s="255"/>
      <c r="P276" s="255"/>
      <c r="Q276" s="256"/>
      <c r="R276" s="255"/>
      <c r="S276" s="255"/>
      <c r="T276" s="255"/>
      <c r="U276" s="255"/>
      <c r="V276" s="255"/>
      <c r="W276" s="255"/>
      <c r="X276" s="255"/>
      <c r="Y276" s="262"/>
      <c r="Z276" s="262"/>
      <c r="AA276" s="255"/>
      <c r="AB276" s="255"/>
      <c r="AC276" s="259"/>
      <c r="AD276" s="259"/>
      <c r="AE276" s="259"/>
      <c r="AF276" s="259"/>
    </row>
    <row r="277">
      <c r="A277" s="258"/>
      <c r="B277" s="259"/>
      <c r="C277" s="259"/>
      <c r="D277" s="259"/>
      <c r="E277" s="259"/>
      <c r="F277" s="259"/>
      <c r="G277" s="260"/>
      <c r="H277" s="261"/>
      <c r="I277" s="261"/>
      <c r="J277" s="259"/>
      <c r="K277" s="259"/>
      <c r="L277" s="259"/>
      <c r="M277" s="256"/>
      <c r="N277" s="255"/>
      <c r="O277" s="255"/>
      <c r="P277" s="255"/>
      <c r="Q277" s="256"/>
      <c r="R277" s="255"/>
      <c r="S277" s="255"/>
      <c r="T277" s="255"/>
      <c r="U277" s="255"/>
      <c r="V277" s="255"/>
      <c r="W277" s="255"/>
      <c r="X277" s="255"/>
      <c r="Y277" s="262"/>
      <c r="Z277" s="262"/>
      <c r="AA277" s="255"/>
      <c r="AB277" s="255"/>
      <c r="AC277" s="259"/>
      <c r="AD277" s="259"/>
      <c r="AE277" s="259"/>
      <c r="AF277" s="259"/>
    </row>
    <row r="278">
      <c r="A278" s="258"/>
      <c r="B278" s="259"/>
      <c r="C278" s="259"/>
      <c r="D278" s="259"/>
      <c r="E278" s="259"/>
      <c r="F278" s="259"/>
      <c r="G278" s="260"/>
      <c r="H278" s="261"/>
      <c r="I278" s="261"/>
      <c r="J278" s="259"/>
      <c r="K278" s="259"/>
      <c r="L278" s="259"/>
      <c r="M278" s="256"/>
      <c r="N278" s="255"/>
      <c r="O278" s="255"/>
      <c r="P278" s="255"/>
      <c r="Q278" s="256"/>
      <c r="R278" s="255"/>
      <c r="S278" s="255"/>
      <c r="T278" s="255"/>
      <c r="U278" s="255"/>
      <c r="V278" s="255"/>
      <c r="W278" s="255"/>
      <c r="X278" s="255"/>
      <c r="Y278" s="262"/>
      <c r="Z278" s="262"/>
      <c r="AA278" s="255"/>
      <c r="AB278" s="255"/>
      <c r="AC278" s="259"/>
      <c r="AD278" s="259"/>
      <c r="AE278" s="259"/>
      <c r="AF278" s="259"/>
    </row>
    <row r="279">
      <c r="A279" s="258"/>
      <c r="B279" s="259"/>
      <c r="C279" s="259"/>
      <c r="D279" s="259"/>
      <c r="E279" s="259"/>
      <c r="F279" s="259"/>
      <c r="G279" s="260"/>
      <c r="H279" s="261"/>
      <c r="I279" s="261"/>
      <c r="J279" s="259"/>
      <c r="K279" s="259"/>
      <c r="L279" s="259"/>
      <c r="M279" s="256"/>
      <c r="N279" s="255"/>
      <c r="O279" s="255"/>
      <c r="P279" s="255"/>
      <c r="Q279" s="256"/>
      <c r="R279" s="255"/>
      <c r="S279" s="255"/>
      <c r="T279" s="255"/>
      <c r="U279" s="255"/>
      <c r="V279" s="255"/>
      <c r="W279" s="255"/>
      <c r="X279" s="255"/>
      <c r="Y279" s="262"/>
      <c r="Z279" s="262"/>
      <c r="AA279" s="255"/>
      <c r="AB279" s="255"/>
      <c r="AC279" s="259"/>
      <c r="AD279" s="259"/>
      <c r="AE279" s="259"/>
      <c r="AF279" s="259"/>
    </row>
    <row r="280">
      <c r="A280" s="258"/>
      <c r="B280" s="259"/>
      <c r="C280" s="259"/>
      <c r="D280" s="259"/>
      <c r="E280" s="259"/>
      <c r="F280" s="259"/>
      <c r="G280" s="260"/>
      <c r="H280" s="261"/>
      <c r="I280" s="261"/>
      <c r="J280" s="259"/>
      <c r="K280" s="259"/>
      <c r="L280" s="259"/>
      <c r="M280" s="256"/>
      <c r="N280" s="255"/>
      <c r="O280" s="255"/>
      <c r="P280" s="255"/>
      <c r="Q280" s="256"/>
      <c r="R280" s="255"/>
      <c r="S280" s="255"/>
      <c r="T280" s="255"/>
      <c r="U280" s="255"/>
      <c r="V280" s="255"/>
      <c r="W280" s="255"/>
      <c r="X280" s="255"/>
      <c r="Y280" s="262"/>
      <c r="Z280" s="262"/>
      <c r="AA280" s="255"/>
      <c r="AB280" s="255"/>
      <c r="AC280" s="259"/>
      <c r="AD280" s="259"/>
      <c r="AE280" s="259"/>
      <c r="AF280" s="259"/>
    </row>
    <row r="281">
      <c r="A281" s="258"/>
      <c r="B281" s="259"/>
      <c r="C281" s="259"/>
      <c r="D281" s="259"/>
      <c r="E281" s="259"/>
      <c r="F281" s="259"/>
      <c r="G281" s="260"/>
      <c r="H281" s="261"/>
      <c r="I281" s="261"/>
      <c r="J281" s="259"/>
      <c r="K281" s="259"/>
      <c r="L281" s="259"/>
      <c r="M281" s="256"/>
      <c r="N281" s="255"/>
      <c r="O281" s="255"/>
      <c r="P281" s="255"/>
      <c r="Q281" s="256"/>
      <c r="R281" s="255"/>
      <c r="S281" s="255"/>
      <c r="T281" s="255"/>
      <c r="U281" s="255"/>
      <c r="V281" s="255"/>
      <c r="W281" s="255"/>
      <c r="X281" s="255"/>
      <c r="Y281" s="262"/>
      <c r="Z281" s="262"/>
      <c r="AA281" s="255"/>
      <c r="AB281" s="255"/>
      <c r="AC281" s="259"/>
      <c r="AD281" s="259"/>
      <c r="AE281" s="259"/>
      <c r="AF281" s="259"/>
    </row>
    <row r="282">
      <c r="A282" s="258"/>
      <c r="B282" s="259"/>
      <c r="C282" s="259"/>
      <c r="D282" s="259"/>
      <c r="E282" s="259"/>
      <c r="F282" s="259"/>
      <c r="G282" s="260"/>
      <c r="H282" s="261"/>
      <c r="I282" s="261"/>
      <c r="J282" s="259"/>
      <c r="K282" s="259"/>
      <c r="L282" s="259"/>
      <c r="M282" s="256"/>
      <c r="N282" s="255"/>
      <c r="O282" s="255"/>
      <c r="P282" s="255"/>
      <c r="Q282" s="256"/>
      <c r="R282" s="255"/>
      <c r="S282" s="255"/>
      <c r="T282" s="255"/>
      <c r="U282" s="255"/>
      <c r="V282" s="255"/>
      <c r="W282" s="255"/>
      <c r="X282" s="255"/>
      <c r="Y282" s="262"/>
      <c r="Z282" s="262"/>
      <c r="AA282" s="255"/>
      <c r="AB282" s="255"/>
      <c r="AC282" s="259"/>
      <c r="AD282" s="259"/>
      <c r="AE282" s="259"/>
      <c r="AF282" s="259"/>
    </row>
    <row r="283">
      <c r="A283" s="258"/>
      <c r="B283" s="259"/>
      <c r="C283" s="259"/>
      <c r="D283" s="259"/>
      <c r="E283" s="259"/>
      <c r="F283" s="259"/>
      <c r="G283" s="260"/>
      <c r="H283" s="261"/>
      <c r="I283" s="261"/>
      <c r="J283" s="259"/>
      <c r="K283" s="259"/>
      <c r="L283" s="259"/>
      <c r="M283" s="256"/>
      <c r="N283" s="255"/>
      <c r="O283" s="255"/>
      <c r="P283" s="255"/>
      <c r="Q283" s="256"/>
      <c r="R283" s="255"/>
      <c r="S283" s="255"/>
      <c r="T283" s="255"/>
      <c r="U283" s="255"/>
      <c r="V283" s="255"/>
      <c r="W283" s="255"/>
      <c r="X283" s="255"/>
      <c r="Y283" s="262"/>
      <c r="Z283" s="262"/>
      <c r="AA283" s="255"/>
      <c r="AB283" s="255"/>
      <c r="AC283" s="259"/>
      <c r="AD283" s="259"/>
      <c r="AE283" s="259"/>
      <c r="AF283" s="259"/>
    </row>
    <row r="284">
      <c r="A284" s="258"/>
      <c r="B284" s="259"/>
      <c r="C284" s="259"/>
      <c r="D284" s="259"/>
      <c r="E284" s="259"/>
      <c r="F284" s="259"/>
      <c r="G284" s="260"/>
      <c r="H284" s="261"/>
      <c r="I284" s="261"/>
      <c r="J284" s="259"/>
      <c r="K284" s="259"/>
      <c r="L284" s="259"/>
      <c r="M284" s="256"/>
      <c r="N284" s="255"/>
      <c r="O284" s="255"/>
      <c r="P284" s="255"/>
      <c r="Q284" s="256"/>
      <c r="R284" s="255"/>
      <c r="S284" s="255"/>
      <c r="T284" s="255"/>
      <c r="U284" s="255"/>
      <c r="V284" s="255"/>
      <c r="W284" s="255"/>
      <c r="X284" s="255"/>
      <c r="Y284" s="262"/>
      <c r="Z284" s="262"/>
      <c r="AA284" s="255"/>
      <c r="AB284" s="255"/>
      <c r="AC284" s="259"/>
      <c r="AD284" s="259"/>
      <c r="AE284" s="259"/>
      <c r="AF284" s="259"/>
    </row>
    <row r="285">
      <c r="A285" s="258"/>
      <c r="B285" s="259"/>
      <c r="C285" s="259"/>
      <c r="D285" s="259"/>
      <c r="E285" s="259"/>
      <c r="F285" s="259"/>
      <c r="G285" s="260"/>
      <c r="H285" s="261"/>
      <c r="I285" s="261"/>
      <c r="J285" s="259"/>
      <c r="K285" s="259"/>
      <c r="L285" s="259"/>
      <c r="M285" s="256"/>
      <c r="N285" s="255"/>
      <c r="O285" s="255"/>
      <c r="P285" s="255"/>
      <c r="Q285" s="256"/>
      <c r="R285" s="255"/>
      <c r="S285" s="255"/>
      <c r="T285" s="255"/>
      <c r="U285" s="255"/>
      <c r="V285" s="255"/>
      <c r="W285" s="255"/>
      <c r="X285" s="255"/>
      <c r="Y285" s="262"/>
      <c r="Z285" s="262"/>
      <c r="AA285" s="255"/>
      <c r="AB285" s="255"/>
      <c r="AC285" s="259"/>
      <c r="AD285" s="259"/>
      <c r="AE285" s="259"/>
      <c r="AF285" s="259"/>
    </row>
    <row r="286">
      <c r="A286" s="258"/>
      <c r="B286" s="259"/>
      <c r="C286" s="259"/>
      <c r="D286" s="259"/>
      <c r="E286" s="259"/>
      <c r="F286" s="259"/>
      <c r="G286" s="260"/>
      <c r="H286" s="261"/>
      <c r="I286" s="261"/>
      <c r="J286" s="259"/>
      <c r="K286" s="259"/>
      <c r="L286" s="259"/>
      <c r="M286" s="256"/>
      <c r="N286" s="255"/>
      <c r="O286" s="255"/>
      <c r="P286" s="255"/>
      <c r="Q286" s="256"/>
      <c r="R286" s="255"/>
      <c r="S286" s="255"/>
      <c r="T286" s="255"/>
      <c r="U286" s="255"/>
      <c r="V286" s="255"/>
      <c r="W286" s="255"/>
      <c r="X286" s="255"/>
      <c r="Y286" s="262"/>
      <c r="Z286" s="262"/>
      <c r="AA286" s="255"/>
      <c r="AB286" s="255"/>
      <c r="AC286" s="259"/>
      <c r="AD286" s="259"/>
      <c r="AE286" s="259"/>
      <c r="AF286" s="259"/>
    </row>
    <row r="287">
      <c r="A287" s="258"/>
      <c r="B287" s="259"/>
      <c r="C287" s="259"/>
      <c r="D287" s="259"/>
      <c r="E287" s="259"/>
      <c r="F287" s="259"/>
      <c r="G287" s="260"/>
      <c r="H287" s="261"/>
      <c r="I287" s="261"/>
      <c r="J287" s="259"/>
      <c r="K287" s="259"/>
      <c r="L287" s="259"/>
      <c r="M287" s="256"/>
      <c r="N287" s="255"/>
      <c r="O287" s="255"/>
      <c r="P287" s="255"/>
      <c r="Q287" s="256"/>
      <c r="R287" s="255"/>
      <c r="S287" s="255"/>
      <c r="T287" s="255"/>
      <c r="U287" s="255"/>
      <c r="V287" s="255"/>
      <c r="W287" s="255"/>
      <c r="X287" s="255"/>
      <c r="Y287" s="262"/>
      <c r="Z287" s="262"/>
      <c r="AA287" s="255"/>
      <c r="AB287" s="255"/>
      <c r="AC287" s="259"/>
      <c r="AD287" s="259"/>
      <c r="AE287" s="259"/>
      <c r="AF287" s="259"/>
    </row>
    <row r="288">
      <c r="A288" s="258"/>
      <c r="B288" s="259"/>
      <c r="C288" s="259"/>
      <c r="D288" s="259"/>
      <c r="E288" s="259"/>
      <c r="F288" s="259"/>
      <c r="G288" s="260"/>
      <c r="H288" s="261"/>
      <c r="I288" s="261"/>
      <c r="J288" s="259"/>
      <c r="K288" s="259"/>
      <c r="L288" s="259"/>
      <c r="M288" s="256"/>
      <c r="N288" s="255"/>
      <c r="O288" s="255"/>
      <c r="P288" s="255"/>
      <c r="Q288" s="256"/>
      <c r="R288" s="255"/>
      <c r="S288" s="255"/>
      <c r="T288" s="255"/>
      <c r="U288" s="255"/>
      <c r="V288" s="255"/>
      <c r="W288" s="255"/>
      <c r="X288" s="255"/>
      <c r="Y288" s="262"/>
      <c r="Z288" s="262"/>
      <c r="AA288" s="255"/>
      <c r="AB288" s="255"/>
      <c r="AC288" s="259"/>
      <c r="AD288" s="259"/>
      <c r="AE288" s="259"/>
      <c r="AF288" s="259"/>
    </row>
    <row r="289">
      <c r="A289" s="258"/>
      <c r="B289" s="259"/>
      <c r="C289" s="259"/>
      <c r="D289" s="259"/>
      <c r="E289" s="259"/>
      <c r="F289" s="259"/>
      <c r="G289" s="260"/>
      <c r="H289" s="261"/>
      <c r="I289" s="261"/>
      <c r="J289" s="259"/>
      <c r="K289" s="259"/>
      <c r="L289" s="259"/>
      <c r="M289" s="256"/>
      <c r="N289" s="255"/>
      <c r="O289" s="255"/>
      <c r="P289" s="255"/>
      <c r="Q289" s="256"/>
      <c r="R289" s="255"/>
      <c r="S289" s="255"/>
      <c r="T289" s="255"/>
      <c r="U289" s="255"/>
      <c r="V289" s="255"/>
      <c r="W289" s="255"/>
      <c r="X289" s="255"/>
      <c r="Y289" s="262"/>
      <c r="Z289" s="262"/>
      <c r="AA289" s="255"/>
      <c r="AB289" s="255"/>
      <c r="AC289" s="259"/>
      <c r="AD289" s="259"/>
      <c r="AE289" s="259"/>
      <c r="AF289" s="259"/>
    </row>
    <row r="290">
      <c r="A290" s="258"/>
      <c r="B290" s="259"/>
      <c r="C290" s="259"/>
      <c r="D290" s="259"/>
      <c r="E290" s="259"/>
      <c r="F290" s="259"/>
      <c r="G290" s="260"/>
      <c r="H290" s="261"/>
      <c r="I290" s="261"/>
      <c r="J290" s="259"/>
      <c r="K290" s="259"/>
      <c r="L290" s="259"/>
      <c r="M290" s="256"/>
      <c r="N290" s="255"/>
      <c r="O290" s="255"/>
      <c r="P290" s="255"/>
      <c r="Q290" s="256"/>
      <c r="R290" s="255"/>
      <c r="S290" s="255"/>
      <c r="T290" s="255"/>
      <c r="U290" s="255"/>
      <c r="V290" s="255"/>
      <c r="W290" s="255"/>
      <c r="X290" s="255"/>
      <c r="Y290" s="262"/>
      <c r="Z290" s="262"/>
      <c r="AA290" s="255"/>
      <c r="AB290" s="255"/>
      <c r="AC290" s="259"/>
      <c r="AD290" s="259"/>
      <c r="AE290" s="259"/>
      <c r="AF290" s="259"/>
    </row>
    <row r="291">
      <c r="A291" s="258"/>
      <c r="B291" s="259"/>
      <c r="C291" s="259"/>
      <c r="D291" s="259"/>
      <c r="E291" s="259"/>
      <c r="F291" s="259"/>
      <c r="G291" s="260"/>
      <c r="H291" s="261"/>
      <c r="I291" s="261"/>
      <c r="J291" s="259"/>
      <c r="K291" s="259"/>
      <c r="L291" s="259"/>
      <c r="M291" s="256"/>
      <c r="N291" s="255"/>
      <c r="O291" s="255"/>
      <c r="P291" s="255"/>
      <c r="Q291" s="256"/>
      <c r="R291" s="255"/>
      <c r="S291" s="255"/>
      <c r="T291" s="255"/>
      <c r="U291" s="255"/>
      <c r="V291" s="255"/>
      <c r="W291" s="255"/>
      <c r="X291" s="255"/>
      <c r="Y291" s="262"/>
      <c r="Z291" s="262"/>
      <c r="AA291" s="255"/>
      <c r="AB291" s="255"/>
      <c r="AC291" s="259"/>
      <c r="AD291" s="259"/>
      <c r="AE291" s="259"/>
      <c r="AF291" s="259"/>
    </row>
    <row r="292">
      <c r="A292" s="258"/>
      <c r="B292" s="259"/>
      <c r="C292" s="259"/>
      <c r="D292" s="259"/>
      <c r="E292" s="259"/>
      <c r="F292" s="259"/>
      <c r="G292" s="260"/>
      <c r="H292" s="261"/>
      <c r="I292" s="261"/>
      <c r="J292" s="259"/>
      <c r="K292" s="259"/>
      <c r="L292" s="259"/>
      <c r="M292" s="256"/>
      <c r="N292" s="255"/>
      <c r="O292" s="255"/>
      <c r="P292" s="255"/>
      <c r="Q292" s="256"/>
      <c r="R292" s="255"/>
      <c r="S292" s="255"/>
      <c r="T292" s="255"/>
      <c r="U292" s="255"/>
      <c r="V292" s="255"/>
      <c r="W292" s="255"/>
      <c r="X292" s="255"/>
      <c r="Y292" s="262"/>
      <c r="Z292" s="262"/>
      <c r="AA292" s="255"/>
      <c r="AB292" s="255"/>
      <c r="AC292" s="259"/>
      <c r="AD292" s="259"/>
      <c r="AE292" s="259"/>
      <c r="AF292" s="259"/>
    </row>
    <row r="293">
      <c r="A293" s="258"/>
      <c r="B293" s="259"/>
      <c r="C293" s="259"/>
      <c r="D293" s="259"/>
      <c r="E293" s="259"/>
      <c r="F293" s="259"/>
      <c r="G293" s="260"/>
      <c r="H293" s="261"/>
      <c r="I293" s="261"/>
      <c r="J293" s="259"/>
      <c r="K293" s="259"/>
      <c r="L293" s="259"/>
      <c r="M293" s="256"/>
      <c r="N293" s="255"/>
      <c r="O293" s="255"/>
      <c r="P293" s="255"/>
      <c r="Q293" s="256"/>
      <c r="R293" s="255"/>
      <c r="S293" s="255"/>
      <c r="T293" s="255"/>
      <c r="U293" s="255"/>
      <c r="V293" s="255"/>
      <c r="W293" s="255"/>
      <c r="X293" s="255"/>
      <c r="Y293" s="262"/>
      <c r="Z293" s="262"/>
      <c r="AA293" s="255"/>
      <c r="AB293" s="255"/>
      <c r="AC293" s="259"/>
      <c r="AD293" s="259"/>
      <c r="AE293" s="259"/>
      <c r="AF293" s="259"/>
    </row>
    <row r="294">
      <c r="A294" s="258"/>
      <c r="B294" s="259"/>
      <c r="C294" s="259"/>
      <c r="D294" s="259"/>
      <c r="E294" s="259"/>
      <c r="F294" s="259"/>
      <c r="G294" s="260"/>
      <c r="H294" s="261"/>
      <c r="I294" s="261"/>
      <c r="J294" s="259"/>
      <c r="K294" s="259"/>
      <c r="L294" s="259"/>
      <c r="M294" s="256"/>
      <c r="N294" s="255"/>
      <c r="O294" s="255"/>
      <c r="P294" s="255"/>
      <c r="Q294" s="256"/>
      <c r="R294" s="255"/>
      <c r="S294" s="255"/>
      <c r="T294" s="255"/>
      <c r="U294" s="255"/>
      <c r="V294" s="255"/>
      <c r="W294" s="255"/>
      <c r="X294" s="255"/>
      <c r="Y294" s="262"/>
      <c r="Z294" s="262"/>
      <c r="AA294" s="255"/>
      <c r="AB294" s="255"/>
      <c r="AC294" s="259"/>
      <c r="AD294" s="259"/>
      <c r="AE294" s="259"/>
      <c r="AF294" s="259"/>
    </row>
    <row r="295">
      <c r="A295" s="258"/>
      <c r="B295" s="259"/>
      <c r="C295" s="259"/>
      <c r="D295" s="259"/>
      <c r="E295" s="259"/>
      <c r="F295" s="259"/>
      <c r="G295" s="260"/>
      <c r="H295" s="261"/>
      <c r="I295" s="261"/>
      <c r="J295" s="259"/>
      <c r="K295" s="259"/>
      <c r="L295" s="259"/>
      <c r="M295" s="256"/>
      <c r="N295" s="255"/>
      <c r="O295" s="255"/>
      <c r="P295" s="255"/>
      <c r="Q295" s="256"/>
      <c r="R295" s="255"/>
      <c r="S295" s="255"/>
      <c r="T295" s="255"/>
      <c r="U295" s="255"/>
      <c r="V295" s="255"/>
      <c r="W295" s="255"/>
      <c r="X295" s="255"/>
      <c r="Y295" s="262"/>
      <c r="Z295" s="262"/>
      <c r="AA295" s="255"/>
      <c r="AB295" s="255"/>
      <c r="AC295" s="259"/>
      <c r="AD295" s="259"/>
      <c r="AE295" s="259"/>
      <c r="AF295" s="259"/>
    </row>
    <row r="296">
      <c r="A296" s="258"/>
      <c r="B296" s="259"/>
      <c r="C296" s="259"/>
      <c r="D296" s="259"/>
      <c r="E296" s="259"/>
      <c r="F296" s="259"/>
      <c r="G296" s="260"/>
      <c r="H296" s="261"/>
      <c r="I296" s="261"/>
      <c r="J296" s="259"/>
      <c r="K296" s="259"/>
      <c r="L296" s="259"/>
      <c r="M296" s="256"/>
      <c r="N296" s="255"/>
      <c r="O296" s="255"/>
      <c r="P296" s="255"/>
      <c r="Q296" s="256"/>
      <c r="R296" s="255"/>
      <c r="S296" s="255"/>
      <c r="T296" s="255"/>
      <c r="U296" s="255"/>
      <c r="V296" s="255"/>
      <c r="W296" s="255"/>
      <c r="X296" s="255"/>
      <c r="Y296" s="262"/>
      <c r="Z296" s="262"/>
      <c r="AA296" s="255"/>
      <c r="AB296" s="255"/>
      <c r="AC296" s="259"/>
      <c r="AD296" s="259"/>
      <c r="AE296" s="259"/>
      <c r="AF296" s="259"/>
    </row>
    <row r="297">
      <c r="A297" s="258"/>
      <c r="B297" s="259"/>
      <c r="C297" s="259"/>
      <c r="D297" s="259"/>
      <c r="E297" s="259"/>
      <c r="F297" s="259"/>
      <c r="G297" s="260"/>
      <c r="H297" s="261"/>
      <c r="I297" s="261"/>
      <c r="J297" s="259"/>
      <c r="K297" s="259"/>
      <c r="L297" s="259"/>
      <c r="M297" s="256"/>
      <c r="N297" s="255"/>
      <c r="O297" s="255"/>
      <c r="P297" s="255"/>
      <c r="Q297" s="256"/>
      <c r="R297" s="255"/>
      <c r="S297" s="255"/>
      <c r="T297" s="255"/>
      <c r="U297" s="255"/>
      <c r="V297" s="255"/>
      <c r="W297" s="255"/>
      <c r="X297" s="255"/>
      <c r="Y297" s="262"/>
      <c r="Z297" s="262"/>
      <c r="AA297" s="255"/>
      <c r="AB297" s="255"/>
      <c r="AC297" s="259"/>
      <c r="AD297" s="259"/>
      <c r="AE297" s="259"/>
      <c r="AF297" s="259"/>
    </row>
    <row r="298">
      <c r="A298" s="258"/>
      <c r="B298" s="259"/>
      <c r="C298" s="259"/>
      <c r="D298" s="259"/>
      <c r="E298" s="259"/>
      <c r="F298" s="259"/>
      <c r="G298" s="260"/>
      <c r="H298" s="261"/>
      <c r="I298" s="261"/>
      <c r="J298" s="259"/>
      <c r="K298" s="259"/>
      <c r="L298" s="259"/>
      <c r="M298" s="256"/>
      <c r="N298" s="255"/>
      <c r="O298" s="255"/>
      <c r="P298" s="255"/>
      <c r="Q298" s="256"/>
      <c r="R298" s="255"/>
      <c r="S298" s="255"/>
      <c r="T298" s="255"/>
      <c r="U298" s="255"/>
      <c r="V298" s="255"/>
      <c r="W298" s="255"/>
      <c r="X298" s="255"/>
      <c r="Y298" s="262"/>
      <c r="Z298" s="262"/>
      <c r="AA298" s="255"/>
      <c r="AB298" s="255"/>
      <c r="AC298" s="259"/>
      <c r="AD298" s="259"/>
      <c r="AE298" s="259"/>
      <c r="AF298" s="259"/>
    </row>
    <row r="299">
      <c r="A299" s="258"/>
      <c r="B299" s="259"/>
      <c r="C299" s="259"/>
      <c r="D299" s="259"/>
      <c r="E299" s="259"/>
      <c r="F299" s="259"/>
      <c r="G299" s="260"/>
      <c r="H299" s="261"/>
      <c r="I299" s="261"/>
      <c r="J299" s="259"/>
      <c r="K299" s="259"/>
      <c r="L299" s="259"/>
      <c r="M299" s="256"/>
      <c r="N299" s="255"/>
      <c r="O299" s="255"/>
      <c r="P299" s="255"/>
      <c r="Q299" s="256"/>
      <c r="R299" s="255"/>
      <c r="S299" s="255"/>
      <c r="T299" s="255"/>
      <c r="U299" s="255"/>
      <c r="V299" s="255"/>
      <c r="W299" s="255"/>
      <c r="X299" s="255"/>
      <c r="Y299" s="262"/>
      <c r="Z299" s="262"/>
      <c r="AA299" s="255"/>
      <c r="AB299" s="255"/>
      <c r="AC299" s="259"/>
      <c r="AD299" s="259"/>
      <c r="AE299" s="259"/>
      <c r="AF299" s="259"/>
    </row>
    <row r="300">
      <c r="A300" s="258"/>
      <c r="B300" s="259"/>
      <c r="C300" s="259"/>
      <c r="D300" s="259"/>
      <c r="E300" s="259"/>
      <c r="F300" s="259"/>
      <c r="G300" s="260"/>
      <c r="H300" s="261"/>
      <c r="I300" s="261"/>
      <c r="J300" s="259"/>
      <c r="K300" s="259"/>
      <c r="L300" s="259"/>
      <c r="M300" s="256"/>
      <c r="N300" s="255"/>
      <c r="O300" s="255"/>
      <c r="P300" s="255"/>
      <c r="Q300" s="256"/>
      <c r="R300" s="255"/>
      <c r="S300" s="255"/>
      <c r="T300" s="255"/>
      <c r="U300" s="255"/>
      <c r="V300" s="255"/>
      <c r="W300" s="255"/>
      <c r="X300" s="255"/>
      <c r="Y300" s="262"/>
      <c r="Z300" s="262"/>
      <c r="AA300" s="255"/>
      <c r="AB300" s="255"/>
      <c r="AC300" s="259"/>
      <c r="AD300" s="259"/>
      <c r="AE300" s="259"/>
      <c r="AF300" s="259"/>
    </row>
    <row r="301">
      <c r="A301" s="258"/>
      <c r="B301" s="259"/>
      <c r="C301" s="259"/>
      <c r="D301" s="259"/>
      <c r="E301" s="259"/>
      <c r="F301" s="259"/>
      <c r="G301" s="260"/>
      <c r="H301" s="261"/>
      <c r="I301" s="261"/>
      <c r="J301" s="259"/>
      <c r="K301" s="259"/>
      <c r="L301" s="259"/>
      <c r="M301" s="256"/>
      <c r="N301" s="255"/>
      <c r="O301" s="255"/>
      <c r="P301" s="255"/>
      <c r="Q301" s="256"/>
      <c r="R301" s="255"/>
      <c r="S301" s="255"/>
      <c r="T301" s="255"/>
      <c r="U301" s="255"/>
      <c r="V301" s="255"/>
      <c r="W301" s="255"/>
      <c r="X301" s="255"/>
      <c r="Y301" s="262"/>
      <c r="Z301" s="262"/>
      <c r="AA301" s="255"/>
      <c r="AB301" s="255"/>
      <c r="AC301" s="259"/>
      <c r="AD301" s="259"/>
      <c r="AE301" s="259"/>
      <c r="AF301" s="259"/>
    </row>
    <row r="302">
      <c r="A302" s="258"/>
      <c r="B302" s="259"/>
      <c r="C302" s="259"/>
      <c r="D302" s="259"/>
      <c r="E302" s="259"/>
      <c r="F302" s="259"/>
      <c r="G302" s="260"/>
      <c r="H302" s="261"/>
      <c r="I302" s="261"/>
      <c r="J302" s="259"/>
      <c r="K302" s="259"/>
      <c r="L302" s="259"/>
      <c r="M302" s="256"/>
      <c r="N302" s="255"/>
      <c r="O302" s="255"/>
      <c r="P302" s="255"/>
      <c r="Q302" s="256"/>
      <c r="R302" s="255"/>
      <c r="S302" s="255"/>
      <c r="T302" s="255"/>
      <c r="U302" s="255"/>
      <c r="V302" s="255"/>
      <c r="W302" s="255"/>
      <c r="X302" s="255"/>
      <c r="Y302" s="262"/>
      <c r="Z302" s="262"/>
      <c r="AA302" s="255"/>
      <c r="AB302" s="255"/>
      <c r="AC302" s="259"/>
      <c r="AD302" s="259"/>
      <c r="AE302" s="259"/>
      <c r="AF302" s="259"/>
    </row>
    <row r="303">
      <c r="A303" s="258"/>
      <c r="B303" s="259"/>
      <c r="C303" s="259"/>
      <c r="D303" s="259"/>
      <c r="E303" s="259"/>
      <c r="F303" s="259"/>
      <c r="G303" s="260"/>
      <c r="H303" s="261"/>
      <c r="I303" s="261"/>
      <c r="J303" s="259"/>
      <c r="K303" s="259"/>
      <c r="L303" s="259"/>
      <c r="M303" s="256"/>
      <c r="N303" s="255"/>
      <c r="O303" s="255"/>
      <c r="P303" s="255"/>
      <c r="Q303" s="256"/>
      <c r="R303" s="255"/>
      <c r="S303" s="255"/>
      <c r="T303" s="255"/>
      <c r="U303" s="255"/>
      <c r="V303" s="255"/>
      <c r="W303" s="255"/>
      <c r="X303" s="255"/>
      <c r="Y303" s="262"/>
      <c r="Z303" s="262"/>
      <c r="AA303" s="255"/>
      <c r="AB303" s="255"/>
      <c r="AC303" s="259"/>
      <c r="AD303" s="259"/>
      <c r="AE303" s="259"/>
      <c r="AF303" s="259"/>
    </row>
    <row r="304">
      <c r="A304" s="258"/>
      <c r="B304" s="259"/>
      <c r="C304" s="259"/>
      <c r="D304" s="259"/>
      <c r="E304" s="259"/>
      <c r="F304" s="259"/>
      <c r="G304" s="260"/>
      <c r="H304" s="261"/>
      <c r="I304" s="261"/>
      <c r="J304" s="259"/>
      <c r="K304" s="259"/>
      <c r="L304" s="259"/>
      <c r="M304" s="256"/>
      <c r="N304" s="255"/>
      <c r="O304" s="255"/>
      <c r="P304" s="255"/>
      <c r="Q304" s="256"/>
      <c r="R304" s="255"/>
      <c r="S304" s="255"/>
      <c r="T304" s="255"/>
      <c r="U304" s="255"/>
      <c r="V304" s="255"/>
      <c r="W304" s="255"/>
      <c r="X304" s="255"/>
      <c r="Y304" s="262"/>
      <c r="Z304" s="262"/>
      <c r="AA304" s="255"/>
      <c r="AB304" s="255"/>
      <c r="AC304" s="259"/>
      <c r="AD304" s="259"/>
      <c r="AE304" s="259"/>
      <c r="AF304" s="259"/>
    </row>
    <row r="305">
      <c r="A305" s="258"/>
      <c r="B305" s="259"/>
      <c r="C305" s="259"/>
      <c r="D305" s="259"/>
      <c r="E305" s="259"/>
      <c r="F305" s="259"/>
      <c r="G305" s="260"/>
      <c r="H305" s="261"/>
      <c r="I305" s="261"/>
      <c r="J305" s="259"/>
      <c r="K305" s="259"/>
      <c r="L305" s="259"/>
      <c r="M305" s="256"/>
      <c r="N305" s="255"/>
      <c r="O305" s="255"/>
      <c r="P305" s="255"/>
      <c r="Q305" s="256"/>
      <c r="R305" s="255"/>
      <c r="S305" s="255"/>
      <c r="T305" s="255"/>
      <c r="U305" s="255"/>
      <c r="V305" s="255"/>
      <c r="W305" s="255"/>
      <c r="X305" s="255"/>
      <c r="Y305" s="262"/>
      <c r="Z305" s="262"/>
      <c r="AA305" s="255"/>
      <c r="AB305" s="255"/>
      <c r="AC305" s="259"/>
      <c r="AD305" s="259"/>
      <c r="AE305" s="259"/>
      <c r="AF305" s="259"/>
    </row>
    <row r="306">
      <c r="A306" s="258"/>
      <c r="B306" s="259"/>
      <c r="C306" s="259"/>
      <c r="D306" s="259"/>
      <c r="E306" s="259"/>
      <c r="F306" s="259"/>
      <c r="G306" s="260"/>
      <c r="H306" s="261"/>
      <c r="I306" s="261"/>
      <c r="J306" s="259"/>
      <c r="K306" s="259"/>
      <c r="L306" s="259"/>
      <c r="M306" s="256"/>
      <c r="N306" s="255"/>
      <c r="O306" s="255"/>
      <c r="P306" s="255"/>
      <c r="Q306" s="256"/>
      <c r="R306" s="255"/>
      <c r="S306" s="255"/>
      <c r="T306" s="255"/>
      <c r="U306" s="255"/>
      <c r="V306" s="255"/>
      <c r="W306" s="255"/>
      <c r="X306" s="255"/>
      <c r="Y306" s="262"/>
      <c r="Z306" s="262"/>
      <c r="AA306" s="255"/>
      <c r="AB306" s="255"/>
      <c r="AC306" s="259"/>
      <c r="AD306" s="259"/>
      <c r="AE306" s="259"/>
      <c r="AF306" s="259"/>
    </row>
    <row r="307">
      <c r="A307" s="258"/>
      <c r="B307" s="259"/>
      <c r="C307" s="259"/>
      <c r="D307" s="259"/>
      <c r="E307" s="259"/>
      <c r="F307" s="259"/>
      <c r="G307" s="260"/>
      <c r="H307" s="261"/>
      <c r="I307" s="261"/>
      <c r="J307" s="259"/>
      <c r="K307" s="259"/>
      <c r="L307" s="259"/>
      <c r="M307" s="256"/>
      <c r="N307" s="255"/>
      <c r="O307" s="255"/>
      <c r="P307" s="255"/>
      <c r="Q307" s="256"/>
      <c r="R307" s="255"/>
      <c r="S307" s="255"/>
      <c r="T307" s="255"/>
      <c r="U307" s="255"/>
      <c r="V307" s="255"/>
      <c r="W307" s="255"/>
      <c r="X307" s="255"/>
      <c r="Y307" s="262"/>
      <c r="Z307" s="262"/>
      <c r="AA307" s="255"/>
      <c r="AB307" s="255"/>
      <c r="AC307" s="259"/>
      <c r="AD307" s="259"/>
      <c r="AE307" s="259"/>
      <c r="AF307" s="259"/>
    </row>
    <row r="308">
      <c r="A308" s="258"/>
      <c r="B308" s="259"/>
      <c r="C308" s="259"/>
      <c r="D308" s="259"/>
      <c r="E308" s="259"/>
      <c r="F308" s="259"/>
      <c r="G308" s="260"/>
      <c r="H308" s="261"/>
      <c r="I308" s="261"/>
      <c r="J308" s="259"/>
      <c r="K308" s="259"/>
      <c r="L308" s="259"/>
      <c r="M308" s="256"/>
      <c r="N308" s="255"/>
      <c r="O308" s="255"/>
      <c r="P308" s="255"/>
      <c r="Q308" s="256"/>
      <c r="R308" s="255"/>
      <c r="S308" s="255"/>
      <c r="T308" s="255"/>
      <c r="U308" s="255"/>
      <c r="V308" s="255"/>
      <c r="W308" s="255"/>
      <c r="X308" s="255"/>
      <c r="Y308" s="262"/>
      <c r="Z308" s="262"/>
      <c r="AA308" s="255"/>
      <c r="AB308" s="255"/>
      <c r="AC308" s="259"/>
      <c r="AD308" s="259"/>
      <c r="AE308" s="259"/>
      <c r="AF308" s="259"/>
    </row>
    <row r="309">
      <c r="A309" s="258"/>
      <c r="B309" s="259"/>
      <c r="C309" s="259"/>
      <c r="D309" s="259"/>
      <c r="E309" s="259"/>
      <c r="F309" s="259"/>
      <c r="G309" s="260"/>
      <c r="H309" s="261"/>
      <c r="I309" s="261"/>
      <c r="J309" s="259"/>
      <c r="K309" s="259"/>
      <c r="L309" s="259"/>
      <c r="M309" s="256"/>
      <c r="N309" s="255"/>
      <c r="O309" s="255"/>
      <c r="P309" s="255"/>
      <c r="Q309" s="256"/>
      <c r="R309" s="255"/>
      <c r="S309" s="255"/>
      <c r="T309" s="255"/>
      <c r="U309" s="255"/>
      <c r="V309" s="255"/>
      <c r="W309" s="255"/>
      <c r="X309" s="255"/>
      <c r="Y309" s="262"/>
      <c r="Z309" s="262"/>
      <c r="AA309" s="255"/>
      <c r="AB309" s="255"/>
      <c r="AC309" s="259"/>
      <c r="AD309" s="259"/>
      <c r="AE309" s="259"/>
      <c r="AF309" s="259"/>
    </row>
    <row r="310">
      <c r="A310" s="258"/>
      <c r="B310" s="259"/>
      <c r="C310" s="259"/>
      <c r="D310" s="259"/>
      <c r="E310" s="259"/>
      <c r="F310" s="259"/>
      <c r="G310" s="260"/>
      <c r="H310" s="261"/>
      <c r="I310" s="261"/>
      <c r="J310" s="259"/>
      <c r="K310" s="259"/>
      <c r="L310" s="259"/>
      <c r="M310" s="256"/>
      <c r="N310" s="255"/>
      <c r="O310" s="255"/>
      <c r="P310" s="255"/>
      <c r="Q310" s="256"/>
      <c r="R310" s="255"/>
      <c r="S310" s="255"/>
      <c r="T310" s="255"/>
      <c r="U310" s="255"/>
      <c r="V310" s="255"/>
      <c r="W310" s="255"/>
      <c r="X310" s="255"/>
      <c r="Y310" s="262"/>
      <c r="Z310" s="262"/>
      <c r="AA310" s="255"/>
      <c r="AB310" s="255"/>
      <c r="AC310" s="259"/>
      <c r="AD310" s="259"/>
      <c r="AE310" s="259"/>
      <c r="AF310" s="259"/>
    </row>
    <row r="311">
      <c r="A311" s="258"/>
      <c r="B311" s="259"/>
      <c r="C311" s="259"/>
      <c r="D311" s="259"/>
      <c r="E311" s="259"/>
      <c r="F311" s="259"/>
      <c r="G311" s="260"/>
      <c r="H311" s="261"/>
      <c r="I311" s="261"/>
      <c r="J311" s="259"/>
      <c r="K311" s="259"/>
      <c r="L311" s="259"/>
      <c r="M311" s="256"/>
      <c r="N311" s="255"/>
      <c r="O311" s="255"/>
      <c r="P311" s="255"/>
      <c r="Q311" s="256"/>
      <c r="R311" s="255"/>
      <c r="S311" s="255"/>
      <c r="T311" s="255"/>
      <c r="U311" s="255"/>
      <c r="V311" s="255"/>
      <c r="W311" s="255"/>
      <c r="X311" s="255"/>
      <c r="Y311" s="262"/>
      <c r="Z311" s="262"/>
      <c r="AA311" s="255"/>
      <c r="AB311" s="255"/>
      <c r="AC311" s="259"/>
      <c r="AD311" s="259"/>
      <c r="AE311" s="259"/>
      <c r="AF311" s="259"/>
    </row>
    <row r="312">
      <c r="A312" s="258"/>
      <c r="B312" s="259"/>
      <c r="C312" s="259"/>
      <c r="D312" s="259"/>
      <c r="E312" s="259"/>
      <c r="F312" s="259"/>
      <c r="G312" s="260"/>
      <c r="H312" s="261"/>
      <c r="I312" s="261"/>
      <c r="J312" s="259"/>
      <c r="K312" s="259"/>
      <c r="L312" s="259"/>
      <c r="M312" s="256"/>
      <c r="N312" s="255"/>
      <c r="O312" s="255"/>
      <c r="P312" s="255"/>
      <c r="Q312" s="256"/>
      <c r="R312" s="255"/>
      <c r="S312" s="255"/>
      <c r="T312" s="255"/>
      <c r="U312" s="255"/>
      <c r="V312" s="255"/>
      <c r="W312" s="255"/>
      <c r="X312" s="255"/>
      <c r="Y312" s="262"/>
      <c r="Z312" s="262"/>
      <c r="AA312" s="255"/>
      <c r="AB312" s="255"/>
      <c r="AC312" s="259"/>
      <c r="AD312" s="259"/>
      <c r="AE312" s="259"/>
      <c r="AF312" s="259"/>
    </row>
    <row r="313">
      <c r="A313" s="258"/>
      <c r="B313" s="259"/>
      <c r="C313" s="259"/>
      <c r="D313" s="259"/>
      <c r="E313" s="259"/>
      <c r="F313" s="259"/>
      <c r="G313" s="260"/>
      <c r="H313" s="261"/>
      <c r="I313" s="261"/>
      <c r="J313" s="259"/>
      <c r="K313" s="259"/>
      <c r="L313" s="259"/>
      <c r="M313" s="256"/>
      <c r="N313" s="255"/>
      <c r="O313" s="255"/>
      <c r="P313" s="255"/>
      <c r="Q313" s="256"/>
      <c r="R313" s="255"/>
      <c r="S313" s="255"/>
      <c r="T313" s="255"/>
      <c r="U313" s="255"/>
      <c r="V313" s="255"/>
      <c r="W313" s="255"/>
      <c r="X313" s="255"/>
      <c r="Y313" s="262"/>
      <c r="Z313" s="262"/>
      <c r="AA313" s="255"/>
      <c r="AB313" s="255"/>
      <c r="AC313" s="259"/>
      <c r="AD313" s="259"/>
      <c r="AE313" s="259"/>
      <c r="AF313" s="259"/>
    </row>
    <row r="314">
      <c r="A314" s="258"/>
      <c r="B314" s="259"/>
      <c r="C314" s="259"/>
      <c r="D314" s="259"/>
      <c r="E314" s="259"/>
      <c r="F314" s="259"/>
      <c r="G314" s="260"/>
      <c r="H314" s="261"/>
      <c r="I314" s="261"/>
      <c r="J314" s="259"/>
      <c r="K314" s="259"/>
      <c r="L314" s="259"/>
      <c r="M314" s="256"/>
      <c r="N314" s="255"/>
      <c r="O314" s="255"/>
      <c r="P314" s="255"/>
      <c r="Q314" s="256"/>
      <c r="R314" s="255"/>
      <c r="S314" s="255"/>
      <c r="T314" s="255"/>
      <c r="U314" s="255"/>
      <c r="V314" s="255"/>
      <c r="W314" s="255"/>
      <c r="X314" s="255"/>
      <c r="Y314" s="262"/>
      <c r="Z314" s="262"/>
      <c r="AA314" s="255"/>
      <c r="AB314" s="255"/>
      <c r="AC314" s="259"/>
      <c r="AD314" s="259"/>
      <c r="AE314" s="259"/>
      <c r="AF314" s="259"/>
    </row>
    <row r="315">
      <c r="A315" s="258"/>
      <c r="B315" s="259"/>
      <c r="C315" s="259"/>
      <c r="D315" s="259"/>
      <c r="E315" s="259"/>
      <c r="F315" s="259"/>
      <c r="G315" s="260"/>
      <c r="H315" s="261"/>
      <c r="I315" s="261"/>
      <c r="J315" s="259"/>
      <c r="K315" s="259"/>
      <c r="L315" s="259"/>
      <c r="M315" s="256"/>
      <c r="N315" s="255"/>
      <c r="O315" s="255"/>
      <c r="P315" s="255"/>
      <c r="Q315" s="256"/>
      <c r="R315" s="255"/>
      <c r="S315" s="255"/>
      <c r="T315" s="255"/>
      <c r="U315" s="255"/>
      <c r="V315" s="255"/>
      <c r="W315" s="255"/>
      <c r="X315" s="255"/>
      <c r="Y315" s="262"/>
      <c r="Z315" s="262"/>
      <c r="AA315" s="255"/>
      <c r="AB315" s="255"/>
      <c r="AC315" s="259"/>
      <c r="AD315" s="259"/>
      <c r="AE315" s="259"/>
      <c r="AF315" s="259"/>
    </row>
    <row r="316">
      <c r="A316" s="258"/>
      <c r="B316" s="259"/>
      <c r="C316" s="259"/>
      <c r="D316" s="259"/>
      <c r="E316" s="259"/>
      <c r="F316" s="259"/>
      <c r="G316" s="260"/>
      <c r="H316" s="261"/>
      <c r="I316" s="261"/>
      <c r="J316" s="259"/>
      <c r="K316" s="259"/>
      <c r="L316" s="259"/>
      <c r="M316" s="256"/>
      <c r="N316" s="255"/>
      <c r="O316" s="255"/>
      <c r="P316" s="255"/>
      <c r="Q316" s="256"/>
      <c r="R316" s="255"/>
      <c r="S316" s="255"/>
      <c r="T316" s="255"/>
      <c r="U316" s="255"/>
      <c r="V316" s="255"/>
      <c r="W316" s="255"/>
      <c r="X316" s="255"/>
      <c r="Y316" s="262"/>
      <c r="Z316" s="262"/>
      <c r="AA316" s="255"/>
      <c r="AB316" s="255"/>
      <c r="AC316" s="259"/>
      <c r="AD316" s="259"/>
      <c r="AE316" s="259"/>
      <c r="AF316" s="259"/>
    </row>
    <row r="317">
      <c r="A317" s="258"/>
      <c r="B317" s="259"/>
      <c r="C317" s="259"/>
      <c r="D317" s="259"/>
      <c r="E317" s="259"/>
      <c r="F317" s="259"/>
      <c r="G317" s="260"/>
      <c r="H317" s="261"/>
      <c r="I317" s="261"/>
      <c r="J317" s="259"/>
      <c r="K317" s="259"/>
      <c r="L317" s="259"/>
      <c r="M317" s="256"/>
      <c r="N317" s="255"/>
      <c r="O317" s="255"/>
      <c r="P317" s="255"/>
      <c r="Q317" s="256"/>
      <c r="R317" s="255"/>
      <c r="S317" s="255"/>
      <c r="T317" s="255"/>
      <c r="U317" s="255"/>
      <c r="V317" s="255"/>
      <c r="W317" s="255"/>
      <c r="X317" s="255"/>
      <c r="Y317" s="262"/>
      <c r="Z317" s="262"/>
      <c r="AA317" s="255"/>
      <c r="AB317" s="255"/>
      <c r="AC317" s="259"/>
      <c r="AD317" s="259"/>
      <c r="AE317" s="259"/>
      <c r="AF317" s="259"/>
    </row>
    <row r="318">
      <c r="A318" s="258"/>
      <c r="B318" s="259"/>
      <c r="C318" s="259"/>
      <c r="D318" s="259"/>
      <c r="E318" s="259"/>
      <c r="F318" s="259"/>
      <c r="G318" s="260"/>
      <c r="H318" s="261"/>
      <c r="I318" s="261"/>
      <c r="J318" s="259"/>
      <c r="K318" s="259"/>
      <c r="L318" s="259"/>
      <c r="M318" s="256"/>
      <c r="N318" s="255"/>
      <c r="O318" s="255"/>
      <c r="P318" s="255"/>
      <c r="Q318" s="256"/>
      <c r="R318" s="255"/>
      <c r="S318" s="255"/>
      <c r="T318" s="255"/>
      <c r="U318" s="255"/>
      <c r="V318" s="255"/>
      <c r="W318" s="255"/>
      <c r="X318" s="255"/>
      <c r="Y318" s="262"/>
      <c r="Z318" s="262"/>
      <c r="AA318" s="255"/>
      <c r="AB318" s="255"/>
      <c r="AC318" s="259"/>
      <c r="AD318" s="259"/>
      <c r="AE318" s="259"/>
      <c r="AF318" s="259"/>
    </row>
    <row r="319">
      <c r="A319" s="258"/>
      <c r="B319" s="259"/>
      <c r="C319" s="259"/>
      <c r="D319" s="259"/>
      <c r="E319" s="259"/>
      <c r="F319" s="259"/>
      <c r="G319" s="260"/>
      <c r="H319" s="261"/>
      <c r="I319" s="261"/>
      <c r="J319" s="259"/>
      <c r="K319" s="259"/>
      <c r="L319" s="259"/>
      <c r="M319" s="256"/>
      <c r="N319" s="255"/>
      <c r="O319" s="255"/>
      <c r="P319" s="255"/>
      <c r="Q319" s="256"/>
      <c r="R319" s="255"/>
      <c r="S319" s="255"/>
      <c r="T319" s="255"/>
      <c r="U319" s="255"/>
      <c r="V319" s="255"/>
      <c r="W319" s="255"/>
      <c r="X319" s="255"/>
      <c r="Y319" s="262"/>
      <c r="Z319" s="262"/>
      <c r="AA319" s="255"/>
      <c r="AB319" s="255"/>
      <c r="AC319" s="259"/>
      <c r="AD319" s="259"/>
      <c r="AE319" s="259"/>
      <c r="AF319" s="259"/>
    </row>
    <row r="320">
      <c r="A320" s="258"/>
      <c r="B320" s="259"/>
      <c r="C320" s="259"/>
      <c r="D320" s="259"/>
      <c r="E320" s="259"/>
      <c r="F320" s="259"/>
      <c r="G320" s="260"/>
      <c r="H320" s="261"/>
      <c r="I320" s="261"/>
      <c r="J320" s="259"/>
      <c r="K320" s="259"/>
      <c r="L320" s="259"/>
      <c r="M320" s="256"/>
      <c r="N320" s="255"/>
      <c r="O320" s="255"/>
      <c r="P320" s="255"/>
      <c r="Q320" s="256"/>
      <c r="R320" s="255"/>
      <c r="S320" s="255"/>
      <c r="T320" s="255"/>
      <c r="U320" s="255"/>
      <c r="V320" s="255"/>
      <c r="W320" s="255"/>
      <c r="X320" s="255"/>
      <c r="Y320" s="262"/>
      <c r="Z320" s="262"/>
      <c r="AA320" s="255"/>
      <c r="AB320" s="255"/>
      <c r="AC320" s="259"/>
      <c r="AD320" s="259"/>
      <c r="AE320" s="259"/>
      <c r="AF320" s="259"/>
    </row>
    <row r="321">
      <c r="A321" s="258"/>
      <c r="B321" s="259"/>
      <c r="C321" s="259"/>
      <c r="D321" s="259"/>
      <c r="E321" s="259"/>
      <c r="F321" s="259"/>
      <c r="G321" s="260"/>
      <c r="H321" s="261"/>
      <c r="I321" s="261"/>
      <c r="J321" s="259"/>
      <c r="K321" s="259"/>
      <c r="L321" s="259"/>
      <c r="M321" s="256"/>
      <c r="N321" s="255"/>
      <c r="O321" s="255"/>
      <c r="P321" s="255"/>
      <c r="Q321" s="256"/>
      <c r="R321" s="255"/>
      <c r="S321" s="255"/>
      <c r="T321" s="255"/>
      <c r="U321" s="255"/>
      <c r="V321" s="255"/>
      <c r="W321" s="255"/>
      <c r="X321" s="255"/>
      <c r="Y321" s="262"/>
      <c r="Z321" s="262"/>
      <c r="AA321" s="255"/>
      <c r="AB321" s="255"/>
      <c r="AC321" s="259"/>
      <c r="AD321" s="259"/>
      <c r="AE321" s="259"/>
      <c r="AF321" s="259"/>
    </row>
    <row r="322">
      <c r="A322" s="258"/>
      <c r="B322" s="259"/>
      <c r="C322" s="259"/>
      <c r="D322" s="259"/>
      <c r="E322" s="259"/>
      <c r="F322" s="259"/>
      <c r="G322" s="260"/>
      <c r="H322" s="261"/>
      <c r="I322" s="261"/>
      <c r="J322" s="259"/>
      <c r="K322" s="259"/>
      <c r="L322" s="259"/>
      <c r="M322" s="256"/>
      <c r="N322" s="255"/>
      <c r="O322" s="255"/>
      <c r="P322" s="255"/>
      <c r="Q322" s="256"/>
      <c r="R322" s="255"/>
      <c r="S322" s="255"/>
      <c r="T322" s="255"/>
      <c r="U322" s="255"/>
      <c r="V322" s="255"/>
      <c r="W322" s="255"/>
      <c r="X322" s="255"/>
      <c r="Y322" s="262"/>
      <c r="Z322" s="262"/>
      <c r="AA322" s="255"/>
      <c r="AB322" s="255"/>
      <c r="AC322" s="259"/>
      <c r="AD322" s="259"/>
      <c r="AE322" s="259"/>
      <c r="AF322" s="259"/>
    </row>
    <row r="323">
      <c r="A323" s="258"/>
      <c r="B323" s="259"/>
      <c r="C323" s="259"/>
      <c r="D323" s="259"/>
      <c r="E323" s="259"/>
      <c r="F323" s="259"/>
      <c r="G323" s="260"/>
      <c r="H323" s="261"/>
      <c r="I323" s="261"/>
      <c r="J323" s="259"/>
      <c r="K323" s="259"/>
      <c r="L323" s="259"/>
      <c r="M323" s="256"/>
      <c r="N323" s="255"/>
      <c r="O323" s="255"/>
      <c r="P323" s="255"/>
      <c r="Q323" s="256"/>
      <c r="R323" s="255"/>
      <c r="S323" s="255"/>
      <c r="T323" s="255"/>
      <c r="U323" s="255"/>
      <c r="V323" s="255"/>
      <c r="W323" s="255"/>
      <c r="X323" s="255"/>
      <c r="Y323" s="262"/>
      <c r="Z323" s="262"/>
      <c r="AA323" s="255"/>
      <c r="AB323" s="255"/>
      <c r="AC323" s="259"/>
      <c r="AD323" s="259"/>
      <c r="AE323" s="259"/>
      <c r="AF323" s="259"/>
    </row>
    <row r="324">
      <c r="A324" s="258"/>
      <c r="B324" s="259"/>
      <c r="C324" s="259"/>
      <c r="D324" s="259"/>
      <c r="E324" s="259"/>
      <c r="F324" s="259"/>
      <c r="G324" s="260"/>
      <c r="H324" s="261"/>
      <c r="I324" s="261"/>
      <c r="J324" s="259"/>
      <c r="K324" s="259"/>
      <c r="L324" s="259"/>
      <c r="M324" s="256"/>
      <c r="N324" s="255"/>
      <c r="O324" s="255"/>
      <c r="P324" s="255"/>
      <c r="Q324" s="256"/>
      <c r="R324" s="255"/>
      <c r="S324" s="255"/>
      <c r="T324" s="255"/>
      <c r="U324" s="255"/>
      <c r="V324" s="255"/>
      <c r="W324" s="255"/>
      <c r="X324" s="255"/>
      <c r="Y324" s="262"/>
      <c r="Z324" s="262"/>
      <c r="AA324" s="255"/>
      <c r="AB324" s="255"/>
      <c r="AC324" s="259"/>
      <c r="AD324" s="259"/>
      <c r="AE324" s="259"/>
      <c r="AF324" s="259"/>
    </row>
    <row r="325">
      <c r="A325" s="258"/>
      <c r="B325" s="259"/>
      <c r="C325" s="259"/>
      <c r="D325" s="259"/>
      <c r="E325" s="259"/>
      <c r="F325" s="259"/>
      <c r="G325" s="260"/>
      <c r="H325" s="261"/>
      <c r="I325" s="261"/>
      <c r="J325" s="259"/>
      <c r="K325" s="259"/>
      <c r="L325" s="259"/>
      <c r="M325" s="256"/>
      <c r="N325" s="255"/>
      <c r="O325" s="255"/>
      <c r="P325" s="255"/>
      <c r="Q325" s="256"/>
      <c r="R325" s="255"/>
      <c r="S325" s="255"/>
      <c r="T325" s="255"/>
      <c r="U325" s="255"/>
      <c r="V325" s="255"/>
      <c r="W325" s="255"/>
      <c r="X325" s="255"/>
      <c r="Y325" s="262"/>
      <c r="Z325" s="262"/>
      <c r="AA325" s="255"/>
      <c r="AB325" s="255"/>
      <c r="AC325" s="259"/>
      <c r="AD325" s="259"/>
      <c r="AE325" s="259"/>
      <c r="AF325" s="259"/>
    </row>
    <row r="326">
      <c r="A326" s="258"/>
      <c r="B326" s="259"/>
      <c r="C326" s="259"/>
      <c r="D326" s="259"/>
      <c r="E326" s="259"/>
      <c r="F326" s="259"/>
      <c r="G326" s="260"/>
      <c r="H326" s="261"/>
      <c r="I326" s="261"/>
      <c r="J326" s="259"/>
      <c r="K326" s="259"/>
      <c r="L326" s="259"/>
      <c r="M326" s="256"/>
      <c r="N326" s="255"/>
      <c r="O326" s="255"/>
      <c r="P326" s="255"/>
      <c r="Q326" s="256"/>
      <c r="R326" s="255"/>
      <c r="S326" s="255"/>
      <c r="T326" s="255"/>
      <c r="U326" s="255"/>
      <c r="V326" s="255"/>
      <c r="W326" s="255"/>
      <c r="X326" s="255"/>
      <c r="Y326" s="262"/>
      <c r="Z326" s="262"/>
      <c r="AA326" s="255"/>
      <c r="AB326" s="255"/>
      <c r="AC326" s="259"/>
      <c r="AD326" s="259"/>
      <c r="AE326" s="259"/>
      <c r="AF326" s="259"/>
    </row>
    <row r="327">
      <c r="A327" s="258"/>
      <c r="B327" s="259"/>
      <c r="C327" s="259"/>
      <c r="D327" s="259"/>
      <c r="E327" s="259"/>
      <c r="F327" s="259"/>
      <c r="G327" s="260"/>
      <c r="H327" s="261"/>
      <c r="I327" s="261"/>
      <c r="J327" s="259"/>
      <c r="K327" s="259"/>
      <c r="L327" s="259"/>
      <c r="M327" s="256"/>
      <c r="N327" s="255"/>
      <c r="O327" s="255"/>
      <c r="P327" s="255"/>
      <c r="Q327" s="256"/>
      <c r="R327" s="255"/>
      <c r="S327" s="255"/>
      <c r="T327" s="255"/>
      <c r="U327" s="255"/>
      <c r="V327" s="255"/>
      <c r="W327" s="255"/>
      <c r="X327" s="255"/>
      <c r="Y327" s="262"/>
      <c r="Z327" s="262"/>
      <c r="AA327" s="255"/>
      <c r="AB327" s="255"/>
      <c r="AC327" s="259"/>
      <c r="AD327" s="259"/>
      <c r="AE327" s="259"/>
      <c r="AF327" s="259"/>
    </row>
    <row r="328">
      <c r="A328" s="258"/>
      <c r="B328" s="259"/>
      <c r="C328" s="259"/>
      <c r="D328" s="259"/>
      <c r="E328" s="259"/>
      <c r="F328" s="259"/>
      <c r="G328" s="260"/>
      <c r="H328" s="261"/>
      <c r="I328" s="261"/>
      <c r="J328" s="259"/>
      <c r="K328" s="259"/>
      <c r="L328" s="259"/>
      <c r="M328" s="256"/>
      <c r="N328" s="255"/>
      <c r="O328" s="255"/>
      <c r="P328" s="255"/>
      <c r="Q328" s="256"/>
      <c r="R328" s="255"/>
      <c r="S328" s="255"/>
      <c r="T328" s="255"/>
      <c r="U328" s="255"/>
      <c r="V328" s="255"/>
      <c r="W328" s="255"/>
      <c r="X328" s="255"/>
      <c r="Y328" s="262"/>
      <c r="Z328" s="262"/>
      <c r="AA328" s="255"/>
      <c r="AB328" s="255"/>
      <c r="AC328" s="259"/>
      <c r="AD328" s="259"/>
      <c r="AE328" s="259"/>
      <c r="AF328" s="259"/>
    </row>
    <row r="329">
      <c r="A329" s="258"/>
      <c r="B329" s="259"/>
      <c r="C329" s="259"/>
      <c r="D329" s="259"/>
      <c r="E329" s="259"/>
      <c r="F329" s="259"/>
      <c r="G329" s="260"/>
      <c r="H329" s="261"/>
      <c r="I329" s="261"/>
      <c r="J329" s="259"/>
      <c r="K329" s="259"/>
      <c r="L329" s="259"/>
      <c r="M329" s="256"/>
      <c r="N329" s="255"/>
      <c r="O329" s="255"/>
      <c r="P329" s="255"/>
      <c r="Q329" s="256"/>
      <c r="R329" s="255"/>
      <c r="S329" s="255"/>
      <c r="T329" s="255"/>
      <c r="U329" s="255"/>
      <c r="V329" s="255"/>
      <c r="W329" s="255"/>
      <c r="X329" s="255"/>
      <c r="Y329" s="262"/>
      <c r="Z329" s="262"/>
      <c r="AA329" s="255"/>
      <c r="AB329" s="255"/>
      <c r="AC329" s="259"/>
      <c r="AD329" s="259"/>
      <c r="AE329" s="259"/>
      <c r="AF329" s="259"/>
    </row>
    <row r="330">
      <c r="A330" s="258"/>
      <c r="B330" s="259"/>
      <c r="C330" s="259"/>
      <c r="D330" s="259"/>
      <c r="E330" s="259"/>
      <c r="F330" s="259"/>
      <c r="G330" s="260"/>
      <c r="H330" s="261"/>
      <c r="I330" s="261"/>
      <c r="J330" s="259"/>
      <c r="K330" s="259"/>
      <c r="L330" s="259"/>
      <c r="M330" s="256"/>
      <c r="N330" s="255"/>
      <c r="O330" s="255"/>
      <c r="P330" s="255"/>
      <c r="Q330" s="256"/>
      <c r="R330" s="255"/>
      <c r="S330" s="255"/>
      <c r="T330" s="255"/>
      <c r="U330" s="255"/>
      <c r="V330" s="255"/>
      <c r="W330" s="255"/>
      <c r="X330" s="255"/>
      <c r="Y330" s="262"/>
      <c r="Z330" s="262"/>
      <c r="AA330" s="255"/>
      <c r="AB330" s="255"/>
      <c r="AC330" s="259"/>
      <c r="AD330" s="259"/>
      <c r="AE330" s="259"/>
      <c r="AF330" s="259"/>
    </row>
    <row r="331">
      <c r="A331" s="258"/>
      <c r="B331" s="259"/>
      <c r="C331" s="259"/>
      <c r="D331" s="259"/>
      <c r="E331" s="259"/>
      <c r="F331" s="259"/>
      <c r="G331" s="260"/>
      <c r="H331" s="261"/>
      <c r="I331" s="261"/>
      <c r="J331" s="259"/>
      <c r="K331" s="259"/>
      <c r="L331" s="259"/>
      <c r="M331" s="256"/>
      <c r="N331" s="255"/>
      <c r="O331" s="255"/>
      <c r="P331" s="255"/>
      <c r="Q331" s="256"/>
      <c r="R331" s="255"/>
      <c r="S331" s="255"/>
      <c r="T331" s="255"/>
      <c r="U331" s="255"/>
      <c r="V331" s="255"/>
      <c r="W331" s="255"/>
      <c r="X331" s="255"/>
      <c r="Y331" s="262"/>
      <c r="Z331" s="262"/>
      <c r="AA331" s="255"/>
      <c r="AB331" s="255"/>
      <c r="AC331" s="259"/>
      <c r="AD331" s="259"/>
      <c r="AE331" s="259"/>
      <c r="AF331" s="259"/>
    </row>
    <row r="332">
      <c r="A332" s="258"/>
      <c r="B332" s="259"/>
      <c r="C332" s="259"/>
      <c r="D332" s="259"/>
      <c r="E332" s="259"/>
      <c r="F332" s="259"/>
      <c r="G332" s="260"/>
      <c r="H332" s="261"/>
      <c r="I332" s="261"/>
      <c r="J332" s="259"/>
      <c r="K332" s="259"/>
      <c r="L332" s="259"/>
      <c r="M332" s="256"/>
      <c r="N332" s="255"/>
      <c r="O332" s="255"/>
      <c r="P332" s="255"/>
      <c r="Q332" s="256"/>
      <c r="R332" s="255"/>
      <c r="S332" s="255"/>
      <c r="T332" s="255"/>
      <c r="U332" s="255"/>
      <c r="V332" s="255"/>
      <c r="W332" s="255"/>
      <c r="X332" s="255"/>
      <c r="Y332" s="262"/>
      <c r="Z332" s="262"/>
      <c r="AA332" s="255"/>
      <c r="AB332" s="255"/>
      <c r="AC332" s="259"/>
      <c r="AD332" s="259"/>
      <c r="AE332" s="259"/>
      <c r="AF332" s="259"/>
    </row>
    <row r="333">
      <c r="A333" s="258"/>
      <c r="B333" s="259"/>
      <c r="C333" s="259"/>
      <c r="D333" s="259"/>
      <c r="E333" s="259"/>
      <c r="F333" s="259"/>
      <c r="G333" s="260"/>
      <c r="H333" s="261"/>
      <c r="I333" s="261"/>
      <c r="J333" s="259"/>
      <c r="K333" s="259"/>
      <c r="L333" s="259"/>
      <c r="M333" s="256"/>
      <c r="N333" s="255"/>
      <c r="O333" s="255"/>
      <c r="P333" s="255"/>
      <c r="Q333" s="256"/>
      <c r="R333" s="255"/>
      <c r="S333" s="255"/>
      <c r="T333" s="255"/>
      <c r="U333" s="255"/>
      <c r="V333" s="255"/>
      <c r="W333" s="255"/>
      <c r="X333" s="255"/>
      <c r="Y333" s="262"/>
      <c r="Z333" s="262"/>
      <c r="AA333" s="255"/>
      <c r="AB333" s="255"/>
      <c r="AC333" s="259"/>
      <c r="AD333" s="259"/>
      <c r="AE333" s="259"/>
      <c r="AF333" s="259"/>
    </row>
    <row r="334">
      <c r="A334" s="258"/>
      <c r="B334" s="259"/>
      <c r="C334" s="259"/>
      <c r="D334" s="259"/>
      <c r="E334" s="259"/>
      <c r="F334" s="259"/>
      <c r="G334" s="260"/>
      <c r="H334" s="261"/>
      <c r="I334" s="261"/>
      <c r="J334" s="259"/>
      <c r="K334" s="259"/>
      <c r="L334" s="259"/>
      <c r="M334" s="256"/>
      <c r="N334" s="255"/>
      <c r="O334" s="255"/>
      <c r="P334" s="255"/>
      <c r="Q334" s="256"/>
      <c r="R334" s="255"/>
      <c r="S334" s="255"/>
      <c r="T334" s="255"/>
      <c r="U334" s="255"/>
      <c r="V334" s="255"/>
      <c r="W334" s="255"/>
      <c r="X334" s="255"/>
      <c r="Y334" s="262"/>
      <c r="Z334" s="262"/>
      <c r="AA334" s="255"/>
      <c r="AB334" s="255"/>
      <c r="AC334" s="259"/>
      <c r="AD334" s="259"/>
      <c r="AE334" s="259"/>
      <c r="AF334" s="259"/>
    </row>
    <row r="335">
      <c r="A335" s="258"/>
      <c r="B335" s="259"/>
      <c r="C335" s="259"/>
      <c r="D335" s="259"/>
      <c r="E335" s="259"/>
      <c r="F335" s="259"/>
      <c r="G335" s="260"/>
      <c r="H335" s="261"/>
      <c r="I335" s="261"/>
      <c r="J335" s="259"/>
      <c r="K335" s="259"/>
      <c r="L335" s="259"/>
      <c r="M335" s="256"/>
      <c r="N335" s="255"/>
      <c r="O335" s="255"/>
      <c r="P335" s="255"/>
      <c r="Q335" s="256"/>
      <c r="R335" s="255"/>
      <c r="S335" s="255"/>
      <c r="T335" s="255"/>
      <c r="U335" s="255"/>
      <c r="V335" s="255"/>
      <c r="W335" s="255"/>
      <c r="X335" s="255"/>
      <c r="Y335" s="262"/>
      <c r="Z335" s="262"/>
      <c r="AA335" s="255"/>
      <c r="AB335" s="255"/>
      <c r="AC335" s="259"/>
      <c r="AD335" s="259"/>
      <c r="AE335" s="259"/>
      <c r="AF335" s="259"/>
    </row>
    <row r="336">
      <c r="A336" s="258"/>
      <c r="B336" s="259"/>
      <c r="C336" s="259"/>
      <c r="D336" s="259"/>
      <c r="E336" s="259"/>
      <c r="F336" s="259"/>
      <c r="G336" s="260"/>
      <c r="H336" s="261"/>
      <c r="I336" s="261"/>
      <c r="J336" s="259"/>
      <c r="K336" s="259"/>
      <c r="L336" s="259"/>
      <c r="M336" s="256"/>
      <c r="N336" s="255"/>
      <c r="O336" s="255"/>
      <c r="P336" s="255"/>
      <c r="Q336" s="256"/>
      <c r="R336" s="255"/>
      <c r="S336" s="255"/>
      <c r="T336" s="255"/>
      <c r="U336" s="255"/>
      <c r="V336" s="255"/>
      <c r="W336" s="255"/>
      <c r="X336" s="255"/>
      <c r="Y336" s="262"/>
      <c r="Z336" s="262"/>
      <c r="AA336" s="255"/>
      <c r="AB336" s="255"/>
      <c r="AC336" s="259"/>
      <c r="AD336" s="259"/>
      <c r="AE336" s="259"/>
      <c r="AF336" s="259"/>
    </row>
    <row r="337">
      <c r="A337" s="258"/>
      <c r="B337" s="259"/>
      <c r="C337" s="259"/>
      <c r="D337" s="259"/>
      <c r="E337" s="259"/>
      <c r="F337" s="259"/>
      <c r="G337" s="260"/>
      <c r="H337" s="261"/>
      <c r="I337" s="261"/>
      <c r="J337" s="259"/>
      <c r="K337" s="259"/>
      <c r="L337" s="259"/>
      <c r="M337" s="256"/>
      <c r="N337" s="255"/>
      <c r="O337" s="255"/>
      <c r="P337" s="255"/>
      <c r="Q337" s="256"/>
      <c r="R337" s="255"/>
      <c r="S337" s="255"/>
      <c r="T337" s="255"/>
      <c r="U337" s="255"/>
      <c r="V337" s="255"/>
      <c r="W337" s="255"/>
      <c r="X337" s="255"/>
      <c r="Y337" s="262"/>
      <c r="Z337" s="262"/>
      <c r="AA337" s="255"/>
      <c r="AB337" s="255"/>
      <c r="AC337" s="259"/>
      <c r="AD337" s="259"/>
      <c r="AE337" s="259"/>
      <c r="AF337" s="259"/>
    </row>
    <row r="338">
      <c r="A338" s="258"/>
      <c r="B338" s="259"/>
      <c r="C338" s="259"/>
      <c r="D338" s="259"/>
      <c r="E338" s="259"/>
      <c r="F338" s="259"/>
      <c r="G338" s="260"/>
      <c r="H338" s="261"/>
      <c r="I338" s="261"/>
      <c r="J338" s="259"/>
      <c r="K338" s="259"/>
      <c r="L338" s="259"/>
      <c r="M338" s="256"/>
      <c r="N338" s="255"/>
      <c r="O338" s="255"/>
      <c r="P338" s="255"/>
      <c r="Q338" s="256"/>
      <c r="R338" s="255"/>
      <c r="S338" s="255"/>
      <c r="T338" s="255"/>
      <c r="U338" s="255"/>
      <c r="V338" s="255"/>
      <c r="W338" s="255"/>
      <c r="X338" s="255"/>
      <c r="Y338" s="262"/>
      <c r="Z338" s="262"/>
      <c r="AA338" s="255"/>
      <c r="AB338" s="255"/>
      <c r="AC338" s="259"/>
      <c r="AD338" s="259"/>
      <c r="AE338" s="259"/>
      <c r="AF338" s="259"/>
    </row>
    <row r="339">
      <c r="A339" s="258"/>
      <c r="B339" s="259"/>
      <c r="C339" s="259"/>
      <c r="D339" s="259"/>
      <c r="E339" s="259"/>
      <c r="F339" s="259"/>
      <c r="G339" s="260"/>
      <c r="H339" s="261"/>
      <c r="I339" s="261"/>
      <c r="J339" s="259"/>
      <c r="K339" s="259"/>
      <c r="L339" s="259"/>
      <c r="M339" s="256"/>
      <c r="N339" s="255"/>
      <c r="O339" s="255"/>
      <c r="P339" s="255"/>
      <c r="Q339" s="256"/>
      <c r="R339" s="255"/>
      <c r="S339" s="255"/>
      <c r="T339" s="255"/>
      <c r="U339" s="255"/>
      <c r="V339" s="255"/>
      <c r="W339" s="255"/>
      <c r="X339" s="255"/>
      <c r="Y339" s="262"/>
      <c r="Z339" s="262"/>
      <c r="AA339" s="255"/>
      <c r="AB339" s="255"/>
      <c r="AC339" s="259"/>
      <c r="AD339" s="259"/>
      <c r="AE339" s="259"/>
      <c r="AF339" s="259"/>
    </row>
    <row r="340">
      <c r="A340" s="258"/>
      <c r="B340" s="259"/>
      <c r="C340" s="259"/>
      <c r="D340" s="259"/>
      <c r="E340" s="259"/>
      <c r="F340" s="259"/>
      <c r="G340" s="260"/>
      <c r="H340" s="261"/>
      <c r="I340" s="261"/>
      <c r="J340" s="259"/>
      <c r="K340" s="259"/>
      <c r="L340" s="259"/>
      <c r="M340" s="256"/>
      <c r="N340" s="255"/>
      <c r="O340" s="255"/>
      <c r="P340" s="255"/>
      <c r="Q340" s="256"/>
      <c r="R340" s="255"/>
      <c r="S340" s="255"/>
      <c r="T340" s="255"/>
      <c r="U340" s="255"/>
      <c r="V340" s="255"/>
      <c r="W340" s="255"/>
      <c r="X340" s="255"/>
      <c r="Y340" s="262"/>
      <c r="Z340" s="262"/>
      <c r="AA340" s="255"/>
      <c r="AB340" s="255"/>
      <c r="AC340" s="259"/>
      <c r="AD340" s="259"/>
      <c r="AE340" s="259"/>
      <c r="AF340" s="259"/>
    </row>
    <row r="341">
      <c r="A341" s="258"/>
      <c r="B341" s="259"/>
      <c r="C341" s="259"/>
      <c r="D341" s="259"/>
      <c r="E341" s="259"/>
      <c r="F341" s="259"/>
      <c r="G341" s="260"/>
      <c r="H341" s="261"/>
      <c r="I341" s="261"/>
      <c r="J341" s="259"/>
      <c r="K341" s="259"/>
      <c r="L341" s="259"/>
      <c r="M341" s="256"/>
      <c r="N341" s="255"/>
      <c r="O341" s="255"/>
      <c r="P341" s="255"/>
      <c r="Q341" s="256"/>
      <c r="R341" s="255"/>
      <c r="S341" s="255"/>
      <c r="T341" s="255"/>
      <c r="U341" s="255"/>
      <c r="V341" s="255"/>
      <c r="W341" s="255"/>
      <c r="X341" s="255"/>
      <c r="Y341" s="262"/>
      <c r="Z341" s="262"/>
      <c r="AA341" s="255"/>
      <c r="AB341" s="255"/>
      <c r="AC341" s="259"/>
      <c r="AD341" s="259"/>
      <c r="AE341" s="259"/>
      <c r="AF341" s="259"/>
    </row>
    <row r="342">
      <c r="A342" s="258"/>
      <c r="B342" s="259"/>
      <c r="C342" s="259"/>
      <c r="D342" s="259"/>
      <c r="E342" s="259"/>
      <c r="F342" s="259"/>
      <c r="G342" s="260"/>
      <c r="H342" s="261"/>
      <c r="I342" s="261"/>
      <c r="J342" s="259"/>
      <c r="K342" s="259"/>
      <c r="L342" s="259"/>
      <c r="M342" s="256"/>
      <c r="N342" s="255"/>
      <c r="O342" s="255"/>
      <c r="P342" s="255"/>
      <c r="Q342" s="256"/>
      <c r="R342" s="255"/>
      <c r="S342" s="255"/>
      <c r="T342" s="255"/>
      <c r="U342" s="255"/>
      <c r="V342" s="255"/>
      <c r="W342" s="255"/>
      <c r="X342" s="255"/>
      <c r="Y342" s="262"/>
      <c r="Z342" s="262"/>
      <c r="AA342" s="255"/>
      <c r="AB342" s="255"/>
      <c r="AC342" s="259"/>
      <c r="AD342" s="259"/>
      <c r="AE342" s="259"/>
      <c r="AF342" s="259"/>
    </row>
    <row r="343">
      <c r="A343" s="258"/>
      <c r="B343" s="259"/>
      <c r="C343" s="259"/>
      <c r="D343" s="259"/>
      <c r="E343" s="259"/>
      <c r="F343" s="259"/>
      <c r="G343" s="260"/>
      <c r="H343" s="261"/>
      <c r="I343" s="261"/>
      <c r="J343" s="259"/>
      <c r="K343" s="259"/>
      <c r="L343" s="259"/>
      <c r="M343" s="256"/>
      <c r="N343" s="255"/>
      <c r="O343" s="255"/>
      <c r="P343" s="255"/>
      <c r="Q343" s="256"/>
      <c r="R343" s="255"/>
      <c r="S343" s="255"/>
      <c r="T343" s="255"/>
      <c r="U343" s="255"/>
      <c r="V343" s="255"/>
      <c r="W343" s="255"/>
      <c r="X343" s="255"/>
      <c r="Y343" s="262"/>
      <c r="Z343" s="262"/>
      <c r="AA343" s="255"/>
      <c r="AB343" s="255"/>
      <c r="AC343" s="259"/>
      <c r="AD343" s="259"/>
      <c r="AE343" s="259"/>
      <c r="AF343" s="259"/>
    </row>
    <row r="344">
      <c r="A344" s="258"/>
      <c r="B344" s="259"/>
      <c r="C344" s="259"/>
      <c r="D344" s="259"/>
      <c r="E344" s="259"/>
      <c r="F344" s="259"/>
      <c r="G344" s="260"/>
      <c r="H344" s="261"/>
      <c r="I344" s="261"/>
      <c r="J344" s="259"/>
      <c r="K344" s="259"/>
      <c r="L344" s="259"/>
      <c r="M344" s="256"/>
      <c r="N344" s="255"/>
      <c r="O344" s="255"/>
      <c r="P344" s="255"/>
      <c r="Q344" s="256"/>
      <c r="R344" s="255"/>
      <c r="S344" s="255"/>
      <c r="T344" s="255"/>
      <c r="U344" s="255"/>
      <c r="V344" s="255"/>
      <c r="W344" s="255"/>
      <c r="X344" s="255"/>
      <c r="Y344" s="262"/>
      <c r="Z344" s="262"/>
      <c r="AA344" s="255"/>
      <c r="AB344" s="255"/>
      <c r="AC344" s="259"/>
      <c r="AD344" s="259"/>
      <c r="AE344" s="259"/>
      <c r="AF344" s="259"/>
    </row>
    <row r="345">
      <c r="A345" s="258"/>
      <c r="B345" s="259"/>
      <c r="C345" s="259"/>
      <c r="D345" s="259"/>
      <c r="E345" s="259"/>
      <c r="F345" s="259"/>
      <c r="G345" s="260"/>
      <c r="H345" s="261"/>
      <c r="I345" s="261"/>
      <c r="J345" s="259"/>
      <c r="K345" s="259"/>
      <c r="L345" s="259"/>
      <c r="M345" s="256"/>
      <c r="N345" s="255"/>
      <c r="O345" s="255"/>
      <c r="P345" s="255"/>
      <c r="Q345" s="256"/>
      <c r="R345" s="255"/>
      <c r="S345" s="255"/>
      <c r="T345" s="255"/>
      <c r="U345" s="255"/>
      <c r="V345" s="255"/>
      <c r="W345" s="255"/>
      <c r="X345" s="255"/>
      <c r="Y345" s="262"/>
      <c r="Z345" s="262"/>
      <c r="AA345" s="255"/>
      <c r="AB345" s="255"/>
      <c r="AC345" s="259"/>
      <c r="AD345" s="259"/>
      <c r="AE345" s="259"/>
      <c r="AF345" s="259"/>
    </row>
    <row r="346">
      <c r="A346" s="258"/>
      <c r="B346" s="259"/>
      <c r="C346" s="259"/>
      <c r="D346" s="259"/>
      <c r="E346" s="259"/>
      <c r="F346" s="259"/>
      <c r="G346" s="260"/>
      <c r="H346" s="261"/>
      <c r="I346" s="261"/>
      <c r="J346" s="259"/>
      <c r="K346" s="259"/>
      <c r="L346" s="259"/>
      <c r="M346" s="256"/>
      <c r="N346" s="255"/>
      <c r="O346" s="255"/>
      <c r="P346" s="255"/>
      <c r="Q346" s="256"/>
      <c r="R346" s="255"/>
      <c r="S346" s="255"/>
      <c r="T346" s="255"/>
      <c r="U346" s="255"/>
      <c r="V346" s="255"/>
      <c r="W346" s="255"/>
      <c r="X346" s="255"/>
      <c r="Y346" s="262"/>
      <c r="Z346" s="262"/>
      <c r="AA346" s="255"/>
      <c r="AB346" s="255"/>
      <c r="AC346" s="259"/>
      <c r="AD346" s="259"/>
      <c r="AE346" s="259"/>
      <c r="AF346" s="259"/>
    </row>
    <row r="347">
      <c r="A347" s="258"/>
      <c r="B347" s="259"/>
      <c r="C347" s="259"/>
      <c r="D347" s="259"/>
      <c r="E347" s="259"/>
      <c r="F347" s="259"/>
      <c r="G347" s="260"/>
      <c r="H347" s="261"/>
      <c r="I347" s="261"/>
      <c r="J347" s="259"/>
      <c r="K347" s="259"/>
      <c r="L347" s="259"/>
      <c r="M347" s="256"/>
      <c r="N347" s="255"/>
      <c r="O347" s="255"/>
      <c r="P347" s="255"/>
      <c r="Q347" s="256"/>
      <c r="R347" s="255"/>
      <c r="S347" s="255"/>
      <c r="T347" s="255"/>
      <c r="U347" s="255"/>
      <c r="V347" s="255"/>
      <c r="W347" s="255"/>
      <c r="X347" s="255"/>
      <c r="Y347" s="262"/>
      <c r="Z347" s="262"/>
      <c r="AA347" s="255"/>
      <c r="AB347" s="255"/>
      <c r="AC347" s="259"/>
      <c r="AD347" s="259"/>
      <c r="AE347" s="259"/>
      <c r="AF347" s="259"/>
    </row>
    <row r="348">
      <c r="A348" s="258"/>
      <c r="B348" s="259"/>
      <c r="C348" s="259"/>
      <c r="D348" s="259"/>
      <c r="E348" s="259"/>
      <c r="F348" s="259"/>
      <c r="G348" s="260"/>
      <c r="H348" s="261"/>
      <c r="I348" s="261"/>
      <c r="J348" s="259"/>
      <c r="K348" s="259"/>
      <c r="L348" s="259"/>
      <c r="M348" s="256"/>
      <c r="N348" s="255"/>
      <c r="O348" s="255"/>
      <c r="P348" s="255"/>
      <c r="Q348" s="256"/>
      <c r="R348" s="255"/>
      <c r="S348" s="255"/>
      <c r="T348" s="255"/>
      <c r="U348" s="255"/>
      <c r="V348" s="255"/>
      <c r="W348" s="255"/>
      <c r="X348" s="255"/>
      <c r="Y348" s="262"/>
      <c r="Z348" s="262"/>
      <c r="AA348" s="255"/>
      <c r="AB348" s="255"/>
      <c r="AC348" s="259"/>
      <c r="AD348" s="259"/>
      <c r="AE348" s="259"/>
      <c r="AF348" s="259"/>
    </row>
    <row r="349">
      <c r="A349" s="258"/>
      <c r="B349" s="259"/>
      <c r="C349" s="259"/>
      <c r="D349" s="259"/>
      <c r="E349" s="259"/>
      <c r="F349" s="259"/>
      <c r="G349" s="260"/>
      <c r="H349" s="261"/>
      <c r="I349" s="261"/>
      <c r="J349" s="259"/>
      <c r="K349" s="259"/>
      <c r="L349" s="259"/>
      <c r="M349" s="256"/>
      <c r="N349" s="255"/>
      <c r="O349" s="255"/>
      <c r="P349" s="255"/>
      <c r="Q349" s="256"/>
      <c r="R349" s="255"/>
      <c r="S349" s="255"/>
      <c r="T349" s="255"/>
      <c r="U349" s="255"/>
      <c r="V349" s="255"/>
      <c r="W349" s="255"/>
      <c r="X349" s="255"/>
      <c r="Y349" s="262"/>
      <c r="Z349" s="262"/>
      <c r="AA349" s="255"/>
      <c r="AB349" s="255"/>
      <c r="AC349" s="259"/>
      <c r="AD349" s="259"/>
      <c r="AE349" s="259"/>
      <c r="AF349" s="259"/>
    </row>
    <row r="350">
      <c r="A350" s="258"/>
      <c r="B350" s="259"/>
      <c r="C350" s="259"/>
      <c r="D350" s="259"/>
      <c r="E350" s="259"/>
      <c r="F350" s="259"/>
      <c r="G350" s="260"/>
      <c r="H350" s="261"/>
      <c r="I350" s="261"/>
      <c r="J350" s="259"/>
      <c r="K350" s="259"/>
      <c r="L350" s="259"/>
      <c r="M350" s="256"/>
      <c r="N350" s="255"/>
      <c r="O350" s="255"/>
      <c r="P350" s="255"/>
      <c r="Q350" s="256"/>
      <c r="R350" s="255"/>
      <c r="S350" s="255"/>
      <c r="T350" s="255"/>
      <c r="U350" s="255"/>
      <c r="V350" s="255"/>
      <c r="W350" s="255"/>
      <c r="X350" s="255"/>
      <c r="Y350" s="262"/>
      <c r="Z350" s="262"/>
      <c r="AA350" s="255"/>
      <c r="AB350" s="255"/>
      <c r="AC350" s="259"/>
      <c r="AD350" s="259"/>
      <c r="AE350" s="259"/>
      <c r="AF350" s="259"/>
    </row>
    <row r="351">
      <c r="A351" s="258"/>
      <c r="B351" s="259"/>
      <c r="C351" s="259"/>
      <c r="D351" s="259"/>
      <c r="E351" s="259"/>
      <c r="F351" s="259"/>
      <c r="G351" s="260"/>
      <c r="H351" s="261"/>
      <c r="I351" s="261"/>
      <c r="J351" s="259"/>
      <c r="K351" s="259"/>
      <c r="L351" s="259"/>
      <c r="M351" s="256"/>
      <c r="N351" s="255"/>
      <c r="O351" s="255"/>
      <c r="P351" s="255"/>
      <c r="Q351" s="256"/>
      <c r="R351" s="255"/>
      <c r="S351" s="255"/>
      <c r="T351" s="255"/>
      <c r="U351" s="255"/>
      <c r="V351" s="255"/>
      <c r="W351" s="255"/>
      <c r="X351" s="255"/>
      <c r="Y351" s="262"/>
      <c r="Z351" s="262"/>
      <c r="AA351" s="255"/>
      <c r="AB351" s="255"/>
      <c r="AC351" s="259"/>
      <c r="AD351" s="259"/>
      <c r="AE351" s="259"/>
      <c r="AF351" s="259"/>
    </row>
    <row r="352">
      <c r="A352" s="258"/>
      <c r="B352" s="259"/>
      <c r="C352" s="259"/>
      <c r="D352" s="259"/>
      <c r="E352" s="259"/>
      <c r="F352" s="259"/>
      <c r="G352" s="260"/>
      <c r="H352" s="261"/>
      <c r="I352" s="261"/>
      <c r="J352" s="259"/>
      <c r="K352" s="259"/>
      <c r="L352" s="259"/>
      <c r="M352" s="256"/>
      <c r="N352" s="255"/>
      <c r="O352" s="255"/>
      <c r="P352" s="255"/>
      <c r="Q352" s="256"/>
      <c r="R352" s="255"/>
      <c r="S352" s="255"/>
      <c r="T352" s="255"/>
      <c r="U352" s="255"/>
      <c r="V352" s="255"/>
      <c r="W352" s="255"/>
      <c r="X352" s="255"/>
      <c r="Y352" s="262"/>
      <c r="Z352" s="262"/>
      <c r="AA352" s="255"/>
      <c r="AB352" s="255"/>
      <c r="AC352" s="259"/>
      <c r="AD352" s="259"/>
      <c r="AE352" s="259"/>
      <c r="AF352" s="259"/>
    </row>
    <row r="353">
      <c r="A353" s="258"/>
      <c r="B353" s="259"/>
      <c r="C353" s="259"/>
      <c r="D353" s="259"/>
      <c r="E353" s="259"/>
      <c r="F353" s="259"/>
      <c r="G353" s="260"/>
      <c r="H353" s="261"/>
      <c r="I353" s="261"/>
      <c r="J353" s="259"/>
      <c r="K353" s="259"/>
      <c r="L353" s="259"/>
      <c r="M353" s="256"/>
      <c r="N353" s="255"/>
      <c r="O353" s="255"/>
      <c r="P353" s="255"/>
      <c r="Q353" s="256"/>
      <c r="R353" s="255"/>
      <c r="S353" s="255"/>
      <c r="T353" s="255"/>
      <c r="U353" s="255"/>
      <c r="V353" s="255"/>
      <c r="W353" s="255"/>
      <c r="X353" s="255"/>
      <c r="Y353" s="262"/>
      <c r="Z353" s="262"/>
      <c r="AA353" s="255"/>
      <c r="AB353" s="255"/>
      <c r="AC353" s="259"/>
      <c r="AD353" s="259"/>
      <c r="AE353" s="259"/>
      <c r="AF353" s="259"/>
    </row>
    <row r="354">
      <c r="A354" s="258"/>
      <c r="B354" s="259"/>
      <c r="C354" s="259"/>
      <c r="D354" s="259"/>
      <c r="E354" s="259"/>
      <c r="F354" s="259"/>
      <c r="G354" s="260"/>
      <c r="H354" s="261"/>
      <c r="I354" s="261"/>
      <c r="J354" s="259"/>
      <c r="K354" s="259"/>
      <c r="L354" s="259"/>
      <c r="M354" s="256"/>
      <c r="N354" s="255"/>
      <c r="O354" s="255"/>
      <c r="P354" s="255"/>
      <c r="Q354" s="256"/>
      <c r="R354" s="255"/>
      <c r="S354" s="255"/>
      <c r="T354" s="255"/>
      <c r="U354" s="255"/>
      <c r="V354" s="255"/>
      <c r="W354" s="255"/>
      <c r="X354" s="255"/>
      <c r="Y354" s="262"/>
      <c r="Z354" s="262"/>
      <c r="AA354" s="255"/>
      <c r="AB354" s="255"/>
      <c r="AC354" s="259"/>
      <c r="AD354" s="259"/>
      <c r="AE354" s="259"/>
      <c r="AF354" s="259"/>
    </row>
    <row r="355">
      <c r="A355" s="258"/>
      <c r="B355" s="259"/>
      <c r="C355" s="259"/>
      <c r="D355" s="259"/>
      <c r="E355" s="259"/>
      <c r="F355" s="259"/>
      <c r="G355" s="260"/>
      <c r="H355" s="261"/>
      <c r="I355" s="261"/>
      <c r="J355" s="259"/>
      <c r="K355" s="259"/>
      <c r="L355" s="259"/>
      <c r="M355" s="256"/>
      <c r="N355" s="255"/>
      <c r="O355" s="255"/>
      <c r="P355" s="255"/>
      <c r="Q355" s="256"/>
      <c r="R355" s="255"/>
      <c r="S355" s="255"/>
      <c r="T355" s="255"/>
      <c r="U355" s="255"/>
      <c r="V355" s="255"/>
      <c r="W355" s="255"/>
      <c r="X355" s="255"/>
      <c r="Y355" s="262"/>
      <c r="Z355" s="262"/>
      <c r="AA355" s="255"/>
      <c r="AB355" s="255"/>
      <c r="AC355" s="259"/>
      <c r="AD355" s="259"/>
      <c r="AE355" s="259"/>
      <c r="AF355" s="259"/>
    </row>
    <row r="356">
      <c r="A356" s="258"/>
      <c r="B356" s="259"/>
      <c r="C356" s="259"/>
      <c r="D356" s="259"/>
      <c r="E356" s="259"/>
      <c r="F356" s="259"/>
      <c r="G356" s="260"/>
      <c r="H356" s="261"/>
      <c r="I356" s="261"/>
      <c r="J356" s="259"/>
      <c r="K356" s="259"/>
      <c r="L356" s="259"/>
      <c r="M356" s="256"/>
      <c r="N356" s="255"/>
      <c r="O356" s="255"/>
      <c r="P356" s="255"/>
      <c r="Q356" s="256"/>
      <c r="R356" s="255"/>
      <c r="S356" s="255"/>
      <c r="T356" s="255"/>
      <c r="U356" s="255"/>
      <c r="V356" s="255"/>
      <c r="W356" s="255"/>
      <c r="X356" s="255"/>
      <c r="Y356" s="262"/>
      <c r="Z356" s="262"/>
      <c r="AA356" s="255"/>
      <c r="AB356" s="255"/>
      <c r="AC356" s="259"/>
      <c r="AD356" s="259"/>
      <c r="AE356" s="259"/>
      <c r="AF356" s="259"/>
    </row>
    <row r="357">
      <c r="A357" s="258"/>
      <c r="B357" s="259"/>
      <c r="C357" s="259"/>
      <c r="D357" s="259"/>
      <c r="E357" s="259"/>
      <c r="F357" s="259"/>
      <c r="G357" s="260"/>
      <c r="H357" s="261"/>
      <c r="I357" s="261"/>
      <c r="J357" s="259"/>
      <c r="K357" s="259"/>
      <c r="L357" s="259"/>
      <c r="M357" s="256"/>
      <c r="N357" s="255"/>
      <c r="O357" s="255"/>
      <c r="P357" s="255"/>
      <c r="Q357" s="256"/>
      <c r="R357" s="255"/>
      <c r="S357" s="255"/>
      <c r="T357" s="255"/>
      <c r="U357" s="255"/>
      <c r="V357" s="255"/>
      <c r="W357" s="255"/>
      <c r="X357" s="255"/>
      <c r="Y357" s="262"/>
      <c r="Z357" s="262"/>
      <c r="AA357" s="255"/>
      <c r="AB357" s="255"/>
      <c r="AC357" s="259"/>
      <c r="AD357" s="259"/>
      <c r="AE357" s="259"/>
      <c r="AF357" s="259"/>
    </row>
    <row r="358">
      <c r="A358" s="258"/>
      <c r="B358" s="259"/>
      <c r="C358" s="259"/>
      <c r="D358" s="259"/>
      <c r="E358" s="259"/>
      <c r="F358" s="259"/>
      <c r="G358" s="260"/>
      <c r="H358" s="261"/>
      <c r="I358" s="261"/>
      <c r="J358" s="259"/>
      <c r="K358" s="259"/>
      <c r="L358" s="259"/>
      <c r="M358" s="256"/>
      <c r="N358" s="255"/>
      <c r="O358" s="255"/>
      <c r="P358" s="255"/>
      <c r="Q358" s="256"/>
      <c r="R358" s="255"/>
      <c r="S358" s="255"/>
      <c r="T358" s="255"/>
      <c r="U358" s="255"/>
      <c r="V358" s="255"/>
      <c r="W358" s="255"/>
      <c r="X358" s="255"/>
      <c r="Y358" s="262"/>
      <c r="Z358" s="262"/>
      <c r="AA358" s="255"/>
      <c r="AB358" s="255"/>
      <c r="AC358" s="259"/>
      <c r="AD358" s="259"/>
      <c r="AE358" s="259"/>
      <c r="AF358" s="259"/>
    </row>
    <row r="359">
      <c r="A359" s="258"/>
      <c r="B359" s="259"/>
      <c r="C359" s="259"/>
      <c r="D359" s="259"/>
      <c r="E359" s="259"/>
      <c r="F359" s="259"/>
      <c r="G359" s="260"/>
      <c r="H359" s="261"/>
      <c r="I359" s="261"/>
      <c r="J359" s="259"/>
      <c r="K359" s="259"/>
      <c r="L359" s="259"/>
      <c r="M359" s="256"/>
      <c r="N359" s="255"/>
      <c r="O359" s="255"/>
      <c r="P359" s="255"/>
      <c r="Q359" s="256"/>
      <c r="R359" s="255"/>
      <c r="S359" s="255"/>
      <c r="T359" s="255"/>
      <c r="U359" s="255"/>
      <c r="V359" s="255"/>
      <c r="W359" s="255"/>
      <c r="X359" s="255"/>
      <c r="Y359" s="262"/>
      <c r="Z359" s="262"/>
      <c r="AA359" s="255"/>
      <c r="AB359" s="255"/>
      <c r="AC359" s="259"/>
      <c r="AD359" s="259"/>
      <c r="AE359" s="259"/>
      <c r="AF359" s="259"/>
    </row>
    <row r="360">
      <c r="A360" s="258"/>
      <c r="B360" s="259"/>
      <c r="C360" s="259"/>
      <c r="D360" s="259"/>
      <c r="E360" s="259"/>
      <c r="F360" s="259"/>
      <c r="G360" s="260"/>
      <c r="H360" s="261"/>
      <c r="I360" s="261"/>
      <c r="J360" s="259"/>
      <c r="K360" s="259"/>
      <c r="L360" s="259"/>
      <c r="M360" s="256"/>
      <c r="N360" s="255"/>
      <c r="O360" s="255"/>
      <c r="P360" s="255"/>
      <c r="Q360" s="256"/>
      <c r="R360" s="255"/>
      <c r="S360" s="255"/>
      <c r="T360" s="255"/>
      <c r="U360" s="255"/>
      <c r="V360" s="255"/>
      <c r="W360" s="255"/>
      <c r="X360" s="255"/>
      <c r="Y360" s="262"/>
      <c r="Z360" s="262"/>
      <c r="AA360" s="255"/>
      <c r="AB360" s="255"/>
      <c r="AC360" s="259"/>
      <c r="AD360" s="259"/>
      <c r="AE360" s="259"/>
      <c r="AF360" s="259"/>
    </row>
    <row r="361">
      <c r="A361" s="258"/>
      <c r="B361" s="259"/>
      <c r="C361" s="259"/>
      <c r="D361" s="259"/>
      <c r="E361" s="259"/>
      <c r="F361" s="259"/>
      <c r="G361" s="260"/>
      <c r="H361" s="261"/>
      <c r="I361" s="261"/>
      <c r="J361" s="259"/>
      <c r="K361" s="259"/>
      <c r="L361" s="259"/>
      <c r="M361" s="256"/>
      <c r="N361" s="255"/>
      <c r="O361" s="255"/>
      <c r="P361" s="255"/>
      <c r="Q361" s="256"/>
      <c r="R361" s="255"/>
      <c r="S361" s="255"/>
      <c r="T361" s="255"/>
      <c r="U361" s="255"/>
      <c r="V361" s="255"/>
      <c r="W361" s="255"/>
      <c r="X361" s="255"/>
      <c r="Y361" s="262"/>
      <c r="Z361" s="262"/>
      <c r="AA361" s="255"/>
      <c r="AB361" s="255"/>
      <c r="AC361" s="259"/>
      <c r="AD361" s="259"/>
      <c r="AE361" s="259"/>
      <c r="AF361" s="259"/>
    </row>
    <row r="362">
      <c r="A362" s="258"/>
      <c r="B362" s="259"/>
      <c r="C362" s="259"/>
      <c r="D362" s="259"/>
      <c r="E362" s="259"/>
      <c r="F362" s="259"/>
      <c r="G362" s="260"/>
      <c r="H362" s="261"/>
      <c r="I362" s="261"/>
      <c r="J362" s="259"/>
      <c r="K362" s="259"/>
      <c r="L362" s="259"/>
      <c r="M362" s="256"/>
      <c r="N362" s="255"/>
      <c r="O362" s="255"/>
      <c r="P362" s="255"/>
      <c r="Q362" s="256"/>
      <c r="R362" s="255"/>
      <c r="S362" s="255"/>
      <c r="T362" s="255"/>
      <c r="U362" s="255"/>
      <c r="V362" s="255"/>
      <c r="W362" s="255"/>
      <c r="X362" s="255"/>
      <c r="Y362" s="262"/>
      <c r="Z362" s="262"/>
      <c r="AA362" s="255"/>
      <c r="AB362" s="255"/>
      <c r="AC362" s="259"/>
      <c r="AD362" s="259"/>
      <c r="AE362" s="259"/>
      <c r="AF362" s="259"/>
    </row>
    <row r="363">
      <c r="A363" s="258"/>
      <c r="B363" s="259"/>
      <c r="C363" s="259"/>
      <c r="D363" s="259"/>
      <c r="E363" s="259"/>
      <c r="F363" s="259"/>
      <c r="G363" s="260"/>
      <c r="H363" s="261"/>
      <c r="I363" s="261"/>
      <c r="J363" s="259"/>
      <c r="K363" s="259"/>
      <c r="L363" s="259"/>
      <c r="M363" s="256"/>
      <c r="N363" s="255"/>
      <c r="O363" s="255"/>
      <c r="P363" s="255"/>
      <c r="Q363" s="256"/>
      <c r="R363" s="255"/>
      <c r="S363" s="255"/>
      <c r="T363" s="255"/>
      <c r="U363" s="255"/>
      <c r="V363" s="255"/>
      <c r="W363" s="255"/>
      <c r="X363" s="255"/>
      <c r="Y363" s="262"/>
      <c r="Z363" s="262"/>
      <c r="AA363" s="255"/>
      <c r="AB363" s="255"/>
      <c r="AC363" s="259"/>
      <c r="AD363" s="259"/>
      <c r="AE363" s="259"/>
      <c r="AF363" s="259"/>
    </row>
    <row r="364">
      <c r="A364" s="258"/>
      <c r="B364" s="259"/>
      <c r="C364" s="259"/>
      <c r="D364" s="259"/>
      <c r="E364" s="259"/>
      <c r="F364" s="259"/>
      <c r="G364" s="260"/>
      <c r="H364" s="261"/>
      <c r="I364" s="261"/>
      <c r="J364" s="259"/>
      <c r="K364" s="259"/>
      <c r="L364" s="259"/>
      <c r="M364" s="256"/>
      <c r="N364" s="255"/>
      <c r="O364" s="255"/>
      <c r="P364" s="255"/>
      <c r="Q364" s="256"/>
      <c r="R364" s="255"/>
      <c r="S364" s="255"/>
      <c r="T364" s="255"/>
      <c r="U364" s="255"/>
      <c r="V364" s="255"/>
      <c r="W364" s="255"/>
      <c r="X364" s="255"/>
      <c r="Y364" s="262"/>
      <c r="Z364" s="262"/>
      <c r="AA364" s="255"/>
      <c r="AB364" s="255"/>
      <c r="AC364" s="259"/>
      <c r="AD364" s="259"/>
      <c r="AE364" s="259"/>
      <c r="AF364" s="259"/>
    </row>
    <row r="365">
      <c r="A365" s="258"/>
      <c r="B365" s="259"/>
      <c r="C365" s="259"/>
      <c r="D365" s="259"/>
      <c r="E365" s="259"/>
      <c r="F365" s="259"/>
      <c r="G365" s="260"/>
      <c r="H365" s="261"/>
      <c r="I365" s="261"/>
      <c r="J365" s="259"/>
      <c r="K365" s="259"/>
      <c r="L365" s="259"/>
      <c r="M365" s="256"/>
      <c r="N365" s="255"/>
      <c r="O365" s="255"/>
      <c r="P365" s="255"/>
      <c r="Q365" s="256"/>
      <c r="R365" s="255"/>
      <c r="S365" s="255"/>
      <c r="T365" s="255"/>
      <c r="U365" s="255"/>
      <c r="V365" s="255"/>
      <c r="W365" s="255"/>
      <c r="X365" s="255"/>
      <c r="Y365" s="262"/>
      <c r="Z365" s="262"/>
      <c r="AA365" s="255"/>
      <c r="AB365" s="255"/>
      <c r="AC365" s="259"/>
      <c r="AD365" s="259"/>
      <c r="AE365" s="259"/>
      <c r="AF365" s="259"/>
    </row>
    <row r="366">
      <c r="A366" s="258"/>
      <c r="B366" s="259"/>
      <c r="C366" s="259"/>
      <c r="D366" s="259"/>
      <c r="E366" s="259"/>
      <c r="F366" s="259"/>
      <c r="G366" s="260"/>
      <c r="H366" s="261"/>
      <c r="I366" s="261"/>
      <c r="J366" s="259"/>
      <c r="K366" s="259"/>
      <c r="L366" s="259"/>
      <c r="M366" s="256"/>
      <c r="N366" s="255"/>
      <c r="O366" s="255"/>
      <c r="P366" s="255"/>
      <c r="Q366" s="256"/>
      <c r="R366" s="255"/>
      <c r="S366" s="255"/>
      <c r="T366" s="255"/>
      <c r="U366" s="255"/>
      <c r="V366" s="255"/>
      <c r="W366" s="255"/>
      <c r="X366" s="255"/>
      <c r="Y366" s="262"/>
      <c r="Z366" s="262"/>
      <c r="AA366" s="255"/>
      <c r="AB366" s="255"/>
      <c r="AC366" s="259"/>
      <c r="AD366" s="259"/>
      <c r="AE366" s="259"/>
      <c r="AF366" s="259"/>
    </row>
    <row r="367">
      <c r="A367" s="258"/>
      <c r="B367" s="259"/>
      <c r="C367" s="259"/>
      <c r="D367" s="259"/>
      <c r="E367" s="259"/>
      <c r="F367" s="259"/>
      <c r="G367" s="260"/>
      <c r="H367" s="261"/>
      <c r="I367" s="261"/>
      <c r="J367" s="259"/>
      <c r="K367" s="259"/>
      <c r="L367" s="259"/>
      <c r="M367" s="256"/>
      <c r="N367" s="255"/>
      <c r="O367" s="255"/>
      <c r="P367" s="255"/>
      <c r="Q367" s="256"/>
      <c r="R367" s="255"/>
      <c r="S367" s="255"/>
      <c r="T367" s="255"/>
      <c r="U367" s="255"/>
      <c r="V367" s="255"/>
      <c r="W367" s="255"/>
      <c r="X367" s="255"/>
      <c r="Y367" s="262"/>
      <c r="Z367" s="262"/>
      <c r="AA367" s="255"/>
      <c r="AB367" s="255"/>
      <c r="AC367" s="259"/>
      <c r="AD367" s="259"/>
      <c r="AE367" s="259"/>
      <c r="AF367" s="259"/>
    </row>
    <row r="368">
      <c r="A368" s="258"/>
      <c r="B368" s="259"/>
      <c r="C368" s="259"/>
      <c r="D368" s="259"/>
      <c r="E368" s="259"/>
      <c r="F368" s="259"/>
      <c r="G368" s="260"/>
      <c r="H368" s="261"/>
      <c r="I368" s="261"/>
      <c r="J368" s="259"/>
      <c r="K368" s="259"/>
      <c r="L368" s="259"/>
      <c r="M368" s="256"/>
      <c r="N368" s="255"/>
      <c r="O368" s="255"/>
      <c r="P368" s="255"/>
      <c r="Q368" s="256"/>
      <c r="R368" s="255"/>
      <c r="S368" s="255"/>
      <c r="T368" s="255"/>
      <c r="U368" s="255"/>
      <c r="V368" s="255"/>
      <c r="W368" s="255"/>
      <c r="X368" s="255"/>
      <c r="Y368" s="262"/>
      <c r="Z368" s="262"/>
      <c r="AA368" s="255"/>
      <c r="AB368" s="255"/>
      <c r="AC368" s="259"/>
      <c r="AD368" s="259"/>
      <c r="AE368" s="259"/>
      <c r="AF368" s="259"/>
    </row>
    <row r="369">
      <c r="A369" s="258"/>
      <c r="B369" s="259"/>
      <c r="C369" s="259"/>
      <c r="D369" s="259"/>
      <c r="E369" s="259"/>
      <c r="F369" s="259"/>
      <c r="G369" s="260"/>
      <c r="H369" s="261"/>
      <c r="I369" s="261"/>
      <c r="J369" s="259"/>
      <c r="K369" s="259"/>
      <c r="L369" s="259"/>
      <c r="M369" s="256"/>
      <c r="N369" s="255"/>
      <c r="O369" s="255"/>
      <c r="P369" s="255"/>
      <c r="Q369" s="256"/>
      <c r="R369" s="255"/>
      <c r="S369" s="255"/>
      <c r="T369" s="255"/>
      <c r="U369" s="255"/>
      <c r="V369" s="255"/>
      <c r="W369" s="255"/>
      <c r="X369" s="255"/>
      <c r="Y369" s="262"/>
      <c r="Z369" s="262"/>
      <c r="AA369" s="255"/>
      <c r="AB369" s="255"/>
      <c r="AC369" s="259"/>
      <c r="AD369" s="259"/>
      <c r="AE369" s="259"/>
      <c r="AF369" s="259"/>
    </row>
    <row r="370">
      <c r="A370" s="258"/>
      <c r="B370" s="259"/>
      <c r="C370" s="259"/>
      <c r="D370" s="259"/>
      <c r="E370" s="259"/>
      <c r="F370" s="259"/>
      <c r="G370" s="260"/>
      <c r="H370" s="261"/>
      <c r="I370" s="261"/>
      <c r="J370" s="259"/>
      <c r="K370" s="259"/>
      <c r="L370" s="259"/>
      <c r="M370" s="256"/>
      <c r="N370" s="255"/>
      <c r="O370" s="255"/>
      <c r="P370" s="255"/>
      <c r="Q370" s="256"/>
      <c r="R370" s="255"/>
      <c r="S370" s="255"/>
      <c r="T370" s="255"/>
      <c r="U370" s="255"/>
      <c r="V370" s="255"/>
      <c r="W370" s="255"/>
      <c r="X370" s="255"/>
      <c r="Y370" s="262"/>
      <c r="Z370" s="262"/>
      <c r="AA370" s="255"/>
      <c r="AB370" s="255"/>
      <c r="AC370" s="259"/>
      <c r="AD370" s="259"/>
      <c r="AE370" s="259"/>
      <c r="AF370" s="259"/>
    </row>
    <row r="371">
      <c r="A371" s="258"/>
      <c r="B371" s="259"/>
      <c r="C371" s="259"/>
      <c r="D371" s="259"/>
      <c r="E371" s="259"/>
      <c r="F371" s="259"/>
      <c r="G371" s="260"/>
      <c r="H371" s="261"/>
      <c r="I371" s="261"/>
      <c r="J371" s="259"/>
      <c r="K371" s="259"/>
      <c r="L371" s="259"/>
      <c r="M371" s="256"/>
      <c r="N371" s="255"/>
      <c r="O371" s="255"/>
      <c r="P371" s="255"/>
      <c r="Q371" s="256"/>
      <c r="R371" s="255"/>
      <c r="S371" s="255"/>
      <c r="T371" s="255"/>
      <c r="U371" s="255"/>
      <c r="V371" s="255"/>
      <c r="W371" s="255"/>
      <c r="X371" s="255"/>
      <c r="Y371" s="262"/>
      <c r="Z371" s="262"/>
      <c r="AA371" s="255"/>
      <c r="AB371" s="255"/>
      <c r="AC371" s="259"/>
      <c r="AD371" s="259"/>
      <c r="AE371" s="259"/>
      <c r="AF371" s="259"/>
    </row>
    <row r="372">
      <c r="A372" s="258"/>
      <c r="B372" s="259"/>
      <c r="C372" s="259"/>
      <c r="D372" s="259"/>
      <c r="E372" s="259"/>
      <c r="F372" s="259"/>
      <c r="G372" s="260"/>
      <c r="H372" s="261"/>
      <c r="I372" s="261"/>
      <c r="J372" s="259"/>
      <c r="K372" s="259"/>
      <c r="L372" s="259"/>
      <c r="M372" s="256"/>
      <c r="N372" s="255"/>
      <c r="O372" s="255"/>
      <c r="P372" s="255"/>
      <c r="Q372" s="256"/>
      <c r="R372" s="255"/>
      <c r="S372" s="255"/>
      <c r="T372" s="255"/>
      <c r="U372" s="255"/>
      <c r="V372" s="255"/>
      <c r="W372" s="255"/>
      <c r="X372" s="255"/>
      <c r="Y372" s="262"/>
      <c r="Z372" s="262"/>
      <c r="AA372" s="255"/>
      <c r="AB372" s="255"/>
      <c r="AC372" s="259"/>
      <c r="AD372" s="259"/>
      <c r="AE372" s="259"/>
      <c r="AF372" s="259"/>
    </row>
    <row r="373">
      <c r="A373" s="258"/>
      <c r="B373" s="259"/>
      <c r="C373" s="259"/>
      <c r="D373" s="259"/>
      <c r="E373" s="259"/>
      <c r="F373" s="259"/>
      <c r="G373" s="260"/>
      <c r="H373" s="261"/>
      <c r="I373" s="261"/>
      <c r="J373" s="259"/>
      <c r="K373" s="259"/>
      <c r="L373" s="259"/>
      <c r="M373" s="256"/>
      <c r="N373" s="255"/>
      <c r="O373" s="255"/>
      <c r="P373" s="255"/>
      <c r="Q373" s="256"/>
      <c r="R373" s="255"/>
      <c r="S373" s="255"/>
      <c r="T373" s="255"/>
      <c r="U373" s="255"/>
      <c r="V373" s="255"/>
      <c r="W373" s="255"/>
      <c r="X373" s="255"/>
      <c r="Y373" s="262"/>
      <c r="Z373" s="262"/>
      <c r="AA373" s="255"/>
      <c r="AB373" s="255"/>
      <c r="AC373" s="259"/>
      <c r="AD373" s="259"/>
      <c r="AE373" s="259"/>
      <c r="AF373" s="259"/>
    </row>
    <row r="374">
      <c r="A374" s="258"/>
      <c r="B374" s="259"/>
      <c r="C374" s="259"/>
      <c r="D374" s="259"/>
      <c r="E374" s="259"/>
      <c r="F374" s="259"/>
      <c r="G374" s="260"/>
      <c r="H374" s="261"/>
      <c r="I374" s="261"/>
      <c r="J374" s="259"/>
      <c r="K374" s="259"/>
      <c r="L374" s="259"/>
      <c r="M374" s="256"/>
      <c r="N374" s="255"/>
      <c r="O374" s="255"/>
      <c r="P374" s="255"/>
      <c r="Q374" s="256"/>
      <c r="R374" s="255"/>
      <c r="S374" s="255"/>
      <c r="T374" s="255"/>
      <c r="U374" s="255"/>
      <c r="V374" s="255"/>
      <c r="W374" s="255"/>
      <c r="X374" s="255"/>
      <c r="Y374" s="262"/>
      <c r="Z374" s="262"/>
      <c r="AA374" s="255"/>
      <c r="AB374" s="255"/>
      <c r="AC374" s="259"/>
      <c r="AD374" s="259"/>
      <c r="AE374" s="259"/>
      <c r="AF374" s="259"/>
    </row>
    <row r="375">
      <c r="A375" s="258"/>
      <c r="B375" s="259"/>
      <c r="C375" s="259"/>
      <c r="D375" s="259"/>
      <c r="E375" s="259"/>
      <c r="F375" s="259"/>
      <c r="G375" s="260"/>
      <c r="H375" s="261"/>
      <c r="I375" s="261"/>
      <c r="J375" s="259"/>
      <c r="K375" s="259"/>
      <c r="L375" s="259"/>
      <c r="M375" s="256"/>
      <c r="N375" s="255"/>
      <c r="O375" s="255"/>
      <c r="P375" s="255"/>
      <c r="Q375" s="256"/>
      <c r="R375" s="255"/>
      <c r="S375" s="255"/>
      <c r="T375" s="255"/>
      <c r="U375" s="255"/>
      <c r="V375" s="255"/>
      <c r="W375" s="255"/>
      <c r="X375" s="255"/>
      <c r="Y375" s="262"/>
      <c r="Z375" s="262"/>
      <c r="AA375" s="255"/>
      <c r="AB375" s="255"/>
      <c r="AC375" s="259"/>
      <c r="AD375" s="259"/>
      <c r="AE375" s="259"/>
      <c r="AF375" s="259"/>
    </row>
    <row r="376">
      <c r="A376" s="258"/>
      <c r="B376" s="259"/>
      <c r="C376" s="259"/>
      <c r="D376" s="259"/>
      <c r="E376" s="259"/>
      <c r="F376" s="259"/>
      <c r="G376" s="260"/>
      <c r="H376" s="261"/>
      <c r="I376" s="261"/>
      <c r="J376" s="259"/>
      <c r="K376" s="259"/>
      <c r="L376" s="259"/>
      <c r="M376" s="256"/>
      <c r="N376" s="255"/>
      <c r="O376" s="255"/>
      <c r="P376" s="255"/>
      <c r="Q376" s="256"/>
      <c r="R376" s="255"/>
      <c r="S376" s="255"/>
      <c r="T376" s="255"/>
      <c r="U376" s="255"/>
      <c r="V376" s="255"/>
      <c r="W376" s="255"/>
      <c r="X376" s="255"/>
      <c r="Y376" s="262"/>
      <c r="Z376" s="262"/>
      <c r="AA376" s="255"/>
      <c r="AB376" s="255"/>
      <c r="AC376" s="259"/>
      <c r="AD376" s="259"/>
      <c r="AE376" s="259"/>
      <c r="AF376" s="259"/>
    </row>
    <row r="377">
      <c r="A377" s="258"/>
      <c r="B377" s="259"/>
      <c r="C377" s="259"/>
      <c r="D377" s="259"/>
      <c r="E377" s="259"/>
      <c r="F377" s="259"/>
      <c r="G377" s="260"/>
      <c r="H377" s="261"/>
      <c r="I377" s="261"/>
      <c r="J377" s="259"/>
      <c r="K377" s="259"/>
      <c r="L377" s="259"/>
      <c r="M377" s="256"/>
      <c r="N377" s="255"/>
      <c r="O377" s="255"/>
      <c r="P377" s="255"/>
      <c r="Q377" s="256"/>
      <c r="R377" s="255"/>
      <c r="S377" s="255"/>
      <c r="T377" s="255"/>
      <c r="U377" s="255"/>
      <c r="V377" s="255"/>
      <c r="W377" s="255"/>
      <c r="X377" s="255"/>
      <c r="Y377" s="262"/>
      <c r="Z377" s="262"/>
      <c r="AA377" s="255"/>
      <c r="AB377" s="255"/>
      <c r="AC377" s="259"/>
      <c r="AD377" s="259"/>
      <c r="AE377" s="259"/>
      <c r="AF377" s="259"/>
    </row>
    <row r="378">
      <c r="A378" s="258"/>
      <c r="B378" s="259"/>
      <c r="C378" s="259"/>
      <c r="D378" s="259"/>
      <c r="E378" s="259"/>
      <c r="F378" s="259"/>
      <c r="G378" s="260"/>
      <c r="H378" s="261"/>
      <c r="I378" s="261"/>
      <c r="J378" s="259"/>
      <c r="K378" s="259"/>
      <c r="L378" s="259"/>
      <c r="M378" s="256"/>
      <c r="N378" s="255"/>
      <c r="O378" s="255"/>
      <c r="P378" s="255"/>
      <c r="Q378" s="256"/>
      <c r="R378" s="255"/>
      <c r="S378" s="255"/>
      <c r="T378" s="255"/>
      <c r="U378" s="255"/>
      <c r="V378" s="255"/>
      <c r="W378" s="255"/>
      <c r="X378" s="255"/>
      <c r="Y378" s="262"/>
      <c r="Z378" s="262"/>
      <c r="AA378" s="255"/>
      <c r="AB378" s="255"/>
      <c r="AC378" s="259"/>
      <c r="AD378" s="259"/>
      <c r="AE378" s="259"/>
      <c r="AF378" s="259"/>
    </row>
    <row r="379">
      <c r="A379" s="258"/>
      <c r="B379" s="259"/>
      <c r="C379" s="259"/>
      <c r="D379" s="259"/>
      <c r="E379" s="259"/>
      <c r="F379" s="259"/>
      <c r="G379" s="260"/>
      <c r="H379" s="261"/>
      <c r="I379" s="261"/>
      <c r="J379" s="259"/>
      <c r="K379" s="259"/>
      <c r="L379" s="259"/>
      <c r="M379" s="256"/>
      <c r="N379" s="255"/>
      <c r="O379" s="255"/>
      <c r="P379" s="255"/>
      <c r="Q379" s="256"/>
      <c r="R379" s="255"/>
      <c r="S379" s="255"/>
      <c r="T379" s="255"/>
      <c r="U379" s="255"/>
      <c r="V379" s="255"/>
      <c r="W379" s="255"/>
      <c r="X379" s="255"/>
      <c r="Y379" s="262"/>
      <c r="Z379" s="262"/>
      <c r="AA379" s="255"/>
      <c r="AB379" s="255"/>
      <c r="AC379" s="259"/>
      <c r="AD379" s="259"/>
      <c r="AE379" s="259"/>
      <c r="AF379" s="259"/>
    </row>
    <row r="380">
      <c r="A380" s="258"/>
      <c r="B380" s="259"/>
      <c r="C380" s="259"/>
      <c r="D380" s="259"/>
      <c r="E380" s="259"/>
      <c r="F380" s="259"/>
      <c r="G380" s="260"/>
      <c r="H380" s="261"/>
      <c r="I380" s="261"/>
      <c r="J380" s="259"/>
      <c r="K380" s="259"/>
      <c r="L380" s="259"/>
      <c r="M380" s="256"/>
      <c r="N380" s="255"/>
      <c r="O380" s="255"/>
      <c r="P380" s="255"/>
      <c r="Q380" s="256"/>
      <c r="R380" s="255"/>
      <c r="S380" s="255"/>
      <c r="T380" s="255"/>
      <c r="U380" s="255"/>
      <c r="V380" s="255"/>
      <c r="W380" s="255"/>
      <c r="X380" s="255"/>
      <c r="Y380" s="262"/>
      <c r="Z380" s="262"/>
      <c r="AA380" s="255"/>
      <c r="AB380" s="255"/>
      <c r="AC380" s="259"/>
      <c r="AD380" s="259"/>
      <c r="AE380" s="259"/>
      <c r="AF380" s="259"/>
    </row>
    <row r="381">
      <c r="A381" s="258"/>
      <c r="B381" s="259"/>
      <c r="C381" s="259"/>
      <c r="D381" s="259"/>
      <c r="E381" s="259"/>
      <c r="F381" s="259"/>
      <c r="G381" s="260"/>
      <c r="H381" s="261"/>
      <c r="I381" s="261"/>
      <c r="J381" s="259"/>
      <c r="K381" s="259"/>
      <c r="L381" s="259"/>
      <c r="M381" s="256"/>
      <c r="N381" s="255"/>
      <c r="O381" s="255"/>
      <c r="P381" s="255"/>
      <c r="Q381" s="256"/>
      <c r="R381" s="255"/>
      <c r="S381" s="255"/>
      <c r="T381" s="255"/>
      <c r="U381" s="255"/>
      <c r="V381" s="255"/>
      <c r="W381" s="255"/>
      <c r="X381" s="255"/>
      <c r="Y381" s="262"/>
      <c r="Z381" s="262"/>
      <c r="AA381" s="255"/>
      <c r="AB381" s="255"/>
      <c r="AC381" s="259"/>
      <c r="AD381" s="259"/>
      <c r="AE381" s="259"/>
      <c r="AF381" s="259"/>
    </row>
    <row r="382">
      <c r="A382" s="258"/>
      <c r="B382" s="259"/>
      <c r="C382" s="259"/>
      <c r="D382" s="259"/>
      <c r="E382" s="259"/>
      <c r="F382" s="259"/>
      <c r="G382" s="260"/>
      <c r="H382" s="261"/>
      <c r="I382" s="261"/>
      <c r="J382" s="259"/>
      <c r="K382" s="259"/>
      <c r="L382" s="259"/>
      <c r="M382" s="256"/>
      <c r="N382" s="255"/>
      <c r="O382" s="255"/>
      <c r="P382" s="255"/>
      <c r="Q382" s="256"/>
      <c r="R382" s="255"/>
      <c r="S382" s="255"/>
      <c r="T382" s="255"/>
      <c r="U382" s="255"/>
      <c r="V382" s="255"/>
      <c r="W382" s="255"/>
      <c r="X382" s="255"/>
      <c r="Y382" s="262"/>
      <c r="Z382" s="262"/>
      <c r="AA382" s="255"/>
      <c r="AB382" s="255"/>
      <c r="AC382" s="259"/>
      <c r="AD382" s="259"/>
      <c r="AE382" s="259"/>
      <c r="AF382" s="259"/>
    </row>
    <row r="383">
      <c r="A383" s="258"/>
      <c r="B383" s="259"/>
      <c r="C383" s="259"/>
      <c r="D383" s="259"/>
      <c r="E383" s="259"/>
      <c r="F383" s="259"/>
      <c r="G383" s="260"/>
      <c r="H383" s="261"/>
      <c r="I383" s="261"/>
      <c r="J383" s="259"/>
      <c r="K383" s="259"/>
      <c r="L383" s="259"/>
      <c r="M383" s="256"/>
      <c r="N383" s="255"/>
      <c r="O383" s="255"/>
      <c r="P383" s="255"/>
      <c r="Q383" s="256"/>
      <c r="R383" s="255"/>
      <c r="S383" s="255"/>
      <c r="T383" s="255"/>
      <c r="U383" s="255"/>
      <c r="V383" s="255"/>
      <c r="W383" s="255"/>
      <c r="X383" s="255"/>
      <c r="Y383" s="262"/>
      <c r="Z383" s="262"/>
      <c r="AA383" s="255"/>
      <c r="AB383" s="255"/>
      <c r="AC383" s="259"/>
      <c r="AD383" s="259"/>
      <c r="AE383" s="259"/>
      <c r="AF383" s="259"/>
    </row>
    <row r="384">
      <c r="A384" s="258"/>
      <c r="B384" s="259"/>
      <c r="C384" s="259"/>
      <c r="D384" s="259"/>
      <c r="E384" s="259"/>
      <c r="F384" s="259"/>
      <c r="G384" s="260"/>
      <c r="H384" s="261"/>
      <c r="I384" s="261"/>
      <c r="J384" s="259"/>
      <c r="K384" s="259"/>
      <c r="L384" s="259"/>
      <c r="M384" s="256"/>
      <c r="N384" s="255"/>
      <c r="O384" s="255"/>
      <c r="P384" s="255"/>
      <c r="Q384" s="256"/>
      <c r="R384" s="255"/>
      <c r="S384" s="255"/>
      <c r="T384" s="255"/>
      <c r="U384" s="255"/>
      <c r="V384" s="255"/>
      <c r="W384" s="255"/>
      <c r="X384" s="255"/>
      <c r="Y384" s="262"/>
      <c r="Z384" s="262"/>
      <c r="AA384" s="255"/>
      <c r="AB384" s="255"/>
      <c r="AC384" s="259"/>
      <c r="AD384" s="259"/>
      <c r="AE384" s="259"/>
      <c r="AF384" s="259"/>
    </row>
    <row r="385">
      <c r="A385" s="258"/>
      <c r="B385" s="259"/>
      <c r="C385" s="259"/>
      <c r="D385" s="259"/>
      <c r="E385" s="259"/>
      <c r="F385" s="259"/>
      <c r="G385" s="260"/>
      <c r="H385" s="261"/>
      <c r="I385" s="261"/>
      <c r="J385" s="259"/>
      <c r="K385" s="259"/>
      <c r="L385" s="259"/>
      <c r="M385" s="256"/>
      <c r="N385" s="255"/>
      <c r="O385" s="255"/>
      <c r="P385" s="255"/>
      <c r="Q385" s="256"/>
      <c r="R385" s="255"/>
      <c r="S385" s="255"/>
      <c r="T385" s="255"/>
      <c r="U385" s="255"/>
      <c r="V385" s="255"/>
      <c r="W385" s="255"/>
      <c r="X385" s="255"/>
      <c r="Y385" s="262"/>
      <c r="Z385" s="262"/>
      <c r="AA385" s="255"/>
      <c r="AB385" s="255"/>
      <c r="AC385" s="259"/>
      <c r="AD385" s="259"/>
      <c r="AE385" s="259"/>
      <c r="AF385" s="259"/>
    </row>
    <row r="386">
      <c r="A386" s="258"/>
      <c r="B386" s="259"/>
      <c r="C386" s="259"/>
      <c r="D386" s="259"/>
      <c r="E386" s="259"/>
      <c r="F386" s="259"/>
      <c r="G386" s="260"/>
      <c r="H386" s="261"/>
      <c r="I386" s="261"/>
      <c r="J386" s="259"/>
      <c r="K386" s="259"/>
      <c r="L386" s="259"/>
      <c r="M386" s="256"/>
      <c r="N386" s="255"/>
      <c r="O386" s="255"/>
      <c r="P386" s="255"/>
      <c r="Q386" s="256"/>
      <c r="R386" s="255"/>
      <c r="S386" s="255"/>
      <c r="T386" s="255"/>
      <c r="U386" s="255"/>
      <c r="V386" s="255"/>
      <c r="W386" s="255"/>
      <c r="X386" s="255"/>
      <c r="Y386" s="262"/>
      <c r="Z386" s="262"/>
      <c r="AA386" s="255"/>
      <c r="AB386" s="255"/>
      <c r="AC386" s="259"/>
      <c r="AD386" s="259"/>
      <c r="AE386" s="259"/>
      <c r="AF386" s="259"/>
    </row>
    <row r="387">
      <c r="A387" s="258"/>
      <c r="B387" s="259"/>
      <c r="C387" s="259"/>
      <c r="D387" s="259"/>
      <c r="E387" s="259"/>
      <c r="F387" s="259"/>
      <c r="G387" s="260"/>
      <c r="H387" s="261"/>
      <c r="I387" s="261"/>
      <c r="J387" s="259"/>
      <c r="K387" s="259"/>
      <c r="L387" s="259"/>
      <c r="M387" s="256"/>
      <c r="N387" s="255"/>
      <c r="O387" s="255"/>
      <c r="P387" s="255"/>
      <c r="Q387" s="256"/>
      <c r="R387" s="255"/>
      <c r="S387" s="255"/>
      <c r="T387" s="255"/>
      <c r="U387" s="255"/>
      <c r="V387" s="255"/>
      <c r="W387" s="255"/>
      <c r="X387" s="255"/>
      <c r="Y387" s="262"/>
      <c r="Z387" s="262"/>
      <c r="AA387" s="255"/>
      <c r="AB387" s="255"/>
      <c r="AC387" s="259"/>
      <c r="AD387" s="259"/>
      <c r="AE387" s="259"/>
      <c r="AF387" s="259"/>
    </row>
    <row r="388">
      <c r="A388" s="258"/>
      <c r="B388" s="259"/>
      <c r="C388" s="259"/>
      <c r="D388" s="259"/>
      <c r="E388" s="259"/>
      <c r="F388" s="259"/>
      <c r="G388" s="260"/>
      <c r="H388" s="261"/>
      <c r="I388" s="261"/>
      <c r="J388" s="259"/>
      <c r="K388" s="259"/>
      <c r="L388" s="259"/>
      <c r="M388" s="256"/>
      <c r="N388" s="255"/>
      <c r="O388" s="255"/>
      <c r="P388" s="255"/>
      <c r="Q388" s="256"/>
      <c r="R388" s="255"/>
      <c r="S388" s="255"/>
      <c r="T388" s="255"/>
      <c r="U388" s="255"/>
      <c r="V388" s="255"/>
      <c r="W388" s="255"/>
      <c r="X388" s="255"/>
      <c r="Y388" s="262"/>
      <c r="Z388" s="262"/>
      <c r="AA388" s="255"/>
      <c r="AB388" s="255"/>
      <c r="AC388" s="259"/>
      <c r="AD388" s="259"/>
      <c r="AE388" s="259"/>
      <c r="AF388" s="259"/>
    </row>
    <row r="389">
      <c r="A389" s="258"/>
      <c r="B389" s="259"/>
      <c r="C389" s="259"/>
      <c r="D389" s="259"/>
      <c r="E389" s="259"/>
      <c r="F389" s="259"/>
      <c r="G389" s="260"/>
      <c r="H389" s="261"/>
      <c r="I389" s="261"/>
      <c r="J389" s="259"/>
      <c r="K389" s="259"/>
      <c r="L389" s="259"/>
      <c r="M389" s="256"/>
      <c r="N389" s="255"/>
      <c r="O389" s="255"/>
      <c r="P389" s="255"/>
      <c r="Q389" s="256"/>
      <c r="R389" s="255"/>
      <c r="S389" s="255"/>
      <c r="T389" s="255"/>
      <c r="U389" s="255"/>
      <c r="V389" s="255"/>
      <c r="W389" s="255"/>
      <c r="X389" s="255"/>
      <c r="Y389" s="262"/>
      <c r="Z389" s="262"/>
      <c r="AA389" s="255"/>
      <c r="AB389" s="255"/>
      <c r="AC389" s="259"/>
      <c r="AD389" s="259"/>
      <c r="AE389" s="259"/>
      <c r="AF389" s="259"/>
    </row>
    <row r="390">
      <c r="A390" s="258"/>
      <c r="B390" s="259"/>
      <c r="C390" s="259"/>
      <c r="D390" s="259"/>
      <c r="E390" s="259"/>
      <c r="F390" s="259"/>
      <c r="G390" s="260"/>
      <c r="H390" s="261"/>
      <c r="I390" s="261"/>
      <c r="J390" s="259"/>
      <c r="K390" s="259"/>
      <c r="L390" s="259"/>
      <c r="M390" s="256"/>
      <c r="N390" s="255"/>
      <c r="O390" s="255"/>
      <c r="P390" s="255"/>
      <c r="Q390" s="256"/>
      <c r="R390" s="255"/>
      <c r="S390" s="255"/>
      <c r="T390" s="255"/>
      <c r="U390" s="255"/>
      <c r="V390" s="255"/>
      <c r="W390" s="255"/>
      <c r="X390" s="255"/>
      <c r="Y390" s="262"/>
      <c r="Z390" s="262"/>
      <c r="AA390" s="255"/>
      <c r="AB390" s="255"/>
      <c r="AC390" s="259"/>
      <c r="AD390" s="259"/>
      <c r="AE390" s="259"/>
      <c r="AF390" s="259"/>
    </row>
    <row r="391">
      <c r="A391" s="258"/>
      <c r="B391" s="259"/>
      <c r="C391" s="259"/>
      <c r="D391" s="259"/>
      <c r="E391" s="259"/>
      <c r="F391" s="259"/>
      <c r="G391" s="260"/>
      <c r="H391" s="261"/>
      <c r="I391" s="261"/>
      <c r="J391" s="259"/>
      <c r="K391" s="259"/>
      <c r="L391" s="259"/>
      <c r="M391" s="256"/>
      <c r="N391" s="255"/>
      <c r="O391" s="255"/>
      <c r="P391" s="255"/>
      <c r="Q391" s="256"/>
      <c r="R391" s="255"/>
      <c r="S391" s="255"/>
      <c r="T391" s="255"/>
      <c r="U391" s="255"/>
      <c r="V391" s="255"/>
      <c r="W391" s="255"/>
      <c r="X391" s="255"/>
      <c r="Y391" s="262"/>
      <c r="Z391" s="262"/>
      <c r="AA391" s="255"/>
      <c r="AB391" s="255"/>
      <c r="AC391" s="259"/>
      <c r="AD391" s="259"/>
      <c r="AE391" s="259"/>
      <c r="AF391" s="259"/>
    </row>
    <row r="392">
      <c r="A392" s="258"/>
      <c r="B392" s="259"/>
      <c r="C392" s="259"/>
      <c r="D392" s="259"/>
      <c r="E392" s="259"/>
      <c r="F392" s="259"/>
      <c r="G392" s="260"/>
      <c r="H392" s="261"/>
      <c r="I392" s="261"/>
      <c r="J392" s="259"/>
      <c r="K392" s="259"/>
      <c r="L392" s="259"/>
      <c r="M392" s="256"/>
      <c r="N392" s="255"/>
      <c r="O392" s="255"/>
      <c r="P392" s="255"/>
      <c r="Q392" s="256"/>
      <c r="R392" s="255"/>
      <c r="S392" s="255"/>
      <c r="T392" s="255"/>
      <c r="U392" s="255"/>
      <c r="V392" s="255"/>
      <c r="W392" s="255"/>
      <c r="X392" s="255"/>
      <c r="Y392" s="262"/>
      <c r="Z392" s="262"/>
      <c r="AA392" s="255"/>
      <c r="AB392" s="255"/>
      <c r="AC392" s="259"/>
      <c r="AD392" s="259"/>
      <c r="AE392" s="259"/>
      <c r="AF392" s="259"/>
    </row>
    <row r="393">
      <c r="A393" s="258"/>
      <c r="B393" s="259"/>
      <c r="C393" s="259"/>
      <c r="D393" s="259"/>
      <c r="E393" s="259"/>
      <c r="F393" s="259"/>
      <c r="G393" s="260"/>
      <c r="H393" s="261"/>
      <c r="I393" s="261"/>
      <c r="J393" s="259"/>
      <c r="K393" s="259"/>
      <c r="L393" s="259"/>
      <c r="M393" s="256"/>
      <c r="N393" s="255"/>
      <c r="O393" s="255"/>
      <c r="P393" s="255"/>
      <c r="Q393" s="256"/>
      <c r="R393" s="255"/>
      <c r="S393" s="255"/>
      <c r="T393" s="255"/>
      <c r="U393" s="255"/>
      <c r="V393" s="255"/>
      <c r="W393" s="255"/>
      <c r="X393" s="255"/>
      <c r="Y393" s="262"/>
      <c r="Z393" s="262"/>
      <c r="AA393" s="255"/>
      <c r="AB393" s="255"/>
      <c r="AC393" s="259"/>
      <c r="AD393" s="259"/>
      <c r="AE393" s="259"/>
      <c r="AF393" s="259"/>
    </row>
    <row r="394">
      <c r="A394" s="258"/>
      <c r="B394" s="259"/>
      <c r="C394" s="259"/>
      <c r="D394" s="259"/>
      <c r="E394" s="259"/>
      <c r="F394" s="259"/>
      <c r="G394" s="260"/>
      <c r="H394" s="261"/>
      <c r="I394" s="261"/>
      <c r="J394" s="259"/>
      <c r="K394" s="259"/>
      <c r="L394" s="259"/>
      <c r="M394" s="256"/>
      <c r="N394" s="255"/>
      <c r="O394" s="255"/>
      <c r="P394" s="255"/>
      <c r="Q394" s="256"/>
      <c r="R394" s="255"/>
      <c r="S394" s="255"/>
      <c r="T394" s="255"/>
      <c r="U394" s="255"/>
      <c r="V394" s="255"/>
      <c r="W394" s="255"/>
      <c r="X394" s="255"/>
      <c r="Y394" s="262"/>
      <c r="Z394" s="262"/>
      <c r="AA394" s="255"/>
      <c r="AB394" s="255"/>
      <c r="AC394" s="259"/>
      <c r="AD394" s="259"/>
      <c r="AE394" s="259"/>
      <c r="AF394" s="259"/>
    </row>
    <row r="395">
      <c r="A395" s="258"/>
      <c r="B395" s="259"/>
      <c r="C395" s="259"/>
      <c r="D395" s="259"/>
      <c r="E395" s="259"/>
      <c r="F395" s="259"/>
      <c r="G395" s="260"/>
      <c r="H395" s="261"/>
      <c r="I395" s="261"/>
      <c r="J395" s="259"/>
      <c r="K395" s="259"/>
      <c r="L395" s="259"/>
      <c r="M395" s="256"/>
      <c r="N395" s="255"/>
      <c r="O395" s="255"/>
      <c r="P395" s="255"/>
      <c r="Q395" s="256"/>
      <c r="R395" s="255"/>
      <c r="S395" s="255"/>
      <c r="T395" s="255"/>
      <c r="U395" s="255"/>
      <c r="V395" s="255"/>
      <c r="W395" s="255"/>
      <c r="X395" s="255"/>
      <c r="Y395" s="262"/>
      <c r="Z395" s="262"/>
      <c r="AA395" s="255"/>
      <c r="AB395" s="255"/>
      <c r="AC395" s="259"/>
      <c r="AD395" s="259"/>
      <c r="AE395" s="259"/>
      <c r="AF395" s="259"/>
    </row>
    <row r="396">
      <c r="A396" s="258"/>
      <c r="B396" s="259"/>
      <c r="C396" s="259"/>
      <c r="D396" s="259"/>
      <c r="E396" s="259"/>
      <c r="F396" s="259"/>
      <c r="G396" s="260"/>
      <c r="H396" s="261"/>
      <c r="I396" s="261"/>
      <c r="J396" s="259"/>
      <c r="K396" s="259"/>
      <c r="L396" s="259"/>
      <c r="M396" s="256"/>
      <c r="N396" s="255"/>
      <c r="O396" s="255"/>
      <c r="P396" s="255"/>
      <c r="Q396" s="256"/>
      <c r="R396" s="255"/>
      <c r="S396" s="255"/>
      <c r="T396" s="255"/>
      <c r="U396" s="255"/>
      <c r="V396" s="255"/>
      <c r="W396" s="255"/>
      <c r="X396" s="255"/>
      <c r="Y396" s="262"/>
      <c r="Z396" s="262"/>
      <c r="AA396" s="255"/>
      <c r="AB396" s="255"/>
      <c r="AC396" s="259"/>
      <c r="AD396" s="259"/>
      <c r="AE396" s="259"/>
      <c r="AF396" s="259"/>
    </row>
    <row r="397">
      <c r="A397" s="258"/>
      <c r="B397" s="259"/>
      <c r="C397" s="259"/>
      <c r="D397" s="259"/>
      <c r="E397" s="259"/>
      <c r="F397" s="259"/>
      <c r="G397" s="260"/>
      <c r="H397" s="261"/>
      <c r="I397" s="261"/>
      <c r="J397" s="259"/>
      <c r="K397" s="259"/>
      <c r="L397" s="259"/>
      <c r="M397" s="256"/>
      <c r="N397" s="255"/>
      <c r="O397" s="255"/>
      <c r="P397" s="255"/>
      <c r="Q397" s="256"/>
      <c r="R397" s="255"/>
      <c r="S397" s="255"/>
      <c r="T397" s="255"/>
      <c r="U397" s="255"/>
      <c r="V397" s="255"/>
      <c r="W397" s="255"/>
      <c r="X397" s="255"/>
      <c r="Y397" s="262"/>
      <c r="Z397" s="262"/>
      <c r="AA397" s="255"/>
      <c r="AB397" s="255"/>
      <c r="AC397" s="259"/>
      <c r="AD397" s="259"/>
      <c r="AE397" s="259"/>
      <c r="AF397" s="259"/>
    </row>
    <row r="398">
      <c r="A398" s="258"/>
      <c r="B398" s="259"/>
      <c r="C398" s="259"/>
      <c r="D398" s="259"/>
      <c r="E398" s="259"/>
      <c r="F398" s="259"/>
      <c r="G398" s="260"/>
      <c r="H398" s="261"/>
      <c r="I398" s="261"/>
      <c r="J398" s="259"/>
      <c r="K398" s="259"/>
      <c r="L398" s="259"/>
      <c r="M398" s="256"/>
      <c r="N398" s="255"/>
      <c r="O398" s="255"/>
      <c r="P398" s="255"/>
      <c r="Q398" s="256"/>
      <c r="R398" s="255"/>
      <c r="S398" s="255"/>
      <c r="T398" s="255"/>
      <c r="U398" s="255"/>
      <c r="V398" s="255"/>
      <c r="W398" s="255"/>
      <c r="X398" s="255"/>
      <c r="Y398" s="262"/>
      <c r="Z398" s="262"/>
      <c r="AA398" s="255"/>
      <c r="AB398" s="255"/>
      <c r="AC398" s="259"/>
      <c r="AD398" s="259"/>
      <c r="AE398" s="259"/>
      <c r="AF398" s="259"/>
    </row>
    <row r="399">
      <c r="A399" s="258"/>
      <c r="B399" s="259"/>
      <c r="C399" s="259"/>
      <c r="D399" s="259"/>
      <c r="E399" s="259"/>
      <c r="F399" s="259"/>
      <c r="G399" s="260"/>
      <c r="H399" s="261"/>
      <c r="I399" s="261"/>
      <c r="J399" s="259"/>
      <c r="K399" s="259"/>
      <c r="L399" s="259"/>
      <c r="M399" s="256"/>
      <c r="N399" s="255"/>
      <c r="O399" s="255"/>
      <c r="P399" s="255"/>
      <c r="Q399" s="256"/>
      <c r="R399" s="255"/>
      <c r="S399" s="255"/>
      <c r="T399" s="255"/>
      <c r="U399" s="255"/>
      <c r="V399" s="255"/>
      <c r="W399" s="255"/>
      <c r="X399" s="255"/>
      <c r="Y399" s="262"/>
      <c r="Z399" s="262"/>
      <c r="AA399" s="255"/>
      <c r="AB399" s="255"/>
      <c r="AC399" s="259"/>
      <c r="AD399" s="259"/>
      <c r="AE399" s="259"/>
      <c r="AF399" s="259"/>
    </row>
    <row r="400">
      <c r="A400" s="258"/>
      <c r="B400" s="259"/>
      <c r="C400" s="259"/>
      <c r="D400" s="259"/>
      <c r="E400" s="259"/>
      <c r="F400" s="259"/>
      <c r="G400" s="260"/>
      <c r="H400" s="261"/>
      <c r="I400" s="261"/>
      <c r="J400" s="259"/>
      <c r="K400" s="259"/>
      <c r="L400" s="259"/>
      <c r="M400" s="256"/>
      <c r="N400" s="255"/>
      <c r="O400" s="255"/>
      <c r="P400" s="255"/>
      <c r="Q400" s="256"/>
      <c r="R400" s="255"/>
      <c r="S400" s="255"/>
      <c r="T400" s="255"/>
      <c r="U400" s="255"/>
      <c r="V400" s="255"/>
      <c r="W400" s="255"/>
      <c r="X400" s="255"/>
      <c r="Y400" s="262"/>
      <c r="Z400" s="262"/>
      <c r="AA400" s="255"/>
      <c r="AB400" s="255"/>
      <c r="AC400" s="259"/>
      <c r="AD400" s="259"/>
      <c r="AE400" s="259"/>
      <c r="AF400" s="259"/>
    </row>
    <row r="401">
      <c r="A401" s="258"/>
      <c r="B401" s="259"/>
      <c r="C401" s="259"/>
      <c r="D401" s="259"/>
      <c r="E401" s="259"/>
      <c r="F401" s="259"/>
      <c r="G401" s="260"/>
      <c r="H401" s="261"/>
      <c r="I401" s="261"/>
      <c r="J401" s="259"/>
      <c r="K401" s="259"/>
      <c r="L401" s="259"/>
      <c r="M401" s="256"/>
      <c r="N401" s="255"/>
      <c r="O401" s="255"/>
      <c r="P401" s="255"/>
      <c r="Q401" s="256"/>
      <c r="R401" s="255"/>
      <c r="S401" s="255"/>
      <c r="T401" s="255"/>
      <c r="U401" s="255"/>
      <c r="V401" s="255"/>
      <c r="W401" s="255"/>
      <c r="X401" s="255"/>
      <c r="Y401" s="262"/>
      <c r="Z401" s="262"/>
      <c r="AA401" s="255"/>
      <c r="AB401" s="255"/>
      <c r="AC401" s="259"/>
      <c r="AD401" s="259"/>
      <c r="AE401" s="259"/>
      <c r="AF401" s="259"/>
    </row>
    <row r="402">
      <c r="A402" s="258"/>
      <c r="B402" s="259"/>
      <c r="C402" s="259"/>
      <c r="D402" s="259"/>
      <c r="E402" s="259"/>
      <c r="F402" s="259"/>
      <c r="G402" s="260"/>
      <c r="H402" s="261"/>
      <c r="I402" s="261"/>
      <c r="J402" s="259"/>
      <c r="K402" s="259"/>
      <c r="L402" s="259"/>
      <c r="M402" s="256"/>
      <c r="N402" s="255"/>
      <c r="O402" s="255"/>
      <c r="P402" s="255"/>
      <c r="Q402" s="256"/>
      <c r="R402" s="255"/>
      <c r="S402" s="255"/>
      <c r="T402" s="255"/>
      <c r="U402" s="255"/>
      <c r="V402" s="255"/>
      <c r="W402" s="255"/>
      <c r="X402" s="255"/>
      <c r="Y402" s="262"/>
      <c r="Z402" s="262"/>
      <c r="AA402" s="255"/>
      <c r="AB402" s="255"/>
      <c r="AC402" s="259"/>
      <c r="AD402" s="259"/>
      <c r="AE402" s="259"/>
      <c r="AF402" s="259"/>
    </row>
    <row r="403">
      <c r="A403" s="258"/>
      <c r="B403" s="259"/>
      <c r="C403" s="259"/>
      <c r="D403" s="259"/>
      <c r="E403" s="259"/>
      <c r="F403" s="259"/>
      <c r="G403" s="260"/>
      <c r="H403" s="261"/>
      <c r="I403" s="261"/>
      <c r="J403" s="259"/>
      <c r="K403" s="259"/>
      <c r="L403" s="259"/>
      <c r="M403" s="256"/>
      <c r="N403" s="255"/>
      <c r="O403" s="255"/>
      <c r="P403" s="255"/>
      <c r="Q403" s="256"/>
      <c r="R403" s="255"/>
      <c r="S403" s="255"/>
      <c r="T403" s="255"/>
      <c r="U403" s="255"/>
      <c r="V403" s="255"/>
      <c r="W403" s="255"/>
      <c r="X403" s="255"/>
      <c r="Y403" s="262"/>
      <c r="Z403" s="262"/>
      <c r="AA403" s="255"/>
      <c r="AB403" s="255"/>
      <c r="AC403" s="259"/>
      <c r="AD403" s="259"/>
      <c r="AE403" s="259"/>
      <c r="AF403" s="259"/>
    </row>
    <row r="404">
      <c r="A404" s="258"/>
      <c r="B404" s="259"/>
      <c r="C404" s="259"/>
      <c r="D404" s="259"/>
      <c r="E404" s="259"/>
      <c r="F404" s="259"/>
      <c r="G404" s="260"/>
      <c r="H404" s="261"/>
      <c r="I404" s="261"/>
      <c r="J404" s="259"/>
      <c r="K404" s="259"/>
      <c r="L404" s="259"/>
      <c r="M404" s="256"/>
      <c r="N404" s="255"/>
      <c r="O404" s="255"/>
      <c r="P404" s="255"/>
      <c r="Q404" s="256"/>
      <c r="R404" s="255"/>
      <c r="S404" s="255"/>
      <c r="T404" s="255"/>
      <c r="U404" s="255"/>
      <c r="V404" s="255"/>
      <c r="W404" s="255"/>
      <c r="X404" s="255"/>
      <c r="Y404" s="262"/>
      <c r="Z404" s="262"/>
      <c r="AA404" s="255"/>
      <c r="AB404" s="255"/>
      <c r="AC404" s="259"/>
      <c r="AD404" s="259"/>
      <c r="AE404" s="259"/>
      <c r="AF404" s="259"/>
    </row>
    <row r="405">
      <c r="A405" s="258"/>
      <c r="B405" s="259"/>
      <c r="C405" s="259"/>
      <c r="D405" s="259"/>
      <c r="E405" s="259"/>
      <c r="F405" s="259"/>
      <c r="G405" s="260"/>
      <c r="H405" s="261"/>
      <c r="I405" s="261"/>
      <c r="J405" s="259"/>
      <c r="K405" s="259"/>
      <c r="L405" s="259"/>
      <c r="M405" s="256"/>
      <c r="N405" s="255"/>
      <c r="O405" s="255"/>
      <c r="P405" s="255"/>
      <c r="Q405" s="256"/>
      <c r="R405" s="255"/>
      <c r="S405" s="255"/>
      <c r="T405" s="255"/>
      <c r="U405" s="255"/>
      <c r="V405" s="255"/>
      <c r="W405" s="255"/>
      <c r="X405" s="255"/>
      <c r="Y405" s="262"/>
      <c r="Z405" s="262"/>
      <c r="AA405" s="255"/>
      <c r="AB405" s="255"/>
      <c r="AC405" s="259"/>
      <c r="AD405" s="259"/>
      <c r="AE405" s="259"/>
      <c r="AF405" s="259"/>
    </row>
    <row r="406">
      <c r="A406" s="258"/>
      <c r="B406" s="259"/>
      <c r="C406" s="259"/>
      <c r="D406" s="259"/>
      <c r="E406" s="259"/>
      <c r="F406" s="259"/>
      <c r="G406" s="260"/>
      <c r="H406" s="261"/>
      <c r="I406" s="261"/>
      <c r="J406" s="259"/>
      <c r="K406" s="259"/>
      <c r="L406" s="259"/>
      <c r="M406" s="256"/>
      <c r="N406" s="255"/>
      <c r="O406" s="255"/>
      <c r="P406" s="255"/>
      <c r="Q406" s="256"/>
      <c r="R406" s="255"/>
      <c r="S406" s="255"/>
      <c r="T406" s="255"/>
      <c r="U406" s="255"/>
      <c r="V406" s="255"/>
      <c r="W406" s="255"/>
      <c r="X406" s="255"/>
      <c r="Y406" s="262"/>
      <c r="Z406" s="262"/>
      <c r="AA406" s="255"/>
      <c r="AB406" s="255"/>
      <c r="AC406" s="259"/>
      <c r="AD406" s="259"/>
      <c r="AE406" s="259"/>
      <c r="AF406" s="259"/>
    </row>
    <row r="407">
      <c r="A407" s="258"/>
      <c r="B407" s="259"/>
      <c r="C407" s="259"/>
      <c r="D407" s="259"/>
      <c r="E407" s="259"/>
      <c r="F407" s="259"/>
      <c r="G407" s="260"/>
      <c r="H407" s="261"/>
      <c r="I407" s="261"/>
      <c r="J407" s="259"/>
      <c r="K407" s="259"/>
      <c r="L407" s="259"/>
      <c r="M407" s="256"/>
      <c r="N407" s="255"/>
      <c r="O407" s="255"/>
      <c r="P407" s="255"/>
      <c r="Q407" s="256"/>
      <c r="R407" s="255"/>
      <c r="S407" s="255"/>
      <c r="T407" s="255"/>
      <c r="U407" s="255"/>
      <c r="V407" s="255"/>
      <c r="W407" s="255"/>
      <c r="X407" s="255"/>
      <c r="Y407" s="262"/>
      <c r="Z407" s="262"/>
      <c r="AA407" s="255"/>
      <c r="AB407" s="255"/>
      <c r="AC407" s="259"/>
      <c r="AD407" s="259"/>
      <c r="AE407" s="259"/>
      <c r="AF407" s="259"/>
    </row>
    <row r="408">
      <c r="A408" s="258"/>
      <c r="B408" s="259"/>
      <c r="C408" s="259"/>
      <c r="D408" s="259"/>
      <c r="E408" s="259"/>
      <c r="F408" s="259"/>
      <c r="G408" s="260"/>
      <c r="H408" s="261"/>
      <c r="I408" s="261"/>
      <c r="J408" s="259"/>
      <c r="K408" s="259"/>
      <c r="L408" s="259"/>
      <c r="M408" s="256"/>
      <c r="N408" s="255"/>
      <c r="O408" s="255"/>
      <c r="P408" s="255"/>
      <c r="Q408" s="256"/>
      <c r="R408" s="255"/>
      <c r="S408" s="255"/>
      <c r="T408" s="255"/>
      <c r="U408" s="255"/>
      <c r="V408" s="255"/>
      <c r="W408" s="255"/>
      <c r="X408" s="255"/>
      <c r="Y408" s="262"/>
      <c r="Z408" s="262"/>
      <c r="AA408" s="255"/>
      <c r="AB408" s="255"/>
      <c r="AC408" s="259"/>
      <c r="AD408" s="259"/>
      <c r="AE408" s="259"/>
      <c r="AF408" s="259"/>
    </row>
    <row r="409">
      <c r="A409" s="258"/>
      <c r="B409" s="259"/>
      <c r="C409" s="259"/>
      <c r="D409" s="259"/>
      <c r="E409" s="259"/>
      <c r="F409" s="259"/>
      <c r="G409" s="260"/>
      <c r="H409" s="261"/>
      <c r="I409" s="261"/>
      <c r="J409" s="259"/>
      <c r="K409" s="259"/>
      <c r="L409" s="259"/>
      <c r="M409" s="256"/>
      <c r="N409" s="255"/>
      <c r="O409" s="255"/>
      <c r="P409" s="255"/>
      <c r="Q409" s="256"/>
      <c r="R409" s="255"/>
      <c r="S409" s="255"/>
      <c r="T409" s="255"/>
      <c r="U409" s="255"/>
      <c r="V409" s="255"/>
      <c r="W409" s="255"/>
      <c r="X409" s="255"/>
      <c r="Y409" s="262"/>
      <c r="Z409" s="262"/>
      <c r="AA409" s="255"/>
      <c r="AB409" s="255"/>
      <c r="AC409" s="259"/>
      <c r="AD409" s="259"/>
      <c r="AE409" s="259"/>
      <c r="AF409" s="259"/>
    </row>
    <row r="410">
      <c r="A410" s="258"/>
      <c r="B410" s="259"/>
      <c r="C410" s="259"/>
      <c r="D410" s="259"/>
      <c r="E410" s="259"/>
      <c r="F410" s="259"/>
      <c r="G410" s="260"/>
      <c r="H410" s="261"/>
      <c r="I410" s="261"/>
      <c r="J410" s="259"/>
      <c r="K410" s="259"/>
      <c r="L410" s="259"/>
      <c r="M410" s="256"/>
      <c r="N410" s="255"/>
      <c r="O410" s="255"/>
      <c r="P410" s="255"/>
      <c r="Q410" s="256"/>
      <c r="R410" s="255"/>
      <c r="S410" s="255"/>
      <c r="T410" s="255"/>
      <c r="U410" s="255"/>
      <c r="V410" s="255"/>
      <c r="W410" s="255"/>
      <c r="X410" s="255"/>
      <c r="Y410" s="262"/>
      <c r="Z410" s="262"/>
      <c r="AA410" s="255"/>
      <c r="AB410" s="255"/>
      <c r="AC410" s="259"/>
      <c r="AD410" s="259"/>
      <c r="AE410" s="259"/>
      <c r="AF410" s="259"/>
    </row>
    <row r="411">
      <c r="A411" s="258"/>
      <c r="B411" s="259"/>
      <c r="C411" s="259"/>
      <c r="D411" s="259"/>
      <c r="E411" s="259"/>
      <c r="F411" s="259"/>
      <c r="G411" s="260"/>
      <c r="H411" s="261"/>
      <c r="I411" s="261"/>
      <c r="J411" s="259"/>
      <c r="K411" s="259"/>
      <c r="L411" s="259"/>
      <c r="M411" s="256"/>
      <c r="N411" s="255"/>
      <c r="O411" s="255"/>
      <c r="P411" s="255"/>
      <c r="Q411" s="256"/>
      <c r="R411" s="255"/>
      <c r="S411" s="255"/>
      <c r="T411" s="255"/>
      <c r="U411" s="255"/>
      <c r="V411" s="255"/>
      <c r="W411" s="255"/>
      <c r="X411" s="255"/>
      <c r="Y411" s="262"/>
      <c r="Z411" s="262"/>
      <c r="AA411" s="255"/>
      <c r="AB411" s="255"/>
      <c r="AC411" s="259"/>
      <c r="AD411" s="259"/>
      <c r="AE411" s="259"/>
      <c r="AF411" s="259"/>
    </row>
    <row r="412">
      <c r="A412" s="258"/>
      <c r="B412" s="259"/>
      <c r="C412" s="259"/>
      <c r="D412" s="259"/>
      <c r="E412" s="259"/>
      <c r="F412" s="259"/>
      <c r="G412" s="260"/>
      <c r="H412" s="261"/>
      <c r="I412" s="261"/>
      <c r="J412" s="259"/>
      <c r="K412" s="259"/>
      <c r="L412" s="259"/>
      <c r="M412" s="256"/>
      <c r="N412" s="255"/>
      <c r="O412" s="255"/>
      <c r="P412" s="255"/>
      <c r="Q412" s="256"/>
      <c r="R412" s="255"/>
      <c r="S412" s="255"/>
      <c r="T412" s="255"/>
      <c r="U412" s="255"/>
      <c r="V412" s="255"/>
      <c r="W412" s="255"/>
      <c r="X412" s="255"/>
      <c r="Y412" s="262"/>
      <c r="Z412" s="262"/>
      <c r="AA412" s="255"/>
      <c r="AB412" s="255"/>
      <c r="AC412" s="259"/>
      <c r="AD412" s="259"/>
      <c r="AE412" s="259"/>
      <c r="AF412" s="259"/>
    </row>
    <row r="413">
      <c r="A413" s="258"/>
      <c r="B413" s="259"/>
      <c r="C413" s="259"/>
      <c r="D413" s="259"/>
      <c r="E413" s="259"/>
      <c r="F413" s="259"/>
      <c r="G413" s="260"/>
      <c r="H413" s="261"/>
      <c r="I413" s="261"/>
      <c r="J413" s="259"/>
      <c r="K413" s="259"/>
      <c r="L413" s="259"/>
      <c r="M413" s="256"/>
      <c r="N413" s="255"/>
      <c r="O413" s="255"/>
      <c r="P413" s="255"/>
      <c r="Q413" s="256"/>
      <c r="R413" s="255"/>
      <c r="S413" s="255"/>
      <c r="T413" s="255"/>
      <c r="U413" s="255"/>
      <c r="V413" s="255"/>
      <c r="W413" s="255"/>
      <c r="X413" s="255"/>
      <c r="Y413" s="262"/>
      <c r="Z413" s="262"/>
      <c r="AA413" s="255"/>
      <c r="AB413" s="255"/>
      <c r="AC413" s="259"/>
      <c r="AD413" s="259"/>
      <c r="AE413" s="259"/>
      <c r="AF413" s="259"/>
    </row>
    <row r="414">
      <c r="A414" s="258"/>
      <c r="B414" s="259"/>
      <c r="C414" s="259"/>
      <c r="D414" s="259"/>
      <c r="E414" s="259"/>
      <c r="F414" s="259"/>
      <c r="G414" s="260"/>
      <c r="H414" s="261"/>
      <c r="I414" s="261"/>
      <c r="J414" s="259"/>
      <c r="K414" s="259"/>
      <c r="L414" s="259"/>
      <c r="M414" s="256"/>
      <c r="N414" s="255"/>
      <c r="O414" s="255"/>
      <c r="P414" s="255"/>
      <c r="Q414" s="256"/>
      <c r="R414" s="255"/>
      <c r="S414" s="255"/>
      <c r="T414" s="255"/>
      <c r="U414" s="255"/>
      <c r="V414" s="255"/>
      <c r="W414" s="255"/>
      <c r="X414" s="255"/>
      <c r="Y414" s="262"/>
      <c r="Z414" s="262"/>
      <c r="AA414" s="255"/>
      <c r="AB414" s="255"/>
      <c r="AC414" s="259"/>
      <c r="AD414" s="259"/>
      <c r="AE414" s="259"/>
      <c r="AF414" s="259"/>
    </row>
    <row r="415">
      <c r="A415" s="258"/>
      <c r="B415" s="259"/>
      <c r="C415" s="259"/>
      <c r="D415" s="259"/>
      <c r="E415" s="259"/>
      <c r="F415" s="259"/>
      <c r="G415" s="260"/>
      <c r="H415" s="261"/>
      <c r="I415" s="261"/>
      <c r="J415" s="259"/>
      <c r="K415" s="259"/>
      <c r="L415" s="259"/>
      <c r="M415" s="256"/>
      <c r="N415" s="255"/>
      <c r="O415" s="255"/>
      <c r="P415" s="255"/>
      <c r="Q415" s="256"/>
      <c r="R415" s="255"/>
      <c r="S415" s="255"/>
      <c r="T415" s="255"/>
      <c r="U415" s="255"/>
      <c r="V415" s="255"/>
      <c r="W415" s="255"/>
      <c r="X415" s="255"/>
      <c r="Y415" s="262"/>
      <c r="Z415" s="262"/>
      <c r="AA415" s="255"/>
      <c r="AB415" s="255"/>
      <c r="AC415" s="259"/>
      <c r="AD415" s="259"/>
      <c r="AE415" s="259"/>
      <c r="AF415" s="259"/>
    </row>
    <row r="416">
      <c r="A416" s="258"/>
      <c r="B416" s="259"/>
      <c r="C416" s="259"/>
      <c r="D416" s="259"/>
      <c r="E416" s="259"/>
      <c r="F416" s="259"/>
      <c r="G416" s="260"/>
      <c r="H416" s="261"/>
      <c r="I416" s="261"/>
      <c r="J416" s="259"/>
      <c r="K416" s="259"/>
      <c r="L416" s="259"/>
      <c r="M416" s="256"/>
      <c r="N416" s="255"/>
      <c r="O416" s="255"/>
      <c r="P416" s="255"/>
      <c r="Q416" s="256"/>
      <c r="R416" s="255"/>
      <c r="S416" s="255"/>
      <c r="T416" s="255"/>
      <c r="U416" s="255"/>
      <c r="V416" s="255"/>
      <c r="W416" s="255"/>
      <c r="X416" s="255"/>
      <c r="Y416" s="262"/>
      <c r="Z416" s="262"/>
      <c r="AA416" s="255"/>
      <c r="AB416" s="255"/>
      <c r="AC416" s="259"/>
      <c r="AD416" s="259"/>
      <c r="AE416" s="259"/>
      <c r="AF416" s="259"/>
    </row>
    <row r="417">
      <c r="A417" s="258"/>
      <c r="B417" s="259"/>
      <c r="C417" s="259"/>
      <c r="D417" s="259"/>
      <c r="E417" s="259"/>
      <c r="F417" s="259"/>
      <c r="G417" s="260"/>
      <c r="H417" s="261"/>
      <c r="I417" s="261"/>
      <c r="J417" s="259"/>
      <c r="K417" s="259"/>
      <c r="L417" s="259"/>
      <c r="M417" s="256"/>
      <c r="N417" s="255"/>
      <c r="O417" s="255"/>
      <c r="P417" s="255"/>
      <c r="Q417" s="256"/>
      <c r="R417" s="255"/>
      <c r="S417" s="255"/>
      <c r="T417" s="255"/>
      <c r="U417" s="255"/>
      <c r="V417" s="255"/>
      <c r="W417" s="255"/>
      <c r="X417" s="255"/>
      <c r="Y417" s="262"/>
      <c r="Z417" s="262"/>
      <c r="AA417" s="255"/>
      <c r="AB417" s="255"/>
      <c r="AC417" s="259"/>
      <c r="AD417" s="259"/>
      <c r="AE417" s="259"/>
      <c r="AF417" s="259"/>
    </row>
    <row r="418">
      <c r="A418" s="258"/>
      <c r="B418" s="259"/>
      <c r="C418" s="259"/>
      <c r="D418" s="259"/>
      <c r="E418" s="259"/>
      <c r="F418" s="259"/>
      <c r="G418" s="260"/>
      <c r="H418" s="261"/>
      <c r="I418" s="261"/>
      <c r="J418" s="259"/>
      <c r="K418" s="259"/>
      <c r="L418" s="259"/>
      <c r="M418" s="256"/>
      <c r="N418" s="255"/>
      <c r="O418" s="255"/>
      <c r="P418" s="255"/>
      <c r="Q418" s="256"/>
      <c r="R418" s="255"/>
      <c r="S418" s="255"/>
      <c r="T418" s="255"/>
      <c r="U418" s="255"/>
      <c r="V418" s="255"/>
      <c r="W418" s="255"/>
      <c r="X418" s="255"/>
      <c r="Y418" s="262"/>
      <c r="Z418" s="262"/>
      <c r="AA418" s="255"/>
      <c r="AB418" s="255"/>
      <c r="AC418" s="259"/>
      <c r="AD418" s="259"/>
      <c r="AE418" s="259"/>
      <c r="AF418" s="259"/>
    </row>
    <row r="419">
      <c r="A419" s="258"/>
      <c r="B419" s="259"/>
      <c r="C419" s="259"/>
      <c r="D419" s="259"/>
      <c r="E419" s="259"/>
      <c r="F419" s="259"/>
      <c r="G419" s="260"/>
      <c r="H419" s="261"/>
      <c r="I419" s="261"/>
      <c r="J419" s="259"/>
      <c r="K419" s="259"/>
      <c r="L419" s="259"/>
      <c r="M419" s="256"/>
      <c r="N419" s="255"/>
      <c r="O419" s="255"/>
      <c r="P419" s="255"/>
      <c r="Q419" s="256"/>
      <c r="R419" s="255"/>
      <c r="S419" s="255"/>
      <c r="T419" s="255"/>
      <c r="U419" s="255"/>
      <c r="V419" s="255"/>
      <c r="W419" s="255"/>
      <c r="X419" s="255"/>
      <c r="Y419" s="262"/>
      <c r="Z419" s="262"/>
      <c r="AA419" s="255"/>
      <c r="AB419" s="255"/>
      <c r="AC419" s="259"/>
      <c r="AD419" s="259"/>
      <c r="AE419" s="259"/>
      <c r="AF419" s="259"/>
    </row>
    <row r="420">
      <c r="A420" s="258"/>
      <c r="B420" s="259"/>
      <c r="C420" s="259"/>
      <c r="D420" s="259"/>
      <c r="E420" s="259"/>
      <c r="F420" s="259"/>
      <c r="G420" s="260"/>
      <c r="H420" s="261"/>
      <c r="I420" s="261"/>
      <c r="J420" s="259"/>
      <c r="K420" s="259"/>
      <c r="L420" s="259"/>
      <c r="M420" s="256"/>
      <c r="N420" s="255"/>
      <c r="O420" s="255"/>
      <c r="P420" s="255"/>
      <c r="Q420" s="256"/>
      <c r="R420" s="255"/>
      <c r="S420" s="255"/>
      <c r="T420" s="255"/>
      <c r="U420" s="255"/>
      <c r="V420" s="255"/>
      <c r="W420" s="255"/>
      <c r="X420" s="255"/>
      <c r="Y420" s="262"/>
      <c r="Z420" s="262"/>
      <c r="AA420" s="255"/>
      <c r="AB420" s="255"/>
      <c r="AC420" s="259"/>
      <c r="AD420" s="259"/>
      <c r="AE420" s="259"/>
      <c r="AF420" s="259"/>
    </row>
    <row r="421">
      <c r="A421" s="258"/>
      <c r="B421" s="259"/>
      <c r="C421" s="259"/>
      <c r="D421" s="259"/>
      <c r="E421" s="259"/>
      <c r="F421" s="259"/>
      <c r="G421" s="260"/>
      <c r="H421" s="261"/>
      <c r="I421" s="261"/>
      <c r="J421" s="259"/>
      <c r="K421" s="259"/>
      <c r="L421" s="259"/>
      <c r="M421" s="256"/>
      <c r="N421" s="255"/>
      <c r="O421" s="255"/>
      <c r="P421" s="255"/>
      <c r="Q421" s="256"/>
      <c r="R421" s="255"/>
      <c r="S421" s="255"/>
      <c r="T421" s="255"/>
      <c r="U421" s="255"/>
      <c r="V421" s="255"/>
      <c r="W421" s="255"/>
      <c r="X421" s="255"/>
      <c r="Y421" s="262"/>
      <c r="Z421" s="262"/>
      <c r="AA421" s="255"/>
      <c r="AB421" s="255"/>
      <c r="AC421" s="259"/>
      <c r="AD421" s="259"/>
      <c r="AE421" s="259"/>
      <c r="AF421" s="259"/>
    </row>
    <row r="422">
      <c r="A422" s="258"/>
      <c r="B422" s="259"/>
      <c r="C422" s="259"/>
      <c r="D422" s="259"/>
      <c r="E422" s="259"/>
      <c r="F422" s="259"/>
      <c r="G422" s="260"/>
      <c r="H422" s="261"/>
      <c r="I422" s="261"/>
      <c r="J422" s="259"/>
      <c r="K422" s="259"/>
      <c r="L422" s="259"/>
      <c r="M422" s="256"/>
      <c r="N422" s="255"/>
      <c r="O422" s="255"/>
      <c r="P422" s="255"/>
      <c r="Q422" s="256"/>
      <c r="R422" s="255"/>
      <c r="S422" s="255"/>
      <c r="T422" s="255"/>
      <c r="U422" s="255"/>
      <c r="V422" s="255"/>
      <c r="W422" s="255"/>
      <c r="X422" s="255"/>
      <c r="Y422" s="262"/>
      <c r="Z422" s="262"/>
      <c r="AA422" s="255"/>
      <c r="AB422" s="255"/>
      <c r="AC422" s="259"/>
      <c r="AD422" s="259"/>
      <c r="AE422" s="259"/>
      <c r="AF422" s="259"/>
    </row>
    <row r="423">
      <c r="A423" s="258"/>
      <c r="B423" s="259"/>
      <c r="C423" s="259"/>
      <c r="D423" s="259"/>
      <c r="E423" s="259"/>
      <c r="F423" s="259"/>
      <c r="G423" s="260"/>
      <c r="H423" s="261"/>
      <c r="I423" s="261"/>
      <c r="J423" s="259"/>
      <c r="K423" s="259"/>
      <c r="L423" s="259"/>
      <c r="M423" s="256"/>
      <c r="N423" s="255"/>
      <c r="O423" s="255"/>
      <c r="P423" s="255"/>
      <c r="Q423" s="256"/>
      <c r="R423" s="255"/>
      <c r="S423" s="255"/>
      <c r="T423" s="255"/>
      <c r="U423" s="255"/>
      <c r="V423" s="255"/>
      <c r="W423" s="255"/>
      <c r="X423" s="255"/>
      <c r="Y423" s="262"/>
      <c r="Z423" s="262"/>
      <c r="AA423" s="255"/>
      <c r="AB423" s="255"/>
      <c r="AC423" s="259"/>
      <c r="AD423" s="259"/>
      <c r="AE423" s="259"/>
      <c r="AF423" s="259"/>
    </row>
    <row r="424">
      <c r="A424" s="258"/>
      <c r="B424" s="259"/>
      <c r="C424" s="259"/>
      <c r="D424" s="259"/>
      <c r="E424" s="259"/>
      <c r="F424" s="259"/>
      <c r="G424" s="260"/>
      <c r="H424" s="261"/>
      <c r="I424" s="261"/>
      <c r="J424" s="259"/>
      <c r="K424" s="259"/>
      <c r="L424" s="259"/>
      <c r="M424" s="256"/>
      <c r="N424" s="255"/>
      <c r="O424" s="255"/>
      <c r="P424" s="255"/>
      <c r="Q424" s="256"/>
      <c r="R424" s="255"/>
      <c r="S424" s="255"/>
      <c r="T424" s="255"/>
      <c r="U424" s="255"/>
      <c r="V424" s="255"/>
      <c r="W424" s="255"/>
      <c r="X424" s="255"/>
      <c r="Y424" s="262"/>
      <c r="Z424" s="262"/>
      <c r="AA424" s="255"/>
      <c r="AB424" s="255"/>
      <c r="AC424" s="259"/>
      <c r="AD424" s="259"/>
      <c r="AE424" s="259"/>
      <c r="AF424" s="259"/>
    </row>
    <row r="425">
      <c r="A425" s="258"/>
      <c r="B425" s="259"/>
      <c r="C425" s="259"/>
      <c r="D425" s="259"/>
      <c r="E425" s="259"/>
      <c r="F425" s="259"/>
      <c r="G425" s="260"/>
      <c r="H425" s="261"/>
      <c r="I425" s="261"/>
      <c r="J425" s="259"/>
      <c r="K425" s="259"/>
      <c r="L425" s="259"/>
      <c r="M425" s="256"/>
      <c r="N425" s="255"/>
      <c r="O425" s="255"/>
      <c r="P425" s="255"/>
      <c r="Q425" s="256"/>
      <c r="R425" s="255"/>
      <c r="S425" s="255"/>
      <c r="T425" s="255"/>
      <c r="U425" s="255"/>
      <c r="V425" s="255"/>
      <c r="W425" s="255"/>
      <c r="X425" s="255"/>
      <c r="Y425" s="262"/>
      <c r="Z425" s="262"/>
      <c r="AA425" s="255"/>
      <c r="AB425" s="255"/>
      <c r="AC425" s="259"/>
      <c r="AD425" s="259"/>
      <c r="AE425" s="259"/>
      <c r="AF425" s="259"/>
    </row>
    <row r="426">
      <c r="A426" s="258"/>
      <c r="B426" s="259"/>
      <c r="C426" s="259"/>
      <c r="D426" s="259"/>
      <c r="E426" s="259"/>
      <c r="F426" s="259"/>
      <c r="G426" s="260"/>
      <c r="H426" s="261"/>
      <c r="I426" s="261"/>
      <c r="J426" s="259"/>
      <c r="K426" s="259"/>
      <c r="L426" s="259"/>
      <c r="M426" s="256"/>
      <c r="N426" s="255"/>
      <c r="O426" s="255"/>
      <c r="P426" s="255"/>
      <c r="Q426" s="256"/>
      <c r="R426" s="255"/>
      <c r="S426" s="255"/>
      <c r="T426" s="255"/>
      <c r="U426" s="255"/>
      <c r="V426" s="255"/>
      <c r="W426" s="255"/>
      <c r="X426" s="255"/>
      <c r="Y426" s="262"/>
      <c r="Z426" s="262"/>
      <c r="AA426" s="255"/>
      <c r="AB426" s="255"/>
      <c r="AC426" s="259"/>
      <c r="AD426" s="259"/>
      <c r="AE426" s="259"/>
      <c r="AF426" s="259"/>
    </row>
    <row r="427">
      <c r="A427" s="258"/>
      <c r="B427" s="259"/>
      <c r="C427" s="259"/>
      <c r="D427" s="259"/>
      <c r="E427" s="259"/>
      <c r="F427" s="259"/>
      <c r="G427" s="260"/>
      <c r="H427" s="261"/>
      <c r="I427" s="261"/>
      <c r="J427" s="259"/>
      <c r="K427" s="259"/>
      <c r="L427" s="259"/>
      <c r="M427" s="256"/>
      <c r="N427" s="255"/>
      <c r="O427" s="255"/>
      <c r="P427" s="255"/>
      <c r="Q427" s="256"/>
      <c r="R427" s="255"/>
      <c r="S427" s="255"/>
      <c r="T427" s="255"/>
      <c r="U427" s="255"/>
      <c r="V427" s="255"/>
      <c r="W427" s="255"/>
      <c r="X427" s="255"/>
      <c r="Y427" s="262"/>
      <c r="Z427" s="262"/>
      <c r="AA427" s="255"/>
      <c r="AB427" s="255"/>
      <c r="AC427" s="259"/>
      <c r="AD427" s="259"/>
      <c r="AE427" s="259"/>
      <c r="AF427" s="259"/>
    </row>
    <row r="428">
      <c r="A428" s="258"/>
      <c r="B428" s="259"/>
      <c r="C428" s="259"/>
      <c r="D428" s="259"/>
      <c r="E428" s="259"/>
      <c r="F428" s="259"/>
      <c r="G428" s="260"/>
      <c r="H428" s="261"/>
      <c r="I428" s="261"/>
      <c r="J428" s="259"/>
      <c r="K428" s="259"/>
      <c r="L428" s="259"/>
      <c r="M428" s="256"/>
      <c r="N428" s="255"/>
      <c r="O428" s="255"/>
      <c r="P428" s="255"/>
      <c r="Q428" s="256"/>
      <c r="R428" s="255"/>
      <c r="S428" s="255"/>
      <c r="T428" s="255"/>
      <c r="U428" s="255"/>
      <c r="V428" s="255"/>
      <c r="W428" s="255"/>
      <c r="X428" s="255"/>
      <c r="Y428" s="262"/>
      <c r="Z428" s="262"/>
      <c r="AA428" s="255"/>
      <c r="AB428" s="255"/>
      <c r="AC428" s="259"/>
      <c r="AD428" s="259"/>
      <c r="AE428" s="259"/>
      <c r="AF428" s="259"/>
    </row>
    <row r="429">
      <c r="A429" s="258"/>
      <c r="B429" s="259"/>
      <c r="C429" s="259"/>
      <c r="D429" s="259"/>
      <c r="E429" s="259"/>
      <c r="F429" s="259"/>
      <c r="G429" s="260"/>
      <c r="H429" s="261"/>
      <c r="I429" s="261"/>
      <c r="J429" s="259"/>
      <c r="K429" s="259"/>
      <c r="L429" s="259"/>
      <c r="M429" s="256"/>
      <c r="N429" s="255"/>
      <c r="O429" s="255"/>
      <c r="P429" s="255"/>
      <c r="Q429" s="256"/>
      <c r="R429" s="255"/>
      <c r="S429" s="255"/>
      <c r="T429" s="255"/>
      <c r="U429" s="255"/>
      <c r="V429" s="255"/>
      <c r="W429" s="255"/>
      <c r="X429" s="255"/>
      <c r="Y429" s="262"/>
      <c r="Z429" s="262"/>
      <c r="AA429" s="255"/>
      <c r="AB429" s="255"/>
      <c r="AC429" s="259"/>
      <c r="AD429" s="259"/>
      <c r="AE429" s="259"/>
      <c r="AF429" s="259"/>
    </row>
    <row r="430">
      <c r="A430" s="258"/>
      <c r="B430" s="259"/>
      <c r="C430" s="259"/>
      <c r="D430" s="259"/>
      <c r="E430" s="259"/>
      <c r="F430" s="259"/>
      <c r="G430" s="260"/>
      <c r="H430" s="261"/>
      <c r="I430" s="261"/>
      <c r="J430" s="259"/>
      <c r="K430" s="259"/>
      <c r="L430" s="259"/>
      <c r="M430" s="256"/>
      <c r="N430" s="255"/>
      <c r="O430" s="255"/>
      <c r="P430" s="255"/>
      <c r="Q430" s="256"/>
      <c r="R430" s="255"/>
      <c r="S430" s="255"/>
      <c r="T430" s="255"/>
      <c r="U430" s="255"/>
      <c r="V430" s="255"/>
      <c r="W430" s="255"/>
      <c r="X430" s="255"/>
      <c r="Y430" s="262"/>
      <c r="Z430" s="262"/>
      <c r="AA430" s="255"/>
      <c r="AB430" s="255"/>
      <c r="AC430" s="259"/>
      <c r="AD430" s="259"/>
      <c r="AE430" s="259"/>
      <c r="AF430" s="259"/>
    </row>
    <row r="431">
      <c r="A431" s="258"/>
      <c r="B431" s="259"/>
      <c r="C431" s="259"/>
      <c r="D431" s="259"/>
      <c r="E431" s="259"/>
      <c r="F431" s="259"/>
      <c r="G431" s="260"/>
      <c r="H431" s="261"/>
      <c r="I431" s="261"/>
      <c r="J431" s="259"/>
      <c r="K431" s="259"/>
      <c r="L431" s="259"/>
      <c r="M431" s="256"/>
      <c r="N431" s="255"/>
      <c r="O431" s="255"/>
      <c r="P431" s="255"/>
      <c r="Q431" s="256"/>
      <c r="R431" s="255"/>
      <c r="S431" s="255"/>
      <c r="T431" s="255"/>
      <c r="U431" s="255"/>
      <c r="V431" s="255"/>
      <c r="W431" s="255"/>
      <c r="X431" s="255"/>
      <c r="Y431" s="262"/>
      <c r="Z431" s="262"/>
      <c r="AA431" s="255"/>
      <c r="AB431" s="255"/>
      <c r="AC431" s="259"/>
      <c r="AD431" s="259"/>
      <c r="AE431" s="259"/>
      <c r="AF431" s="259"/>
    </row>
    <row r="432">
      <c r="A432" s="258"/>
      <c r="B432" s="259"/>
      <c r="C432" s="259"/>
      <c r="D432" s="259"/>
      <c r="E432" s="259"/>
      <c r="F432" s="259"/>
      <c r="G432" s="260"/>
      <c r="H432" s="261"/>
      <c r="I432" s="261"/>
      <c r="J432" s="259"/>
      <c r="K432" s="259"/>
      <c r="L432" s="259"/>
      <c r="M432" s="256"/>
      <c r="N432" s="255"/>
      <c r="O432" s="255"/>
      <c r="P432" s="255"/>
      <c r="Q432" s="256"/>
      <c r="R432" s="255"/>
      <c r="S432" s="255"/>
      <c r="T432" s="255"/>
      <c r="U432" s="255"/>
      <c r="V432" s="255"/>
      <c r="W432" s="255"/>
      <c r="X432" s="255"/>
      <c r="Y432" s="262"/>
      <c r="Z432" s="262"/>
      <c r="AA432" s="255"/>
      <c r="AB432" s="255"/>
      <c r="AC432" s="259"/>
      <c r="AD432" s="259"/>
      <c r="AE432" s="259"/>
      <c r="AF432" s="259"/>
    </row>
    <row r="433">
      <c r="A433" s="258"/>
      <c r="B433" s="259"/>
      <c r="C433" s="259"/>
      <c r="D433" s="259"/>
      <c r="E433" s="259"/>
      <c r="F433" s="259"/>
      <c r="G433" s="260"/>
      <c r="H433" s="261"/>
      <c r="I433" s="261"/>
      <c r="J433" s="259"/>
      <c r="K433" s="259"/>
      <c r="L433" s="259"/>
      <c r="M433" s="256"/>
      <c r="N433" s="255"/>
      <c r="O433" s="255"/>
      <c r="P433" s="255"/>
      <c r="Q433" s="256"/>
      <c r="R433" s="255"/>
      <c r="S433" s="255"/>
      <c r="T433" s="255"/>
      <c r="U433" s="255"/>
      <c r="V433" s="255"/>
      <c r="W433" s="255"/>
      <c r="X433" s="255"/>
      <c r="Y433" s="262"/>
      <c r="Z433" s="262"/>
      <c r="AA433" s="255"/>
      <c r="AB433" s="255"/>
      <c r="AC433" s="259"/>
      <c r="AD433" s="259"/>
      <c r="AE433" s="259"/>
      <c r="AF433" s="259"/>
    </row>
    <row r="434">
      <c r="A434" s="258"/>
      <c r="B434" s="259"/>
      <c r="C434" s="259"/>
      <c r="D434" s="259"/>
      <c r="E434" s="259"/>
      <c r="F434" s="259"/>
      <c r="G434" s="260"/>
      <c r="H434" s="261"/>
      <c r="I434" s="261"/>
      <c r="J434" s="259"/>
      <c r="K434" s="259"/>
      <c r="L434" s="259"/>
      <c r="M434" s="256"/>
      <c r="N434" s="255"/>
      <c r="O434" s="255"/>
      <c r="P434" s="255"/>
      <c r="Q434" s="256"/>
      <c r="R434" s="255"/>
      <c r="S434" s="255"/>
      <c r="T434" s="255"/>
      <c r="U434" s="255"/>
      <c r="V434" s="255"/>
      <c r="W434" s="255"/>
      <c r="X434" s="255"/>
      <c r="Y434" s="262"/>
      <c r="Z434" s="262"/>
      <c r="AA434" s="255"/>
      <c r="AB434" s="255"/>
      <c r="AC434" s="259"/>
      <c r="AD434" s="259"/>
      <c r="AE434" s="259"/>
      <c r="AF434" s="259"/>
    </row>
    <row r="435">
      <c r="A435" s="258"/>
      <c r="B435" s="259"/>
      <c r="C435" s="259"/>
      <c r="D435" s="259"/>
      <c r="E435" s="259"/>
      <c r="F435" s="259"/>
      <c r="G435" s="260"/>
      <c r="H435" s="261"/>
      <c r="I435" s="261"/>
      <c r="J435" s="259"/>
      <c r="K435" s="259"/>
      <c r="L435" s="259"/>
      <c r="M435" s="256"/>
      <c r="N435" s="255"/>
      <c r="O435" s="255"/>
      <c r="P435" s="255"/>
      <c r="Q435" s="256"/>
      <c r="R435" s="255"/>
      <c r="S435" s="255"/>
      <c r="T435" s="255"/>
      <c r="U435" s="255"/>
      <c r="V435" s="255"/>
      <c r="W435" s="255"/>
      <c r="X435" s="255"/>
      <c r="Y435" s="262"/>
      <c r="Z435" s="262"/>
      <c r="AA435" s="255"/>
      <c r="AB435" s="255"/>
      <c r="AC435" s="259"/>
      <c r="AD435" s="259"/>
      <c r="AE435" s="259"/>
      <c r="AF435" s="259"/>
    </row>
    <row r="436">
      <c r="A436" s="258"/>
      <c r="B436" s="259"/>
      <c r="C436" s="259"/>
      <c r="D436" s="259"/>
      <c r="E436" s="259"/>
      <c r="F436" s="259"/>
      <c r="G436" s="260"/>
      <c r="H436" s="261"/>
      <c r="I436" s="261"/>
      <c r="J436" s="259"/>
      <c r="K436" s="259"/>
      <c r="L436" s="259"/>
      <c r="M436" s="256"/>
      <c r="N436" s="255"/>
      <c r="O436" s="255"/>
      <c r="P436" s="255"/>
      <c r="Q436" s="256"/>
      <c r="R436" s="255"/>
      <c r="S436" s="255"/>
      <c r="T436" s="255"/>
      <c r="U436" s="255"/>
      <c r="V436" s="255"/>
      <c r="W436" s="255"/>
      <c r="X436" s="255"/>
      <c r="Y436" s="262"/>
      <c r="Z436" s="262"/>
      <c r="AA436" s="255"/>
      <c r="AB436" s="255"/>
      <c r="AC436" s="259"/>
      <c r="AD436" s="259"/>
      <c r="AE436" s="259"/>
      <c r="AF436" s="259"/>
    </row>
    <row r="437">
      <c r="A437" s="258"/>
      <c r="B437" s="259"/>
      <c r="C437" s="259"/>
      <c r="D437" s="259"/>
      <c r="E437" s="259"/>
      <c r="F437" s="259"/>
      <c r="G437" s="260"/>
      <c r="H437" s="261"/>
      <c r="I437" s="261"/>
      <c r="J437" s="259"/>
      <c r="K437" s="259"/>
      <c r="L437" s="259"/>
      <c r="M437" s="256"/>
      <c r="N437" s="255"/>
      <c r="O437" s="255"/>
      <c r="P437" s="255"/>
      <c r="Q437" s="256"/>
      <c r="R437" s="255"/>
      <c r="S437" s="255"/>
      <c r="T437" s="255"/>
      <c r="U437" s="255"/>
      <c r="V437" s="255"/>
      <c r="W437" s="255"/>
      <c r="X437" s="255"/>
      <c r="Y437" s="262"/>
      <c r="Z437" s="262"/>
      <c r="AA437" s="255"/>
      <c r="AB437" s="255"/>
      <c r="AC437" s="259"/>
      <c r="AD437" s="259"/>
      <c r="AE437" s="259"/>
      <c r="AF437" s="259"/>
    </row>
    <row r="438">
      <c r="A438" s="258"/>
      <c r="B438" s="259"/>
      <c r="C438" s="259"/>
      <c r="D438" s="259"/>
      <c r="E438" s="259"/>
      <c r="F438" s="259"/>
      <c r="G438" s="260"/>
      <c r="H438" s="261"/>
      <c r="I438" s="261"/>
      <c r="J438" s="259"/>
      <c r="K438" s="259"/>
      <c r="L438" s="259"/>
      <c r="M438" s="256"/>
      <c r="N438" s="255"/>
      <c r="O438" s="255"/>
      <c r="P438" s="255"/>
      <c r="Q438" s="256"/>
      <c r="R438" s="255"/>
      <c r="S438" s="255"/>
      <c r="T438" s="255"/>
      <c r="U438" s="255"/>
      <c r="V438" s="255"/>
      <c r="W438" s="255"/>
      <c r="X438" s="255"/>
      <c r="Y438" s="262"/>
      <c r="Z438" s="262"/>
      <c r="AA438" s="255"/>
      <c r="AB438" s="255"/>
      <c r="AC438" s="259"/>
      <c r="AD438" s="259"/>
      <c r="AE438" s="259"/>
      <c r="AF438" s="259"/>
    </row>
    <row r="439">
      <c r="A439" s="258"/>
      <c r="B439" s="259"/>
      <c r="C439" s="259"/>
      <c r="D439" s="259"/>
      <c r="E439" s="259"/>
      <c r="F439" s="259"/>
      <c r="G439" s="260"/>
      <c r="H439" s="261"/>
      <c r="I439" s="261"/>
      <c r="J439" s="259"/>
      <c r="K439" s="259"/>
      <c r="L439" s="259"/>
      <c r="M439" s="256"/>
      <c r="N439" s="255"/>
      <c r="O439" s="255"/>
      <c r="P439" s="255"/>
      <c r="Q439" s="256"/>
      <c r="R439" s="255"/>
      <c r="S439" s="255"/>
      <c r="T439" s="255"/>
      <c r="U439" s="255"/>
      <c r="V439" s="255"/>
      <c r="W439" s="255"/>
      <c r="X439" s="255"/>
      <c r="Y439" s="262"/>
      <c r="Z439" s="262"/>
      <c r="AA439" s="255"/>
      <c r="AB439" s="255"/>
      <c r="AC439" s="259"/>
      <c r="AD439" s="259"/>
      <c r="AE439" s="259"/>
      <c r="AF439" s="259"/>
    </row>
    <row r="440">
      <c r="A440" s="258"/>
      <c r="B440" s="259"/>
      <c r="C440" s="259"/>
      <c r="D440" s="259"/>
      <c r="E440" s="259"/>
      <c r="F440" s="259"/>
      <c r="G440" s="260"/>
      <c r="H440" s="261"/>
      <c r="I440" s="261"/>
      <c r="J440" s="259"/>
      <c r="K440" s="259"/>
      <c r="L440" s="259"/>
      <c r="M440" s="256"/>
      <c r="N440" s="255"/>
      <c r="O440" s="255"/>
      <c r="P440" s="255"/>
      <c r="Q440" s="256"/>
      <c r="R440" s="255"/>
      <c r="S440" s="255"/>
      <c r="T440" s="255"/>
      <c r="U440" s="255"/>
      <c r="V440" s="255"/>
      <c r="W440" s="255"/>
      <c r="X440" s="255"/>
      <c r="Y440" s="262"/>
      <c r="Z440" s="262"/>
      <c r="AA440" s="255"/>
      <c r="AB440" s="255"/>
      <c r="AC440" s="259"/>
      <c r="AD440" s="259"/>
      <c r="AE440" s="259"/>
      <c r="AF440" s="259"/>
    </row>
    <row r="441">
      <c r="A441" s="258"/>
      <c r="B441" s="259"/>
      <c r="C441" s="259"/>
      <c r="D441" s="259"/>
      <c r="E441" s="259"/>
      <c r="F441" s="259"/>
      <c r="G441" s="260"/>
      <c r="H441" s="261"/>
      <c r="I441" s="261"/>
      <c r="J441" s="259"/>
      <c r="K441" s="259"/>
      <c r="L441" s="259"/>
      <c r="M441" s="256"/>
      <c r="N441" s="255"/>
      <c r="O441" s="255"/>
      <c r="P441" s="255"/>
      <c r="Q441" s="256"/>
      <c r="R441" s="255"/>
      <c r="S441" s="255"/>
      <c r="T441" s="255"/>
      <c r="U441" s="255"/>
      <c r="V441" s="255"/>
      <c r="W441" s="255"/>
      <c r="X441" s="255"/>
      <c r="Y441" s="262"/>
      <c r="Z441" s="262"/>
      <c r="AA441" s="255"/>
      <c r="AB441" s="255"/>
      <c r="AC441" s="259"/>
      <c r="AD441" s="259"/>
      <c r="AE441" s="259"/>
      <c r="AF441" s="259"/>
    </row>
    <row r="442">
      <c r="A442" s="258"/>
      <c r="B442" s="259"/>
      <c r="C442" s="259"/>
      <c r="D442" s="259"/>
      <c r="E442" s="259"/>
      <c r="F442" s="259"/>
      <c r="G442" s="260"/>
      <c r="H442" s="261"/>
      <c r="I442" s="261"/>
      <c r="J442" s="259"/>
      <c r="K442" s="259"/>
      <c r="L442" s="259"/>
      <c r="M442" s="256"/>
      <c r="N442" s="255"/>
      <c r="O442" s="255"/>
      <c r="P442" s="255"/>
      <c r="Q442" s="256"/>
      <c r="R442" s="255"/>
      <c r="S442" s="255"/>
      <c r="T442" s="255"/>
      <c r="U442" s="255"/>
      <c r="V442" s="255"/>
      <c r="W442" s="255"/>
      <c r="X442" s="255"/>
      <c r="Y442" s="262"/>
      <c r="Z442" s="262"/>
      <c r="AA442" s="255"/>
      <c r="AB442" s="255"/>
      <c r="AC442" s="259"/>
      <c r="AD442" s="259"/>
      <c r="AE442" s="259"/>
      <c r="AF442" s="259"/>
    </row>
    <row r="443">
      <c r="A443" s="258"/>
      <c r="B443" s="259"/>
      <c r="C443" s="259"/>
      <c r="D443" s="259"/>
      <c r="E443" s="259"/>
      <c r="F443" s="259"/>
      <c r="G443" s="260"/>
      <c r="H443" s="261"/>
      <c r="I443" s="261"/>
      <c r="J443" s="259"/>
      <c r="K443" s="259"/>
      <c r="L443" s="259"/>
      <c r="M443" s="256"/>
      <c r="N443" s="255"/>
      <c r="O443" s="255"/>
      <c r="P443" s="255"/>
      <c r="Q443" s="256"/>
      <c r="R443" s="255"/>
      <c r="S443" s="255"/>
      <c r="T443" s="255"/>
      <c r="U443" s="255"/>
      <c r="V443" s="255"/>
      <c r="W443" s="255"/>
      <c r="X443" s="255"/>
      <c r="Y443" s="262"/>
      <c r="Z443" s="262"/>
      <c r="AA443" s="255"/>
      <c r="AB443" s="255"/>
      <c r="AC443" s="259"/>
      <c r="AD443" s="259"/>
      <c r="AE443" s="259"/>
      <c r="AF443" s="259"/>
    </row>
    <row r="444">
      <c r="A444" s="258"/>
      <c r="B444" s="259"/>
      <c r="C444" s="259"/>
      <c r="D444" s="259"/>
      <c r="E444" s="259"/>
      <c r="F444" s="259"/>
      <c r="G444" s="260"/>
      <c r="H444" s="261"/>
      <c r="I444" s="261"/>
      <c r="J444" s="259"/>
      <c r="K444" s="259"/>
      <c r="L444" s="259"/>
      <c r="M444" s="256"/>
      <c r="N444" s="255"/>
      <c r="O444" s="255"/>
      <c r="P444" s="255"/>
      <c r="Q444" s="256"/>
      <c r="R444" s="255"/>
      <c r="S444" s="255"/>
      <c r="T444" s="255"/>
      <c r="U444" s="255"/>
      <c r="V444" s="255"/>
      <c r="W444" s="255"/>
      <c r="X444" s="255"/>
      <c r="Y444" s="262"/>
      <c r="Z444" s="262"/>
      <c r="AA444" s="255"/>
      <c r="AB444" s="255"/>
      <c r="AC444" s="259"/>
      <c r="AD444" s="259"/>
      <c r="AE444" s="259"/>
      <c r="AF444" s="259"/>
    </row>
    <row r="445">
      <c r="A445" s="258"/>
      <c r="B445" s="259"/>
      <c r="C445" s="259"/>
      <c r="D445" s="259"/>
      <c r="E445" s="259"/>
      <c r="F445" s="259"/>
      <c r="G445" s="260"/>
      <c r="H445" s="261"/>
      <c r="I445" s="261"/>
      <c r="J445" s="259"/>
      <c r="K445" s="259"/>
      <c r="L445" s="259"/>
      <c r="M445" s="256"/>
      <c r="N445" s="255"/>
      <c r="O445" s="255"/>
      <c r="P445" s="255"/>
      <c r="Q445" s="256"/>
      <c r="R445" s="255"/>
      <c r="S445" s="255"/>
      <c r="T445" s="255"/>
      <c r="U445" s="255"/>
      <c r="V445" s="255"/>
      <c r="W445" s="255"/>
      <c r="X445" s="255"/>
      <c r="Y445" s="262"/>
      <c r="Z445" s="262"/>
      <c r="AA445" s="255"/>
      <c r="AB445" s="255"/>
      <c r="AC445" s="259"/>
      <c r="AD445" s="259"/>
      <c r="AE445" s="259"/>
      <c r="AF445" s="259"/>
    </row>
    <row r="446">
      <c r="A446" s="258"/>
      <c r="B446" s="259"/>
      <c r="C446" s="259"/>
      <c r="D446" s="259"/>
      <c r="E446" s="259"/>
      <c r="F446" s="259"/>
      <c r="G446" s="260"/>
      <c r="H446" s="261"/>
      <c r="I446" s="261"/>
      <c r="J446" s="259"/>
      <c r="K446" s="259"/>
      <c r="L446" s="259"/>
      <c r="M446" s="256"/>
      <c r="N446" s="255"/>
      <c r="O446" s="255"/>
      <c r="P446" s="255"/>
      <c r="Q446" s="256"/>
      <c r="R446" s="255"/>
      <c r="S446" s="255"/>
      <c r="T446" s="255"/>
      <c r="U446" s="255"/>
      <c r="V446" s="255"/>
      <c r="W446" s="255"/>
      <c r="X446" s="255"/>
      <c r="Y446" s="262"/>
      <c r="Z446" s="262"/>
      <c r="AA446" s="255"/>
      <c r="AB446" s="255"/>
      <c r="AC446" s="259"/>
      <c r="AD446" s="259"/>
      <c r="AE446" s="259"/>
      <c r="AF446" s="259"/>
    </row>
    <row r="447">
      <c r="A447" s="258"/>
      <c r="B447" s="259"/>
      <c r="C447" s="259"/>
      <c r="D447" s="259"/>
      <c r="E447" s="259"/>
      <c r="F447" s="259"/>
      <c r="G447" s="260"/>
      <c r="H447" s="261"/>
      <c r="I447" s="261"/>
      <c r="J447" s="259"/>
      <c r="K447" s="259"/>
      <c r="L447" s="259"/>
      <c r="M447" s="256"/>
      <c r="N447" s="255"/>
      <c r="O447" s="255"/>
      <c r="P447" s="255"/>
      <c r="Q447" s="256"/>
      <c r="R447" s="255"/>
      <c r="S447" s="255"/>
      <c r="T447" s="255"/>
      <c r="U447" s="255"/>
      <c r="V447" s="255"/>
      <c r="W447" s="255"/>
      <c r="X447" s="255"/>
      <c r="Y447" s="262"/>
      <c r="Z447" s="262"/>
      <c r="AA447" s="255"/>
      <c r="AB447" s="255"/>
      <c r="AC447" s="259"/>
      <c r="AD447" s="259"/>
      <c r="AE447" s="259"/>
      <c r="AF447" s="259"/>
    </row>
    <row r="448">
      <c r="A448" s="258"/>
      <c r="B448" s="259"/>
      <c r="C448" s="259"/>
      <c r="D448" s="259"/>
      <c r="E448" s="259"/>
      <c r="F448" s="259"/>
      <c r="G448" s="260"/>
      <c r="H448" s="261"/>
      <c r="I448" s="261"/>
      <c r="J448" s="259"/>
      <c r="K448" s="259"/>
      <c r="L448" s="259"/>
      <c r="M448" s="256"/>
      <c r="N448" s="255"/>
      <c r="O448" s="255"/>
      <c r="P448" s="255"/>
      <c r="Q448" s="256"/>
      <c r="R448" s="255"/>
      <c r="S448" s="255"/>
      <c r="T448" s="255"/>
      <c r="U448" s="255"/>
      <c r="V448" s="255"/>
      <c r="W448" s="255"/>
      <c r="X448" s="255"/>
      <c r="Y448" s="262"/>
      <c r="Z448" s="262"/>
      <c r="AA448" s="255"/>
      <c r="AB448" s="255"/>
      <c r="AC448" s="259"/>
      <c r="AD448" s="259"/>
      <c r="AE448" s="259"/>
      <c r="AF448" s="259"/>
    </row>
    <row r="449">
      <c r="A449" s="258"/>
      <c r="B449" s="259"/>
      <c r="C449" s="259"/>
      <c r="D449" s="259"/>
      <c r="E449" s="259"/>
      <c r="F449" s="259"/>
      <c r="G449" s="260"/>
      <c r="H449" s="261"/>
      <c r="I449" s="261"/>
      <c r="J449" s="259"/>
      <c r="K449" s="259"/>
      <c r="L449" s="259"/>
      <c r="M449" s="256"/>
      <c r="N449" s="255"/>
      <c r="O449" s="255"/>
      <c r="P449" s="255"/>
      <c r="Q449" s="256"/>
      <c r="R449" s="255"/>
      <c r="S449" s="255"/>
      <c r="T449" s="255"/>
      <c r="U449" s="255"/>
      <c r="V449" s="255"/>
      <c r="W449" s="255"/>
      <c r="X449" s="255"/>
      <c r="Y449" s="262"/>
      <c r="Z449" s="262"/>
      <c r="AA449" s="255"/>
      <c r="AB449" s="255"/>
      <c r="AC449" s="259"/>
      <c r="AD449" s="259"/>
      <c r="AE449" s="259"/>
      <c r="AF449" s="259"/>
    </row>
    <row r="450">
      <c r="A450" s="258"/>
      <c r="B450" s="259"/>
      <c r="C450" s="259"/>
      <c r="D450" s="259"/>
      <c r="E450" s="259"/>
      <c r="F450" s="259"/>
      <c r="G450" s="260"/>
      <c r="H450" s="261"/>
      <c r="I450" s="261"/>
      <c r="J450" s="259"/>
      <c r="K450" s="259"/>
      <c r="L450" s="259"/>
      <c r="M450" s="256"/>
      <c r="N450" s="255"/>
      <c r="O450" s="255"/>
      <c r="P450" s="255"/>
      <c r="Q450" s="256"/>
      <c r="R450" s="255"/>
      <c r="S450" s="255"/>
      <c r="T450" s="255"/>
      <c r="U450" s="255"/>
      <c r="V450" s="255"/>
      <c r="W450" s="255"/>
      <c r="X450" s="255"/>
      <c r="Y450" s="262"/>
      <c r="Z450" s="262"/>
      <c r="AA450" s="255"/>
      <c r="AB450" s="255"/>
      <c r="AC450" s="259"/>
      <c r="AD450" s="259"/>
      <c r="AE450" s="259"/>
      <c r="AF450" s="259"/>
    </row>
    <row r="451">
      <c r="A451" s="258"/>
      <c r="B451" s="259"/>
      <c r="C451" s="259"/>
      <c r="D451" s="259"/>
      <c r="E451" s="259"/>
      <c r="F451" s="259"/>
      <c r="G451" s="260"/>
      <c r="H451" s="261"/>
      <c r="I451" s="261"/>
      <c r="J451" s="259"/>
      <c r="K451" s="259"/>
      <c r="L451" s="259"/>
      <c r="M451" s="256"/>
      <c r="N451" s="255"/>
      <c r="O451" s="255"/>
      <c r="P451" s="255"/>
      <c r="Q451" s="256"/>
      <c r="R451" s="255"/>
      <c r="S451" s="255"/>
      <c r="T451" s="255"/>
      <c r="U451" s="255"/>
      <c r="V451" s="255"/>
      <c r="W451" s="255"/>
      <c r="X451" s="255"/>
      <c r="Y451" s="262"/>
      <c r="Z451" s="262"/>
      <c r="AA451" s="255"/>
      <c r="AB451" s="255"/>
      <c r="AC451" s="259"/>
      <c r="AD451" s="259"/>
      <c r="AE451" s="259"/>
      <c r="AF451" s="259"/>
    </row>
    <row r="452">
      <c r="A452" s="258"/>
      <c r="B452" s="259"/>
      <c r="C452" s="259"/>
      <c r="D452" s="259"/>
      <c r="E452" s="259"/>
      <c r="F452" s="259"/>
      <c r="G452" s="260"/>
      <c r="H452" s="261"/>
      <c r="I452" s="261"/>
      <c r="J452" s="259"/>
      <c r="K452" s="259"/>
      <c r="L452" s="259"/>
      <c r="M452" s="256"/>
      <c r="N452" s="255"/>
      <c r="O452" s="255"/>
      <c r="P452" s="255"/>
      <c r="Q452" s="256"/>
      <c r="R452" s="255"/>
      <c r="S452" s="255"/>
      <c r="T452" s="255"/>
      <c r="U452" s="255"/>
      <c r="V452" s="255"/>
      <c r="W452" s="255"/>
      <c r="X452" s="255"/>
      <c r="Y452" s="262"/>
      <c r="Z452" s="262"/>
      <c r="AA452" s="255"/>
      <c r="AB452" s="255"/>
      <c r="AC452" s="259"/>
      <c r="AD452" s="259"/>
      <c r="AE452" s="259"/>
      <c r="AF452" s="259"/>
    </row>
    <row r="453">
      <c r="A453" s="258"/>
      <c r="B453" s="259"/>
      <c r="C453" s="259"/>
      <c r="D453" s="259"/>
      <c r="E453" s="259"/>
      <c r="F453" s="259"/>
      <c r="G453" s="260"/>
      <c r="H453" s="261"/>
      <c r="I453" s="261"/>
      <c r="J453" s="259"/>
      <c r="K453" s="259"/>
      <c r="L453" s="259"/>
      <c r="M453" s="256"/>
      <c r="N453" s="255"/>
      <c r="O453" s="255"/>
      <c r="P453" s="255"/>
      <c r="Q453" s="256"/>
      <c r="R453" s="255"/>
      <c r="S453" s="255"/>
      <c r="T453" s="255"/>
      <c r="U453" s="255"/>
      <c r="V453" s="255"/>
      <c r="W453" s="255"/>
      <c r="X453" s="255"/>
      <c r="Y453" s="262"/>
      <c r="Z453" s="262"/>
      <c r="AA453" s="255"/>
      <c r="AB453" s="255"/>
      <c r="AC453" s="259"/>
      <c r="AD453" s="259"/>
      <c r="AE453" s="259"/>
      <c r="AF453" s="259"/>
    </row>
    <row r="454">
      <c r="A454" s="258"/>
      <c r="B454" s="259"/>
      <c r="C454" s="259"/>
      <c r="D454" s="259"/>
      <c r="E454" s="259"/>
      <c r="F454" s="259"/>
      <c r="G454" s="260"/>
      <c r="H454" s="261"/>
      <c r="I454" s="261"/>
      <c r="J454" s="259"/>
      <c r="K454" s="259"/>
      <c r="L454" s="259"/>
      <c r="M454" s="256"/>
      <c r="N454" s="255"/>
      <c r="O454" s="255"/>
      <c r="P454" s="255"/>
      <c r="Q454" s="256"/>
      <c r="R454" s="255"/>
      <c r="S454" s="255"/>
      <c r="T454" s="255"/>
      <c r="U454" s="255"/>
      <c r="V454" s="255"/>
      <c r="W454" s="255"/>
      <c r="X454" s="255"/>
      <c r="Y454" s="262"/>
      <c r="Z454" s="262"/>
      <c r="AA454" s="255"/>
      <c r="AB454" s="255"/>
      <c r="AC454" s="259"/>
      <c r="AD454" s="259"/>
      <c r="AE454" s="259"/>
      <c r="AF454" s="259"/>
    </row>
    <row r="455">
      <c r="A455" s="258"/>
      <c r="B455" s="259"/>
      <c r="C455" s="259"/>
      <c r="D455" s="259"/>
      <c r="E455" s="259"/>
      <c r="F455" s="259"/>
      <c r="G455" s="260"/>
      <c r="H455" s="261"/>
      <c r="I455" s="261"/>
      <c r="J455" s="259"/>
      <c r="K455" s="259"/>
      <c r="L455" s="259"/>
      <c r="M455" s="256"/>
      <c r="N455" s="255"/>
      <c r="O455" s="255"/>
      <c r="P455" s="255"/>
      <c r="Q455" s="256"/>
      <c r="R455" s="255"/>
      <c r="S455" s="255"/>
      <c r="T455" s="255"/>
      <c r="U455" s="255"/>
      <c r="V455" s="255"/>
      <c r="W455" s="255"/>
      <c r="X455" s="255"/>
      <c r="Y455" s="262"/>
      <c r="Z455" s="262"/>
      <c r="AA455" s="255"/>
      <c r="AB455" s="255"/>
      <c r="AC455" s="259"/>
      <c r="AD455" s="259"/>
      <c r="AE455" s="259"/>
      <c r="AF455" s="259"/>
    </row>
    <row r="456">
      <c r="A456" s="258"/>
      <c r="B456" s="259"/>
      <c r="C456" s="259"/>
      <c r="D456" s="259"/>
      <c r="E456" s="259"/>
      <c r="F456" s="259"/>
      <c r="G456" s="260"/>
      <c r="H456" s="261"/>
      <c r="I456" s="261"/>
      <c r="J456" s="259"/>
      <c r="K456" s="259"/>
      <c r="L456" s="259"/>
      <c r="M456" s="256"/>
      <c r="N456" s="255"/>
      <c r="O456" s="255"/>
      <c r="P456" s="255"/>
      <c r="Q456" s="256"/>
      <c r="R456" s="255"/>
      <c r="S456" s="255"/>
      <c r="T456" s="255"/>
      <c r="U456" s="255"/>
      <c r="V456" s="255"/>
      <c r="W456" s="255"/>
      <c r="X456" s="255"/>
      <c r="Y456" s="262"/>
      <c r="Z456" s="262"/>
      <c r="AA456" s="255"/>
      <c r="AB456" s="255"/>
      <c r="AC456" s="259"/>
      <c r="AD456" s="259"/>
      <c r="AE456" s="259"/>
      <c r="AF456" s="259"/>
    </row>
    <row r="457">
      <c r="A457" s="258"/>
      <c r="B457" s="259"/>
      <c r="C457" s="259"/>
      <c r="D457" s="259"/>
      <c r="E457" s="259"/>
      <c r="F457" s="259"/>
      <c r="G457" s="260"/>
      <c r="H457" s="261"/>
      <c r="I457" s="261"/>
      <c r="J457" s="259"/>
      <c r="K457" s="259"/>
      <c r="L457" s="259"/>
      <c r="M457" s="256"/>
      <c r="N457" s="255"/>
      <c r="O457" s="255"/>
      <c r="P457" s="255"/>
      <c r="Q457" s="256"/>
      <c r="R457" s="255"/>
      <c r="S457" s="255"/>
      <c r="T457" s="255"/>
      <c r="U457" s="255"/>
      <c r="V457" s="255"/>
      <c r="W457" s="255"/>
      <c r="X457" s="255"/>
      <c r="Y457" s="262"/>
      <c r="Z457" s="262"/>
      <c r="AA457" s="255"/>
      <c r="AB457" s="255"/>
      <c r="AC457" s="259"/>
      <c r="AD457" s="259"/>
      <c r="AE457" s="259"/>
      <c r="AF457" s="259"/>
    </row>
    <row r="458">
      <c r="A458" s="258"/>
      <c r="B458" s="259"/>
      <c r="C458" s="259"/>
      <c r="D458" s="259"/>
      <c r="E458" s="259"/>
      <c r="F458" s="259"/>
      <c r="G458" s="260"/>
      <c r="H458" s="261"/>
      <c r="I458" s="261"/>
      <c r="J458" s="259"/>
      <c r="K458" s="259"/>
      <c r="L458" s="259"/>
      <c r="M458" s="256"/>
      <c r="N458" s="255"/>
      <c r="O458" s="255"/>
      <c r="P458" s="255"/>
      <c r="Q458" s="256"/>
      <c r="R458" s="255"/>
      <c r="S458" s="255"/>
      <c r="T458" s="255"/>
      <c r="U458" s="255"/>
      <c r="V458" s="255"/>
      <c r="W458" s="255"/>
      <c r="X458" s="255"/>
      <c r="Y458" s="262"/>
      <c r="Z458" s="262"/>
      <c r="AA458" s="255"/>
      <c r="AB458" s="255"/>
      <c r="AC458" s="259"/>
      <c r="AD458" s="259"/>
      <c r="AE458" s="259"/>
      <c r="AF458" s="259"/>
    </row>
    <row r="459">
      <c r="A459" s="258"/>
      <c r="B459" s="259"/>
      <c r="C459" s="259"/>
      <c r="D459" s="259"/>
      <c r="E459" s="259"/>
      <c r="F459" s="259"/>
      <c r="G459" s="260"/>
      <c r="H459" s="261"/>
      <c r="I459" s="261"/>
      <c r="J459" s="259"/>
      <c r="K459" s="259"/>
      <c r="L459" s="259"/>
      <c r="M459" s="256"/>
      <c r="N459" s="255"/>
      <c r="O459" s="255"/>
      <c r="P459" s="255"/>
      <c r="Q459" s="256"/>
      <c r="R459" s="255"/>
      <c r="S459" s="255"/>
      <c r="T459" s="255"/>
      <c r="U459" s="255"/>
      <c r="V459" s="255"/>
      <c r="W459" s="255"/>
      <c r="X459" s="255"/>
      <c r="Y459" s="262"/>
      <c r="Z459" s="262"/>
      <c r="AA459" s="255"/>
      <c r="AB459" s="255"/>
      <c r="AC459" s="259"/>
      <c r="AD459" s="259"/>
      <c r="AE459" s="259"/>
      <c r="AF459" s="259"/>
    </row>
    <row r="460">
      <c r="A460" s="258"/>
      <c r="B460" s="259"/>
      <c r="C460" s="259"/>
      <c r="D460" s="259"/>
      <c r="E460" s="259"/>
      <c r="F460" s="259"/>
      <c r="G460" s="260"/>
      <c r="H460" s="261"/>
      <c r="I460" s="261"/>
      <c r="J460" s="259"/>
      <c r="K460" s="259"/>
      <c r="L460" s="259"/>
      <c r="M460" s="256"/>
      <c r="N460" s="255"/>
      <c r="O460" s="255"/>
      <c r="P460" s="255"/>
      <c r="Q460" s="256"/>
      <c r="R460" s="255"/>
      <c r="S460" s="255"/>
      <c r="T460" s="255"/>
      <c r="U460" s="255"/>
      <c r="V460" s="255"/>
      <c r="W460" s="255"/>
      <c r="X460" s="255"/>
      <c r="Y460" s="262"/>
      <c r="Z460" s="262"/>
      <c r="AA460" s="255"/>
      <c r="AB460" s="255"/>
      <c r="AC460" s="259"/>
      <c r="AD460" s="259"/>
      <c r="AE460" s="259"/>
      <c r="AF460" s="259"/>
    </row>
    <row r="461">
      <c r="A461" s="258"/>
      <c r="B461" s="259"/>
      <c r="C461" s="259"/>
      <c r="D461" s="259"/>
      <c r="E461" s="259"/>
      <c r="F461" s="259"/>
      <c r="G461" s="260"/>
      <c r="H461" s="261"/>
      <c r="I461" s="261"/>
      <c r="J461" s="259"/>
      <c r="K461" s="259"/>
      <c r="L461" s="259"/>
      <c r="M461" s="256"/>
      <c r="N461" s="255"/>
      <c r="O461" s="255"/>
      <c r="P461" s="255"/>
      <c r="Q461" s="256"/>
      <c r="R461" s="255"/>
      <c r="S461" s="255"/>
      <c r="T461" s="255"/>
      <c r="U461" s="255"/>
      <c r="V461" s="255"/>
      <c r="W461" s="255"/>
      <c r="X461" s="255"/>
      <c r="Y461" s="262"/>
      <c r="Z461" s="262"/>
      <c r="AA461" s="255"/>
      <c r="AB461" s="255"/>
      <c r="AC461" s="259"/>
      <c r="AD461" s="259"/>
      <c r="AE461" s="259"/>
      <c r="AF461" s="259"/>
    </row>
    <row r="462">
      <c r="A462" s="258"/>
      <c r="B462" s="259"/>
      <c r="C462" s="259"/>
      <c r="D462" s="259"/>
      <c r="E462" s="259"/>
      <c r="F462" s="259"/>
      <c r="G462" s="260"/>
      <c r="H462" s="261"/>
      <c r="I462" s="261"/>
      <c r="J462" s="259"/>
      <c r="K462" s="259"/>
      <c r="L462" s="259"/>
      <c r="M462" s="256"/>
      <c r="N462" s="255"/>
      <c r="O462" s="255"/>
      <c r="P462" s="255"/>
      <c r="Q462" s="256"/>
      <c r="R462" s="255"/>
      <c r="S462" s="255"/>
      <c r="T462" s="255"/>
      <c r="U462" s="255"/>
      <c r="V462" s="255"/>
      <c r="W462" s="255"/>
      <c r="X462" s="255"/>
      <c r="Y462" s="262"/>
      <c r="Z462" s="262"/>
      <c r="AA462" s="255"/>
      <c r="AB462" s="255"/>
      <c r="AC462" s="259"/>
      <c r="AD462" s="259"/>
      <c r="AE462" s="259"/>
      <c r="AF462" s="259"/>
    </row>
    <row r="463">
      <c r="A463" s="258"/>
      <c r="B463" s="259"/>
      <c r="C463" s="259"/>
      <c r="D463" s="259"/>
      <c r="E463" s="259"/>
      <c r="F463" s="259"/>
      <c r="G463" s="260"/>
      <c r="H463" s="261"/>
      <c r="I463" s="261"/>
      <c r="J463" s="259"/>
      <c r="K463" s="259"/>
      <c r="L463" s="259"/>
      <c r="M463" s="256"/>
      <c r="N463" s="255"/>
      <c r="O463" s="255"/>
      <c r="P463" s="255"/>
      <c r="Q463" s="256"/>
      <c r="R463" s="255"/>
      <c r="S463" s="255"/>
      <c r="T463" s="255"/>
      <c r="U463" s="255"/>
      <c r="V463" s="255"/>
      <c r="W463" s="255"/>
      <c r="X463" s="255"/>
      <c r="Y463" s="262"/>
      <c r="Z463" s="262"/>
      <c r="AA463" s="255"/>
      <c r="AB463" s="255"/>
      <c r="AC463" s="259"/>
      <c r="AD463" s="259"/>
      <c r="AE463" s="259"/>
      <c r="AF463" s="259"/>
    </row>
    <row r="464">
      <c r="A464" s="258"/>
      <c r="B464" s="259"/>
      <c r="C464" s="259"/>
      <c r="D464" s="259"/>
      <c r="E464" s="259"/>
      <c r="F464" s="259"/>
      <c r="G464" s="260"/>
      <c r="H464" s="261"/>
      <c r="I464" s="261"/>
      <c r="J464" s="259"/>
      <c r="K464" s="259"/>
      <c r="L464" s="259"/>
      <c r="M464" s="256"/>
      <c r="N464" s="255"/>
      <c r="O464" s="255"/>
      <c r="P464" s="255"/>
      <c r="Q464" s="256"/>
      <c r="R464" s="255"/>
      <c r="S464" s="255"/>
      <c r="T464" s="255"/>
      <c r="U464" s="255"/>
      <c r="V464" s="255"/>
      <c r="W464" s="255"/>
      <c r="X464" s="255"/>
      <c r="Y464" s="262"/>
      <c r="Z464" s="262"/>
      <c r="AA464" s="255"/>
      <c r="AB464" s="255"/>
      <c r="AC464" s="259"/>
      <c r="AD464" s="259"/>
      <c r="AE464" s="259"/>
      <c r="AF464" s="259"/>
    </row>
    <row r="465">
      <c r="A465" s="258"/>
      <c r="B465" s="259"/>
      <c r="C465" s="259"/>
      <c r="D465" s="259"/>
      <c r="E465" s="259"/>
      <c r="F465" s="259"/>
      <c r="G465" s="260"/>
      <c r="H465" s="261"/>
      <c r="I465" s="261"/>
      <c r="J465" s="259"/>
      <c r="K465" s="259"/>
      <c r="L465" s="259"/>
      <c r="M465" s="256"/>
      <c r="N465" s="255"/>
      <c r="O465" s="255"/>
      <c r="P465" s="255"/>
      <c r="Q465" s="256"/>
      <c r="R465" s="255"/>
      <c r="S465" s="255"/>
      <c r="T465" s="255"/>
      <c r="U465" s="255"/>
      <c r="V465" s="255"/>
      <c r="W465" s="255"/>
      <c r="X465" s="255"/>
      <c r="Y465" s="262"/>
      <c r="Z465" s="262"/>
      <c r="AA465" s="255"/>
      <c r="AB465" s="255"/>
      <c r="AC465" s="259"/>
      <c r="AD465" s="259"/>
      <c r="AE465" s="259"/>
      <c r="AF465" s="259"/>
    </row>
    <row r="466">
      <c r="A466" s="258"/>
      <c r="B466" s="259"/>
      <c r="C466" s="259"/>
      <c r="D466" s="259"/>
      <c r="E466" s="259"/>
      <c r="F466" s="259"/>
      <c r="G466" s="260"/>
      <c r="H466" s="261"/>
      <c r="I466" s="261"/>
      <c r="J466" s="259"/>
      <c r="K466" s="259"/>
      <c r="L466" s="259"/>
      <c r="M466" s="256"/>
      <c r="N466" s="255"/>
      <c r="O466" s="255"/>
      <c r="P466" s="255"/>
      <c r="Q466" s="256"/>
      <c r="R466" s="255"/>
      <c r="S466" s="255"/>
      <c r="T466" s="255"/>
      <c r="U466" s="255"/>
      <c r="V466" s="255"/>
      <c r="W466" s="255"/>
      <c r="X466" s="255"/>
      <c r="Y466" s="262"/>
      <c r="Z466" s="262"/>
      <c r="AA466" s="255"/>
      <c r="AB466" s="255"/>
      <c r="AC466" s="259"/>
      <c r="AD466" s="259"/>
      <c r="AE466" s="259"/>
      <c r="AF466" s="259"/>
    </row>
    <row r="467">
      <c r="A467" s="258"/>
      <c r="B467" s="259"/>
      <c r="C467" s="259"/>
      <c r="D467" s="259"/>
      <c r="E467" s="259"/>
      <c r="F467" s="259"/>
      <c r="G467" s="260"/>
      <c r="H467" s="261"/>
      <c r="I467" s="261"/>
      <c r="J467" s="259"/>
      <c r="K467" s="259"/>
      <c r="L467" s="259"/>
      <c r="M467" s="256"/>
      <c r="N467" s="255"/>
      <c r="O467" s="255"/>
      <c r="P467" s="255"/>
      <c r="Q467" s="256"/>
      <c r="R467" s="255"/>
      <c r="S467" s="255"/>
      <c r="T467" s="255"/>
      <c r="U467" s="255"/>
      <c r="V467" s="255"/>
      <c r="W467" s="255"/>
      <c r="X467" s="255"/>
      <c r="Y467" s="262"/>
      <c r="Z467" s="262"/>
      <c r="AA467" s="255"/>
      <c r="AB467" s="255"/>
      <c r="AC467" s="259"/>
      <c r="AD467" s="259"/>
      <c r="AE467" s="259"/>
      <c r="AF467" s="259"/>
    </row>
    <row r="468">
      <c r="A468" s="258"/>
      <c r="B468" s="259"/>
      <c r="C468" s="259"/>
      <c r="D468" s="259"/>
      <c r="E468" s="259"/>
      <c r="F468" s="259"/>
      <c r="G468" s="260"/>
      <c r="H468" s="261"/>
      <c r="I468" s="261"/>
      <c r="J468" s="259"/>
      <c r="K468" s="259"/>
      <c r="L468" s="259"/>
      <c r="M468" s="256"/>
      <c r="N468" s="255"/>
      <c r="O468" s="255"/>
      <c r="P468" s="255"/>
      <c r="Q468" s="256"/>
      <c r="R468" s="255"/>
      <c r="S468" s="255"/>
      <c r="T468" s="255"/>
      <c r="U468" s="255"/>
      <c r="V468" s="255"/>
      <c r="W468" s="255"/>
      <c r="X468" s="255"/>
      <c r="Y468" s="262"/>
      <c r="Z468" s="262"/>
      <c r="AA468" s="255"/>
      <c r="AB468" s="255"/>
      <c r="AC468" s="259"/>
      <c r="AD468" s="259"/>
      <c r="AE468" s="259"/>
      <c r="AF468" s="259"/>
    </row>
    <row r="469">
      <c r="A469" s="258"/>
      <c r="B469" s="259"/>
      <c r="C469" s="259"/>
      <c r="D469" s="259"/>
      <c r="E469" s="259"/>
      <c r="F469" s="259"/>
      <c r="G469" s="260"/>
      <c r="H469" s="261"/>
      <c r="I469" s="261"/>
      <c r="J469" s="259"/>
      <c r="K469" s="259"/>
      <c r="L469" s="259"/>
      <c r="M469" s="256"/>
      <c r="N469" s="255"/>
      <c r="O469" s="255"/>
      <c r="P469" s="255"/>
      <c r="Q469" s="256"/>
      <c r="R469" s="255"/>
      <c r="S469" s="255"/>
      <c r="T469" s="255"/>
      <c r="U469" s="255"/>
      <c r="V469" s="255"/>
      <c r="W469" s="255"/>
      <c r="X469" s="255"/>
      <c r="Y469" s="262"/>
      <c r="Z469" s="262"/>
      <c r="AA469" s="255"/>
      <c r="AB469" s="255"/>
      <c r="AC469" s="259"/>
      <c r="AD469" s="259"/>
      <c r="AE469" s="259"/>
      <c r="AF469" s="259"/>
    </row>
    <row r="470">
      <c r="A470" s="258"/>
      <c r="B470" s="259"/>
      <c r="C470" s="259"/>
      <c r="D470" s="259"/>
      <c r="E470" s="259"/>
      <c r="F470" s="259"/>
      <c r="G470" s="260"/>
      <c r="H470" s="261"/>
      <c r="I470" s="261"/>
      <c r="J470" s="259"/>
      <c r="K470" s="259"/>
      <c r="L470" s="259"/>
      <c r="M470" s="256"/>
      <c r="N470" s="255"/>
      <c r="O470" s="255"/>
      <c r="P470" s="255"/>
      <c r="Q470" s="256"/>
      <c r="R470" s="255"/>
      <c r="S470" s="255"/>
      <c r="T470" s="255"/>
      <c r="U470" s="255"/>
      <c r="V470" s="255"/>
      <c r="W470" s="255"/>
      <c r="X470" s="255"/>
      <c r="Y470" s="262"/>
      <c r="Z470" s="262"/>
      <c r="AA470" s="255"/>
      <c r="AB470" s="255"/>
      <c r="AC470" s="259"/>
      <c r="AD470" s="259"/>
      <c r="AE470" s="259"/>
      <c r="AF470" s="259"/>
    </row>
    <row r="471">
      <c r="A471" s="258"/>
      <c r="B471" s="259"/>
      <c r="C471" s="259"/>
      <c r="D471" s="259"/>
      <c r="E471" s="259"/>
      <c r="F471" s="259"/>
      <c r="G471" s="260"/>
      <c r="H471" s="261"/>
      <c r="I471" s="261"/>
      <c r="J471" s="259"/>
      <c r="K471" s="259"/>
      <c r="L471" s="259"/>
      <c r="M471" s="256"/>
      <c r="N471" s="255"/>
      <c r="O471" s="255"/>
      <c r="P471" s="255"/>
      <c r="Q471" s="256"/>
      <c r="R471" s="255"/>
      <c r="S471" s="255"/>
      <c r="T471" s="255"/>
      <c r="U471" s="255"/>
      <c r="V471" s="255"/>
      <c r="W471" s="255"/>
      <c r="X471" s="255"/>
      <c r="Y471" s="262"/>
      <c r="Z471" s="262"/>
      <c r="AA471" s="255"/>
      <c r="AB471" s="255"/>
      <c r="AC471" s="259"/>
      <c r="AD471" s="259"/>
      <c r="AE471" s="259"/>
      <c r="AF471" s="259"/>
    </row>
    <row r="472">
      <c r="A472" s="258"/>
      <c r="B472" s="259"/>
      <c r="C472" s="259"/>
      <c r="D472" s="259"/>
      <c r="E472" s="259"/>
      <c r="F472" s="259"/>
      <c r="G472" s="260"/>
      <c r="H472" s="261"/>
      <c r="I472" s="261"/>
      <c r="J472" s="259"/>
      <c r="K472" s="259"/>
      <c r="L472" s="259"/>
      <c r="M472" s="256"/>
      <c r="N472" s="255"/>
      <c r="O472" s="255"/>
      <c r="P472" s="255"/>
      <c r="Q472" s="256"/>
      <c r="R472" s="255"/>
      <c r="S472" s="255"/>
      <c r="T472" s="255"/>
      <c r="U472" s="255"/>
      <c r="V472" s="255"/>
      <c r="W472" s="255"/>
      <c r="X472" s="255"/>
      <c r="Y472" s="262"/>
      <c r="Z472" s="262"/>
      <c r="AA472" s="255"/>
      <c r="AB472" s="255"/>
      <c r="AC472" s="259"/>
      <c r="AD472" s="259"/>
      <c r="AE472" s="259"/>
      <c r="AF472" s="259"/>
    </row>
    <row r="473">
      <c r="A473" s="258"/>
      <c r="B473" s="259"/>
      <c r="C473" s="259"/>
      <c r="D473" s="259"/>
      <c r="E473" s="259"/>
      <c r="F473" s="259"/>
      <c r="G473" s="260"/>
      <c r="H473" s="261"/>
      <c r="I473" s="261"/>
      <c r="J473" s="259"/>
      <c r="K473" s="259"/>
      <c r="L473" s="259"/>
      <c r="M473" s="256"/>
      <c r="N473" s="255"/>
      <c r="O473" s="255"/>
      <c r="P473" s="255"/>
      <c r="Q473" s="256"/>
      <c r="R473" s="255"/>
      <c r="S473" s="255"/>
      <c r="T473" s="255"/>
      <c r="U473" s="255"/>
      <c r="V473" s="255"/>
      <c r="W473" s="255"/>
      <c r="X473" s="255"/>
      <c r="Y473" s="262"/>
      <c r="Z473" s="262"/>
      <c r="AA473" s="255"/>
      <c r="AB473" s="255"/>
      <c r="AC473" s="259"/>
      <c r="AD473" s="259"/>
      <c r="AE473" s="259"/>
      <c r="AF473" s="259"/>
    </row>
    <row r="474">
      <c r="A474" s="258"/>
      <c r="B474" s="259"/>
      <c r="C474" s="259"/>
      <c r="D474" s="259"/>
      <c r="E474" s="259"/>
      <c r="F474" s="259"/>
      <c r="G474" s="260"/>
      <c r="H474" s="261"/>
      <c r="I474" s="261"/>
      <c r="J474" s="259"/>
      <c r="K474" s="259"/>
      <c r="L474" s="259"/>
      <c r="M474" s="256"/>
      <c r="N474" s="255"/>
      <c r="O474" s="255"/>
      <c r="P474" s="255"/>
      <c r="Q474" s="256"/>
      <c r="R474" s="255"/>
      <c r="S474" s="255"/>
      <c r="T474" s="255"/>
      <c r="U474" s="255"/>
      <c r="V474" s="255"/>
      <c r="W474" s="255"/>
      <c r="X474" s="255"/>
      <c r="Y474" s="262"/>
      <c r="Z474" s="262"/>
      <c r="AA474" s="255"/>
      <c r="AB474" s="255"/>
      <c r="AC474" s="259"/>
      <c r="AD474" s="259"/>
      <c r="AE474" s="259"/>
      <c r="AF474" s="259"/>
    </row>
    <row r="475">
      <c r="A475" s="258"/>
      <c r="B475" s="259"/>
      <c r="C475" s="259"/>
      <c r="D475" s="259"/>
      <c r="E475" s="259"/>
      <c r="F475" s="259"/>
      <c r="G475" s="260"/>
      <c r="H475" s="261"/>
      <c r="I475" s="261"/>
      <c r="J475" s="259"/>
      <c r="K475" s="259"/>
      <c r="L475" s="259"/>
      <c r="M475" s="256"/>
      <c r="N475" s="255"/>
      <c r="O475" s="255"/>
      <c r="P475" s="255"/>
      <c r="Q475" s="256"/>
      <c r="R475" s="255"/>
      <c r="S475" s="255"/>
      <c r="T475" s="255"/>
      <c r="U475" s="255"/>
      <c r="V475" s="255"/>
      <c r="W475" s="255"/>
      <c r="X475" s="255"/>
      <c r="Y475" s="262"/>
      <c r="Z475" s="262"/>
      <c r="AA475" s="255"/>
      <c r="AB475" s="255"/>
      <c r="AC475" s="259"/>
      <c r="AD475" s="259"/>
      <c r="AE475" s="259"/>
      <c r="AF475" s="259"/>
    </row>
    <row r="476">
      <c r="A476" s="258"/>
      <c r="B476" s="259"/>
      <c r="C476" s="259"/>
      <c r="D476" s="259"/>
      <c r="E476" s="259"/>
      <c r="F476" s="259"/>
      <c r="G476" s="260"/>
      <c r="H476" s="261"/>
      <c r="I476" s="261"/>
      <c r="J476" s="259"/>
      <c r="K476" s="259"/>
      <c r="L476" s="259"/>
      <c r="M476" s="256"/>
      <c r="N476" s="255"/>
      <c r="O476" s="255"/>
      <c r="P476" s="255"/>
      <c r="Q476" s="256"/>
      <c r="R476" s="255"/>
      <c r="S476" s="255"/>
      <c r="T476" s="255"/>
      <c r="U476" s="255"/>
      <c r="V476" s="255"/>
      <c r="W476" s="255"/>
      <c r="X476" s="255"/>
      <c r="Y476" s="262"/>
      <c r="Z476" s="262"/>
      <c r="AA476" s="255"/>
      <c r="AB476" s="255"/>
      <c r="AC476" s="259"/>
      <c r="AD476" s="259"/>
      <c r="AE476" s="259"/>
      <c r="AF476" s="259"/>
    </row>
    <row r="477">
      <c r="A477" s="258"/>
      <c r="B477" s="259"/>
      <c r="C477" s="259"/>
      <c r="D477" s="259"/>
      <c r="E477" s="259"/>
      <c r="F477" s="259"/>
      <c r="G477" s="260"/>
      <c r="H477" s="261"/>
      <c r="I477" s="261"/>
      <c r="J477" s="259"/>
      <c r="K477" s="259"/>
      <c r="L477" s="259"/>
      <c r="M477" s="256"/>
      <c r="N477" s="255"/>
      <c r="O477" s="255"/>
      <c r="P477" s="255"/>
      <c r="Q477" s="256"/>
      <c r="R477" s="255"/>
      <c r="S477" s="255"/>
      <c r="T477" s="255"/>
      <c r="U477" s="255"/>
      <c r="V477" s="255"/>
      <c r="W477" s="255"/>
      <c r="X477" s="255"/>
      <c r="Y477" s="262"/>
      <c r="Z477" s="262"/>
      <c r="AA477" s="255"/>
      <c r="AB477" s="255"/>
      <c r="AC477" s="259"/>
      <c r="AD477" s="259"/>
      <c r="AE477" s="259"/>
      <c r="AF477" s="259"/>
    </row>
    <row r="478">
      <c r="A478" s="258"/>
      <c r="B478" s="259"/>
      <c r="C478" s="259"/>
      <c r="D478" s="259"/>
      <c r="E478" s="259"/>
      <c r="F478" s="259"/>
      <c r="G478" s="260"/>
      <c r="H478" s="261"/>
      <c r="I478" s="261"/>
      <c r="J478" s="259"/>
      <c r="K478" s="259"/>
      <c r="L478" s="259"/>
      <c r="M478" s="256"/>
      <c r="N478" s="255"/>
      <c r="O478" s="255"/>
      <c r="P478" s="255"/>
      <c r="Q478" s="256"/>
      <c r="R478" s="255"/>
      <c r="S478" s="255"/>
      <c r="T478" s="255"/>
      <c r="U478" s="255"/>
      <c r="V478" s="255"/>
      <c r="W478" s="255"/>
      <c r="X478" s="255"/>
      <c r="Y478" s="262"/>
      <c r="Z478" s="262"/>
      <c r="AA478" s="255"/>
      <c r="AB478" s="255"/>
      <c r="AC478" s="259"/>
      <c r="AD478" s="259"/>
      <c r="AE478" s="259"/>
      <c r="AF478" s="259"/>
    </row>
    <row r="479">
      <c r="A479" s="258"/>
      <c r="B479" s="259"/>
      <c r="C479" s="259"/>
      <c r="D479" s="259"/>
      <c r="E479" s="259"/>
      <c r="F479" s="259"/>
      <c r="G479" s="260"/>
      <c r="H479" s="261"/>
      <c r="I479" s="261"/>
      <c r="J479" s="259"/>
      <c r="K479" s="259"/>
      <c r="L479" s="259"/>
      <c r="M479" s="256"/>
      <c r="N479" s="255"/>
      <c r="O479" s="255"/>
      <c r="P479" s="255"/>
      <c r="Q479" s="256"/>
      <c r="R479" s="255"/>
      <c r="S479" s="255"/>
      <c r="T479" s="255"/>
      <c r="U479" s="255"/>
      <c r="V479" s="255"/>
      <c r="W479" s="255"/>
      <c r="X479" s="255"/>
      <c r="Y479" s="262"/>
      <c r="Z479" s="262"/>
      <c r="AA479" s="255"/>
      <c r="AB479" s="255"/>
      <c r="AC479" s="259"/>
      <c r="AD479" s="259"/>
      <c r="AE479" s="259"/>
      <c r="AF479" s="259"/>
    </row>
    <row r="480">
      <c r="A480" s="258"/>
      <c r="B480" s="259"/>
      <c r="C480" s="259"/>
      <c r="D480" s="259"/>
      <c r="E480" s="259"/>
      <c r="F480" s="259"/>
      <c r="G480" s="260"/>
      <c r="H480" s="261"/>
      <c r="I480" s="261"/>
      <c r="J480" s="259"/>
      <c r="K480" s="259"/>
      <c r="L480" s="259"/>
      <c r="M480" s="256"/>
      <c r="N480" s="255"/>
      <c r="O480" s="255"/>
      <c r="P480" s="255"/>
      <c r="Q480" s="256"/>
      <c r="R480" s="255"/>
      <c r="S480" s="255"/>
      <c r="T480" s="255"/>
      <c r="U480" s="255"/>
      <c r="V480" s="255"/>
      <c r="W480" s="255"/>
      <c r="X480" s="255"/>
      <c r="Y480" s="262"/>
      <c r="Z480" s="262"/>
      <c r="AA480" s="255"/>
      <c r="AB480" s="255"/>
      <c r="AC480" s="259"/>
      <c r="AD480" s="259"/>
      <c r="AE480" s="259"/>
      <c r="AF480" s="259"/>
    </row>
    <row r="481">
      <c r="A481" s="258"/>
      <c r="B481" s="259"/>
      <c r="C481" s="259"/>
      <c r="D481" s="259"/>
      <c r="E481" s="259"/>
      <c r="F481" s="259"/>
      <c r="G481" s="260"/>
      <c r="H481" s="261"/>
      <c r="I481" s="261"/>
      <c r="J481" s="259"/>
      <c r="K481" s="259"/>
      <c r="L481" s="259"/>
      <c r="M481" s="256"/>
      <c r="N481" s="255"/>
      <c r="O481" s="255"/>
      <c r="P481" s="255"/>
      <c r="Q481" s="256"/>
      <c r="R481" s="255"/>
      <c r="S481" s="255"/>
      <c r="T481" s="255"/>
      <c r="U481" s="255"/>
      <c r="V481" s="255"/>
      <c r="W481" s="255"/>
      <c r="X481" s="255"/>
      <c r="Y481" s="262"/>
      <c r="Z481" s="262"/>
      <c r="AA481" s="255"/>
      <c r="AB481" s="255"/>
      <c r="AC481" s="259"/>
      <c r="AD481" s="259"/>
      <c r="AE481" s="259"/>
      <c r="AF481" s="259"/>
    </row>
    <row r="482">
      <c r="A482" s="258"/>
      <c r="B482" s="259"/>
      <c r="C482" s="259"/>
      <c r="D482" s="259"/>
      <c r="E482" s="259"/>
      <c r="F482" s="259"/>
      <c r="G482" s="260"/>
      <c r="H482" s="261"/>
      <c r="I482" s="261"/>
      <c r="J482" s="259"/>
      <c r="K482" s="259"/>
      <c r="L482" s="259"/>
      <c r="M482" s="256"/>
      <c r="N482" s="255"/>
      <c r="O482" s="255"/>
      <c r="P482" s="255"/>
      <c r="Q482" s="256"/>
      <c r="R482" s="255"/>
      <c r="S482" s="255"/>
      <c r="T482" s="255"/>
      <c r="U482" s="255"/>
      <c r="V482" s="255"/>
      <c r="W482" s="255"/>
      <c r="X482" s="255"/>
      <c r="Y482" s="262"/>
      <c r="Z482" s="262"/>
      <c r="AA482" s="255"/>
      <c r="AB482" s="255"/>
      <c r="AC482" s="259"/>
      <c r="AD482" s="259"/>
      <c r="AE482" s="259"/>
      <c r="AF482" s="259"/>
    </row>
    <row r="483">
      <c r="A483" s="258"/>
      <c r="B483" s="259"/>
      <c r="C483" s="259"/>
      <c r="D483" s="259"/>
      <c r="E483" s="259"/>
      <c r="F483" s="259"/>
      <c r="G483" s="260"/>
      <c r="H483" s="261"/>
      <c r="I483" s="261"/>
      <c r="J483" s="259"/>
      <c r="K483" s="259"/>
      <c r="L483" s="259"/>
      <c r="M483" s="256"/>
      <c r="N483" s="255"/>
      <c r="O483" s="255"/>
      <c r="P483" s="255"/>
      <c r="Q483" s="256"/>
      <c r="R483" s="255"/>
      <c r="S483" s="255"/>
      <c r="T483" s="255"/>
      <c r="U483" s="255"/>
      <c r="V483" s="255"/>
      <c r="W483" s="255"/>
      <c r="X483" s="255"/>
      <c r="Y483" s="262"/>
      <c r="Z483" s="262"/>
      <c r="AA483" s="255"/>
      <c r="AB483" s="255"/>
      <c r="AC483" s="259"/>
      <c r="AD483" s="259"/>
      <c r="AE483" s="259"/>
      <c r="AF483" s="259"/>
    </row>
    <row r="484">
      <c r="A484" s="258"/>
      <c r="B484" s="259"/>
      <c r="C484" s="259"/>
      <c r="D484" s="259"/>
      <c r="E484" s="259"/>
      <c r="F484" s="259"/>
      <c r="G484" s="260"/>
      <c r="H484" s="261"/>
      <c r="I484" s="261"/>
      <c r="J484" s="259"/>
      <c r="K484" s="259"/>
      <c r="L484" s="259"/>
      <c r="M484" s="256"/>
      <c r="N484" s="255"/>
      <c r="O484" s="255"/>
      <c r="P484" s="255"/>
      <c r="Q484" s="256"/>
      <c r="R484" s="255"/>
      <c r="S484" s="255"/>
      <c r="T484" s="255"/>
      <c r="U484" s="255"/>
      <c r="V484" s="255"/>
      <c r="W484" s="255"/>
      <c r="X484" s="255"/>
      <c r="Y484" s="262"/>
      <c r="Z484" s="262"/>
      <c r="AA484" s="255"/>
      <c r="AB484" s="255"/>
      <c r="AC484" s="259"/>
      <c r="AD484" s="259"/>
      <c r="AE484" s="259"/>
      <c r="AF484" s="259"/>
    </row>
    <row r="485">
      <c r="A485" s="258"/>
      <c r="B485" s="259"/>
      <c r="C485" s="259"/>
      <c r="D485" s="259"/>
      <c r="E485" s="259"/>
      <c r="F485" s="259"/>
      <c r="G485" s="260"/>
      <c r="H485" s="261"/>
      <c r="I485" s="261"/>
      <c r="J485" s="259"/>
      <c r="K485" s="259"/>
      <c r="L485" s="259"/>
      <c r="M485" s="256"/>
      <c r="N485" s="255"/>
      <c r="O485" s="255"/>
      <c r="P485" s="255"/>
      <c r="Q485" s="256"/>
      <c r="R485" s="255"/>
      <c r="S485" s="255"/>
      <c r="T485" s="255"/>
      <c r="U485" s="255"/>
      <c r="V485" s="255"/>
      <c r="W485" s="255"/>
      <c r="X485" s="255"/>
      <c r="Y485" s="262"/>
      <c r="Z485" s="262"/>
      <c r="AA485" s="255"/>
      <c r="AB485" s="255"/>
      <c r="AC485" s="259"/>
      <c r="AD485" s="259"/>
      <c r="AE485" s="259"/>
      <c r="AF485" s="259"/>
    </row>
    <row r="486">
      <c r="A486" s="258"/>
      <c r="B486" s="259"/>
      <c r="C486" s="259"/>
      <c r="D486" s="259"/>
      <c r="E486" s="259"/>
      <c r="F486" s="259"/>
      <c r="G486" s="260"/>
      <c r="H486" s="261"/>
      <c r="I486" s="261"/>
      <c r="J486" s="259"/>
      <c r="K486" s="259"/>
      <c r="L486" s="259"/>
      <c r="M486" s="256"/>
      <c r="N486" s="255"/>
      <c r="O486" s="255"/>
      <c r="P486" s="255"/>
      <c r="Q486" s="256"/>
      <c r="R486" s="255"/>
      <c r="S486" s="255"/>
      <c r="T486" s="255"/>
      <c r="U486" s="255"/>
      <c r="V486" s="255"/>
      <c r="W486" s="255"/>
      <c r="X486" s="255"/>
      <c r="Y486" s="262"/>
      <c r="Z486" s="262"/>
      <c r="AA486" s="255"/>
      <c r="AB486" s="255"/>
      <c r="AC486" s="259"/>
      <c r="AD486" s="259"/>
      <c r="AE486" s="259"/>
      <c r="AF486" s="259"/>
    </row>
    <row r="487">
      <c r="A487" s="258"/>
      <c r="B487" s="259"/>
      <c r="C487" s="259"/>
      <c r="D487" s="259"/>
      <c r="E487" s="259"/>
      <c r="F487" s="259"/>
      <c r="G487" s="260"/>
      <c r="H487" s="261"/>
      <c r="I487" s="261"/>
      <c r="J487" s="259"/>
      <c r="K487" s="259"/>
      <c r="L487" s="259"/>
      <c r="M487" s="256"/>
      <c r="N487" s="255"/>
      <c r="O487" s="255"/>
      <c r="P487" s="255"/>
      <c r="Q487" s="256"/>
      <c r="R487" s="255"/>
      <c r="S487" s="255"/>
      <c r="T487" s="255"/>
      <c r="U487" s="255"/>
      <c r="V487" s="255"/>
      <c r="W487" s="255"/>
      <c r="X487" s="255"/>
      <c r="Y487" s="262"/>
      <c r="Z487" s="262"/>
      <c r="AA487" s="255"/>
      <c r="AB487" s="255"/>
      <c r="AC487" s="259"/>
      <c r="AD487" s="259"/>
      <c r="AE487" s="259"/>
      <c r="AF487" s="259"/>
    </row>
    <row r="488">
      <c r="A488" s="258"/>
      <c r="B488" s="259"/>
      <c r="C488" s="259"/>
      <c r="D488" s="259"/>
      <c r="E488" s="259"/>
      <c r="F488" s="259"/>
      <c r="G488" s="260"/>
      <c r="H488" s="261"/>
      <c r="I488" s="261"/>
      <c r="J488" s="259"/>
      <c r="K488" s="259"/>
      <c r="L488" s="259"/>
      <c r="M488" s="256"/>
      <c r="N488" s="255"/>
      <c r="O488" s="255"/>
      <c r="P488" s="255"/>
      <c r="Q488" s="256"/>
      <c r="R488" s="255"/>
      <c r="S488" s="255"/>
      <c r="T488" s="255"/>
      <c r="U488" s="255"/>
      <c r="V488" s="255"/>
      <c r="W488" s="255"/>
      <c r="X488" s="255"/>
      <c r="Y488" s="262"/>
      <c r="Z488" s="262"/>
      <c r="AA488" s="255"/>
      <c r="AB488" s="255"/>
      <c r="AC488" s="259"/>
      <c r="AD488" s="259"/>
      <c r="AE488" s="259"/>
      <c r="AF488" s="259"/>
    </row>
    <row r="489">
      <c r="A489" s="258"/>
      <c r="B489" s="259"/>
      <c r="C489" s="259"/>
      <c r="D489" s="259"/>
      <c r="E489" s="259"/>
      <c r="F489" s="259"/>
      <c r="G489" s="260"/>
      <c r="H489" s="261"/>
      <c r="I489" s="261"/>
      <c r="J489" s="259"/>
      <c r="K489" s="259"/>
      <c r="L489" s="259"/>
      <c r="M489" s="256"/>
      <c r="N489" s="255"/>
      <c r="O489" s="255"/>
      <c r="P489" s="255"/>
      <c r="Q489" s="256"/>
      <c r="R489" s="255"/>
      <c r="S489" s="255"/>
      <c r="T489" s="255"/>
      <c r="U489" s="255"/>
      <c r="V489" s="255"/>
      <c r="W489" s="255"/>
      <c r="X489" s="255"/>
      <c r="Y489" s="262"/>
      <c r="Z489" s="262"/>
      <c r="AA489" s="255"/>
      <c r="AB489" s="255"/>
      <c r="AC489" s="259"/>
      <c r="AD489" s="259"/>
      <c r="AE489" s="259"/>
      <c r="AF489" s="259"/>
    </row>
    <row r="490">
      <c r="A490" s="258"/>
      <c r="B490" s="259"/>
      <c r="C490" s="259"/>
      <c r="D490" s="259"/>
      <c r="E490" s="259"/>
      <c r="F490" s="259"/>
      <c r="G490" s="260"/>
      <c r="H490" s="261"/>
      <c r="I490" s="261"/>
      <c r="J490" s="259"/>
      <c r="K490" s="259"/>
      <c r="L490" s="259"/>
      <c r="M490" s="256"/>
      <c r="N490" s="255"/>
      <c r="O490" s="255"/>
      <c r="P490" s="255"/>
      <c r="Q490" s="256"/>
      <c r="R490" s="255"/>
      <c r="S490" s="255"/>
      <c r="T490" s="255"/>
      <c r="U490" s="255"/>
      <c r="V490" s="255"/>
      <c r="W490" s="255"/>
      <c r="X490" s="255"/>
      <c r="Y490" s="262"/>
      <c r="Z490" s="262"/>
      <c r="AA490" s="255"/>
      <c r="AB490" s="255"/>
      <c r="AC490" s="259"/>
      <c r="AD490" s="259"/>
      <c r="AE490" s="259"/>
      <c r="AF490" s="259"/>
    </row>
    <row r="491">
      <c r="A491" s="258"/>
      <c r="B491" s="259"/>
      <c r="C491" s="259"/>
      <c r="D491" s="259"/>
      <c r="E491" s="259"/>
      <c r="F491" s="259"/>
      <c r="G491" s="260"/>
      <c r="H491" s="261"/>
      <c r="I491" s="261"/>
      <c r="J491" s="259"/>
      <c r="K491" s="259"/>
      <c r="L491" s="259"/>
      <c r="M491" s="256"/>
      <c r="N491" s="255"/>
      <c r="O491" s="255"/>
      <c r="P491" s="255"/>
      <c r="Q491" s="256"/>
      <c r="R491" s="255"/>
      <c r="S491" s="255"/>
      <c r="T491" s="255"/>
      <c r="U491" s="255"/>
      <c r="V491" s="255"/>
      <c r="W491" s="255"/>
      <c r="X491" s="255"/>
      <c r="Y491" s="262"/>
      <c r="Z491" s="262"/>
      <c r="AA491" s="255"/>
      <c r="AB491" s="255"/>
      <c r="AC491" s="259"/>
      <c r="AD491" s="259"/>
      <c r="AE491" s="259"/>
      <c r="AF491" s="259"/>
    </row>
    <row r="492">
      <c r="A492" s="258"/>
      <c r="B492" s="259"/>
      <c r="C492" s="259"/>
      <c r="D492" s="259"/>
      <c r="E492" s="259"/>
      <c r="F492" s="259"/>
      <c r="G492" s="260"/>
      <c r="H492" s="261"/>
      <c r="I492" s="261"/>
      <c r="J492" s="259"/>
      <c r="K492" s="259"/>
      <c r="L492" s="259"/>
      <c r="M492" s="256"/>
      <c r="N492" s="255"/>
      <c r="O492" s="255"/>
      <c r="P492" s="255"/>
      <c r="Q492" s="256"/>
      <c r="R492" s="255"/>
      <c r="S492" s="255"/>
      <c r="T492" s="255"/>
      <c r="U492" s="255"/>
      <c r="V492" s="255"/>
      <c r="W492" s="255"/>
      <c r="X492" s="255"/>
      <c r="Y492" s="262"/>
      <c r="Z492" s="262"/>
      <c r="AA492" s="255"/>
      <c r="AB492" s="255"/>
      <c r="AC492" s="259"/>
      <c r="AD492" s="259"/>
      <c r="AE492" s="259"/>
      <c r="AF492" s="259"/>
    </row>
    <row r="493">
      <c r="A493" s="258"/>
      <c r="B493" s="259"/>
      <c r="C493" s="259"/>
      <c r="D493" s="259"/>
      <c r="E493" s="259"/>
      <c r="F493" s="259"/>
      <c r="G493" s="260"/>
      <c r="H493" s="261"/>
      <c r="I493" s="261"/>
      <c r="J493" s="259"/>
      <c r="K493" s="259"/>
      <c r="L493" s="259"/>
      <c r="M493" s="256"/>
      <c r="N493" s="255"/>
      <c r="O493" s="255"/>
      <c r="P493" s="255"/>
      <c r="Q493" s="256"/>
      <c r="R493" s="255"/>
      <c r="S493" s="255"/>
      <c r="T493" s="255"/>
      <c r="U493" s="255"/>
      <c r="V493" s="255"/>
      <c r="W493" s="255"/>
      <c r="X493" s="255"/>
      <c r="Y493" s="262"/>
      <c r="Z493" s="262"/>
      <c r="AA493" s="255"/>
      <c r="AB493" s="255"/>
      <c r="AC493" s="259"/>
      <c r="AD493" s="259"/>
      <c r="AE493" s="259"/>
      <c r="AF493" s="259"/>
    </row>
    <row r="494">
      <c r="A494" s="258"/>
      <c r="B494" s="259"/>
      <c r="C494" s="259"/>
      <c r="D494" s="259"/>
      <c r="E494" s="259"/>
      <c r="F494" s="259"/>
      <c r="G494" s="260"/>
      <c r="H494" s="261"/>
      <c r="I494" s="261"/>
      <c r="J494" s="259"/>
      <c r="K494" s="259"/>
      <c r="L494" s="259"/>
      <c r="M494" s="256"/>
      <c r="N494" s="255"/>
      <c r="O494" s="255"/>
      <c r="P494" s="255"/>
      <c r="Q494" s="256"/>
      <c r="R494" s="255"/>
      <c r="S494" s="255"/>
      <c r="T494" s="255"/>
      <c r="U494" s="255"/>
      <c r="V494" s="255"/>
      <c r="W494" s="255"/>
      <c r="X494" s="255"/>
      <c r="Y494" s="262"/>
      <c r="Z494" s="262"/>
      <c r="AA494" s="255"/>
      <c r="AB494" s="255"/>
      <c r="AC494" s="259"/>
      <c r="AD494" s="259"/>
      <c r="AE494" s="259"/>
      <c r="AF494" s="259"/>
    </row>
    <row r="495">
      <c r="A495" s="258"/>
      <c r="B495" s="259"/>
      <c r="C495" s="259"/>
      <c r="D495" s="259"/>
      <c r="E495" s="259"/>
      <c r="F495" s="259"/>
      <c r="G495" s="260"/>
      <c r="H495" s="261"/>
      <c r="I495" s="261"/>
      <c r="J495" s="259"/>
      <c r="K495" s="259"/>
      <c r="L495" s="259"/>
      <c r="M495" s="256"/>
      <c r="N495" s="255"/>
      <c r="O495" s="255"/>
      <c r="P495" s="255"/>
      <c r="Q495" s="256"/>
      <c r="R495" s="255"/>
      <c r="S495" s="255"/>
      <c r="T495" s="255"/>
      <c r="U495" s="255"/>
      <c r="V495" s="255"/>
      <c r="W495" s="255"/>
      <c r="X495" s="255"/>
      <c r="Y495" s="262"/>
      <c r="Z495" s="262"/>
      <c r="AA495" s="255"/>
      <c r="AB495" s="255"/>
      <c r="AC495" s="259"/>
      <c r="AD495" s="259"/>
      <c r="AE495" s="259"/>
      <c r="AF495" s="259"/>
    </row>
    <row r="496">
      <c r="A496" s="258"/>
      <c r="B496" s="259"/>
      <c r="C496" s="259"/>
      <c r="D496" s="259"/>
      <c r="E496" s="259"/>
      <c r="F496" s="259"/>
      <c r="G496" s="260"/>
      <c r="H496" s="261"/>
      <c r="I496" s="261"/>
      <c r="J496" s="259"/>
      <c r="K496" s="259"/>
      <c r="L496" s="259"/>
      <c r="M496" s="256"/>
      <c r="N496" s="255"/>
      <c r="O496" s="255"/>
      <c r="P496" s="255"/>
      <c r="Q496" s="256"/>
      <c r="R496" s="255"/>
      <c r="S496" s="255"/>
      <c r="T496" s="255"/>
      <c r="U496" s="255"/>
      <c r="V496" s="255"/>
      <c r="W496" s="255"/>
      <c r="X496" s="255"/>
      <c r="Y496" s="262"/>
      <c r="Z496" s="262"/>
      <c r="AA496" s="255"/>
      <c r="AB496" s="255"/>
      <c r="AC496" s="259"/>
      <c r="AD496" s="259"/>
      <c r="AE496" s="259"/>
      <c r="AF496" s="259"/>
    </row>
    <row r="497">
      <c r="A497" s="258"/>
      <c r="B497" s="259"/>
      <c r="C497" s="259"/>
      <c r="D497" s="259"/>
      <c r="E497" s="259"/>
      <c r="F497" s="259"/>
      <c r="G497" s="260"/>
      <c r="H497" s="261"/>
      <c r="I497" s="261"/>
      <c r="J497" s="259"/>
      <c r="K497" s="259"/>
      <c r="L497" s="259"/>
      <c r="M497" s="256"/>
      <c r="N497" s="255"/>
      <c r="O497" s="255"/>
      <c r="P497" s="255"/>
      <c r="Q497" s="256"/>
      <c r="R497" s="255"/>
      <c r="S497" s="255"/>
      <c r="T497" s="255"/>
      <c r="U497" s="255"/>
      <c r="V497" s="255"/>
      <c r="W497" s="255"/>
      <c r="X497" s="255"/>
      <c r="Y497" s="262"/>
      <c r="Z497" s="262"/>
      <c r="AA497" s="255"/>
      <c r="AB497" s="255"/>
      <c r="AC497" s="259"/>
      <c r="AD497" s="259"/>
      <c r="AE497" s="259"/>
      <c r="AF497" s="259"/>
    </row>
    <row r="498">
      <c r="A498" s="258"/>
      <c r="B498" s="259"/>
      <c r="C498" s="259"/>
      <c r="D498" s="259"/>
      <c r="E498" s="259"/>
      <c r="F498" s="259"/>
      <c r="G498" s="260"/>
      <c r="H498" s="261"/>
      <c r="I498" s="261"/>
      <c r="J498" s="259"/>
      <c r="K498" s="259"/>
      <c r="L498" s="259"/>
      <c r="M498" s="256"/>
      <c r="N498" s="255"/>
      <c r="O498" s="255"/>
      <c r="P498" s="255"/>
      <c r="Q498" s="256"/>
      <c r="R498" s="255"/>
      <c r="S498" s="255"/>
      <c r="T498" s="255"/>
      <c r="U498" s="255"/>
      <c r="V498" s="255"/>
      <c r="W498" s="255"/>
      <c r="X498" s="255"/>
      <c r="Y498" s="262"/>
      <c r="Z498" s="262"/>
      <c r="AA498" s="255"/>
      <c r="AB498" s="255"/>
      <c r="AC498" s="259"/>
      <c r="AD498" s="259"/>
      <c r="AE498" s="259"/>
      <c r="AF498" s="259"/>
    </row>
    <row r="499">
      <c r="A499" s="258"/>
      <c r="B499" s="259"/>
      <c r="C499" s="259"/>
      <c r="D499" s="259"/>
      <c r="E499" s="259"/>
      <c r="F499" s="259"/>
      <c r="G499" s="260"/>
      <c r="H499" s="261"/>
      <c r="I499" s="261"/>
      <c r="J499" s="259"/>
      <c r="K499" s="259"/>
      <c r="L499" s="259"/>
      <c r="M499" s="256"/>
      <c r="N499" s="255"/>
      <c r="O499" s="255"/>
      <c r="P499" s="255"/>
      <c r="Q499" s="256"/>
      <c r="R499" s="255"/>
      <c r="S499" s="255"/>
      <c r="T499" s="255"/>
      <c r="U499" s="255"/>
      <c r="V499" s="255"/>
      <c r="W499" s="255"/>
      <c r="X499" s="255"/>
      <c r="Y499" s="262"/>
      <c r="Z499" s="262"/>
      <c r="AA499" s="255"/>
      <c r="AB499" s="255"/>
      <c r="AC499" s="259"/>
      <c r="AD499" s="259"/>
      <c r="AE499" s="259"/>
      <c r="AF499" s="259"/>
    </row>
    <row r="500">
      <c r="A500" s="258"/>
      <c r="B500" s="259"/>
      <c r="C500" s="259"/>
      <c r="D500" s="259"/>
      <c r="E500" s="259"/>
      <c r="F500" s="259"/>
      <c r="G500" s="260"/>
      <c r="H500" s="261"/>
      <c r="I500" s="261"/>
      <c r="J500" s="259"/>
      <c r="K500" s="259"/>
      <c r="L500" s="259"/>
      <c r="M500" s="256"/>
      <c r="N500" s="255"/>
      <c r="O500" s="255"/>
      <c r="P500" s="255"/>
      <c r="Q500" s="256"/>
      <c r="R500" s="255"/>
      <c r="S500" s="255"/>
      <c r="T500" s="255"/>
      <c r="U500" s="255"/>
      <c r="V500" s="255"/>
      <c r="W500" s="255"/>
      <c r="X500" s="255"/>
      <c r="Y500" s="262"/>
      <c r="Z500" s="262"/>
      <c r="AA500" s="255"/>
      <c r="AB500" s="255"/>
      <c r="AC500" s="259"/>
      <c r="AD500" s="259"/>
      <c r="AE500" s="259"/>
      <c r="AF500" s="259"/>
    </row>
    <row r="501">
      <c r="A501" s="258"/>
      <c r="B501" s="259"/>
      <c r="C501" s="259"/>
      <c r="D501" s="259"/>
      <c r="E501" s="259"/>
      <c r="F501" s="259"/>
      <c r="G501" s="260"/>
      <c r="H501" s="261"/>
      <c r="I501" s="261"/>
      <c r="J501" s="259"/>
      <c r="K501" s="259"/>
      <c r="L501" s="259"/>
      <c r="M501" s="256"/>
      <c r="N501" s="255"/>
      <c r="O501" s="255"/>
      <c r="P501" s="255"/>
      <c r="Q501" s="256"/>
      <c r="R501" s="255"/>
      <c r="S501" s="255"/>
      <c r="T501" s="255"/>
      <c r="U501" s="255"/>
      <c r="V501" s="255"/>
      <c r="W501" s="255"/>
      <c r="X501" s="255"/>
      <c r="Y501" s="262"/>
      <c r="Z501" s="262"/>
      <c r="AA501" s="255"/>
      <c r="AB501" s="255"/>
      <c r="AC501" s="259"/>
      <c r="AD501" s="259"/>
      <c r="AE501" s="259"/>
      <c r="AF501" s="259"/>
    </row>
    <row r="502">
      <c r="A502" s="258"/>
      <c r="B502" s="259"/>
      <c r="C502" s="259"/>
      <c r="D502" s="259"/>
      <c r="E502" s="259"/>
      <c r="F502" s="259"/>
      <c r="G502" s="260"/>
      <c r="H502" s="261"/>
      <c r="I502" s="261"/>
      <c r="J502" s="259"/>
      <c r="K502" s="259"/>
      <c r="L502" s="259"/>
      <c r="M502" s="256"/>
      <c r="N502" s="255"/>
      <c r="O502" s="255"/>
      <c r="P502" s="255"/>
      <c r="Q502" s="256"/>
      <c r="R502" s="255"/>
      <c r="S502" s="255"/>
      <c r="T502" s="255"/>
      <c r="U502" s="255"/>
      <c r="V502" s="255"/>
      <c r="W502" s="255"/>
      <c r="X502" s="255"/>
      <c r="Y502" s="262"/>
      <c r="Z502" s="262"/>
      <c r="AA502" s="255"/>
      <c r="AB502" s="255"/>
      <c r="AC502" s="259"/>
      <c r="AD502" s="259"/>
      <c r="AE502" s="259"/>
      <c r="AF502" s="259"/>
    </row>
    <row r="503">
      <c r="A503" s="258"/>
      <c r="B503" s="259"/>
      <c r="C503" s="259"/>
      <c r="D503" s="259"/>
      <c r="E503" s="259"/>
      <c r="F503" s="259"/>
      <c r="G503" s="260"/>
      <c r="H503" s="261"/>
      <c r="I503" s="261"/>
      <c r="J503" s="259"/>
      <c r="K503" s="259"/>
      <c r="L503" s="259"/>
      <c r="M503" s="256"/>
      <c r="N503" s="255"/>
      <c r="O503" s="255"/>
      <c r="P503" s="255"/>
      <c r="Q503" s="256"/>
      <c r="R503" s="255"/>
      <c r="S503" s="255"/>
      <c r="T503" s="255"/>
      <c r="U503" s="255"/>
      <c r="V503" s="255"/>
      <c r="W503" s="255"/>
      <c r="X503" s="255"/>
      <c r="Y503" s="262"/>
      <c r="Z503" s="262"/>
      <c r="AA503" s="255"/>
      <c r="AB503" s="255"/>
      <c r="AC503" s="259"/>
      <c r="AD503" s="259"/>
      <c r="AE503" s="259"/>
      <c r="AF503" s="259"/>
    </row>
    <row r="504">
      <c r="A504" s="258"/>
      <c r="B504" s="259"/>
      <c r="C504" s="259"/>
      <c r="D504" s="259"/>
      <c r="E504" s="259"/>
      <c r="F504" s="259"/>
      <c r="G504" s="260"/>
      <c r="H504" s="261"/>
      <c r="I504" s="261"/>
      <c r="J504" s="259"/>
      <c r="K504" s="259"/>
      <c r="L504" s="259"/>
      <c r="M504" s="256"/>
      <c r="N504" s="255"/>
      <c r="O504" s="255"/>
      <c r="P504" s="255"/>
      <c r="Q504" s="256"/>
      <c r="R504" s="255"/>
      <c r="S504" s="255"/>
      <c r="T504" s="255"/>
      <c r="U504" s="255"/>
      <c r="V504" s="255"/>
      <c r="W504" s="255"/>
      <c r="X504" s="255"/>
      <c r="Y504" s="262"/>
      <c r="Z504" s="262"/>
      <c r="AA504" s="255"/>
      <c r="AB504" s="255"/>
      <c r="AC504" s="259"/>
      <c r="AD504" s="259"/>
      <c r="AE504" s="259"/>
      <c r="AF504" s="259"/>
    </row>
    <row r="505">
      <c r="A505" s="258"/>
      <c r="B505" s="259"/>
      <c r="C505" s="259"/>
      <c r="D505" s="259"/>
      <c r="E505" s="259"/>
      <c r="F505" s="259"/>
      <c r="G505" s="260"/>
      <c r="H505" s="261"/>
      <c r="I505" s="261"/>
      <c r="J505" s="259"/>
      <c r="K505" s="259"/>
      <c r="L505" s="259"/>
      <c r="M505" s="256"/>
      <c r="N505" s="255"/>
      <c r="O505" s="255"/>
      <c r="P505" s="255"/>
      <c r="Q505" s="256"/>
      <c r="R505" s="255"/>
      <c r="S505" s="255"/>
      <c r="T505" s="255"/>
      <c r="U505" s="255"/>
      <c r="V505" s="255"/>
      <c r="W505" s="255"/>
      <c r="X505" s="255"/>
      <c r="Y505" s="262"/>
      <c r="Z505" s="262"/>
      <c r="AA505" s="255"/>
      <c r="AB505" s="255"/>
      <c r="AC505" s="259"/>
      <c r="AD505" s="259"/>
      <c r="AE505" s="259"/>
      <c r="AF505" s="259"/>
    </row>
    <row r="506">
      <c r="A506" s="258"/>
      <c r="B506" s="259"/>
      <c r="C506" s="259"/>
      <c r="D506" s="259"/>
      <c r="E506" s="259"/>
      <c r="F506" s="259"/>
      <c r="G506" s="260"/>
      <c r="H506" s="261"/>
      <c r="I506" s="261"/>
      <c r="J506" s="259"/>
      <c r="K506" s="259"/>
      <c r="L506" s="259"/>
      <c r="M506" s="256"/>
      <c r="N506" s="255"/>
      <c r="O506" s="255"/>
      <c r="P506" s="255"/>
      <c r="Q506" s="256"/>
      <c r="R506" s="255"/>
      <c r="S506" s="255"/>
      <c r="T506" s="255"/>
      <c r="U506" s="255"/>
      <c r="V506" s="255"/>
      <c r="W506" s="255"/>
      <c r="X506" s="255"/>
      <c r="Y506" s="262"/>
      <c r="Z506" s="262"/>
      <c r="AA506" s="255"/>
      <c r="AB506" s="255"/>
      <c r="AC506" s="259"/>
      <c r="AD506" s="259"/>
      <c r="AE506" s="259"/>
      <c r="AF506" s="259"/>
    </row>
    <row r="507">
      <c r="A507" s="258"/>
      <c r="B507" s="259"/>
      <c r="C507" s="259"/>
      <c r="D507" s="259"/>
      <c r="E507" s="259"/>
      <c r="F507" s="259"/>
      <c r="G507" s="260"/>
      <c r="H507" s="261"/>
      <c r="I507" s="261"/>
      <c r="J507" s="259"/>
      <c r="K507" s="259"/>
      <c r="L507" s="259"/>
      <c r="M507" s="256"/>
      <c r="N507" s="255"/>
      <c r="O507" s="255"/>
      <c r="P507" s="255"/>
      <c r="Q507" s="256"/>
      <c r="R507" s="255"/>
      <c r="S507" s="255"/>
      <c r="T507" s="255"/>
      <c r="U507" s="255"/>
      <c r="V507" s="255"/>
      <c r="W507" s="255"/>
      <c r="X507" s="255"/>
      <c r="Y507" s="262"/>
      <c r="Z507" s="262"/>
      <c r="AA507" s="255"/>
      <c r="AB507" s="255"/>
      <c r="AC507" s="259"/>
      <c r="AD507" s="259"/>
      <c r="AE507" s="259"/>
      <c r="AF507" s="259"/>
    </row>
    <row r="508">
      <c r="A508" s="258"/>
      <c r="B508" s="259"/>
      <c r="C508" s="259"/>
      <c r="D508" s="259"/>
      <c r="E508" s="259"/>
      <c r="F508" s="259"/>
      <c r="G508" s="260"/>
      <c r="H508" s="261"/>
      <c r="I508" s="261"/>
      <c r="J508" s="259"/>
      <c r="K508" s="259"/>
      <c r="L508" s="259"/>
      <c r="M508" s="256"/>
      <c r="N508" s="255"/>
      <c r="O508" s="255"/>
      <c r="P508" s="255"/>
      <c r="Q508" s="256"/>
      <c r="R508" s="255"/>
      <c r="S508" s="255"/>
      <c r="T508" s="255"/>
      <c r="U508" s="255"/>
      <c r="V508" s="255"/>
      <c r="W508" s="255"/>
      <c r="X508" s="255"/>
      <c r="Y508" s="262"/>
      <c r="Z508" s="262"/>
      <c r="AA508" s="255"/>
      <c r="AB508" s="255"/>
      <c r="AC508" s="259"/>
      <c r="AD508" s="259"/>
      <c r="AE508" s="259"/>
      <c r="AF508" s="259"/>
    </row>
    <row r="509">
      <c r="A509" s="258"/>
      <c r="B509" s="259"/>
      <c r="C509" s="259"/>
      <c r="D509" s="259"/>
      <c r="E509" s="259"/>
      <c r="F509" s="259"/>
      <c r="G509" s="260"/>
      <c r="H509" s="261"/>
      <c r="I509" s="261"/>
      <c r="J509" s="259"/>
      <c r="K509" s="259"/>
      <c r="L509" s="259"/>
      <c r="M509" s="256"/>
      <c r="N509" s="255"/>
      <c r="O509" s="255"/>
      <c r="P509" s="255"/>
      <c r="Q509" s="256"/>
      <c r="R509" s="255"/>
      <c r="S509" s="255"/>
      <c r="T509" s="255"/>
      <c r="U509" s="255"/>
      <c r="V509" s="255"/>
      <c r="W509" s="255"/>
      <c r="X509" s="255"/>
      <c r="Y509" s="262"/>
      <c r="Z509" s="262"/>
      <c r="AA509" s="255"/>
      <c r="AB509" s="255"/>
      <c r="AC509" s="259"/>
      <c r="AD509" s="259"/>
      <c r="AE509" s="259"/>
      <c r="AF509" s="259"/>
    </row>
    <row r="510">
      <c r="A510" s="258"/>
      <c r="B510" s="259"/>
      <c r="C510" s="259"/>
      <c r="D510" s="259"/>
      <c r="E510" s="259"/>
      <c r="F510" s="259"/>
      <c r="G510" s="260"/>
      <c r="H510" s="261"/>
      <c r="I510" s="261"/>
      <c r="J510" s="259"/>
      <c r="K510" s="259"/>
      <c r="L510" s="259"/>
      <c r="M510" s="256"/>
      <c r="N510" s="255"/>
      <c r="O510" s="255"/>
      <c r="P510" s="255"/>
      <c r="Q510" s="256"/>
      <c r="R510" s="255"/>
      <c r="S510" s="255"/>
      <c r="T510" s="255"/>
      <c r="U510" s="255"/>
      <c r="V510" s="255"/>
      <c r="W510" s="255"/>
      <c r="X510" s="255"/>
      <c r="Y510" s="262"/>
      <c r="Z510" s="262"/>
      <c r="AA510" s="255"/>
      <c r="AB510" s="255"/>
      <c r="AC510" s="259"/>
      <c r="AD510" s="259"/>
      <c r="AE510" s="259"/>
      <c r="AF510" s="259"/>
    </row>
    <row r="511">
      <c r="A511" s="258"/>
      <c r="B511" s="259"/>
      <c r="C511" s="259"/>
      <c r="D511" s="259"/>
      <c r="E511" s="259"/>
      <c r="F511" s="259"/>
      <c r="G511" s="260"/>
      <c r="H511" s="261"/>
      <c r="I511" s="261"/>
      <c r="J511" s="259"/>
      <c r="K511" s="259"/>
      <c r="L511" s="259"/>
      <c r="M511" s="256"/>
      <c r="N511" s="255"/>
      <c r="O511" s="255"/>
      <c r="P511" s="255"/>
      <c r="Q511" s="256"/>
      <c r="R511" s="255"/>
      <c r="S511" s="255"/>
      <c r="T511" s="255"/>
      <c r="U511" s="255"/>
      <c r="V511" s="255"/>
      <c r="W511" s="255"/>
      <c r="X511" s="255"/>
      <c r="Y511" s="262"/>
      <c r="Z511" s="262"/>
      <c r="AA511" s="255"/>
      <c r="AB511" s="255"/>
      <c r="AC511" s="259"/>
      <c r="AD511" s="259"/>
      <c r="AE511" s="259"/>
      <c r="AF511" s="259"/>
    </row>
    <row r="512">
      <c r="A512" s="258"/>
      <c r="B512" s="259"/>
      <c r="C512" s="259"/>
      <c r="D512" s="259"/>
      <c r="E512" s="259"/>
      <c r="F512" s="259"/>
      <c r="G512" s="260"/>
      <c r="H512" s="261"/>
      <c r="I512" s="261"/>
      <c r="J512" s="259"/>
      <c r="K512" s="259"/>
      <c r="L512" s="259"/>
      <c r="M512" s="256"/>
      <c r="N512" s="255"/>
      <c r="O512" s="255"/>
      <c r="P512" s="255"/>
      <c r="Q512" s="256"/>
      <c r="R512" s="255"/>
      <c r="S512" s="255"/>
      <c r="T512" s="255"/>
      <c r="U512" s="255"/>
      <c r="V512" s="255"/>
      <c r="W512" s="255"/>
      <c r="X512" s="255"/>
      <c r="Y512" s="262"/>
      <c r="Z512" s="262"/>
      <c r="AA512" s="255"/>
      <c r="AB512" s="255"/>
      <c r="AC512" s="259"/>
      <c r="AD512" s="259"/>
      <c r="AE512" s="259"/>
      <c r="AF512" s="259"/>
    </row>
    <row r="513">
      <c r="A513" s="258"/>
      <c r="B513" s="259"/>
      <c r="C513" s="259"/>
      <c r="D513" s="259"/>
      <c r="E513" s="259"/>
      <c r="F513" s="259"/>
      <c r="G513" s="260"/>
      <c r="H513" s="261"/>
      <c r="I513" s="261"/>
      <c r="J513" s="259"/>
      <c r="K513" s="259"/>
      <c r="L513" s="259"/>
      <c r="M513" s="256"/>
      <c r="N513" s="255"/>
      <c r="O513" s="255"/>
      <c r="P513" s="255"/>
      <c r="Q513" s="256"/>
      <c r="R513" s="255"/>
      <c r="S513" s="255"/>
      <c r="T513" s="255"/>
      <c r="U513" s="255"/>
      <c r="V513" s="255"/>
      <c r="W513" s="255"/>
      <c r="X513" s="255"/>
      <c r="Y513" s="262"/>
      <c r="Z513" s="262"/>
      <c r="AA513" s="255"/>
      <c r="AB513" s="255"/>
      <c r="AC513" s="259"/>
      <c r="AD513" s="259"/>
      <c r="AE513" s="259"/>
      <c r="AF513" s="259"/>
    </row>
    <row r="514">
      <c r="A514" s="258"/>
      <c r="B514" s="259"/>
      <c r="C514" s="259"/>
      <c r="D514" s="259"/>
      <c r="E514" s="259"/>
      <c r="F514" s="259"/>
      <c r="G514" s="260"/>
      <c r="H514" s="261"/>
      <c r="I514" s="261"/>
      <c r="J514" s="259"/>
      <c r="K514" s="259"/>
      <c r="L514" s="259"/>
      <c r="M514" s="256"/>
      <c r="N514" s="255"/>
      <c r="O514" s="255"/>
      <c r="P514" s="255"/>
      <c r="Q514" s="256"/>
      <c r="R514" s="255"/>
      <c r="S514" s="255"/>
      <c r="T514" s="255"/>
      <c r="U514" s="255"/>
      <c r="V514" s="255"/>
      <c r="W514" s="255"/>
      <c r="X514" s="255"/>
      <c r="Y514" s="262"/>
      <c r="Z514" s="262"/>
      <c r="AA514" s="255"/>
      <c r="AB514" s="255"/>
      <c r="AC514" s="259"/>
      <c r="AD514" s="259"/>
      <c r="AE514" s="259"/>
      <c r="AF514" s="259"/>
    </row>
    <row r="515">
      <c r="A515" s="258"/>
      <c r="B515" s="259"/>
      <c r="C515" s="259"/>
      <c r="D515" s="259"/>
      <c r="E515" s="259"/>
      <c r="F515" s="259"/>
      <c r="G515" s="260"/>
      <c r="H515" s="261"/>
      <c r="I515" s="261"/>
      <c r="J515" s="259"/>
      <c r="K515" s="259"/>
      <c r="L515" s="259"/>
      <c r="M515" s="256"/>
      <c r="N515" s="255"/>
      <c r="O515" s="255"/>
      <c r="P515" s="255"/>
      <c r="Q515" s="256"/>
      <c r="R515" s="255"/>
      <c r="S515" s="255"/>
      <c r="T515" s="255"/>
      <c r="U515" s="255"/>
      <c r="V515" s="255"/>
      <c r="W515" s="255"/>
      <c r="X515" s="255"/>
      <c r="Y515" s="262"/>
      <c r="Z515" s="262"/>
      <c r="AA515" s="255"/>
      <c r="AB515" s="255"/>
      <c r="AC515" s="259"/>
      <c r="AD515" s="259"/>
      <c r="AE515" s="259"/>
      <c r="AF515" s="259"/>
    </row>
    <row r="516">
      <c r="A516" s="258"/>
      <c r="B516" s="259"/>
      <c r="C516" s="259"/>
      <c r="D516" s="259"/>
      <c r="E516" s="259"/>
      <c r="F516" s="259"/>
      <c r="G516" s="260"/>
      <c r="H516" s="261"/>
      <c r="I516" s="261"/>
      <c r="J516" s="259"/>
      <c r="K516" s="259"/>
      <c r="L516" s="259"/>
      <c r="M516" s="256"/>
      <c r="N516" s="255"/>
      <c r="O516" s="255"/>
      <c r="P516" s="255"/>
      <c r="Q516" s="256"/>
      <c r="R516" s="255"/>
      <c r="S516" s="255"/>
      <c r="T516" s="255"/>
      <c r="U516" s="255"/>
      <c r="V516" s="255"/>
      <c r="W516" s="255"/>
      <c r="X516" s="255"/>
      <c r="Y516" s="262"/>
      <c r="Z516" s="262"/>
      <c r="AA516" s="255"/>
      <c r="AB516" s="255"/>
      <c r="AC516" s="259"/>
      <c r="AD516" s="259"/>
      <c r="AE516" s="259"/>
      <c r="AF516" s="259"/>
    </row>
    <row r="517">
      <c r="A517" s="258"/>
      <c r="B517" s="259"/>
      <c r="C517" s="259"/>
      <c r="D517" s="259"/>
      <c r="E517" s="259"/>
      <c r="F517" s="259"/>
      <c r="G517" s="260"/>
      <c r="H517" s="261"/>
      <c r="I517" s="261"/>
      <c r="J517" s="259"/>
      <c r="K517" s="259"/>
      <c r="L517" s="259"/>
      <c r="M517" s="256"/>
      <c r="N517" s="255"/>
      <c r="O517" s="255"/>
      <c r="P517" s="255"/>
      <c r="Q517" s="256"/>
      <c r="R517" s="255"/>
      <c r="S517" s="255"/>
      <c r="T517" s="255"/>
      <c r="U517" s="255"/>
      <c r="V517" s="255"/>
      <c r="W517" s="255"/>
      <c r="X517" s="255"/>
      <c r="Y517" s="262"/>
      <c r="Z517" s="262"/>
      <c r="AA517" s="255"/>
      <c r="AB517" s="255"/>
      <c r="AC517" s="259"/>
      <c r="AD517" s="259"/>
      <c r="AE517" s="259"/>
      <c r="AF517" s="259"/>
    </row>
    <row r="518">
      <c r="A518" s="258"/>
      <c r="B518" s="259"/>
      <c r="C518" s="259"/>
      <c r="D518" s="259"/>
      <c r="E518" s="259"/>
      <c r="F518" s="259"/>
      <c r="G518" s="260"/>
      <c r="H518" s="261"/>
      <c r="I518" s="261"/>
      <c r="J518" s="259"/>
      <c r="K518" s="259"/>
      <c r="L518" s="259"/>
      <c r="M518" s="256"/>
      <c r="N518" s="255"/>
      <c r="O518" s="255"/>
      <c r="P518" s="255"/>
      <c r="Q518" s="256"/>
      <c r="R518" s="255"/>
      <c r="S518" s="255"/>
      <c r="T518" s="255"/>
      <c r="U518" s="255"/>
      <c r="V518" s="255"/>
      <c r="W518" s="255"/>
      <c r="X518" s="255"/>
      <c r="Y518" s="262"/>
      <c r="Z518" s="262"/>
      <c r="AA518" s="255"/>
      <c r="AB518" s="255"/>
      <c r="AC518" s="259"/>
      <c r="AD518" s="259"/>
      <c r="AE518" s="259"/>
      <c r="AF518" s="259"/>
    </row>
    <row r="519">
      <c r="A519" s="258"/>
      <c r="B519" s="259"/>
      <c r="C519" s="259"/>
      <c r="D519" s="259"/>
      <c r="E519" s="259"/>
      <c r="F519" s="259"/>
      <c r="G519" s="260"/>
      <c r="H519" s="261"/>
      <c r="I519" s="261"/>
      <c r="J519" s="259"/>
      <c r="K519" s="259"/>
      <c r="L519" s="259"/>
      <c r="M519" s="256"/>
      <c r="N519" s="255"/>
      <c r="O519" s="255"/>
      <c r="P519" s="255"/>
      <c r="Q519" s="256"/>
      <c r="R519" s="255"/>
      <c r="S519" s="255"/>
      <c r="T519" s="255"/>
      <c r="U519" s="255"/>
      <c r="V519" s="255"/>
      <c r="W519" s="255"/>
      <c r="X519" s="255"/>
      <c r="Y519" s="262"/>
      <c r="Z519" s="262"/>
      <c r="AA519" s="255"/>
      <c r="AB519" s="255"/>
      <c r="AC519" s="259"/>
      <c r="AD519" s="259"/>
      <c r="AE519" s="259"/>
      <c r="AF519" s="259"/>
    </row>
    <row r="520">
      <c r="A520" s="258"/>
      <c r="B520" s="259"/>
      <c r="C520" s="259"/>
      <c r="D520" s="259"/>
      <c r="E520" s="259"/>
      <c r="F520" s="259"/>
      <c r="G520" s="260"/>
      <c r="H520" s="261"/>
      <c r="I520" s="261"/>
      <c r="J520" s="259"/>
      <c r="K520" s="259"/>
      <c r="L520" s="259"/>
      <c r="M520" s="256"/>
      <c r="N520" s="255"/>
      <c r="O520" s="255"/>
      <c r="P520" s="255"/>
      <c r="Q520" s="256"/>
      <c r="R520" s="255"/>
      <c r="S520" s="255"/>
      <c r="T520" s="255"/>
      <c r="U520" s="255"/>
      <c r="V520" s="255"/>
      <c r="W520" s="255"/>
      <c r="X520" s="255"/>
      <c r="Y520" s="262"/>
      <c r="Z520" s="262"/>
      <c r="AA520" s="255"/>
      <c r="AB520" s="255"/>
      <c r="AC520" s="259"/>
      <c r="AD520" s="259"/>
      <c r="AE520" s="259"/>
      <c r="AF520" s="259"/>
    </row>
    <row r="521">
      <c r="A521" s="258"/>
      <c r="B521" s="259"/>
      <c r="C521" s="259"/>
      <c r="D521" s="259"/>
      <c r="E521" s="259"/>
      <c r="F521" s="259"/>
      <c r="G521" s="260"/>
      <c r="H521" s="261"/>
      <c r="I521" s="261"/>
      <c r="J521" s="259"/>
      <c r="K521" s="259"/>
      <c r="L521" s="259"/>
      <c r="M521" s="256"/>
      <c r="N521" s="255"/>
      <c r="O521" s="255"/>
      <c r="P521" s="255"/>
      <c r="Q521" s="256"/>
      <c r="R521" s="255"/>
      <c r="S521" s="255"/>
      <c r="T521" s="255"/>
      <c r="U521" s="255"/>
      <c r="V521" s="255"/>
      <c r="W521" s="255"/>
      <c r="X521" s="255"/>
      <c r="Y521" s="262"/>
      <c r="Z521" s="262"/>
      <c r="AA521" s="255"/>
      <c r="AB521" s="255"/>
      <c r="AC521" s="259"/>
      <c r="AD521" s="259"/>
      <c r="AE521" s="259"/>
      <c r="AF521" s="259"/>
    </row>
    <row r="522">
      <c r="A522" s="258"/>
      <c r="B522" s="259"/>
      <c r="C522" s="259"/>
      <c r="D522" s="259"/>
      <c r="E522" s="259"/>
      <c r="F522" s="259"/>
      <c r="G522" s="260"/>
      <c r="H522" s="261"/>
      <c r="I522" s="261"/>
      <c r="J522" s="259"/>
      <c r="K522" s="259"/>
      <c r="L522" s="259"/>
      <c r="M522" s="256"/>
      <c r="N522" s="255"/>
      <c r="O522" s="255"/>
      <c r="P522" s="255"/>
      <c r="Q522" s="256"/>
      <c r="R522" s="255"/>
      <c r="S522" s="255"/>
      <c r="T522" s="255"/>
      <c r="U522" s="255"/>
      <c r="V522" s="255"/>
      <c r="W522" s="255"/>
      <c r="X522" s="255"/>
      <c r="Y522" s="262"/>
      <c r="Z522" s="262"/>
      <c r="AA522" s="255"/>
      <c r="AB522" s="255"/>
      <c r="AC522" s="259"/>
      <c r="AD522" s="259"/>
      <c r="AE522" s="259"/>
      <c r="AF522" s="259"/>
    </row>
    <row r="523">
      <c r="A523" s="258"/>
      <c r="B523" s="259"/>
      <c r="C523" s="259"/>
      <c r="D523" s="259"/>
      <c r="E523" s="259"/>
      <c r="F523" s="259"/>
      <c r="G523" s="260"/>
      <c r="H523" s="261"/>
      <c r="I523" s="261"/>
      <c r="J523" s="259"/>
      <c r="K523" s="259"/>
      <c r="L523" s="259"/>
      <c r="M523" s="256"/>
      <c r="N523" s="255"/>
      <c r="O523" s="255"/>
      <c r="P523" s="255"/>
      <c r="Q523" s="256"/>
      <c r="R523" s="255"/>
      <c r="S523" s="255"/>
      <c r="T523" s="255"/>
      <c r="U523" s="255"/>
      <c r="V523" s="255"/>
      <c r="W523" s="255"/>
      <c r="X523" s="255"/>
      <c r="Y523" s="262"/>
      <c r="Z523" s="262"/>
      <c r="AA523" s="255"/>
      <c r="AB523" s="255"/>
      <c r="AC523" s="259"/>
      <c r="AD523" s="259"/>
      <c r="AE523" s="259"/>
      <c r="AF523" s="259"/>
    </row>
    <row r="524">
      <c r="A524" s="258"/>
      <c r="B524" s="259"/>
      <c r="C524" s="259"/>
      <c r="D524" s="259"/>
      <c r="E524" s="259"/>
      <c r="F524" s="259"/>
      <c r="G524" s="260"/>
      <c r="H524" s="261"/>
      <c r="I524" s="261"/>
      <c r="J524" s="259"/>
      <c r="K524" s="259"/>
      <c r="L524" s="259"/>
      <c r="M524" s="256"/>
      <c r="N524" s="255"/>
      <c r="O524" s="255"/>
      <c r="P524" s="255"/>
      <c r="Q524" s="256"/>
      <c r="R524" s="255"/>
      <c r="S524" s="255"/>
      <c r="T524" s="255"/>
      <c r="U524" s="255"/>
      <c r="V524" s="255"/>
      <c r="W524" s="255"/>
      <c r="X524" s="255"/>
      <c r="Y524" s="262"/>
      <c r="Z524" s="262"/>
      <c r="AA524" s="255"/>
      <c r="AB524" s="255"/>
      <c r="AC524" s="259"/>
      <c r="AD524" s="259"/>
      <c r="AE524" s="259"/>
      <c r="AF524" s="259"/>
    </row>
    <row r="525">
      <c r="A525" s="258"/>
      <c r="B525" s="259"/>
      <c r="C525" s="259"/>
      <c r="D525" s="259"/>
      <c r="E525" s="259"/>
      <c r="F525" s="259"/>
      <c r="G525" s="260"/>
      <c r="H525" s="261"/>
      <c r="I525" s="261"/>
      <c r="J525" s="259"/>
      <c r="K525" s="259"/>
      <c r="L525" s="259"/>
      <c r="M525" s="256"/>
      <c r="N525" s="255"/>
      <c r="O525" s="255"/>
      <c r="P525" s="255"/>
      <c r="Q525" s="256"/>
      <c r="R525" s="255"/>
      <c r="S525" s="255"/>
      <c r="T525" s="255"/>
      <c r="U525" s="255"/>
      <c r="V525" s="255"/>
      <c r="W525" s="255"/>
      <c r="X525" s="255"/>
      <c r="Y525" s="262"/>
      <c r="Z525" s="262"/>
      <c r="AA525" s="255"/>
      <c r="AB525" s="255"/>
      <c r="AC525" s="259"/>
      <c r="AD525" s="259"/>
      <c r="AE525" s="259"/>
      <c r="AF525" s="259"/>
    </row>
    <row r="526">
      <c r="A526" s="258"/>
      <c r="B526" s="259"/>
      <c r="C526" s="259"/>
      <c r="D526" s="259"/>
      <c r="E526" s="259"/>
      <c r="F526" s="259"/>
      <c r="G526" s="260"/>
      <c r="H526" s="261"/>
      <c r="I526" s="261"/>
      <c r="J526" s="259"/>
      <c r="K526" s="259"/>
      <c r="L526" s="259"/>
      <c r="M526" s="256"/>
      <c r="N526" s="255"/>
      <c r="O526" s="255"/>
      <c r="P526" s="255"/>
      <c r="Q526" s="256"/>
      <c r="R526" s="255"/>
      <c r="S526" s="255"/>
      <c r="T526" s="255"/>
      <c r="U526" s="255"/>
      <c r="V526" s="255"/>
      <c r="W526" s="255"/>
      <c r="X526" s="255"/>
      <c r="Y526" s="262"/>
      <c r="Z526" s="262"/>
      <c r="AA526" s="255"/>
      <c r="AB526" s="255"/>
      <c r="AC526" s="259"/>
      <c r="AD526" s="259"/>
      <c r="AE526" s="259"/>
      <c r="AF526" s="259"/>
    </row>
    <row r="527">
      <c r="A527" s="258"/>
      <c r="B527" s="259"/>
      <c r="C527" s="259"/>
      <c r="D527" s="259"/>
      <c r="E527" s="259"/>
      <c r="F527" s="259"/>
      <c r="G527" s="260"/>
      <c r="H527" s="261"/>
      <c r="I527" s="261"/>
      <c r="J527" s="259"/>
      <c r="K527" s="259"/>
      <c r="L527" s="259"/>
      <c r="M527" s="256"/>
      <c r="N527" s="255"/>
      <c r="O527" s="255"/>
      <c r="P527" s="255"/>
      <c r="Q527" s="256"/>
      <c r="R527" s="255"/>
      <c r="S527" s="255"/>
      <c r="T527" s="255"/>
      <c r="U527" s="255"/>
      <c r="V527" s="255"/>
      <c r="W527" s="255"/>
      <c r="X527" s="255"/>
      <c r="Y527" s="262"/>
      <c r="Z527" s="262"/>
      <c r="AA527" s="255"/>
      <c r="AB527" s="255"/>
      <c r="AC527" s="259"/>
      <c r="AD527" s="259"/>
      <c r="AE527" s="259"/>
      <c r="AF527" s="259"/>
    </row>
    <row r="528">
      <c r="A528" s="258"/>
      <c r="B528" s="259"/>
      <c r="C528" s="259"/>
      <c r="D528" s="259"/>
      <c r="E528" s="259"/>
      <c r="F528" s="259"/>
      <c r="G528" s="260"/>
      <c r="H528" s="261"/>
      <c r="I528" s="261"/>
      <c r="J528" s="259"/>
      <c r="K528" s="259"/>
      <c r="L528" s="259"/>
      <c r="M528" s="256"/>
      <c r="N528" s="255"/>
      <c r="O528" s="255"/>
      <c r="P528" s="255"/>
      <c r="Q528" s="256"/>
      <c r="R528" s="255"/>
      <c r="S528" s="255"/>
      <c r="T528" s="255"/>
      <c r="U528" s="255"/>
      <c r="V528" s="255"/>
      <c r="W528" s="255"/>
      <c r="X528" s="255"/>
      <c r="Y528" s="262"/>
      <c r="Z528" s="262"/>
      <c r="AA528" s="255"/>
      <c r="AB528" s="255"/>
      <c r="AC528" s="259"/>
      <c r="AD528" s="259"/>
      <c r="AE528" s="259"/>
      <c r="AF528" s="259"/>
    </row>
    <row r="529">
      <c r="A529" s="258"/>
      <c r="B529" s="259"/>
      <c r="C529" s="259"/>
      <c r="D529" s="259"/>
      <c r="E529" s="259"/>
      <c r="F529" s="259"/>
      <c r="G529" s="260"/>
      <c r="H529" s="261"/>
      <c r="I529" s="261"/>
      <c r="J529" s="259"/>
      <c r="K529" s="259"/>
      <c r="L529" s="259"/>
      <c r="M529" s="256"/>
      <c r="N529" s="255"/>
      <c r="O529" s="255"/>
      <c r="P529" s="255"/>
      <c r="Q529" s="256"/>
      <c r="R529" s="255"/>
      <c r="S529" s="255"/>
      <c r="T529" s="255"/>
      <c r="U529" s="255"/>
      <c r="V529" s="255"/>
      <c r="W529" s="255"/>
      <c r="X529" s="255"/>
      <c r="Y529" s="262"/>
      <c r="Z529" s="262"/>
      <c r="AA529" s="255"/>
      <c r="AB529" s="255"/>
      <c r="AC529" s="259"/>
      <c r="AD529" s="259"/>
      <c r="AE529" s="259"/>
      <c r="AF529" s="259"/>
    </row>
    <row r="530">
      <c r="A530" s="258"/>
      <c r="B530" s="259"/>
      <c r="C530" s="259"/>
      <c r="D530" s="259"/>
      <c r="E530" s="259"/>
      <c r="F530" s="259"/>
      <c r="G530" s="260"/>
      <c r="H530" s="261"/>
      <c r="I530" s="261"/>
      <c r="J530" s="259"/>
      <c r="K530" s="259"/>
      <c r="L530" s="259"/>
      <c r="M530" s="256"/>
      <c r="N530" s="255"/>
      <c r="O530" s="255"/>
      <c r="P530" s="255"/>
      <c r="Q530" s="256"/>
      <c r="R530" s="255"/>
      <c r="S530" s="255"/>
      <c r="T530" s="255"/>
      <c r="U530" s="255"/>
      <c r="V530" s="255"/>
      <c r="W530" s="255"/>
      <c r="X530" s="255"/>
      <c r="Y530" s="262"/>
      <c r="Z530" s="262"/>
      <c r="AA530" s="255"/>
      <c r="AB530" s="255"/>
      <c r="AC530" s="259"/>
      <c r="AD530" s="259"/>
      <c r="AE530" s="259"/>
      <c r="AF530" s="259"/>
    </row>
    <row r="531">
      <c r="A531" s="258"/>
      <c r="B531" s="259"/>
      <c r="C531" s="259"/>
      <c r="D531" s="259"/>
      <c r="E531" s="259"/>
      <c r="F531" s="259"/>
      <c r="G531" s="260"/>
      <c r="H531" s="261"/>
      <c r="I531" s="261"/>
      <c r="J531" s="259"/>
      <c r="K531" s="259"/>
      <c r="L531" s="259"/>
      <c r="M531" s="256"/>
      <c r="N531" s="255"/>
      <c r="O531" s="255"/>
      <c r="P531" s="255"/>
      <c r="Q531" s="256"/>
      <c r="R531" s="255"/>
      <c r="S531" s="255"/>
      <c r="T531" s="255"/>
      <c r="U531" s="255"/>
      <c r="V531" s="255"/>
      <c r="W531" s="255"/>
      <c r="X531" s="255"/>
      <c r="Y531" s="262"/>
      <c r="Z531" s="262"/>
      <c r="AA531" s="255"/>
      <c r="AB531" s="255"/>
      <c r="AC531" s="259"/>
      <c r="AD531" s="259"/>
      <c r="AE531" s="259"/>
      <c r="AF531" s="259"/>
    </row>
    <row r="532">
      <c r="A532" s="258"/>
      <c r="B532" s="259"/>
      <c r="C532" s="259"/>
      <c r="D532" s="259"/>
      <c r="E532" s="259"/>
      <c r="F532" s="259"/>
      <c r="G532" s="260"/>
      <c r="H532" s="261"/>
      <c r="I532" s="261"/>
      <c r="J532" s="259"/>
      <c r="K532" s="259"/>
      <c r="L532" s="259"/>
      <c r="M532" s="256"/>
      <c r="N532" s="255"/>
      <c r="O532" s="255"/>
      <c r="P532" s="255"/>
      <c r="Q532" s="256"/>
      <c r="R532" s="255"/>
      <c r="S532" s="255"/>
      <c r="T532" s="255"/>
      <c r="U532" s="255"/>
      <c r="V532" s="255"/>
      <c r="W532" s="255"/>
      <c r="X532" s="255"/>
      <c r="Y532" s="262"/>
      <c r="Z532" s="262"/>
      <c r="AA532" s="255"/>
      <c r="AB532" s="255"/>
      <c r="AC532" s="259"/>
      <c r="AD532" s="259"/>
      <c r="AE532" s="259"/>
      <c r="AF532" s="259"/>
    </row>
    <row r="533">
      <c r="A533" s="258"/>
      <c r="B533" s="259"/>
      <c r="C533" s="259"/>
      <c r="D533" s="259"/>
      <c r="E533" s="259"/>
      <c r="F533" s="259"/>
      <c r="G533" s="260"/>
      <c r="H533" s="261"/>
      <c r="I533" s="261"/>
      <c r="J533" s="259"/>
      <c r="K533" s="259"/>
      <c r="L533" s="259"/>
      <c r="M533" s="256"/>
      <c r="N533" s="255"/>
      <c r="O533" s="255"/>
      <c r="P533" s="255"/>
      <c r="Q533" s="256"/>
      <c r="R533" s="255"/>
      <c r="S533" s="255"/>
      <c r="T533" s="255"/>
      <c r="U533" s="255"/>
      <c r="V533" s="255"/>
      <c r="W533" s="255"/>
      <c r="X533" s="255"/>
      <c r="Y533" s="262"/>
      <c r="Z533" s="262"/>
      <c r="AA533" s="255"/>
      <c r="AB533" s="255"/>
      <c r="AC533" s="259"/>
      <c r="AD533" s="259"/>
      <c r="AE533" s="259"/>
      <c r="AF533" s="259"/>
    </row>
    <row r="534">
      <c r="A534" s="258"/>
      <c r="B534" s="259"/>
      <c r="C534" s="259"/>
      <c r="D534" s="259"/>
      <c r="E534" s="259"/>
      <c r="F534" s="259"/>
      <c r="G534" s="260"/>
      <c r="H534" s="261"/>
      <c r="I534" s="261"/>
      <c r="J534" s="259"/>
      <c r="K534" s="259"/>
      <c r="L534" s="259"/>
      <c r="M534" s="256"/>
      <c r="N534" s="255"/>
      <c r="O534" s="255"/>
      <c r="P534" s="255"/>
      <c r="Q534" s="256"/>
      <c r="R534" s="255"/>
      <c r="S534" s="255"/>
      <c r="T534" s="255"/>
      <c r="U534" s="255"/>
      <c r="V534" s="255"/>
      <c r="W534" s="255"/>
      <c r="X534" s="255"/>
      <c r="Y534" s="262"/>
      <c r="Z534" s="262"/>
      <c r="AA534" s="255"/>
      <c r="AB534" s="255"/>
      <c r="AC534" s="259"/>
      <c r="AD534" s="259"/>
      <c r="AE534" s="259"/>
      <c r="AF534" s="259"/>
    </row>
    <row r="535">
      <c r="A535" s="258"/>
      <c r="B535" s="259"/>
      <c r="C535" s="259"/>
      <c r="D535" s="259"/>
      <c r="E535" s="259"/>
      <c r="F535" s="259"/>
      <c r="G535" s="260"/>
      <c r="H535" s="261"/>
      <c r="I535" s="261"/>
      <c r="J535" s="259"/>
      <c r="K535" s="259"/>
      <c r="L535" s="259"/>
      <c r="M535" s="256"/>
      <c r="N535" s="255"/>
      <c r="O535" s="255"/>
      <c r="P535" s="255"/>
      <c r="Q535" s="256"/>
      <c r="R535" s="255"/>
      <c r="S535" s="255"/>
      <c r="T535" s="255"/>
      <c r="U535" s="255"/>
      <c r="V535" s="255"/>
      <c r="W535" s="255"/>
      <c r="X535" s="255"/>
      <c r="Y535" s="262"/>
      <c r="Z535" s="262"/>
      <c r="AA535" s="255"/>
      <c r="AB535" s="255"/>
      <c r="AC535" s="259"/>
      <c r="AD535" s="259"/>
      <c r="AE535" s="259"/>
      <c r="AF535" s="259"/>
    </row>
    <row r="536">
      <c r="A536" s="258"/>
      <c r="B536" s="259"/>
      <c r="C536" s="259"/>
      <c r="D536" s="259"/>
      <c r="E536" s="259"/>
      <c r="F536" s="259"/>
      <c r="G536" s="260"/>
      <c r="H536" s="261"/>
      <c r="I536" s="261"/>
      <c r="J536" s="259"/>
      <c r="K536" s="259"/>
      <c r="L536" s="259"/>
      <c r="M536" s="256"/>
      <c r="N536" s="255"/>
      <c r="O536" s="255"/>
      <c r="P536" s="255"/>
      <c r="Q536" s="256"/>
      <c r="R536" s="255"/>
      <c r="S536" s="255"/>
      <c r="T536" s="255"/>
      <c r="U536" s="255"/>
      <c r="V536" s="255"/>
      <c r="W536" s="255"/>
      <c r="X536" s="255"/>
      <c r="Y536" s="262"/>
      <c r="Z536" s="262"/>
      <c r="AA536" s="255"/>
      <c r="AB536" s="255"/>
      <c r="AC536" s="259"/>
      <c r="AD536" s="259"/>
      <c r="AE536" s="259"/>
      <c r="AF536" s="259"/>
    </row>
    <row r="537">
      <c r="A537" s="258"/>
      <c r="B537" s="259"/>
      <c r="C537" s="259"/>
      <c r="D537" s="259"/>
      <c r="E537" s="259"/>
      <c r="F537" s="259"/>
      <c r="G537" s="260"/>
      <c r="H537" s="261"/>
      <c r="I537" s="261"/>
      <c r="J537" s="259"/>
      <c r="K537" s="259"/>
      <c r="L537" s="259"/>
      <c r="M537" s="256"/>
      <c r="N537" s="255"/>
      <c r="O537" s="255"/>
      <c r="P537" s="255"/>
      <c r="Q537" s="256"/>
      <c r="R537" s="255"/>
      <c r="S537" s="255"/>
      <c r="T537" s="255"/>
      <c r="U537" s="255"/>
      <c r="V537" s="255"/>
      <c r="W537" s="255"/>
      <c r="X537" s="255"/>
      <c r="Y537" s="262"/>
      <c r="Z537" s="262"/>
      <c r="AA537" s="255"/>
      <c r="AB537" s="255"/>
      <c r="AC537" s="259"/>
      <c r="AD537" s="259"/>
      <c r="AE537" s="259"/>
      <c r="AF537" s="259"/>
    </row>
    <row r="538">
      <c r="A538" s="258"/>
      <c r="B538" s="259"/>
      <c r="C538" s="259"/>
      <c r="D538" s="259"/>
      <c r="E538" s="259"/>
      <c r="F538" s="259"/>
      <c r="G538" s="260"/>
      <c r="H538" s="261"/>
      <c r="I538" s="261"/>
      <c r="J538" s="259"/>
      <c r="K538" s="259"/>
      <c r="L538" s="259"/>
      <c r="M538" s="256"/>
      <c r="N538" s="255"/>
      <c r="O538" s="255"/>
      <c r="P538" s="255"/>
      <c r="Q538" s="256"/>
      <c r="R538" s="255"/>
      <c r="S538" s="255"/>
      <c r="T538" s="255"/>
      <c r="U538" s="255"/>
      <c r="V538" s="255"/>
      <c r="W538" s="255"/>
      <c r="X538" s="255"/>
      <c r="Y538" s="262"/>
      <c r="Z538" s="262"/>
      <c r="AA538" s="255"/>
      <c r="AB538" s="255"/>
      <c r="AC538" s="259"/>
      <c r="AD538" s="259"/>
      <c r="AE538" s="259"/>
      <c r="AF538" s="259"/>
    </row>
    <row r="539">
      <c r="A539" s="258"/>
      <c r="B539" s="259"/>
      <c r="C539" s="259"/>
      <c r="D539" s="259"/>
      <c r="E539" s="259"/>
      <c r="F539" s="259"/>
      <c r="G539" s="260"/>
      <c r="H539" s="261"/>
      <c r="I539" s="261"/>
      <c r="J539" s="259"/>
      <c r="K539" s="259"/>
      <c r="L539" s="259"/>
      <c r="M539" s="256"/>
      <c r="N539" s="255"/>
      <c r="O539" s="255"/>
      <c r="P539" s="255"/>
      <c r="Q539" s="256"/>
      <c r="R539" s="255"/>
      <c r="S539" s="255"/>
      <c r="T539" s="255"/>
      <c r="U539" s="255"/>
      <c r="V539" s="255"/>
      <c r="W539" s="255"/>
      <c r="X539" s="255"/>
      <c r="Y539" s="262"/>
      <c r="Z539" s="262"/>
      <c r="AA539" s="255"/>
      <c r="AB539" s="255"/>
      <c r="AC539" s="259"/>
      <c r="AD539" s="259"/>
      <c r="AE539" s="259"/>
      <c r="AF539" s="259"/>
    </row>
    <row r="540">
      <c r="A540" s="258"/>
      <c r="B540" s="259"/>
      <c r="C540" s="259"/>
      <c r="D540" s="259"/>
      <c r="E540" s="259"/>
      <c r="F540" s="259"/>
      <c r="G540" s="260"/>
      <c r="H540" s="261"/>
      <c r="I540" s="261"/>
      <c r="J540" s="259"/>
      <c r="K540" s="259"/>
      <c r="L540" s="259"/>
      <c r="M540" s="256"/>
      <c r="N540" s="255"/>
      <c r="O540" s="255"/>
      <c r="P540" s="255"/>
      <c r="Q540" s="256"/>
      <c r="R540" s="255"/>
      <c r="S540" s="255"/>
      <c r="T540" s="255"/>
      <c r="U540" s="255"/>
      <c r="V540" s="255"/>
      <c r="W540" s="255"/>
      <c r="X540" s="255"/>
      <c r="Y540" s="262"/>
      <c r="Z540" s="262"/>
      <c r="AA540" s="255"/>
      <c r="AB540" s="255"/>
      <c r="AC540" s="259"/>
      <c r="AD540" s="259"/>
      <c r="AE540" s="259"/>
      <c r="AF540" s="259"/>
    </row>
    <row r="541">
      <c r="A541" s="258"/>
      <c r="B541" s="259"/>
      <c r="C541" s="259"/>
      <c r="D541" s="259"/>
      <c r="E541" s="259"/>
      <c r="F541" s="259"/>
      <c r="G541" s="260"/>
      <c r="H541" s="261"/>
      <c r="I541" s="261"/>
      <c r="J541" s="259"/>
      <c r="K541" s="259"/>
      <c r="L541" s="259"/>
      <c r="M541" s="256"/>
      <c r="N541" s="255"/>
      <c r="O541" s="255"/>
      <c r="P541" s="255"/>
      <c r="Q541" s="256"/>
      <c r="R541" s="255"/>
      <c r="S541" s="255"/>
      <c r="T541" s="255"/>
      <c r="U541" s="255"/>
      <c r="V541" s="255"/>
      <c r="W541" s="255"/>
      <c r="X541" s="255"/>
      <c r="Y541" s="262"/>
      <c r="Z541" s="262"/>
      <c r="AA541" s="255"/>
      <c r="AB541" s="255"/>
      <c r="AC541" s="259"/>
      <c r="AD541" s="259"/>
      <c r="AE541" s="259"/>
      <c r="AF541" s="259"/>
    </row>
    <row r="542">
      <c r="A542" s="258"/>
      <c r="B542" s="259"/>
      <c r="C542" s="259"/>
      <c r="D542" s="259"/>
      <c r="E542" s="259"/>
      <c r="F542" s="259"/>
      <c r="G542" s="260"/>
      <c r="H542" s="261"/>
      <c r="I542" s="261"/>
      <c r="J542" s="259"/>
      <c r="K542" s="259"/>
      <c r="L542" s="259"/>
      <c r="M542" s="256"/>
      <c r="N542" s="255"/>
      <c r="O542" s="255"/>
      <c r="P542" s="255"/>
      <c r="Q542" s="256"/>
      <c r="R542" s="255"/>
      <c r="S542" s="255"/>
      <c r="T542" s="255"/>
      <c r="U542" s="255"/>
      <c r="V542" s="255"/>
      <c r="W542" s="255"/>
      <c r="X542" s="255"/>
      <c r="Y542" s="262"/>
      <c r="Z542" s="262"/>
      <c r="AA542" s="255"/>
      <c r="AB542" s="255"/>
      <c r="AC542" s="259"/>
      <c r="AD542" s="259"/>
      <c r="AE542" s="259"/>
      <c r="AF542" s="259"/>
    </row>
    <row r="543">
      <c r="A543" s="258"/>
      <c r="B543" s="259"/>
      <c r="C543" s="259"/>
      <c r="D543" s="259"/>
      <c r="E543" s="259"/>
      <c r="F543" s="259"/>
      <c r="G543" s="260"/>
      <c r="H543" s="261"/>
      <c r="I543" s="261"/>
      <c r="J543" s="259"/>
      <c r="K543" s="259"/>
      <c r="L543" s="259"/>
      <c r="M543" s="256"/>
      <c r="N543" s="255"/>
      <c r="O543" s="255"/>
      <c r="P543" s="255"/>
      <c r="Q543" s="256"/>
      <c r="R543" s="255"/>
      <c r="S543" s="255"/>
      <c r="T543" s="255"/>
      <c r="U543" s="255"/>
      <c r="V543" s="255"/>
      <c r="W543" s="255"/>
      <c r="X543" s="255"/>
      <c r="Y543" s="262"/>
      <c r="Z543" s="262"/>
      <c r="AA543" s="255"/>
      <c r="AB543" s="255"/>
      <c r="AC543" s="259"/>
      <c r="AD543" s="259"/>
      <c r="AE543" s="259"/>
      <c r="AF543" s="259"/>
    </row>
    <row r="544">
      <c r="A544" s="258"/>
      <c r="B544" s="259"/>
      <c r="C544" s="259"/>
      <c r="D544" s="259"/>
      <c r="E544" s="259"/>
      <c r="F544" s="259"/>
      <c r="G544" s="260"/>
      <c r="H544" s="261"/>
      <c r="I544" s="261"/>
      <c r="J544" s="259"/>
      <c r="K544" s="259"/>
      <c r="L544" s="259"/>
      <c r="M544" s="256"/>
      <c r="N544" s="255"/>
      <c r="O544" s="255"/>
      <c r="P544" s="255"/>
      <c r="Q544" s="256"/>
      <c r="R544" s="255"/>
      <c r="S544" s="255"/>
      <c r="T544" s="255"/>
      <c r="U544" s="255"/>
      <c r="V544" s="255"/>
      <c r="W544" s="255"/>
      <c r="X544" s="255"/>
      <c r="Y544" s="262"/>
      <c r="Z544" s="262"/>
      <c r="AA544" s="255"/>
      <c r="AB544" s="255"/>
      <c r="AC544" s="259"/>
      <c r="AD544" s="259"/>
      <c r="AE544" s="259"/>
      <c r="AF544" s="259"/>
    </row>
    <row r="545">
      <c r="A545" s="258"/>
      <c r="B545" s="259"/>
      <c r="C545" s="259"/>
      <c r="D545" s="259"/>
      <c r="E545" s="259"/>
      <c r="F545" s="259"/>
      <c r="G545" s="260"/>
      <c r="H545" s="261"/>
      <c r="I545" s="261"/>
      <c r="J545" s="259"/>
      <c r="K545" s="259"/>
      <c r="L545" s="259"/>
      <c r="M545" s="256"/>
      <c r="N545" s="255"/>
      <c r="O545" s="255"/>
      <c r="P545" s="255"/>
      <c r="Q545" s="256"/>
      <c r="R545" s="255"/>
      <c r="S545" s="255"/>
      <c r="T545" s="255"/>
      <c r="U545" s="255"/>
      <c r="V545" s="255"/>
      <c r="W545" s="255"/>
      <c r="X545" s="255"/>
      <c r="Y545" s="262"/>
      <c r="Z545" s="262"/>
      <c r="AA545" s="255"/>
      <c r="AB545" s="255"/>
      <c r="AC545" s="259"/>
      <c r="AD545" s="259"/>
      <c r="AE545" s="259"/>
      <c r="AF545" s="259"/>
    </row>
    <row r="546">
      <c r="A546" s="258"/>
      <c r="B546" s="259"/>
      <c r="C546" s="259"/>
      <c r="D546" s="259"/>
      <c r="E546" s="259"/>
      <c r="F546" s="259"/>
      <c r="G546" s="260"/>
      <c r="H546" s="261"/>
      <c r="I546" s="261"/>
      <c r="J546" s="259"/>
      <c r="K546" s="259"/>
      <c r="L546" s="259"/>
      <c r="M546" s="256"/>
      <c r="N546" s="255"/>
      <c r="O546" s="255"/>
      <c r="P546" s="255"/>
      <c r="Q546" s="256"/>
      <c r="R546" s="255"/>
      <c r="S546" s="255"/>
      <c r="T546" s="255"/>
      <c r="U546" s="255"/>
      <c r="V546" s="255"/>
      <c r="W546" s="255"/>
      <c r="X546" s="255"/>
      <c r="Y546" s="262"/>
      <c r="Z546" s="262"/>
      <c r="AA546" s="255"/>
      <c r="AB546" s="255"/>
      <c r="AC546" s="259"/>
      <c r="AD546" s="259"/>
      <c r="AE546" s="259"/>
      <c r="AF546" s="259"/>
    </row>
    <row r="547">
      <c r="A547" s="258"/>
      <c r="B547" s="259"/>
      <c r="C547" s="259"/>
      <c r="D547" s="259"/>
      <c r="E547" s="259"/>
      <c r="F547" s="259"/>
      <c r="G547" s="260"/>
      <c r="H547" s="261"/>
      <c r="I547" s="261"/>
      <c r="J547" s="259"/>
      <c r="K547" s="259"/>
      <c r="L547" s="259"/>
      <c r="M547" s="256"/>
      <c r="N547" s="255"/>
      <c r="O547" s="255"/>
      <c r="P547" s="255"/>
      <c r="Q547" s="256"/>
      <c r="R547" s="255"/>
      <c r="S547" s="255"/>
      <c r="T547" s="255"/>
      <c r="U547" s="255"/>
      <c r="V547" s="255"/>
      <c r="W547" s="255"/>
      <c r="X547" s="255"/>
      <c r="Y547" s="262"/>
      <c r="Z547" s="262"/>
      <c r="AA547" s="255"/>
      <c r="AB547" s="255"/>
      <c r="AC547" s="259"/>
      <c r="AD547" s="259"/>
      <c r="AE547" s="259"/>
      <c r="AF547" s="259"/>
    </row>
    <row r="548">
      <c r="A548" s="258"/>
      <c r="B548" s="259"/>
      <c r="C548" s="259"/>
      <c r="D548" s="259"/>
      <c r="E548" s="259"/>
      <c r="F548" s="259"/>
      <c r="G548" s="260"/>
      <c r="H548" s="261"/>
      <c r="I548" s="261"/>
      <c r="J548" s="259"/>
      <c r="K548" s="259"/>
      <c r="L548" s="259"/>
      <c r="M548" s="256"/>
      <c r="N548" s="255"/>
      <c r="O548" s="255"/>
      <c r="P548" s="255"/>
      <c r="Q548" s="256"/>
      <c r="R548" s="255"/>
      <c r="S548" s="255"/>
      <c r="T548" s="255"/>
      <c r="U548" s="255"/>
      <c r="V548" s="255"/>
      <c r="W548" s="255"/>
      <c r="X548" s="255"/>
      <c r="Y548" s="262"/>
      <c r="Z548" s="262"/>
      <c r="AA548" s="255"/>
      <c r="AB548" s="255"/>
      <c r="AC548" s="259"/>
      <c r="AD548" s="259"/>
      <c r="AE548" s="259"/>
      <c r="AF548" s="259"/>
    </row>
    <row r="549">
      <c r="A549" s="258"/>
      <c r="B549" s="259"/>
      <c r="C549" s="259"/>
      <c r="D549" s="259"/>
      <c r="E549" s="259"/>
      <c r="F549" s="259"/>
      <c r="G549" s="260"/>
      <c r="H549" s="261"/>
      <c r="I549" s="261"/>
      <c r="J549" s="259"/>
      <c r="K549" s="259"/>
      <c r="L549" s="259"/>
      <c r="M549" s="256"/>
      <c r="N549" s="255"/>
      <c r="O549" s="255"/>
      <c r="P549" s="255"/>
      <c r="Q549" s="256"/>
      <c r="R549" s="255"/>
      <c r="S549" s="255"/>
      <c r="T549" s="255"/>
      <c r="U549" s="255"/>
      <c r="V549" s="255"/>
      <c r="W549" s="255"/>
      <c r="X549" s="255"/>
      <c r="Y549" s="262"/>
      <c r="Z549" s="262"/>
      <c r="AA549" s="255"/>
      <c r="AB549" s="255"/>
      <c r="AC549" s="259"/>
      <c r="AD549" s="259"/>
      <c r="AE549" s="259"/>
      <c r="AF549" s="259"/>
    </row>
    <row r="550">
      <c r="A550" s="258"/>
      <c r="B550" s="259"/>
      <c r="C550" s="259"/>
      <c r="D550" s="259"/>
      <c r="E550" s="259"/>
      <c r="F550" s="259"/>
      <c r="G550" s="260"/>
      <c r="H550" s="261"/>
      <c r="I550" s="261"/>
      <c r="J550" s="259"/>
      <c r="K550" s="259"/>
      <c r="L550" s="259"/>
      <c r="M550" s="256"/>
      <c r="N550" s="255"/>
      <c r="O550" s="255"/>
      <c r="P550" s="255"/>
      <c r="Q550" s="256"/>
      <c r="R550" s="255"/>
      <c r="S550" s="255"/>
      <c r="T550" s="255"/>
      <c r="U550" s="255"/>
      <c r="V550" s="255"/>
      <c r="W550" s="255"/>
      <c r="X550" s="255"/>
      <c r="Y550" s="262"/>
      <c r="Z550" s="262"/>
      <c r="AA550" s="255"/>
      <c r="AB550" s="255"/>
      <c r="AC550" s="259"/>
      <c r="AD550" s="259"/>
      <c r="AE550" s="259"/>
      <c r="AF550" s="259"/>
    </row>
    <row r="551">
      <c r="A551" s="258"/>
      <c r="B551" s="259"/>
      <c r="C551" s="259"/>
      <c r="D551" s="259"/>
      <c r="E551" s="259"/>
      <c r="F551" s="259"/>
      <c r="G551" s="260"/>
      <c r="H551" s="261"/>
      <c r="I551" s="261"/>
      <c r="J551" s="259"/>
      <c r="K551" s="259"/>
      <c r="L551" s="259"/>
      <c r="M551" s="256"/>
      <c r="N551" s="255"/>
      <c r="O551" s="255"/>
      <c r="P551" s="255"/>
      <c r="Q551" s="256"/>
      <c r="R551" s="255"/>
      <c r="S551" s="255"/>
      <c r="T551" s="255"/>
      <c r="U551" s="255"/>
      <c r="V551" s="255"/>
      <c r="W551" s="255"/>
      <c r="X551" s="255"/>
      <c r="Y551" s="262"/>
      <c r="Z551" s="262"/>
      <c r="AA551" s="255"/>
      <c r="AB551" s="255"/>
      <c r="AC551" s="259"/>
      <c r="AD551" s="259"/>
      <c r="AE551" s="259"/>
      <c r="AF551" s="259"/>
    </row>
    <row r="552">
      <c r="A552" s="258"/>
      <c r="B552" s="259"/>
      <c r="C552" s="259"/>
      <c r="D552" s="259"/>
      <c r="E552" s="259"/>
      <c r="F552" s="259"/>
      <c r="G552" s="260"/>
      <c r="H552" s="261"/>
      <c r="I552" s="261"/>
      <c r="J552" s="259"/>
      <c r="K552" s="259"/>
      <c r="L552" s="259"/>
      <c r="M552" s="256"/>
      <c r="N552" s="255"/>
      <c r="O552" s="255"/>
      <c r="P552" s="255"/>
      <c r="Q552" s="256"/>
      <c r="R552" s="255"/>
      <c r="S552" s="255"/>
      <c r="T552" s="255"/>
      <c r="U552" s="255"/>
      <c r="V552" s="255"/>
      <c r="W552" s="255"/>
      <c r="X552" s="255"/>
      <c r="Y552" s="262"/>
      <c r="Z552" s="262"/>
      <c r="AA552" s="255"/>
      <c r="AB552" s="255"/>
      <c r="AC552" s="259"/>
      <c r="AD552" s="259"/>
      <c r="AE552" s="259"/>
      <c r="AF552" s="259"/>
    </row>
    <row r="553">
      <c r="A553" s="258"/>
      <c r="B553" s="259"/>
      <c r="C553" s="259"/>
      <c r="D553" s="259"/>
      <c r="E553" s="259"/>
      <c r="F553" s="259"/>
      <c r="G553" s="260"/>
      <c r="H553" s="261"/>
      <c r="I553" s="261"/>
      <c r="J553" s="259"/>
      <c r="K553" s="259"/>
      <c r="L553" s="259"/>
      <c r="M553" s="256"/>
      <c r="N553" s="255"/>
      <c r="O553" s="255"/>
      <c r="P553" s="255"/>
      <c r="Q553" s="256"/>
      <c r="R553" s="255"/>
      <c r="S553" s="255"/>
      <c r="T553" s="255"/>
      <c r="U553" s="255"/>
      <c r="V553" s="255"/>
      <c r="W553" s="255"/>
      <c r="X553" s="255"/>
      <c r="Y553" s="262"/>
      <c r="Z553" s="262"/>
      <c r="AA553" s="255"/>
      <c r="AB553" s="255"/>
      <c r="AC553" s="259"/>
      <c r="AD553" s="259"/>
      <c r="AE553" s="259"/>
      <c r="AF553" s="259"/>
    </row>
    <row r="554">
      <c r="A554" s="258"/>
      <c r="B554" s="259"/>
      <c r="C554" s="259"/>
      <c r="D554" s="259"/>
      <c r="E554" s="259"/>
      <c r="F554" s="259"/>
      <c r="G554" s="260"/>
      <c r="H554" s="261"/>
      <c r="I554" s="261"/>
      <c r="J554" s="259"/>
      <c r="K554" s="259"/>
      <c r="L554" s="259"/>
      <c r="M554" s="256"/>
      <c r="N554" s="255"/>
      <c r="O554" s="255"/>
      <c r="P554" s="255"/>
      <c r="Q554" s="256"/>
      <c r="R554" s="255"/>
      <c r="S554" s="255"/>
      <c r="T554" s="255"/>
      <c r="U554" s="255"/>
      <c r="V554" s="255"/>
      <c r="W554" s="255"/>
      <c r="X554" s="255"/>
      <c r="Y554" s="262"/>
      <c r="Z554" s="262"/>
      <c r="AA554" s="255"/>
      <c r="AB554" s="255"/>
      <c r="AC554" s="259"/>
      <c r="AD554" s="259"/>
      <c r="AE554" s="259"/>
      <c r="AF554" s="259"/>
    </row>
    <row r="555">
      <c r="A555" s="258"/>
      <c r="B555" s="259"/>
      <c r="C555" s="259"/>
      <c r="D555" s="259"/>
      <c r="E555" s="259"/>
      <c r="F555" s="259"/>
      <c r="G555" s="260"/>
      <c r="H555" s="261"/>
      <c r="I555" s="261"/>
      <c r="J555" s="259"/>
      <c r="K555" s="259"/>
      <c r="L555" s="259"/>
      <c r="M555" s="256"/>
      <c r="N555" s="255"/>
      <c r="O555" s="255"/>
      <c r="P555" s="255"/>
      <c r="Q555" s="256"/>
      <c r="R555" s="255"/>
      <c r="S555" s="255"/>
      <c r="T555" s="255"/>
      <c r="U555" s="255"/>
      <c r="V555" s="255"/>
      <c r="W555" s="255"/>
      <c r="X555" s="255"/>
      <c r="Y555" s="262"/>
      <c r="Z555" s="262"/>
      <c r="AA555" s="255"/>
      <c r="AB555" s="255"/>
      <c r="AC555" s="259"/>
      <c r="AD555" s="259"/>
      <c r="AE555" s="259"/>
      <c r="AF555" s="259"/>
    </row>
    <row r="556">
      <c r="A556" s="258"/>
      <c r="B556" s="259"/>
      <c r="C556" s="259"/>
      <c r="D556" s="259"/>
      <c r="E556" s="259"/>
      <c r="F556" s="259"/>
      <c r="G556" s="260"/>
      <c r="H556" s="261"/>
      <c r="I556" s="261"/>
      <c r="J556" s="259"/>
      <c r="K556" s="259"/>
      <c r="L556" s="259"/>
      <c r="M556" s="256"/>
      <c r="N556" s="255"/>
      <c r="O556" s="255"/>
      <c r="P556" s="255"/>
      <c r="Q556" s="256"/>
      <c r="R556" s="255"/>
      <c r="S556" s="255"/>
      <c r="T556" s="255"/>
      <c r="U556" s="255"/>
      <c r="V556" s="255"/>
      <c r="W556" s="255"/>
      <c r="X556" s="255"/>
      <c r="Y556" s="262"/>
      <c r="Z556" s="262"/>
      <c r="AA556" s="255"/>
      <c r="AB556" s="255"/>
      <c r="AC556" s="259"/>
      <c r="AD556" s="259"/>
      <c r="AE556" s="259"/>
      <c r="AF556" s="259"/>
    </row>
    <row r="557">
      <c r="A557" s="258"/>
      <c r="B557" s="259"/>
      <c r="C557" s="259"/>
      <c r="D557" s="259"/>
      <c r="E557" s="259"/>
      <c r="F557" s="259"/>
      <c r="G557" s="260"/>
      <c r="H557" s="261"/>
      <c r="I557" s="261"/>
      <c r="J557" s="259"/>
      <c r="K557" s="259"/>
      <c r="L557" s="259"/>
      <c r="M557" s="256"/>
      <c r="N557" s="255"/>
      <c r="O557" s="255"/>
      <c r="P557" s="255"/>
      <c r="Q557" s="256"/>
      <c r="R557" s="255"/>
      <c r="S557" s="255"/>
      <c r="T557" s="255"/>
      <c r="U557" s="255"/>
      <c r="V557" s="255"/>
      <c r="W557" s="255"/>
      <c r="X557" s="255"/>
      <c r="Y557" s="262"/>
      <c r="Z557" s="262"/>
      <c r="AA557" s="255"/>
      <c r="AB557" s="255"/>
      <c r="AC557" s="259"/>
      <c r="AD557" s="259"/>
      <c r="AE557" s="259"/>
      <c r="AF557" s="259"/>
    </row>
    <row r="558">
      <c r="A558" s="258"/>
      <c r="B558" s="259"/>
      <c r="C558" s="259"/>
      <c r="D558" s="259"/>
      <c r="E558" s="259"/>
      <c r="F558" s="259"/>
      <c r="G558" s="260"/>
      <c r="H558" s="261"/>
      <c r="I558" s="261"/>
      <c r="J558" s="259"/>
      <c r="K558" s="259"/>
      <c r="L558" s="259"/>
      <c r="M558" s="256"/>
      <c r="N558" s="255"/>
      <c r="O558" s="255"/>
      <c r="P558" s="255"/>
      <c r="Q558" s="256"/>
      <c r="R558" s="255"/>
      <c r="S558" s="255"/>
      <c r="T558" s="255"/>
      <c r="U558" s="255"/>
      <c r="V558" s="255"/>
      <c r="W558" s="255"/>
      <c r="X558" s="255"/>
      <c r="Y558" s="262"/>
      <c r="Z558" s="262"/>
      <c r="AA558" s="255"/>
      <c r="AB558" s="255"/>
      <c r="AC558" s="259"/>
      <c r="AD558" s="259"/>
      <c r="AE558" s="259"/>
      <c r="AF558" s="259"/>
    </row>
    <row r="559">
      <c r="A559" s="258"/>
      <c r="B559" s="259"/>
      <c r="C559" s="259"/>
      <c r="D559" s="259"/>
      <c r="E559" s="259"/>
      <c r="F559" s="259"/>
      <c r="G559" s="260"/>
      <c r="H559" s="261"/>
      <c r="I559" s="261"/>
      <c r="J559" s="259"/>
      <c r="K559" s="259"/>
      <c r="L559" s="259"/>
      <c r="M559" s="256"/>
      <c r="N559" s="255"/>
      <c r="O559" s="255"/>
      <c r="P559" s="255"/>
      <c r="Q559" s="256"/>
      <c r="R559" s="255"/>
      <c r="S559" s="255"/>
      <c r="T559" s="255"/>
      <c r="U559" s="255"/>
      <c r="V559" s="255"/>
      <c r="W559" s="255"/>
      <c r="X559" s="255"/>
      <c r="Y559" s="262"/>
      <c r="Z559" s="262"/>
      <c r="AA559" s="255"/>
      <c r="AB559" s="255"/>
      <c r="AC559" s="259"/>
      <c r="AD559" s="259"/>
      <c r="AE559" s="259"/>
      <c r="AF559" s="259"/>
    </row>
    <row r="560">
      <c r="A560" s="258"/>
      <c r="B560" s="259"/>
      <c r="C560" s="259"/>
      <c r="D560" s="259"/>
      <c r="E560" s="259"/>
      <c r="F560" s="259"/>
      <c r="G560" s="260"/>
      <c r="H560" s="261"/>
      <c r="I560" s="261"/>
      <c r="J560" s="259"/>
      <c r="K560" s="259"/>
      <c r="L560" s="259"/>
      <c r="M560" s="256"/>
      <c r="N560" s="255"/>
      <c r="O560" s="255"/>
      <c r="P560" s="255"/>
      <c r="Q560" s="256"/>
      <c r="R560" s="255"/>
      <c r="S560" s="255"/>
      <c r="T560" s="255"/>
      <c r="U560" s="255"/>
      <c r="V560" s="255"/>
      <c r="W560" s="255"/>
      <c r="X560" s="255"/>
      <c r="Y560" s="262"/>
      <c r="Z560" s="262"/>
      <c r="AA560" s="255"/>
      <c r="AB560" s="255"/>
      <c r="AC560" s="259"/>
      <c r="AD560" s="259"/>
      <c r="AE560" s="259"/>
      <c r="AF560" s="259"/>
    </row>
    <row r="561">
      <c r="A561" s="258"/>
      <c r="B561" s="259"/>
      <c r="C561" s="259"/>
      <c r="D561" s="259"/>
      <c r="E561" s="259"/>
      <c r="F561" s="259"/>
      <c r="G561" s="260"/>
      <c r="H561" s="261"/>
      <c r="I561" s="261"/>
      <c r="J561" s="259"/>
      <c r="K561" s="259"/>
      <c r="L561" s="259"/>
      <c r="M561" s="256"/>
      <c r="N561" s="255"/>
      <c r="O561" s="255"/>
      <c r="P561" s="255"/>
      <c r="Q561" s="256"/>
      <c r="R561" s="255"/>
      <c r="S561" s="255"/>
      <c r="T561" s="255"/>
      <c r="U561" s="255"/>
      <c r="V561" s="255"/>
      <c r="W561" s="255"/>
      <c r="X561" s="255"/>
      <c r="Y561" s="262"/>
      <c r="Z561" s="262"/>
      <c r="AA561" s="255"/>
      <c r="AB561" s="255"/>
      <c r="AC561" s="259"/>
      <c r="AD561" s="259"/>
      <c r="AE561" s="259"/>
      <c r="AF561" s="259"/>
    </row>
    <row r="562">
      <c r="A562" s="258"/>
      <c r="B562" s="259"/>
      <c r="C562" s="259"/>
      <c r="D562" s="259"/>
      <c r="E562" s="259"/>
      <c r="F562" s="259"/>
      <c r="G562" s="260"/>
      <c r="H562" s="261"/>
      <c r="I562" s="261"/>
      <c r="J562" s="259"/>
      <c r="K562" s="259"/>
      <c r="L562" s="259"/>
      <c r="M562" s="256"/>
      <c r="N562" s="255"/>
      <c r="O562" s="255"/>
      <c r="P562" s="255"/>
      <c r="Q562" s="256"/>
      <c r="R562" s="255"/>
      <c r="S562" s="255"/>
      <c r="T562" s="255"/>
      <c r="U562" s="255"/>
      <c r="V562" s="255"/>
      <c r="W562" s="255"/>
      <c r="X562" s="255"/>
      <c r="Y562" s="262"/>
      <c r="Z562" s="262"/>
      <c r="AA562" s="255"/>
      <c r="AB562" s="255"/>
      <c r="AC562" s="259"/>
      <c r="AD562" s="259"/>
      <c r="AE562" s="259"/>
      <c r="AF562" s="259"/>
    </row>
    <row r="563">
      <c r="A563" s="258"/>
      <c r="B563" s="259"/>
      <c r="C563" s="259"/>
      <c r="D563" s="259"/>
      <c r="E563" s="259"/>
      <c r="F563" s="259"/>
      <c r="G563" s="260"/>
      <c r="H563" s="261"/>
      <c r="I563" s="261"/>
      <c r="J563" s="259"/>
      <c r="K563" s="259"/>
      <c r="L563" s="259"/>
      <c r="M563" s="256"/>
      <c r="N563" s="255"/>
      <c r="O563" s="255"/>
      <c r="P563" s="255"/>
      <c r="Q563" s="256"/>
      <c r="R563" s="255"/>
      <c r="S563" s="255"/>
      <c r="T563" s="255"/>
      <c r="U563" s="255"/>
      <c r="V563" s="255"/>
      <c r="W563" s="255"/>
      <c r="X563" s="255"/>
      <c r="Y563" s="262"/>
      <c r="Z563" s="262"/>
      <c r="AA563" s="255"/>
      <c r="AB563" s="255"/>
      <c r="AC563" s="259"/>
      <c r="AD563" s="259"/>
      <c r="AE563" s="259"/>
      <c r="AF563" s="259"/>
    </row>
    <row r="564">
      <c r="A564" s="258"/>
      <c r="B564" s="259"/>
      <c r="C564" s="259"/>
      <c r="D564" s="259"/>
      <c r="E564" s="259"/>
      <c r="F564" s="259"/>
      <c r="G564" s="260"/>
      <c r="H564" s="261"/>
      <c r="I564" s="261"/>
      <c r="J564" s="259"/>
      <c r="K564" s="259"/>
      <c r="L564" s="259"/>
      <c r="M564" s="256"/>
      <c r="N564" s="255"/>
      <c r="O564" s="255"/>
      <c r="P564" s="255"/>
      <c r="Q564" s="256"/>
      <c r="R564" s="255"/>
      <c r="S564" s="255"/>
      <c r="T564" s="255"/>
      <c r="U564" s="255"/>
      <c r="V564" s="255"/>
      <c r="W564" s="255"/>
      <c r="X564" s="255"/>
      <c r="Y564" s="262"/>
      <c r="Z564" s="262"/>
      <c r="AA564" s="255"/>
      <c r="AB564" s="255"/>
      <c r="AC564" s="259"/>
      <c r="AD564" s="259"/>
      <c r="AE564" s="259"/>
      <c r="AF564" s="259"/>
    </row>
    <row r="565">
      <c r="A565" s="258"/>
      <c r="B565" s="259"/>
      <c r="C565" s="259"/>
      <c r="D565" s="259"/>
      <c r="E565" s="259"/>
      <c r="F565" s="259"/>
      <c r="G565" s="260"/>
      <c r="H565" s="261"/>
      <c r="I565" s="261"/>
      <c r="J565" s="259"/>
      <c r="K565" s="259"/>
      <c r="L565" s="259"/>
      <c r="M565" s="256"/>
      <c r="N565" s="255"/>
      <c r="O565" s="255"/>
      <c r="P565" s="255"/>
      <c r="Q565" s="256"/>
      <c r="R565" s="255"/>
      <c r="S565" s="255"/>
      <c r="T565" s="255"/>
      <c r="U565" s="255"/>
      <c r="V565" s="255"/>
      <c r="W565" s="255"/>
      <c r="X565" s="255"/>
      <c r="Y565" s="262"/>
      <c r="Z565" s="262"/>
      <c r="AA565" s="255"/>
      <c r="AB565" s="255"/>
      <c r="AC565" s="259"/>
      <c r="AD565" s="259"/>
      <c r="AE565" s="259"/>
      <c r="AF565" s="259"/>
    </row>
    <row r="566">
      <c r="A566" s="258"/>
      <c r="B566" s="259"/>
      <c r="C566" s="259"/>
      <c r="D566" s="259"/>
      <c r="E566" s="259"/>
      <c r="F566" s="259"/>
      <c r="G566" s="260"/>
      <c r="H566" s="261"/>
      <c r="I566" s="261"/>
      <c r="J566" s="259"/>
      <c r="K566" s="259"/>
      <c r="L566" s="259"/>
      <c r="M566" s="256"/>
      <c r="N566" s="255"/>
      <c r="O566" s="255"/>
      <c r="P566" s="255"/>
      <c r="Q566" s="256"/>
      <c r="R566" s="255"/>
      <c r="S566" s="255"/>
      <c r="T566" s="255"/>
      <c r="U566" s="255"/>
      <c r="V566" s="255"/>
      <c r="W566" s="255"/>
      <c r="X566" s="255"/>
      <c r="Y566" s="262"/>
      <c r="Z566" s="262"/>
      <c r="AA566" s="255"/>
      <c r="AB566" s="255"/>
      <c r="AC566" s="259"/>
      <c r="AD566" s="259"/>
      <c r="AE566" s="259"/>
      <c r="AF566" s="259"/>
    </row>
    <row r="567">
      <c r="A567" s="258"/>
      <c r="B567" s="259"/>
      <c r="C567" s="259"/>
      <c r="D567" s="259"/>
      <c r="E567" s="259"/>
      <c r="F567" s="259"/>
      <c r="G567" s="260"/>
      <c r="H567" s="261"/>
      <c r="I567" s="261"/>
      <c r="J567" s="259"/>
      <c r="K567" s="259"/>
      <c r="L567" s="259"/>
      <c r="M567" s="256"/>
      <c r="N567" s="255"/>
      <c r="O567" s="255"/>
      <c r="P567" s="255"/>
      <c r="Q567" s="256"/>
      <c r="R567" s="255"/>
      <c r="S567" s="255"/>
      <c r="T567" s="255"/>
      <c r="U567" s="255"/>
      <c r="V567" s="255"/>
      <c r="W567" s="255"/>
      <c r="X567" s="255"/>
      <c r="Y567" s="262"/>
      <c r="Z567" s="262"/>
      <c r="AA567" s="255"/>
      <c r="AB567" s="255"/>
      <c r="AC567" s="259"/>
      <c r="AD567" s="259"/>
      <c r="AE567" s="259"/>
      <c r="AF567" s="259"/>
    </row>
    <row r="568">
      <c r="A568" s="258"/>
      <c r="B568" s="259"/>
      <c r="C568" s="259"/>
      <c r="D568" s="259"/>
      <c r="E568" s="259"/>
      <c r="F568" s="259"/>
      <c r="G568" s="260"/>
      <c r="H568" s="261"/>
      <c r="I568" s="261"/>
      <c r="J568" s="259"/>
      <c r="K568" s="259"/>
      <c r="L568" s="259"/>
      <c r="M568" s="256"/>
      <c r="N568" s="255"/>
      <c r="O568" s="255"/>
      <c r="P568" s="255"/>
      <c r="Q568" s="256"/>
      <c r="R568" s="255"/>
      <c r="S568" s="255"/>
      <c r="T568" s="255"/>
      <c r="U568" s="255"/>
      <c r="V568" s="255"/>
      <c r="W568" s="255"/>
      <c r="X568" s="255"/>
      <c r="Y568" s="262"/>
      <c r="Z568" s="262"/>
      <c r="AA568" s="255"/>
      <c r="AB568" s="255"/>
      <c r="AC568" s="259"/>
      <c r="AD568" s="259"/>
      <c r="AE568" s="259"/>
      <c r="AF568" s="259"/>
    </row>
    <row r="569">
      <c r="A569" s="258"/>
      <c r="B569" s="259"/>
      <c r="C569" s="259"/>
      <c r="D569" s="259"/>
      <c r="E569" s="259"/>
      <c r="F569" s="259"/>
      <c r="G569" s="260"/>
      <c r="H569" s="261"/>
      <c r="I569" s="261"/>
      <c r="J569" s="259"/>
      <c r="K569" s="259"/>
      <c r="L569" s="259"/>
      <c r="M569" s="256"/>
      <c r="N569" s="255"/>
      <c r="O569" s="255"/>
      <c r="P569" s="255"/>
      <c r="Q569" s="256"/>
      <c r="R569" s="255"/>
      <c r="S569" s="255"/>
      <c r="T569" s="255"/>
      <c r="U569" s="255"/>
      <c r="V569" s="255"/>
      <c r="W569" s="255"/>
      <c r="X569" s="255"/>
      <c r="Y569" s="262"/>
      <c r="Z569" s="262"/>
      <c r="AA569" s="255"/>
      <c r="AB569" s="255"/>
      <c r="AC569" s="259"/>
      <c r="AD569" s="259"/>
      <c r="AE569" s="259"/>
      <c r="AF569" s="259"/>
    </row>
    <row r="570">
      <c r="A570" s="258"/>
      <c r="B570" s="259"/>
      <c r="C570" s="259"/>
      <c r="D570" s="259"/>
      <c r="E570" s="259"/>
      <c r="F570" s="259"/>
      <c r="G570" s="260"/>
      <c r="H570" s="261"/>
      <c r="I570" s="261"/>
      <c r="J570" s="259"/>
      <c r="K570" s="259"/>
      <c r="L570" s="259"/>
      <c r="M570" s="256"/>
      <c r="N570" s="255"/>
      <c r="O570" s="255"/>
      <c r="P570" s="255"/>
      <c r="Q570" s="256"/>
      <c r="R570" s="255"/>
      <c r="S570" s="255"/>
      <c r="T570" s="255"/>
      <c r="U570" s="255"/>
      <c r="V570" s="255"/>
      <c r="W570" s="255"/>
      <c r="X570" s="255"/>
      <c r="Y570" s="262"/>
      <c r="Z570" s="262"/>
      <c r="AA570" s="255"/>
      <c r="AB570" s="255"/>
      <c r="AC570" s="259"/>
      <c r="AD570" s="259"/>
      <c r="AE570" s="259"/>
      <c r="AF570" s="259"/>
    </row>
    <row r="571">
      <c r="A571" s="258"/>
      <c r="B571" s="259"/>
      <c r="C571" s="259"/>
      <c r="D571" s="259"/>
      <c r="E571" s="259"/>
      <c r="F571" s="259"/>
      <c r="G571" s="260"/>
      <c r="H571" s="261"/>
      <c r="I571" s="261"/>
      <c r="J571" s="259"/>
      <c r="K571" s="259"/>
      <c r="L571" s="259"/>
      <c r="M571" s="256"/>
      <c r="N571" s="255"/>
      <c r="O571" s="255"/>
      <c r="P571" s="255"/>
      <c r="Q571" s="256"/>
      <c r="R571" s="255"/>
      <c r="S571" s="255"/>
      <c r="T571" s="255"/>
      <c r="U571" s="255"/>
      <c r="V571" s="255"/>
      <c r="W571" s="255"/>
      <c r="X571" s="255"/>
      <c r="Y571" s="262"/>
      <c r="Z571" s="262"/>
      <c r="AA571" s="255"/>
      <c r="AB571" s="255"/>
      <c r="AC571" s="259"/>
      <c r="AD571" s="259"/>
      <c r="AE571" s="259"/>
      <c r="AF571" s="259"/>
    </row>
    <row r="572">
      <c r="A572" s="258"/>
      <c r="B572" s="259"/>
      <c r="C572" s="259"/>
      <c r="D572" s="259"/>
      <c r="E572" s="259"/>
      <c r="F572" s="259"/>
      <c r="G572" s="260"/>
      <c r="H572" s="261"/>
      <c r="I572" s="261"/>
      <c r="J572" s="259"/>
      <c r="K572" s="259"/>
      <c r="L572" s="259"/>
      <c r="M572" s="256"/>
      <c r="N572" s="255"/>
      <c r="O572" s="255"/>
      <c r="P572" s="255"/>
      <c r="Q572" s="256"/>
      <c r="R572" s="255"/>
      <c r="S572" s="255"/>
      <c r="T572" s="255"/>
      <c r="U572" s="255"/>
      <c r="V572" s="255"/>
      <c r="W572" s="255"/>
      <c r="X572" s="255"/>
      <c r="Y572" s="262"/>
      <c r="Z572" s="262"/>
      <c r="AA572" s="255"/>
      <c r="AB572" s="255"/>
      <c r="AC572" s="259"/>
      <c r="AD572" s="259"/>
      <c r="AE572" s="259"/>
      <c r="AF572" s="259"/>
    </row>
    <row r="573">
      <c r="A573" s="258"/>
      <c r="B573" s="259"/>
      <c r="C573" s="259"/>
      <c r="D573" s="259"/>
      <c r="E573" s="259"/>
      <c r="F573" s="259"/>
      <c r="G573" s="260"/>
      <c r="H573" s="261"/>
      <c r="I573" s="261"/>
      <c r="J573" s="259"/>
      <c r="K573" s="259"/>
      <c r="L573" s="259"/>
      <c r="M573" s="256"/>
      <c r="N573" s="255"/>
      <c r="O573" s="255"/>
      <c r="P573" s="255"/>
      <c r="Q573" s="256"/>
      <c r="R573" s="255"/>
      <c r="S573" s="255"/>
      <c r="T573" s="255"/>
      <c r="U573" s="255"/>
      <c r="V573" s="255"/>
      <c r="W573" s="255"/>
      <c r="X573" s="255"/>
      <c r="Y573" s="262"/>
      <c r="Z573" s="262"/>
      <c r="AA573" s="255"/>
      <c r="AB573" s="255"/>
      <c r="AC573" s="259"/>
      <c r="AD573" s="259"/>
      <c r="AE573" s="259"/>
      <c r="AF573" s="259"/>
    </row>
    <row r="574">
      <c r="A574" s="258"/>
      <c r="B574" s="259"/>
      <c r="C574" s="259"/>
      <c r="D574" s="259"/>
      <c r="E574" s="259"/>
      <c r="F574" s="259"/>
      <c r="G574" s="260"/>
      <c r="H574" s="261"/>
      <c r="I574" s="261"/>
      <c r="J574" s="259"/>
      <c r="K574" s="259"/>
      <c r="L574" s="259"/>
      <c r="M574" s="256"/>
      <c r="N574" s="255"/>
      <c r="O574" s="255"/>
      <c r="P574" s="255"/>
      <c r="Q574" s="256"/>
      <c r="R574" s="255"/>
      <c r="S574" s="255"/>
      <c r="T574" s="255"/>
      <c r="U574" s="255"/>
      <c r="V574" s="255"/>
      <c r="W574" s="255"/>
      <c r="X574" s="255"/>
      <c r="Y574" s="262"/>
      <c r="Z574" s="262"/>
      <c r="AA574" s="255"/>
      <c r="AB574" s="255"/>
      <c r="AC574" s="259"/>
      <c r="AD574" s="259"/>
      <c r="AE574" s="259"/>
      <c r="AF574" s="259"/>
    </row>
    <row r="575">
      <c r="A575" s="258"/>
      <c r="B575" s="259"/>
      <c r="C575" s="259"/>
      <c r="D575" s="259"/>
      <c r="E575" s="259"/>
      <c r="F575" s="259"/>
      <c r="G575" s="260"/>
      <c r="H575" s="261"/>
      <c r="I575" s="261"/>
      <c r="J575" s="259"/>
      <c r="K575" s="259"/>
      <c r="L575" s="259"/>
      <c r="M575" s="256"/>
      <c r="N575" s="255"/>
      <c r="O575" s="255"/>
      <c r="P575" s="255"/>
      <c r="Q575" s="256"/>
      <c r="R575" s="255"/>
      <c r="S575" s="255"/>
      <c r="T575" s="255"/>
      <c r="U575" s="255"/>
      <c r="V575" s="255"/>
      <c r="W575" s="255"/>
      <c r="X575" s="255"/>
      <c r="Y575" s="262"/>
      <c r="Z575" s="262"/>
      <c r="AA575" s="255"/>
      <c r="AB575" s="255"/>
      <c r="AC575" s="259"/>
      <c r="AD575" s="259"/>
      <c r="AE575" s="259"/>
      <c r="AF575" s="259"/>
    </row>
    <row r="576">
      <c r="A576" s="258"/>
      <c r="B576" s="259"/>
      <c r="C576" s="259"/>
      <c r="D576" s="259"/>
      <c r="E576" s="259"/>
      <c r="F576" s="259"/>
      <c r="G576" s="260"/>
      <c r="H576" s="261"/>
      <c r="I576" s="261"/>
      <c r="J576" s="259"/>
      <c r="K576" s="259"/>
      <c r="L576" s="259"/>
      <c r="M576" s="256"/>
      <c r="N576" s="255"/>
      <c r="O576" s="255"/>
      <c r="P576" s="255"/>
      <c r="Q576" s="256"/>
      <c r="R576" s="255"/>
      <c r="S576" s="255"/>
      <c r="T576" s="255"/>
      <c r="U576" s="255"/>
      <c r="V576" s="255"/>
      <c r="W576" s="255"/>
      <c r="X576" s="255"/>
      <c r="Y576" s="262"/>
      <c r="Z576" s="262"/>
      <c r="AA576" s="255"/>
      <c r="AB576" s="255"/>
      <c r="AC576" s="259"/>
      <c r="AD576" s="259"/>
      <c r="AE576" s="259"/>
      <c r="AF576" s="259"/>
    </row>
    <row r="577">
      <c r="A577" s="258"/>
      <c r="B577" s="259"/>
      <c r="C577" s="259"/>
      <c r="D577" s="259"/>
      <c r="E577" s="259"/>
      <c r="F577" s="259"/>
      <c r="G577" s="260"/>
      <c r="H577" s="261"/>
      <c r="I577" s="261"/>
      <c r="J577" s="259"/>
      <c r="K577" s="259"/>
      <c r="L577" s="259"/>
      <c r="M577" s="256"/>
      <c r="N577" s="255"/>
      <c r="O577" s="255"/>
      <c r="P577" s="255"/>
      <c r="Q577" s="256"/>
      <c r="R577" s="255"/>
      <c r="S577" s="255"/>
      <c r="T577" s="255"/>
      <c r="U577" s="255"/>
      <c r="V577" s="255"/>
      <c r="W577" s="255"/>
      <c r="X577" s="255"/>
      <c r="Y577" s="262"/>
      <c r="Z577" s="262"/>
      <c r="AA577" s="255"/>
      <c r="AB577" s="255"/>
      <c r="AC577" s="259"/>
      <c r="AD577" s="259"/>
      <c r="AE577" s="259"/>
      <c r="AF577" s="259"/>
    </row>
    <row r="578">
      <c r="A578" s="258"/>
      <c r="B578" s="259"/>
      <c r="C578" s="259"/>
      <c r="D578" s="259"/>
      <c r="E578" s="259"/>
      <c r="F578" s="259"/>
      <c r="G578" s="260"/>
      <c r="H578" s="261"/>
      <c r="I578" s="261"/>
      <c r="J578" s="259"/>
      <c r="K578" s="259"/>
      <c r="L578" s="259"/>
      <c r="M578" s="256"/>
      <c r="N578" s="255"/>
      <c r="O578" s="255"/>
      <c r="P578" s="255"/>
      <c r="Q578" s="256"/>
      <c r="R578" s="255"/>
      <c r="S578" s="255"/>
      <c r="T578" s="255"/>
      <c r="U578" s="255"/>
      <c r="V578" s="255"/>
      <c r="W578" s="255"/>
      <c r="X578" s="255"/>
      <c r="Y578" s="262"/>
      <c r="Z578" s="262"/>
      <c r="AA578" s="255"/>
      <c r="AB578" s="255"/>
      <c r="AC578" s="259"/>
      <c r="AD578" s="259"/>
      <c r="AE578" s="259"/>
      <c r="AF578" s="259"/>
    </row>
    <row r="579">
      <c r="A579" s="258"/>
      <c r="B579" s="259"/>
      <c r="C579" s="259"/>
      <c r="D579" s="259"/>
      <c r="E579" s="259"/>
      <c r="F579" s="259"/>
      <c r="G579" s="260"/>
      <c r="H579" s="261"/>
      <c r="I579" s="261"/>
      <c r="J579" s="259"/>
      <c r="K579" s="259"/>
      <c r="L579" s="259"/>
      <c r="M579" s="256"/>
      <c r="N579" s="255"/>
      <c r="O579" s="255"/>
      <c r="P579" s="255"/>
      <c r="Q579" s="256"/>
      <c r="R579" s="255"/>
      <c r="S579" s="255"/>
      <c r="T579" s="255"/>
      <c r="U579" s="255"/>
      <c r="V579" s="255"/>
      <c r="W579" s="255"/>
      <c r="X579" s="255"/>
      <c r="Y579" s="262"/>
      <c r="Z579" s="262"/>
      <c r="AA579" s="255"/>
      <c r="AB579" s="255"/>
      <c r="AC579" s="259"/>
      <c r="AD579" s="259"/>
      <c r="AE579" s="259"/>
      <c r="AF579" s="259"/>
    </row>
    <row r="580">
      <c r="A580" s="258"/>
      <c r="B580" s="259"/>
      <c r="C580" s="259"/>
      <c r="D580" s="259"/>
      <c r="E580" s="259"/>
      <c r="F580" s="259"/>
      <c r="G580" s="260"/>
      <c r="H580" s="261"/>
      <c r="I580" s="261"/>
      <c r="J580" s="259"/>
      <c r="K580" s="259"/>
      <c r="L580" s="259"/>
      <c r="M580" s="256"/>
      <c r="N580" s="255"/>
      <c r="O580" s="255"/>
      <c r="P580" s="255"/>
      <c r="Q580" s="256"/>
      <c r="R580" s="255"/>
      <c r="S580" s="255"/>
      <c r="T580" s="255"/>
      <c r="U580" s="255"/>
      <c r="V580" s="255"/>
      <c r="W580" s="255"/>
      <c r="X580" s="255"/>
      <c r="Y580" s="262"/>
      <c r="Z580" s="262"/>
      <c r="AA580" s="255"/>
      <c r="AB580" s="255"/>
      <c r="AC580" s="259"/>
      <c r="AD580" s="259"/>
      <c r="AE580" s="259"/>
      <c r="AF580" s="259"/>
    </row>
    <row r="581">
      <c r="A581" s="258"/>
      <c r="B581" s="259"/>
      <c r="C581" s="259"/>
      <c r="D581" s="259"/>
      <c r="E581" s="259"/>
      <c r="F581" s="259"/>
      <c r="G581" s="260"/>
      <c r="H581" s="261"/>
      <c r="I581" s="261"/>
      <c r="J581" s="259"/>
      <c r="K581" s="259"/>
      <c r="L581" s="259"/>
      <c r="M581" s="256"/>
      <c r="N581" s="255"/>
      <c r="O581" s="255"/>
      <c r="P581" s="255"/>
      <c r="Q581" s="256"/>
      <c r="R581" s="255"/>
      <c r="S581" s="255"/>
      <c r="T581" s="255"/>
      <c r="U581" s="255"/>
      <c r="V581" s="255"/>
      <c r="W581" s="255"/>
      <c r="X581" s="255"/>
      <c r="Y581" s="262"/>
      <c r="Z581" s="262"/>
      <c r="AA581" s="255"/>
      <c r="AB581" s="255"/>
      <c r="AC581" s="259"/>
      <c r="AD581" s="259"/>
      <c r="AE581" s="259"/>
      <c r="AF581" s="259"/>
    </row>
    <row r="582">
      <c r="A582" s="258"/>
      <c r="B582" s="259"/>
      <c r="C582" s="259"/>
      <c r="D582" s="259"/>
      <c r="E582" s="259"/>
      <c r="F582" s="259"/>
      <c r="G582" s="260"/>
      <c r="H582" s="261"/>
      <c r="I582" s="261"/>
      <c r="J582" s="259"/>
      <c r="K582" s="259"/>
      <c r="L582" s="259"/>
      <c r="M582" s="256"/>
      <c r="N582" s="255"/>
      <c r="O582" s="255"/>
      <c r="P582" s="255"/>
      <c r="Q582" s="256"/>
      <c r="R582" s="255"/>
      <c r="S582" s="255"/>
      <c r="T582" s="255"/>
      <c r="U582" s="255"/>
      <c r="V582" s="255"/>
      <c r="W582" s="255"/>
      <c r="X582" s="255"/>
      <c r="Y582" s="262"/>
      <c r="Z582" s="262"/>
      <c r="AA582" s="255"/>
      <c r="AB582" s="255"/>
      <c r="AC582" s="259"/>
      <c r="AD582" s="259"/>
      <c r="AE582" s="259"/>
      <c r="AF582" s="259"/>
    </row>
    <row r="583">
      <c r="A583" s="258"/>
      <c r="B583" s="259"/>
      <c r="C583" s="259"/>
      <c r="D583" s="259"/>
      <c r="E583" s="259"/>
      <c r="F583" s="259"/>
      <c r="G583" s="260"/>
      <c r="H583" s="261"/>
      <c r="I583" s="261"/>
      <c r="J583" s="259"/>
      <c r="K583" s="259"/>
      <c r="L583" s="259"/>
      <c r="M583" s="256"/>
      <c r="N583" s="255"/>
      <c r="O583" s="255"/>
      <c r="P583" s="255"/>
      <c r="Q583" s="256"/>
      <c r="R583" s="255"/>
      <c r="S583" s="255"/>
      <c r="T583" s="255"/>
      <c r="U583" s="255"/>
      <c r="V583" s="255"/>
      <c r="W583" s="255"/>
      <c r="X583" s="255"/>
      <c r="Y583" s="262"/>
      <c r="Z583" s="262"/>
      <c r="AA583" s="255"/>
      <c r="AB583" s="255"/>
      <c r="AC583" s="259"/>
      <c r="AD583" s="259"/>
      <c r="AE583" s="259"/>
      <c r="AF583" s="259"/>
    </row>
    <row r="584">
      <c r="A584" s="258"/>
      <c r="B584" s="259"/>
      <c r="C584" s="259"/>
      <c r="D584" s="259"/>
      <c r="E584" s="259"/>
      <c r="F584" s="259"/>
      <c r="G584" s="260"/>
      <c r="H584" s="261"/>
      <c r="I584" s="261"/>
      <c r="J584" s="259"/>
      <c r="K584" s="259"/>
      <c r="L584" s="259"/>
      <c r="M584" s="256"/>
      <c r="N584" s="255"/>
      <c r="O584" s="255"/>
      <c r="P584" s="255"/>
      <c r="Q584" s="256"/>
      <c r="R584" s="255"/>
      <c r="S584" s="255"/>
      <c r="T584" s="255"/>
      <c r="U584" s="255"/>
      <c r="V584" s="255"/>
      <c r="W584" s="255"/>
      <c r="X584" s="255"/>
      <c r="Y584" s="262"/>
      <c r="Z584" s="262"/>
      <c r="AA584" s="255"/>
      <c r="AB584" s="255"/>
      <c r="AC584" s="259"/>
      <c r="AD584" s="259"/>
      <c r="AE584" s="259"/>
      <c r="AF584" s="259"/>
    </row>
    <row r="585">
      <c r="A585" s="258"/>
      <c r="B585" s="259"/>
      <c r="C585" s="259"/>
      <c r="D585" s="259"/>
      <c r="E585" s="259"/>
      <c r="F585" s="259"/>
      <c r="G585" s="260"/>
      <c r="H585" s="261"/>
      <c r="I585" s="261"/>
      <c r="J585" s="259"/>
      <c r="K585" s="259"/>
      <c r="L585" s="259"/>
      <c r="M585" s="256"/>
      <c r="N585" s="255"/>
      <c r="O585" s="255"/>
      <c r="P585" s="255"/>
      <c r="Q585" s="256"/>
      <c r="R585" s="255"/>
      <c r="S585" s="255"/>
      <c r="T585" s="255"/>
      <c r="U585" s="255"/>
      <c r="V585" s="255"/>
      <c r="W585" s="255"/>
      <c r="X585" s="255"/>
      <c r="Y585" s="262"/>
      <c r="Z585" s="262"/>
      <c r="AA585" s="255"/>
      <c r="AB585" s="255"/>
      <c r="AC585" s="259"/>
      <c r="AD585" s="259"/>
      <c r="AE585" s="259"/>
      <c r="AF585" s="259"/>
    </row>
    <row r="586">
      <c r="A586" s="258"/>
      <c r="B586" s="259"/>
      <c r="C586" s="259"/>
      <c r="D586" s="259"/>
      <c r="E586" s="259"/>
      <c r="F586" s="259"/>
      <c r="G586" s="260"/>
      <c r="H586" s="261"/>
      <c r="I586" s="261"/>
      <c r="J586" s="259"/>
      <c r="K586" s="259"/>
      <c r="L586" s="259"/>
      <c r="M586" s="256"/>
      <c r="N586" s="255"/>
      <c r="O586" s="255"/>
      <c r="P586" s="255"/>
      <c r="Q586" s="256"/>
      <c r="R586" s="255"/>
      <c r="S586" s="255"/>
      <c r="T586" s="255"/>
      <c r="U586" s="255"/>
      <c r="V586" s="255"/>
      <c r="W586" s="255"/>
      <c r="X586" s="255"/>
      <c r="Y586" s="262"/>
      <c r="Z586" s="262"/>
      <c r="AA586" s="255"/>
      <c r="AB586" s="255"/>
      <c r="AC586" s="259"/>
      <c r="AD586" s="259"/>
      <c r="AE586" s="259"/>
      <c r="AF586" s="259"/>
    </row>
    <row r="587">
      <c r="A587" s="258"/>
      <c r="B587" s="259"/>
      <c r="C587" s="259"/>
      <c r="D587" s="259"/>
      <c r="E587" s="259"/>
      <c r="F587" s="259"/>
      <c r="G587" s="260"/>
      <c r="H587" s="261"/>
      <c r="I587" s="261"/>
      <c r="J587" s="259"/>
      <c r="K587" s="259"/>
      <c r="L587" s="259"/>
      <c r="M587" s="256"/>
      <c r="N587" s="255"/>
      <c r="O587" s="255"/>
      <c r="P587" s="255"/>
      <c r="Q587" s="256"/>
      <c r="R587" s="255"/>
      <c r="S587" s="255"/>
      <c r="T587" s="255"/>
      <c r="U587" s="255"/>
      <c r="V587" s="255"/>
      <c r="W587" s="255"/>
      <c r="X587" s="255"/>
      <c r="Y587" s="262"/>
      <c r="Z587" s="262"/>
      <c r="AA587" s="255"/>
      <c r="AB587" s="255"/>
      <c r="AC587" s="259"/>
      <c r="AD587" s="259"/>
      <c r="AE587" s="259"/>
      <c r="AF587" s="259"/>
    </row>
    <row r="588">
      <c r="A588" s="258"/>
      <c r="B588" s="259"/>
      <c r="C588" s="259"/>
      <c r="D588" s="259"/>
      <c r="E588" s="259"/>
      <c r="F588" s="259"/>
      <c r="G588" s="260"/>
      <c r="H588" s="261"/>
      <c r="I588" s="261"/>
      <c r="J588" s="259"/>
      <c r="K588" s="259"/>
      <c r="L588" s="259"/>
      <c r="M588" s="256"/>
      <c r="N588" s="255"/>
      <c r="O588" s="255"/>
      <c r="P588" s="255"/>
      <c r="Q588" s="256"/>
      <c r="R588" s="255"/>
      <c r="S588" s="255"/>
      <c r="T588" s="255"/>
      <c r="U588" s="255"/>
      <c r="V588" s="255"/>
      <c r="W588" s="255"/>
      <c r="X588" s="255"/>
      <c r="Y588" s="262"/>
      <c r="Z588" s="262"/>
      <c r="AA588" s="255"/>
      <c r="AB588" s="255"/>
      <c r="AC588" s="259"/>
      <c r="AD588" s="259"/>
      <c r="AE588" s="259"/>
      <c r="AF588" s="259"/>
    </row>
    <row r="589">
      <c r="A589" s="258"/>
      <c r="B589" s="259"/>
      <c r="C589" s="259"/>
      <c r="D589" s="259"/>
      <c r="E589" s="259"/>
      <c r="F589" s="259"/>
      <c r="G589" s="260"/>
      <c r="H589" s="261"/>
      <c r="I589" s="261"/>
      <c r="J589" s="259"/>
      <c r="K589" s="259"/>
      <c r="L589" s="259"/>
      <c r="M589" s="256"/>
      <c r="N589" s="255"/>
      <c r="O589" s="255"/>
      <c r="P589" s="255"/>
      <c r="Q589" s="256"/>
      <c r="R589" s="255"/>
      <c r="S589" s="255"/>
      <c r="T589" s="255"/>
      <c r="U589" s="255"/>
      <c r="V589" s="255"/>
      <c r="W589" s="255"/>
      <c r="X589" s="255"/>
      <c r="Y589" s="262"/>
      <c r="Z589" s="262"/>
      <c r="AA589" s="255"/>
      <c r="AB589" s="255"/>
      <c r="AC589" s="259"/>
      <c r="AD589" s="259"/>
      <c r="AE589" s="259"/>
      <c r="AF589" s="259"/>
    </row>
    <row r="590">
      <c r="A590" s="258"/>
      <c r="B590" s="259"/>
      <c r="C590" s="259"/>
      <c r="D590" s="259"/>
      <c r="E590" s="259"/>
      <c r="F590" s="259"/>
      <c r="G590" s="260"/>
      <c r="H590" s="261"/>
      <c r="I590" s="261"/>
      <c r="J590" s="259"/>
      <c r="K590" s="259"/>
      <c r="L590" s="259"/>
      <c r="M590" s="256"/>
      <c r="N590" s="255"/>
      <c r="O590" s="255"/>
      <c r="P590" s="255"/>
      <c r="Q590" s="256"/>
      <c r="R590" s="255"/>
      <c r="S590" s="255"/>
      <c r="T590" s="255"/>
      <c r="U590" s="255"/>
      <c r="V590" s="255"/>
      <c r="W590" s="255"/>
      <c r="X590" s="255"/>
      <c r="Y590" s="262"/>
      <c r="Z590" s="262"/>
      <c r="AA590" s="255"/>
      <c r="AB590" s="255"/>
      <c r="AC590" s="259"/>
      <c r="AD590" s="259"/>
      <c r="AE590" s="259"/>
      <c r="AF590" s="259"/>
    </row>
    <row r="591">
      <c r="A591" s="258"/>
      <c r="B591" s="259"/>
      <c r="C591" s="259"/>
      <c r="D591" s="259"/>
      <c r="E591" s="259"/>
      <c r="F591" s="259"/>
      <c r="G591" s="260"/>
      <c r="H591" s="261"/>
      <c r="I591" s="261"/>
      <c r="J591" s="259"/>
      <c r="K591" s="259"/>
      <c r="L591" s="259"/>
      <c r="M591" s="256"/>
      <c r="N591" s="255"/>
      <c r="O591" s="255"/>
      <c r="P591" s="255"/>
      <c r="Q591" s="256"/>
      <c r="R591" s="255"/>
      <c r="S591" s="255"/>
      <c r="T591" s="255"/>
      <c r="U591" s="255"/>
      <c r="V591" s="255"/>
      <c r="W591" s="255"/>
      <c r="X591" s="255"/>
      <c r="Y591" s="262"/>
      <c r="Z591" s="262"/>
      <c r="AA591" s="255"/>
      <c r="AB591" s="255"/>
      <c r="AC591" s="259"/>
      <c r="AD591" s="259"/>
      <c r="AE591" s="259"/>
      <c r="AF591" s="259"/>
    </row>
    <row r="592">
      <c r="A592" s="258"/>
      <c r="B592" s="259"/>
      <c r="C592" s="259"/>
      <c r="D592" s="259"/>
      <c r="E592" s="259"/>
      <c r="F592" s="259"/>
      <c r="G592" s="260"/>
      <c r="H592" s="261"/>
      <c r="I592" s="261"/>
      <c r="J592" s="259"/>
      <c r="K592" s="259"/>
      <c r="L592" s="259"/>
      <c r="M592" s="256"/>
      <c r="N592" s="255"/>
      <c r="O592" s="255"/>
      <c r="P592" s="255"/>
      <c r="Q592" s="256"/>
      <c r="R592" s="255"/>
      <c r="S592" s="255"/>
      <c r="T592" s="255"/>
      <c r="U592" s="255"/>
      <c r="V592" s="255"/>
      <c r="W592" s="255"/>
      <c r="X592" s="255"/>
      <c r="Y592" s="262"/>
      <c r="Z592" s="262"/>
      <c r="AA592" s="255"/>
      <c r="AB592" s="255"/>
      <c r="AC592" s="259"/>
      <c r="AD592" s="259"/>
      <c r="AE592" s="259"/>
      <c r="AF592" s="259"/>
    </row>
    <row r="593">
      <c r="A593" s="258"/>
      <c r="B593" s="259"/>
      <c r="C593" s="259"/>
      <c r="D593" s="259"/>
      <c r="E593" s="259"/>
      <c r="F593" s="259"/>
      <c r="G593" s="260"/>
      <c r="H593" s="261"/>
      <c r="I593" s="261"/>
      <c r="J593" s="259"/>
      <c r="K593" s="259"/>
      <c r="L593" s="259"/>
      <c r="M593" s="256"/>
      <c r="N593" s="255"/>
      <c r="O593" s="255"/>
      <c r="P593" s="255"/>
      <c r="Q593" s="256"/>
      <c r="R593" s="255"/>
      <c r="S593" s="255"/>
      <c r="T593" s="255"/>
      <c r="U593" s="255"/>
      <c r="V593" s="255"/>
      <c r="W593" s="255"/>
      <c r="X593" s="255"/>
      <c r="Y593" s="262"/>
      <c r="Z593" s="262"/>
      <c r="AA593" s="255"/>
      <c r="AB593" s="255"/>
      <c r="AC593" s="259"/>
      <c r="AD593" s="259"/>
      <c r="AE593" s="259"/>
      <c r="AF593" s="259"/>
    </row>
    <row r="594">
      <c r="A594" s="258"/>
      <c r="B594" s="259"/>
      <c r="C594" s="259"/>
      <c r="D594" s="259"/>
      <c r="E594" s="259"/>
      <c r="F594" s="259"/>
      <c r="G594" s="260"/>
      <c r="H594" s="261"/>
      <c r="I594" s="261"/>
      <c r="J594" s="259"/>
      <c r="K594" s="259"/>
      <c r="L594" s="259"/>
      <c r="M594" s="256"/>
      <c r="N594" s="255"/>
      <c r="O594" s="255"/>
      <c r="P594" s="255"/>
      <c r="Q594" s="256"/>
      <c r="R594" s="255"/>
      <c r="S594" s="255"/>
      <c r="T594" s="255"/>
      <c r="U594" s="255"/>
      <c r="V594" s="255"/>
      <c r="W594" s="255"/>
      <c r="X594" s="255"/>
      <c r="Y594" s="262"/>
      <c r="Z594" s="262"/>
      <c r="AA594" s="255"/>
      <c r="AB594" s="255"/>
      <c r="AC594" s="259"/>
      <c r="AD594" s="259"/>
      <c r="AE594" s="259"/>
      <c r="AF594" s="259"/>
    </row>
    <row r="595">
      <c r="A595" s="258"/>
      <c r="B595" s="259"/>
      <c r="C595" s="259"/>
      <c r="D595" s="259"/>
      <c r="E595" s="259"/>
      <c r="F595" s="259"/>
      <c r="G595" s="260"/>
      <c r="H595" s="261"/>
      <c r="I595" s="261"/>
      <c r="J595" s="259"/>
      <c r="K595" s="259"/>
      <c r="L595" s="259"/>
      <c r="M595" s="256"/>
      <c r="N595" s="255"/>
      <c r="O595" s="255"/>
      <c r="P595" s="255"/>
      <c r="Q595" s="256"/>
      <c r="R595" s="255"/>
      <c r="S595" s="255"/>
      <c r="T595" s="255"/>
      <c r="U595" s="255"/>
      <c r="V595" s="255"/>
      <c r="W595" s="255"/>
      <c r="X595" s="255"/>
      <c r="Y595" s="262"/>
      <c r="Z595" s="262"/>
      <c r="AA595" s="255"/>
      <c r="AB595" s="255"/>
      <c r="AC595" s="259"/>
      <c r="AD595" s="259"/>
      <c r="AE595" s="259"/>
      <c r="AF595" s="259"/>
    </row>
    <row r="596">
      <c r="A596" s="258"/>
      <c r="B596" s="259"/>
      <c r="C596" s="259"/>
      <c r="D596" s="259"/>
      <c r="E596" s="259"/>
      <c r="F596" s="259"/>
      <c r="G596" s="260"/>
      <c r="H596" s="261"/>
      <c r="I596" s="261"/>
      <c r="J596" s="259"/>
      <c r="K596" s="259"/>
      <c r="L596" s="259"/>
      <c r="M596" s="256"/>
      <c r="N596" s="255"/>
      <c r="O596" s="255"/>
      <c r="P596" s="255"/>
      <c r="Q596" s="256"/>
      <c r="R596" s="255"/>
      <c r="S596" s="255"/>
      <c r="T596" s="255"/>
      <c r="U596" s="255"/>
      <c r="V596" s="255"/>
      <c r="W596" s="255"/>
      <c r="X596" s="255"/>
      <c r="Y596" s="262"/>
      <c r="Z596" s="262"/>
      <c r="AA596" s="255"/>
      <c r="AB596" s="255"/>
      <c r="AC596" s="259"/>
      <c r="AD596" s="259"/>
      <c r="AE596" s="259"/>
      <c r="AF596" s="259"/>
    </row>
    <row r="597">
      <c r="A597" s="258"/>
      <c r="B597" s="259"/>
      <c r="C597" s="259"/>
      <c r="D597" s="259"/>
      <c r="E597" s="259"/>
      <c r="F597" s="259"/>
      <c r="G597" s="260"/>
      <c r="H597" s="261"/>
      <c r="I597" s="261"/>
      <c r="J597" s="259"/>
      <c r="K597" s="259"/>
      <c r="L597" s="259"/>
      <c r="M597" s="256"/>
      <c r="N597" s="255"/>
      <c r="O597" s="255"/>
      <c r="P597" s="255"/>
      <c r="Q597" s="256"/>
      <c r="R597" s="255"/>
      <c r="S597" s="255"/>
      <c r="T597" s="255"/>
      <c r="U597" s="255"/>
      <c r="V597" s="255"/>
      <c r="W597" s="255"/>
      <c r="X597" s="255"/>
      <c r="Y597" s="262"/>
      <c r="Z597" s="262"/>
      <c r="AA597" s="255"/>
      <c r="AB597" s="255"/>
      <c r="AC597" s="259"/>
      <c r="AD597" s="259"/>
      <c r="AE597" s="259"/>
      <c r="AF597" s="259"/>
    </row>
    <row r="598">
      <c r="A598" s="258"/>
      <c r="B598" s="259"/>
      <c r="C598" s="259"/>
      <c r="D598" s="259"/>
      <c r="E598" s="259"/>
      <c r="F598" s="259"/>
      <c r="G598" s="260"/>
      <c r="H598" s="261"/>
      <c r="I598" s="261"/>
      <c r="J598" s="259"/>
      <c r="K598" s="259"/>
      <c r="L598" s="259"/>
      <c r="M598" s="256"/>
      <c r="N598" s="255"/>
      <c r="O598" s="255"/>
      <c r="P598" s="255"/>
      <c r="Q598" s="256"/>
      <c r="R598" s="255"/>
      <c r="S598" s="255"/>
      <c r="T598" s="255"/>
      <c r="U598" s="255"/>
      <c r="V598" s="255"/>
      <c r="W598" s="255"/>
      <c r="X598" s="255"/>
      <c r="Y598" s="262"/>
      <c r="Z598" s="262"/>
      <c r="AA598" s="255"/>
      <c r="AB598" s="255"/>
      <c r="AC598" s="259"/>
      <c r="AD598" s="259"/>
      <c r="AE598" s="259"/>
      <c r="AF598" s="259"/>
    </row>
    <row r="599">
      <c r="A599" s="258"/>
      <c r="B599" s="259"/>
      <c r="C599" s="259"/>
      <c r="D599" s="259"/>
      <c r="E599" s="259"/>
      <c r="F599" s="259"/>
      <c r="G599" s="260"/>
      <c r="H599" s="261"/>
      <c r="I599" s="261"/>
      <c r="J599" s="259"/>
      <c r="K599" s="259"/>
      <c r="L599" s="259"/>
      <c r="M599" s="256"/>
      <c r="N599" s="255"/>
      <c r="O599" s="255"/>
      <c r="P599" s="255"/>
      <c r="Q599" s="256"/>
      <c r="R599" s="255"/>
      <c r="S599" s="255"/>
      <c r="T599" s="255"/>
      <c r="U599" s="255"/>
      <c r="V599" s="255"/>
      <c r="W599" s="255"/>
      <c r="X599" s="255"/>
      <c r="Y599" s="262"/>
      <c r="Z599" s="262"/>
      <c r="AA599" s="255"/>
      <c r="AB599" s="255"/>
      <c r="AC599" s="259"/>
      <c r="AD599" s="259"/>
      <c r="AE599" s="259"/>
      <c r="AF599" s="259"/>
    </row>
    <row r="600">
      <c r="A600" s="258"/>
      <c r="B600" s="259"/>
      <c r="C600" s="259"/>
      <c r="D600" s="259"/>
      <c r="E600" s="259"/>
      <c r="F600" s="259"/>
      <c r="G600" s="260"/>
      <c r="H600" s="261"/>
      <c r="I600" s="261"/>
      <c r="J600" s="259"/>
      <c r="K600" s="259"/>
      <c r="L600" s="259"/>
      <c r="M600" s="256"/>
      <c r="N600" s="255"/>
      <c r="O600" s="255"/>
      <c r="P600" s="255"/>
      <c r="Q600" s="256"/>
      <c r="R600" s="255"/>
      <c r="S600" s="255"/>
      <c r="T600" s="255"/>
      <c r="U600" s="255"/>
      <c r="V600" s="255"/>
      <c r="W600" s="255"/>
      <c r="X600" s="255"/>
      <c r="Y600" s="262"/>
      <c r="Z600" s="262"/>
      <c r="AA600" s="255"/>
      <c r="AB600" s="255"/>
      <c r="AC600" s="259"/>
      <c r="AD600" s="259"/>
      <c r="AE600" s="259"/>
      <c r="AF600" s="259"/>
    </row>
    <row r="601">
      <c r="A601" s="258"/>
      <c r="B601" s="259"/>
      <c r="C601" s="259"/>
      <c r="D601" s="259"/>
      <c r="E601" s="259"/>
      <c r="F601" s="259"/>
      <c r="G601" s="260"/>
      <c r="H601" s="261"/>
      <c r="I601" s="261"/>
      <c r="J601" s="259"/>
      <c r="K601" s="259"/>
      <c r="L601" s="259"/>
      <c r="M601" s="256"/>
      <c r="N601" s="255"/>
      <c r="O601" s="255"/>
      <c r="P601" s="255"/>
      <c r="Q601" s="256"/>
      <c r="R601" s="255"/>
      <c r="S601" s="255"/>
      <c r="T601" s="255"/>
      <c r="U601" s="255"/>
      <c r="V601" s="255"/>
      <c r="W601" s="255"/>
      <c r="X601" s="255"/>
      <c r="Y601" s="262"/>
      <c r="Z601" s="262"/>
      <c r="AA601" s="255"/>
      <c r="AB601" s="255"/>
      <c r="AC601" s="259"/>
      <c r="AD601" s="259"/>
      <c r="AE601" s="259"/>
      <c r="AF601" s="259"/>
    </row>
    <row r="602">
      <c r="A602" s="258"/>
      <c r="B602" s="259"/>
      <c r="C602" s="259"/>
      <c r="D602" s="259"/>
      <c r="E602" s="259"/>
      <c r="F602" s="259"/>
      <c r="G602" s="260"/>
      <c r="H602" s="261"/>
      <c r="I602" s="261"/>
      <c r="J602" s="259"/>
      <c r="K602" s="259"/>
      <c r="L602" s="259"/>
      <c r="M602" s="256"/>
      <c r="N602" s="255"/>
      <c r="O602" s="255"/>
      <c r="P602" s="255"/>
      <c r="Q602" s="256"/>
      <c r="R602" s="255"/>
      <c r="S602" s="255"/>
      <c r="T602" s="255"/>
      <c r="U602" s="255"/>
      <c r="V602" s="255"/>
      <c r="W602" s="255"/>
      <c r="X602" s="255"/>
      <c r="Y602" s="262"/>
      <c r="Z602" s="262"/>
      <c r="AA602" s="255"/>
      <c r="AB602" s="255"/>
      <c r="AC602" s="259"/>
      <c r="AD602" s="259"/>
      <c r="AE602" s="259"/>
      <c r="AF602" s="259"/>
    </row>
    <row r="603">
      <c r="A603" s="258"/>
      <c r="B603" s="259"/>
      <c r="C603" s="259"/>
      <c r="D603" s="259"/>
      <c r="E603" s="259"/>
      <c r="F603" s="259"/>
      <c r="G603" s="260"/>
      <c r="H603" s="261"/>
      <c r="I603" s="261"/>
      <c r="J603" s="259"/>
      <c r="K603" s="259"/>
      <c r="L603" s="259"/>
      <c r="M603" s="256"/>
      <c r="N603" s="255"/>
      <c r="O603" s="255"/>
      <c r="P603" s="255"/>
      <c r="Q603" s="256"/>
      <c r="R603" s="255"/>
      <c r="S603" s="255"/>
      <c r="T603" s="255"/>
      <c r="U603" s="255"/>
      <c r="V603" s="255"/>
      <c r="W603" s="255"/>
      <c r="X603" s="255"/>
      <c r="Y603" s="262"/>
      <c r="Z603" s="262"/>
      <c r="AA603" s="255"/>
      <c r="AB603" s="255"/>
      <c r="AC603" s="259"/>
      <c r="AD603" s="259"/>
      <c r="AE603" s="259"/>
      <c r="AF603" s="259"/>
    </row>
    <row r="604">
      <c r="A604" s="258"/>
      <c r="B604" s="259"/>
      <c r="C604" s="259"/>
      <c r="D604" s="259"/>
      <c r="E604" s="259"/>
      <c r="F604" s="259"/>
      <c r="G604" s="260"/>
      <c r="H604" s="261"/>
      <c r="I604" s="261"/>
      <c r="J604" s="259"/>
      <c r="K604" s="259"/>
      <c r="L604" s="259"/>
      <c r="M604" s="256"/>
      <c r="N604" s="255"/>
      <c r="O604" s="255"/>
      <c r="P604" s="255"/>
      <c r="Q604" s="256"/>
      <c r="R604" s="255"/>
      <c r="S604" s="255"/>
      <c r="T604" s="255"/>
      <c r="U604" s="255"/>
      <c r="V604" s="255"/>
      <c r="W604" s="255"/>
      <c r="X604" s="255"/>
      <c r="Y604" s="262"/>
      <c r="Z604" s="262"/>
      <c r="AA604" s="255"/>
      <c r="AB604" s="255"/>
      <c r="AC604" s="259"/>
      <c r="AD604" s="259"/>
      <c r="AE604" s="259"/>
      <c r="AF604" s="259"/>
    </row>
    <row r="605">
      <c r="A605" s="258"/>
      <c r="B605" s="259"/>
      <c r="C605" s="259"/>
      <c r="D605" s="259"/>
      <c r="E605" s="259"/>
      <c r="F605" s="259"/>
      <c r="G605" s="260"/>
      <c r="H605" s="261"/>
      <c r="I605" s="261"/>
      <c r="J605" s="259"/>
      <c r="K605" s="259"/>
      <c r="L605" s="259"/>
      <c r="M605" s="256"/>
      <c r="N605" s="255"/>
      <c r="O605" s="255"/>
      <c r="P605" s="255"/>
      <c r="Q605" s="256"/>
      <c r="R605" s="255"/>
      <c r="S605" s="255"/>
      <c r="T605" s="255"/>
      <c r="U605" s="255"/>
      <c r="V605" s="255"/>
      <c r="W605" s="255"/>
      <c r="X605" s="255"/>
      <c r="Y605" s="262"/>
      <c r="Z605" s="262"/>
      <c r="AA605" s="255"/>
      <c r="AB605" s="255"/>
      <c r="AC605" s="259"/>
      <c r="AD605" s="259"/>
      <c r="AE605" s="259"/>
      <c r="AF605" s="259"/>
    </row>
    <row r="606">
      <c r="A606" s="258"/>
      <c r="B606" s="259"/>
      <c r="C606" s="259"/>
      <c r="D606" s="259"/>
      <c r="E606" s="259"/>
      <c r="F606" s="259"/>
      <c r="G606" s="260"/>
      <c r="H606" s="261"/>
      <c r="I606" s="261"/>
      <c r="J606" s="259"/>
      <c r="K606" s="259"/>
      <c r="L606" s="259"/>
      <c r="M606" s="256"/>
      <c r="N606" s="255"/>
      <c r="O606" s="255"/>
      <c r="P606" s="255"/>
      <c r="Q606" s="256"/>
      <c r="R606" s="255"/>
      <c r="S606" s="255"/>
      <c r="T606" s="255"/>
      <c r="U606" s="255"/>
      <c r="V606" s="255"/>
      <c r="W606" s="255"/>
      <c r="X606" s="255"/>
      <c r="Y606" s="262"/>
      <c r="Z606" s="262"/>
      <c r="AA606" s="255"/>
      <c r="AB606" s="255"/>
      <c r="AC606" s="259"/>
      <c r="AD606" s="259"/>
      <c r="AE606" s="259"/>
      <c r="AF606" s="259"/>
    </row>
    <row r="607">
      <c r="A607" s="258"/>
      <c r="B607" s="259"/>
      <c r="C607" s="259"/>
      <c r="D607" s="259"/>
      <c r="E607" s="259"/>
      <c r="F607" s="259"/>
      <c r="G607" s="260"/>
      <c r="H607" s="261"/>
      <c r="I607" s="261"/>
      <c r="J607" s="259"/>
      <c r="K607" s="259"/>
      <c r="L607" s="259"/>
      <c r="M607" s="256"/>
      <c r="N607" s="255"/>
      <c r="O607" s="255"/>
      <c r="P607" s="255"/>
      <c r="Q607" s="256"/>
      <c r="R607" s="255"/>
      <c r="S607" s="255"/>
      <c r="T607" s="255"/>
      <c r="U607" s="255"/>
      <c r="V607" s="255"/>
      <c r="W607" s="255"/>
      <c r="X607" s="255"/>
      <c r="Y607" s="262"/>
      <c r="Z607" s="262"/>
      <c r="AA607" s="255"/>
      <c r="AB607" s="255"/>
      <c r="AC607" s="259"/>
      <c r="AD607" s="259"/>
      <c r="AE607" s="259"/>
      <c r="AF607" s="259"/>
    </row>
    <row r="608">
      <c r="A608" s="258"/>
      <c r="B608" s="259"/>
      <c r="C608" s="259"/>
      <c r="D608" s="259"/>
      <c r="E608" s="259"/>
      <c r="F608" s="259"/>
      <c r="G608" s="260"/>
      <c r="H608" s="261"/>
      <c r="I608" s="261"/>
      <c r="J608" s="259"/>
      <c r="K608" s="259"/>
      <c r="L608" s="259"/>
      <c r="M608" s="256"/>
      <c r="N608" s="255"/>
      <c r="O608" s="255"/>
      <c r="P608" s="255"/>
      <c r="Q608" s="256"/>
      <c r="R608" s="255"/>
      <c r="S608" s="255"/>
      <c r="T608" s="255"/>
      <c r="U608" s="255"/>
      <c r="V608" s="255"/>
      <c r="W608" s="255"/>
      <c r="X608" s="255"/>
      <c r="Y608" s="262"/>
      <c r="Z608" s="262"/>
      <c r="AA608" s="255"/>
      <c r="AB608" s="255"/>
      <c r="AC608" s="259"/>
      <c r="AD608" s="259"/>
      <c r="AE608" s="259"/>
      <c r="AF608" s="259"/>
    </row>
    <row r="609">
      <c r="A609" s="258"/>
      <c r="B609" s="259"/>
      <c r="C609" s="259"/>
      <c r="D609" s="259"/>
      <c r="E609" s="259"/>
      <c r="F609" s="259"/>
      <c r="G609" s="260"/>
      <c r="H609" s="261"/>
      <c r="I609" s="261"/>
      <c r="J609" s="259"/>
      <c r="K609" s="259"/>
      <c r="L609" s="259"/>
      <c r="M609" s="256"/>
      <c r="N609" s="255"/>
      <c r="O609" s="255"/>
      <c r="P609" s="255"/>
      <c r="Q609" s="256"/>
      <c r="R609" s="255"/>
      <c r="S609" s="255"/>
      <c r="T609" s="255"/>
      <c r="U609" s="255"/>
      <c r="V609" s="255"/>
      <c r="W609" s="255"/>
      <c r="X609" s="255"/>
      <c r="Y609" s="262"/>
      <c r="Z609" s="262"/>
      <c r="AA609" s="255"/>
      <c r="AB609" s="255"/>
      <c r="AC609" s="259"/>
      <c r="AD609" s="259"/>
      <c r="AE609" s="259"/>
      <c r="AF609" s="259"/>
    </row>
    <row r="610">
      <c r="A610" s="258"/>
      <c r="B610" s="259"/>
      <c r="C610" s="259"/>
      <c r="D610" s="259"/>
      <c r="E610" s="259"/>
      <c r="F610" s="259"/>
      <c r="G610" s="260"/>
      <c r="H610" s="261"/>
      <c r="I610" s="261"/>
      <c r="J610" s="259"/>
      <c r="K610" s="259"/>
      <c r="L610" s="259"/>
      <c r="M610" s="256"/>
      <c r="N610" s="255"/>
      <c r="O610" s="255"/>
      <c r="P610" s="255"/>
      <c r="Q610" s="256"/>
      <c r="R610" s="255"/>
      <c r="S610" s="255"/>
      <c r="T610" s="255"/>
      <c r="U610" s="255"/>
      <c r="V610" s="255"/>
      <c r="W610" s="255"/>
      <c r="X610" s="255"/>
      <c r="Y610" s="262"/>
      <c r="Z610" s="262"/>
      <c r="AA610" s="255"/>
      <c r="AB610" s="255"/>
      <c r="AC610" s="259"/>
      <c r="AD610" s="259"/>
      <c r="AE610" s="259"/>
      <c r="AF610" s="259"/>
    </row>
    <row r="611">
      <c r="A611" s="258"/>
      <c r="B611" s="259"/>
      <c r="C611" s="259"/>
      <c r="D611" s="259"/>
      <c r="E611" s="259"/>
      <c r="F611" s="259"/>
      <c r="G611" s="260"/>
      <c r="H611" s="261"/>
      <c r="I611" s="261"/>
      <c r="J611" s="259"/>
      <c r="K611" s="259"/>
      <c r="L611" s="259"/>
      <c r="M611" s="256"/>
      <c r="N611" s="255"/>
      <c r="O611" s="255"/>
      <c r="P611" s="255"/>
      <c r="Q611" s="256"/>
      <c r="R611" s="255"/>
      <c r="S611" s="255"/>
      <c r="T611" s="255"/>
      <c r="U611" s="255"/>
      <c r="V611" s="255"/>
      <c r="W611" s="255"/>
      <c r="X611" s="255"/>
      <c r="Y611" s="262"/>
      <c r="Z611" s="262"/>
      <c r="AA611" s="255"/>
      <c r="AB611" s="255"/>
      <c r="AC611" s="259"/>
      <c r="AD611" s="259"/>
      <c r="AE611" s="259"/>
      <c r="AF611" s="259"/>
    </row>
    <row r="612">
      <c r="A612" s="258"/>
      <c r="B612" s="259"/>
      <c r="C612" s="259"/>
      <c r="D612" s="259"/>
      <c r="E612" s="259"/>
      <c r="F612" s="259"/>
      <c r="G612" s="260"/>
      <c r="H612" s="261"/>
      <c r="I612" s="261"/>
      <c r="J612" s="259"/>
      <c r="K612" s="259"/>
      <c r="L612" s="259"/>
      <c r="M612" s="256"/>
      <c r="N612" s="255"/>
      <c r="O612" s="255"/>
      <c r="P612" s="255"/>
      <c r="Q612" s="256"/>
      <c r="R612" s="255"/>
      <c r="S612" s="255"/>
      <c r="T612" s="255"/>
      <c r="U612" s="255"/>
      <c r="V612" s="255"/>
      <c r="W612" s="255"/>
      <c r="X612" s="255"/>
      <c r="Y612" s="262"/>
      <c r="Z612" s="262"/>
      <c r="AA612" s="255"/>
      <c r="AB612" s="255"/>
      <c r="AC612" s="259"/>
      <c r="AD612" s="259"/>
      <c r="AE612" s="259"/>
      <c r="AF612" s="259"/>
    </row>
    <row r="613">
      <c r="A613" s="258"/>
      <c r="B613" s="259"/>
      <c r="C613" s="259"/>
      <c r="D613" s="259"/>
      <c r="E613" s="259"/>
      <c r="F613" s="259"/>
      <c r="G613" s="260"/>
      <c r="H613" s="261"/>
      <c r="I613" s="261"/>
      <c r="J613" s="259"/>
      <c r="K613" s="259"/>
      <c r="L613" s="259"/>
      <c r="M613" s="256"/>
      <c r="N613" s="255"/>
      <c r="O613" s="255"/>
      <c r="P613" s="255"/>
      <c r="Q613" s="256"/>
      <c r="R613" s="255"/>
      <c r="S613" s="255"/>
      <c r="T613" s="255"/>
      <c r="U613" s="255"/>
      <c r="V613" s="255"/>
      <c r="W613" s="255"/>
      <c r="X613" s="255"/>
      <c r="Y613" s="262"/>
      <c r="Z613" s="262"/>
      <c r="AA613" s="255"/>
      <c r="AB613" s="255"/>
      <c r="AC613" s="259"/>
      <c r="AD613" s="259"/>
      <c r="AE613" s="259"/>
      <c r="AF613" s="259"/>
    </row>
    <row r="614">
      <c r="A614" s="258"/>
      <c r="B614" s="259"/>
      <c r="C614" s="259"/>
      <c r="D614" s="259"/>
      <c r="E614" s="259"/>
      <c r="F614" s="259"/>
      <c r="G614" s="260"/>
      <c r="H614" s="261"/>
      <c r="I614" s="261"/>
      <c r="J614" s="259"/>
      <c r="K614" s="259"/>
      <c r="L614" s="259"/>
      <c r="M614" s="256"/>
      <c r="N614" s="255"/>
      <c r="O614" s="255"/>
      <c r="P614" s="255"/>
      <c r="Q614" s="256"/>
      <c r="R614" s="255"/>
      <c r="S614" s="255"/>
      <c r="T614" s="255"/>
      <c r="U614" s="255"/>
      <c r="V614" s="255"/>
      <c r="W614" s="255"/>
      <c r="X614" s="255"/>
      <c r="Y614" s="262"/>
      <c r="Z614" s="262"/>
      <c r="AA614" s="255"/>
      <c r="AB614" s="255"/>
      <c r="AC614" s="259"/>
      <c r="AD614" s="259"/>
      <c r="AE614" s="259"/>
      <c r="AF614" s="259"/>
    </row>
    <row r="615">
      <c r="A615" s="258"/>
      <c r="B615" s="259"/>
      <c r="C615" s="259"/>
      <c r="D615" s="259"/>
      <c r="E615" s="259"/>
      <c r="F615" s="259"/>
      <c r="G615" s="260"/>
      <c r="H615" s="261"/>
      <c r="I615" s="261"/>
      <c r="J615" s="259"/>
      <c r="K615" s="259"/>
      <c r="L615" s="259"/>
      <c r="M615" s="256"/>
      <c r="N615" s="255"/>
      <c r="O615" s="255"/>
      <c r="P615" s="255"/>
      <c r="Q615" s="256"/>
      <c r="R615" s="255"/>
      <c r="S615" s="255"/>
      <c r="T615" s="255"/>
      <c r="U615" s="255"/>
      <c r="V615" s="255"/>
      <c r="W615" s="255"/>
      <c r="X615" s="255"/>
      <c r="Y615" s="262"/>
      <c r="Z615" s="262"/>
      <c r="AA615" s="255"/>
      <c r="AB615" s="255"/>
      <c r="AC615" s="259"/>
      <c r="AD615" s="259"/>
      <c r="AE615" s="259"/>
      <c r="AF615" s="259"/>
    </row>
    <row r="616">
      <c r="A616" s="258"/>
      <c r="B616" s="259"/>
      <c r="C616" s="259"/>
      <c r="D616" s="259"/>
      <c r="E616" s="259"/>
      <c r="F616" s="259"/>
      <c r="G616" s="260"/>
      <c r="H616" s="261"/>
      <c r="I616" s="261"/>
      <c r="J616" s="259"/>
      <c r="K616" s="259"/>
      <c r="L616" s="259"/>
      <c r="M616" s="256"/>
      <c r="N616" s="255"/>
      <c r="O616" s="255"/>
      <c r="P616" s="255"/>
      <c r="Q616" s="256"/>
      <c r="R616" s="255"/>
      <c r="S616" s="255"/>
      <c r="T616" s="255"/>
      <c r="U616" s="255"/>
      <c r="V616" s="255"/>
      <c r="W616" s="255"/>
      <c r="X616" s="255"/>
      <c r="Y616" s="262"/>
      <c r="Z616" s="262"/>
      <c r="AA616" s="255"/>
      <c r="AB616" s="255"/>
      <c r="AC616" s="259"/>
      <c r="AD616" s="259"/>
      <c r="AE616" s="259"/>
      <c r="AF616" s="259"/>
    </row>
    <row r="617">
      <c r="A617" s="258"/>
      <c r="B617" s="259"/>
      <c r="C617" s="259"/>
      <c r="D617" s="259"/>
      <c r="E617" s="259"/>
      <c r="F617" s="259"/>
      <c r="G617" s="260"/>
      <c r="H617" s="261"/>
      <c r="I617" s="261"/>
      <c r="J617" s="259"/>
      <c r="K617" s="259"/>
      <c r="L617" s="259"/>
      <c r="M617" s="256"/>
      <c r="N617" s="255"/>
      <c r="O617" s="255"/>
      <c r="P617" s="255"/>
      <c r="Q617" s="256"/>
      <c r="R617" s="255"/>
      <c r="S617" s="255"/>
      <c r="T617" s="255"/>
      <c r="U617" s="255"/>
      <c r="V617" s="255"/>
      <c r="W617" s="255"/>
      <c r="X617" s="255"/>
      <c r="Y617" s="262"/>
      <c r="Z617" s="262"/>
      <c r="AA617" s="255"/>
      <c r="AB617" s="255"/>
      <c r="AC617" s="259"/>
      <c r="AD617" s="259"/>
      <c r="AE617" s="259"/>
      <c r="AF617" s="259"/>
    </row>
    <row r="618">
      <c r="A618" s="258"/>
      <c r="B618" s="259"/>
      <c r="C618" s="259"/>
      <c r="D618" s="259"/>
      <c r="E618" s="259"/>
      <c r="F618" s="259"/>
      <c r="G618" s="260"/>
      <c r="H618" s="261"/>
      <c r="I618" s="261"/>
      <c r="J618" s="259"/>
      <c r="K618" s="259"/>
      <c r="L618" s="259"/>
      <c r="M618" s="256"/>
      <c r="N618" s="255"/>
      <c r="O618" s="255"/>
      <c r="P618" s="255"/>
      <c r="Q618" s="256"/>
      <c r="R618" s="255"/>
      <c r="S618" s="255"/>
      <c r="T618" s="255"/>
      <c r="U618" s="255"/>
      <c r="V618" s="255"/>
      <c r="W618" s="255"/>
      <c r="X618" s="255"/>
      <c r="Y618" s="262"/>
      <c r="Z618" s="262"/>
      <c r="AA618" s="255"/>
      <c r="AB618" s="255"/>
      <c r="AC618" s="259"/>
      <c r="AD618" s="259"/>
      <c r="AE618" s="259"/>
      <c r="AF618" s="259"/>
    </row>
    <row r="619">
      <c r="A619" s="258"/>
      <c r="B619" s="259"/>
      <c r="C619" s="259"/>
      <c r="D619" s="259"/>
      <c r="E619" s="259"/>
      <c r="F619" s="259"/>
      <c r="G619" s="260"/>
      <c r="H619" s="261"/>
      <c r="I619" s="261"/>
      <c r="J619" s="259"/>
      <c r="K619" s="259"/>
      <c r="L619" s="259"/>
      <c r="M619" s="256"/>
      <c r="N619" s="255"/>
      <c r="O619" s="255"/>
      <c r="P619" s="255"/>
      <c r="Q619" s="256"/>
      <c r="R619" s="255"/>
      <c r="S619" s="255"/>
      <c r="T619" s="255"/>
      <c r="U619" s="255"/>
      <c r="V619" s="255"/>
      <c r="W619" s="255"/>
      <c r="X619" s="255"/>
      <c r="Y619" s="262"/>
      <c r="Z619" s="262"/>
      <c r="AA619" s="255"/>
      <c r="AB619" s="255"/>
      <c r="AC619" s="259"/>
      <c r="AD619" s="259"/>
      <c r="AE619" s="259"/>
      <c r="AF619" s="259"/>
    </row>
    <row r="620">
      <c r="A620" s="258"/>
      <c r="B620" s="259"/>
      <c r="C620" s="259"/>
      <c r="D620" s="259"/>
      <c r="E620" s="259"/>
      <c r="F620" s="259"/>
      <c r="G620" s="260"/>
      <c r="H620" s="261"/>
      <c r="I620" s="261"/>
      <c r="J620" s="259"/>
      <c r="K620" s="259"/>
      <c r="L620" s="259"/>
      <c r="M620" s="256"/>
      <c r="N620" s="255"/>
      <c r="O620" s="255"/>
      <c r="P620" s="255"/>
      <c r="Q620" s="256"/>
      <c r="R620" s="255"/>
      <c r="S620" s="255"/>
      <c r="T620" s="255"/>
      <c r="U620" s="255"/>
      <c r="V620" s="255"/>
      <c r="W620" s="255"/>
      <c r="X620" s="255"/>
      <c r="Y620" s="262"/>
      <c r="Z620" s="262"/>
      <c r="AA620" s="255"/>
      <c r="AB620" s="255"/>
      <c r="AC620" s="259"/>
      <c r="AD620" s="259"/>
      <c r="AE620" s="259"/>
      <c r="AF620" s="259"/>
    </row>
    <row r="621">
      <c r="A621" s="258"/>
      <c r="B621" s="259"/>
      <c r="C621" s="259"/>
      <c r="D621" s="259"/>
      <c r="E621" s="259"/>
      <c r="F621" s="259"/>
      <c r="G621" s="260"/>
      <c r="H621" s="261"/>
      <c r="I621" s="261"/>
      <c r="J621" s="259"/>
      <c r="K621" s="259"/>
      <c r="L621" s="259"/>
      <c r="M621" s="256"/>
      <c r="N621" s="255"/>
      <c r="O621" s="255"/>
      <c r="P621" s="255"/>
      <c r="Q621" s="256"/>
      <c r="R621" s="255"/>
      <c r="S621" s="255"/>
      <c r="T621" s="255"/>
      <c r="U621" s="255"/>
      <c r="V621" s="255"/>
      <c r="W621" s="255"/>
      <c r="X621" s="255"/>
      <c r="Y621" s="262"/>
      <c r="Z621" s="262"/>
      <c r="AA621" s="255"/>
      <c r="AB621" s="255"/>
      <c r="AC621" s="259"/>
      <c r="AD621" s="259"/>
      <c r="AE621" s="259"/>
      <c r="AF621" s="259"/>
    </row>
    <row r="622">
      <c r="A622" s="258"/>
      <c r="B622" s="259"/>
      <c r="C622" s="259"/>
      <c r="D622" s="259"/>
      <c r="E622" s="259"/>
      <c r="F622" s="259"/>
      <c r="G622" s="260"/>
      <c r="H622" s="261"/>
      <c r="I622" s="261"/>
      <c r="J622" s="259"/>
      <c r="K622" s="259"/>
      <c r="L622" s="259"/>
      <c r="M622" s="256"/>
      <c r="N622" s="255"/>
      <c r="O622" s="255"/>
      <c r="P622" s="255"/>
      <c r="Q622" s="256"/>
      <c r="R622" s="255"/>
      <c r="S622" s="255"/>
      <c r="T622" s="255"/>
      <c r="U622" s="255"/>
      <c r="V622" s="255"/>
      <c r="W622" s="255"/>
      <c r="X622" s="255"/>
      <c r="Y622" s="262"/>
      <c r="Z622" s="262"/>
      <c r="AA622" s="255"/>
      <c r="AB622" s="255"/>
      <c r="AC622" s="259"/>
      <c r="AD622" s="259"/>
      <c r="AE622" s="259"/>
      <c r="AF622" s="259"/>
    </row>
    <row r="623">
      <c r="A623" s="258"/>
      <c r="B623" s="259"/>
      <c r="C623" s="259"/>
      <c r="D623" s="259"/>
      <c r="E623" s="259"/>
      <c r="F623" s="259"/>
      <c r="G623" s="260"/>
      <c r="H623" s="261"/>
      <c r="I623" s="261"/>
      <c r="J623" s="259"/>
      <c r="K623" s="259"/>
      <c r="L623" s="259"/>
      <c r="M623" s="256"/>
      <c r="N623" s="255"/>
      <c r="O623" s="255"/>
      <c r="P623" s="255"/>
      <c r="Q623" s="256"/>
      <c r="R623" s="255"/>
      <c r="S623" s="255"/>
      <c r="T623" s="255"/>
      <c r="U623" s="255"/>
      <c r="V623" s="255"/>
      <c r="W623" s="255"/>
      <c r="X623" s="255"/>
      <c r="Y623" s="262"/>
      <c r="Z623" s="262"/>
      <c r="AA623" s="255"/>
      <c r="AB623" s="255"/>
      <c r="AC623" s="259"/>
      <c r="AD623" s="259"/>
      <c r="AE623" s="259"/>
      <c r="AF623" s="259"/>
    </row>
    <row r="624">
      <c r="A624" s="258"/>
      <c r="B624" s="259"/>
      <c r="C624" s="259"/>
      <c r="D624" s="259"/>
      <c r="E624" s="259"/>
      <c r="F624" s="259"/>
      <c r="G624" s="260"/>
      <c r="H624" s="261"/>
      <c r="I624" s="261"/>
      <c r="J624" s="259"/>
      <c r="K624" s="259"/>
      <c r="L624" s="259"/>
      <c r="M624" s="256"/>
      <c r="N624" s="255"/>
      <c r="O624" s="255"/>
      <c r="P624" s="255"/>
      <c r="Q624" s="256"/>
      <c r="R624" s="255"/>
      <c r="S624" s="255"/>
      <c r="T624" s="255"/>
      <c r="U624" s="255"/>
      <c r="V624" s="255"/>
      <c r="W624" s="255"/>
      <c r="X624" s="255"/>
      <c r="Y624" s="262"/>
      <c r="Z624" s="262"/>
      <c r="AA624" s="255"/>
      <c r="AB624" s="255"/>
      <c r="AC624" s="259"/>
      <c r="AD624" s="259"/>
      <c r="AE624" s="259"/>
      <c r="AF624" s="259"/>
    </row>
    <row r="625">
      <c r="A625" s="258"/>
      <c r="B625" s="259"/>
      <c r="C625" s="259"/>
      <c r="D625" s="259"/>
      <c r="E625" s="259"/>
      <c r="F625" s="259"/>
      <c r="G625" s="260"/>
      <c r="H625" s="261"/>
      <c r="I625" s="261"/>
      <c r="J625" s="259"/>
      <c r="K625" s="259"/>
      <c r="L625" s="259"/>
      <c r="M625" s="256"/>
      <c r="N625" s="255"/>
      <c r="O625" s="255"/>
      <c r="P625" s="255"/>
      <c r="Q625" s="256"/>
      <c r="R625" s="255"/>
      <c r="S625" s="255"/>
      <c r="T625" s="255"/>
      <c r="U625" s="255"/>
      <c r="V625" s="255"/>
      <c r="W625" s="255"/>
      <c r="X625" s="255"/>
      <c r="Y625" s="262"/>
      <c r="Z625" s="262"/>
      <c r="AA625" s="255"/>
      <c r="AB625" s="255"/>
      <c r="AC625" s="259"/>
      <c r="AD625" s="259"/>
      <c r="AE625" s="259"/>
      <c r="AF625" s="259"/>
    </row>
    <row r="626">
      <c r="A626" s="258"/>
      <c r="B626" s="259"/>
      <c r="C626" s="259"/>
      <c r="D626" s="259"/>
      <c r="E626" s="259"/>
      <c r="F626" s="259"/>
      <c r="G626" s="260"/>
      <c r="H626" s="261"/>
      <c r="I626" s="261"/>
      <c r="J626" s="259"/>
      <c r="K626" s="259"/>
      <c r="L626" s="259"/>
      <c r="M626" s="256"/>
      <c r="N626" s="255"/>
      <c r="O626" s="255"/>
      <c r="P626" s="255"/>
      <c r="Q626" s="256"/>
      <c r="R626" s="255"/>
      <c r="S626" s="255"/>
      <c r="T626" s="255"/>
      <c r="U626" s="255"/>
      <c r="V626" s="255"/>
      <c r="W626" s="255"/>
      <c r="X626" s="255"/>
      <c r="Y626" s="262"/>
      <c r="Z626" s="262"/>
      <c r="AA626" s="255"/>
      <c r="AB626" s="255"/>
      <c r="AC626" s="259"/>
      <c r="AD626" s="259"/>
      <c r="AE626" s="259"/>
      <c r="AF626" s="259"/>
    </row>
    <row r="627">
      <c r="A627" s="258"/>
      <c r="B627" s="259"/>
      <c r="C627" s="259"/>
      <c r="D627" s="259"/>
      <c r="E627" s="259"/>
      <c r="F627" s="259"/>
      <c r="G627" s="260"/>
      <c r="H627" s="261"/>
      <c r="I627" s="261"/>
      <c r="J627" s="259"/>
      <c r="K627" s="259"/>
      <c r="L627" s="259"/>
      <c r="M627" s="256"/>
      <c r="N627" s="255"/>
      <c r="O627" s="255"/>
      <c r="P627" s="255"/>
      <c r="Q627" s="256"/>
      <c r="R627" s="255"/>
      <c r="S627" s="255"/>
      <c r="T627" s="255"/>
      <c r="U627" s="255"/>
      <c r="V627" s="255"/>
      <c r="W627" s="255"/>
      <c r="X627" s="255"/>
      <c r="Y627" s="262"/>
      <c r="Z627" s="262"/>
      <c r="AA627" s="255"/>
      <c r="AB627" s="255"/>
      <c r="AC627" s="259"/>
      <c r="AD627" s="259"/>
      <c r="AE627" s="259"/>
      <c r="AF627" s="259"/>
    </row>
    <row r="628">
      <c r="A628" s="258"/>
      <c r="B628" s="259"/>
      <c r="C628" s="259"/>
      <c r="D628" s="259"/>
      <c r="E628" s="259"/>
      <c r="F628" s="259"/>
      <c r="G628" s="260"/>
      <c r="H628" s="261"/>
      <c r="I628" s="261"/>
      <c r="J628" s="259"/>
      <c r="K628" s="259"/>
      <c r="L628" s="259"/>
      <c r="M628" s="256"/>
      <c r="N628" s="255"/>
      <c r="O628" s="255"/>
      <c r="P628" s="255"/>
      <c r="Q628" s="256"/>
      <c r="R628" s="255"/>
      <c r="S628" s="255"/>
      <c r="T628" s="255"/>
      <c r="U628" s="255"/>
      <c r="V628" s="255"/>
      <c r="W628" s="255"/>
      <c r="X628" s="255"/>
      <c r="Y628" s="262"/>
      <c r="Z628" s="262"/>
      <c r="AA628" s="255"/>
      <c r="AB628" s="255"/>
      <c r="AC628" s="259"/>
      <c r="AD628" s="259"/>
      <c r="AE628" s="259"/>
      <c r="AF628" s="259"/>
    </row>
    <row r="629">
      <c r="A629" s="258"/>
      <c r="B629" s="259"/>
      <c r="C629" s="259"/>
      <c r="D629" s="259"/>
      <c r="E629" s="259"/>
      <c r="F629" s="259"/>
      <c r="G629" s="260"/>
      <c r="H629" s="261"/>
      <c r="I629" s="261"/>
      <c r="J629" s="259"/>
      <c r="K629" s="259"/>
      <c r="L629" s="259"/>
      <c r="M629" s="256"/>
      <c r="N629" s="255"/>
      <c r="O629" s="255"/>
      <c r="P629" s="255"/>
      <c r="Q629" s="256"/>
      <c r="R629" s="255"/>
      <c r="S629" s="255"/>
      <c r="T629" s="255"/>
      <c r="U629" s="255"/>
      <c r="V629" s="255"/>
      <c r="W629" s="255"/>
      <c r="X629" s="255"/>
      <c r="Y629" s="262"/>
      <c r="Z629" s="262"/>
      <c r="AA629" s="255"/>
      <c r="AB629" s="255"/>
      <c r="AC629" s="259"/>
      <c r="AD629" s="259"/>
      <c r="AE629" s="259"/>
      <c r="AF629" s="259"/>
    </row>
    <row r="630">
      <c r="A630" s="258"/>
      <c r="B630" s="259"/>
      <c r="C630" s="259"/>
      <c r="D630" s="259"/>
      <c r="E630" s="259"/>
      <c r="F630" s="259"/>
      <c r="G630" s="260"/>
      <c r="H630" s="261"/>
      <c r="I630" s="261"/>
      <c r="J630" s="259"/>
      <c r="K630" s="259"/>
      <c r="L630" s="259"/>
      <c r="M630" s="256"/>
      <c r="N630" s="255"/>
      <c r="O630" s="255"/>
      <c r="P630" s="255"/>
      <c r="Q630" s="256"/>
      <c r="R630" s="255"/>
      <c r="S630" s="255"/>
      <c r="T630" s="255"/>
      <c r="U630" s="255"/>
      <c r="V630" s="255"/>
      <c r="W630" s="255"/>
      <c r="X630" s="255"/>
      <c r="Y630" s="262"/>
      <c r="Z630" s="262"/>
      <c r="AA630" s="255"/>
      <c r="AB630" s="255"/>
      <c r="AC630" s="259"/>
      <c r="AD630" s="259"/>
      <c r="AE630" s="259"/>
      <c r="AF630" s="259"/>
    </row>
    <row r="631">
      <c r="A631" s="258"/>
      <c r="B631" s="259"/>
      <c r="C631" s="259"/>
      <c r="D631" s="259"/>
      <c r="E631" s="259"/>
      <c r="F631" s="259"/>
      <c r="G631" s="260"/>
      <c r="H631" s="261"/>
      <c r="I631" s="261"/>
      <c r="J631" s="259"/>
      <c r="K631" s="259"/>
      <c r="L631" s="259"/>
      <c r="M631" s="256"/>
      <c r="N631" s="255"/>
      <c r="O631" s="255"/>
      <c r="P631" s="255"/>
      <c r="Q631" s="256"/>
      <c r="R631" s="255"/>
      <c r="S631" s="255"/>
      <c r="T631" s="255"/>
      <c r="U631" s="255"/>
      <c r="V631" s="255"/>
      <c r="W631" s="255"/>
      <c r="X631" s="255"/>
      <c r="Y631" s="262"/>
      <c r="Z631" s="262"/>
      <c r="AA631" s="255"/>
      <c r="AB631" s="255"/>
      <c r="AC631" s="259"/>
      <c r="AD631" s="259"/>
      <c r="AE631" s="259"/>
      <c r="AF631" s="259"/>
    </row>
    <row r="632">
      <c r="A632" s="258"/>
      <c r="B632" s="259"/>
      <c r="C632" s="259"/>
      <c r="D632" s="259"/>
      <c r="E632" s="259"/>
      <c r="F632" s="259"/>
      <c r="G632" s="260"/>
      <c r="H632" s="261"/>
      <c r="I632" s="261"/>
      <c r="J632" s="259"/>
      <c r="K632" s="259"/>
      <c r="L632" s="259"/>
      <c r="M632" s="256"/>
      <c r="N632" s="255"/>
      <c r="O632" s="255"/>
      <c r="P632" s="255"/>
      <c r="Q632" s="256"/>
      <c r="R632" s="255"/>
      <c r="S632" s="255"/>
      <c r="T632" s="255"/>
      <c r="U632" s="255"/>
      <c r="V632" s="255"/>
      <c r="W632" s="255"/>
      <c r="X632" s="255"/>
      <c r="Y632" s="262"/>
      <c r="Z632" s="262"/>
      <c r="AA632" s="255"/>
      <c r="AB632" s="255"/>
      <c r="AC632" s="259"/>
      <c r="AD632" s="259"/>
      <c r="AE632" s="259"/>
      <c r="AF632" s="259"/>
    </row>
    <row r="633">
      <c r="A633" s="258"/>
      <c r="B633" s="259"/>
      <c r="C633" s="259"/>
      <c r="D633" s="259"/>
      <c r="E633" s="259"/>
      <c r="F633" s="259"/>
      <c r="G633" s="260"/>
      <c r="H633" s="261"/>
      <c r="I633" s="261"/>
      <c r="J633" s="259"/>
      <c r="K633" s="259"/>
      <c r="L633" s="259"/>
      <c r="M633" s="256"/>
      <c r="N633" s="255"/>
      <c r="O633" s="255"/>
      <c r="P633" s="255"/>
      <c r="Q633" s="256"/>
      <c r="R633" s="255"/>
      <c r="S633" s="255"/>
      <c r="T633" s="255"/>
      <c r="U633" s="255"/>
      <c r="V633" s="255"/>
      <c r="W633" s="255"/>
      <c r="X633" s="255"/>
      <c r="Y633" s="262"/>
      <c r="Z633" s="262"/>
      <c r="AA633" s="255"/>
      <c r="AB633" s="255"/>
      <c r="AC633" s="259"/>
      <c r="AD633" s="259"/>
      <c r="AE633" s="259"/>
      <c r="AF633" s="259"/>
    </row>
    <row r="634">
      <c r="A634" s="258"/>
      <c r="B634" s="259"/>
      <c r="C634" s="259"/>
      <c r="D634" s="259"/>
      <c r="E634" s="259"/>
      <c r="F634" s="259"/>
      <c r="G634" s="260"/>
      <c r="H634" s="261"/>
      <c r="I634" s="261"/>
      <c r="J634" s="259"/>
      <c r="K634" s="259"/>
      <c r="L634" s="259"/>
      <c r="M634" s="256"/>
      <c r="N634" s="255"/>
      <c r="O634" s="255"/>
      <c r="P634" s="255"/>
      <c r="Q634" s="256"/>
      <c r="R634" s="255"/>
      <c r="S634" s="255"/>
      <c r="T634" s="255"/>
      <c r="U634" s="255"/>
      <c r="V634" s="255"/>
      <c r="W634" s="255"/>
      <c r="X634" s="255"/>
      <c r="Y634" s="262"/>
      <c r="Z634" s="262"/>
      <c r="AA634" s="255"/>
      <c r="AB634" s="255"/>
      <c r="AC634" s="259"/>
      <c r="AD634" s="259"/>
      <c r="AE634" s="259"/>
      <c r="AF634" s="259"/>
    </row>
    <row r="635">
      <c r="A635" s="258"/>
      <c r="B635" s="259"/>
      <c r="C635" s="259"/>
      <c r="D635" s="259"/>
      <c r="E635" s="259"/>
      <c r="F635" s="259"/>
      <c r="G635" s="260"/>
      <c r="H635" s="261"/>
      <c r="I635" s="261"/>
      <c r="J635" s="259"/>
      <c r="K635" s="259"/>
      <c r="L635" s="259"/>
      <c r="M635" s="256"/>
      <c r="N635" s="255"/>
      <c r="O635" s="255"/>
      <c r="P635" s="255"/>
      <c r="Q635" s="256"/>
      <c r="R635" s="255"/>
      <c r="S635" s="255"/>
      <c r="T635" s="255"/>
      <c r="U635" s="255"/>
      <c r="V635" s="255"/>
      <c r="W635" s="255"/>
      <c r="X635" s="255"/>
      <c r="Y635" s="262"/>
      <c r="Z635" s="262"/>
      <c r="AA635" s="255"/>
      <c r="AB635" s="255"/>
      <c r="AC635" s="259"/>
      <c r="AD635" s="259"/>
      <c r="AE635" s="259"/>
      <c r="AF635" s="259"/>
    </row>
    <row r="636">
      <c r="A636" s="258"/>
      <c r="B636" s="259"/>
      <c r="C636" s="259"/>
      <c r="D636" s="259"/>
      <c r="E636" s="259"/>
      <c r="F636" s="259"/>
      <c r="G636" s="260"/>
      <c r="H636" s="261"/>
      <c r="I636" s="261"/>
      <c r="J636" s="259"/>
      <c r="K636" s="259"/>
      <c r="L636" s="259"/>
      <c r="M636" s="256"/>
      <c r="N636" s="255"/>
      <c r="O636" s="255"/>
      <c r="P636" s="255"/>
      <c r="Q636" s="256"/>
      <c r="R636" s="255"/>
      <c r="S636" s="255"/>
      <c r="T636" s="255"/>
      <c r="U636" s="255"/>
      <c r="V636" s="255"/>
      <c r="W636" s="255"/>
      <c r="X636" s="255"/>
      <c r="Y636" s="262"/>
      <c r="Z636" s="262"/>
      <c r="AA636" s="255"/>
      <c r="AB636" s="255"/>
      <c r="AC636" s="259"/>
      <c r="AD636" s="259"/>
      <c r="AE636" s="259"/>
      <c r="AF636" s="259"/>
    </row>
    <row r="637">
      <c r="A637" s="258"/>
      <c r="B637" s="259"/>
      <c r="C637" s="259"/>
      <c r="D637" s="259"/>
      <c r="E637" s="259"/>
      <c r="F637" s="259"/>
      <c r="G637" s="260"/>
      <c r="H637" s="261"/>
      <c r="I637" s="261"/>
      <c r="J637" s="259"/>
      <c r="K637" s="259"/>
      <c r="L637" s="259"/>
      <c r="M637" s="256"/>
      <c r="N637" s="255"/>
      <c r="O637" s="255"/>
      <c r="P637" s="255"/>
      <c r="Q637" s="256"/>
      <c r="R637" s="255"/>
      <c r="S637" s="255"/>
      <c r="T637" s="255"/>
      <c r="U637" s="255"/>
      <c r="V637" s="255"/>
      <c r="W637" s="255"/>
      <c r="X637" s="255"/>
      <c r="Y637" s="262"/>
      <c r="Z637" s="262"/>
      <c r="AA637" s="255"/>
      <c r="AB637" s="255"/>
      <c r="AC637" s="259"/>
      <c r="AD637" s="259"/>
      <c r="AE637" s="259"/>
      <c r="AF637" s="259"/>
    </row>
    <row r="638">
      <c r="A638" s="258"/>
      <c r="B638" s="259"/>
      <c r="C638" s="259"/>
      <c r="D638" s="259"/>
      <c r="E638" s="259"/>
      <c r="F638" s="259"/>
      <c r="G638" s="260"/>
      <c r="H638" s="261"/>
      <c r="I638" s="261"/>
      <c r="J638" s="259"/>
      <c r="K638" s="259"/>
      <c r="L638" s="259"/>
      <c r="M638" s="256"/>
      <c r="N638" s="255"/>
      <c r="O638" s="255"/>
      <c r="P638" s="255"/>
      <c r="Q638" s="256"/>
      <c r="R638" s="255"/>
      <c r="S638" s="255"/>
      <c r="T638" s="255"/>
      <c r="U638" s="255"/>
      <c r="V638" s="255"/>
      <c r="W638" s="255"/>
      <c r="X638" s="255"/>
      <c r="Y638" s="262"/>
      <c r="Z638" s="262"/>
      <c r="AA638" s="255"/>
      <c r="AB638" s="255"/>
      <c r="AC638" s="259"/>
      <c r="AD638" s="259"/>
      <c r="AE638" s="259"/>
      <c r="AF638" s="259"/>
    </row>
    <row r="639">
      <c r="A639" s="258"/>
      <c r="B639" s="259"/>
      <c r="C639" s="259"/>
      <c r="D639" s="259"/>
      <c r="E639" s="259"/>
      <c r="F639" s="259"/>
      <c r="G639" s="260"/>
      <c r="H639" s="261"/>
      <c r="I639" s="261"/>
      <c r="J639" s="259"/>
      <c r="K639" s="259"/>
      <c r="L639" s="259"/>
      <c r="M639" s="256"/>
      <c r="N639" s="255"/>
      <c r="O639" s="255"/>
      <c r="P639" s="255"/>
      <c r="Q639" s="256"/>
      <c r="R639" s="255"/>
      <c r="S639" s="255"/>
      <c r="T639" s="255"/>
      <c r="U639" s="255"/>
      <c r="V639" s="255"/>
      <c r="W639" s="255"/>
      <c r="X639" s="255"/>
      <c r="Y639" s="262"/>
      <c r="Z639" s="262"/>
      <c r="AA639" s="255"/>
      <c r="AB639" s="255"/>
      <c r="AC639" s="259"/>
      <c r="AD639" s="259"/>
      <c r="AE639" s="259"/>
      <c r="AF639" s="259"/>
    </row>
    <row r="640">
      <c r="A640" s="258"/>
      <c r="B640" s="259"/>
      <c r="C640" s="259"/>
      <c r="D640" s="259"/>
      <c r="E640" s="259"/>
      <c r="F640" s="259"/>
      <c r="G640" s="260"/>
      <c r="H640" s="261"/>
      <c r="I640" s="261"/>
      <c r="J640" s="259"/>
      <c r="K640" s="259"/>
      <c r="L640" s="259"/>
      <c r="M640" s="256"/>
      <c r="N640" s="255"/>
      <c r="O640" s="255"/>
      <c r="P640" s="255"/>
      <c r="Q640" s="256"/>
      <c r="R640" s="255"/>
      <c r="S640" s="255"/>
      <c r="T640" s="255"/>
      <c r="U640" s="255"/>
      <c r="V640" s="255"/>
      <c r="W640" s="255"/>
      <c r="X640" s="255"/>
      <c r="Y640" s="262"/>
      <c r="Z640" s="262"/>
      <c r="AA640" s="255"/>
      <c r="AB640" s="255"/>
      <c r="AC640" s="259"/>
      <c r="AD640" s="259"/>
      <c r="AE640" s="259"/>
      <c r="AF640" s="259"/>
    </row>
    <row r="641">
      <c r="A641" s="258"/>
      <c r="B641" s="259"/>
      <c r="C641" s="259"/>
      <c r="D641" s="259"/>
      <c r="E641" s="259"/>
      <c r="F641" s="259"/>
      <c r="G641" s="260"/>
      <c r="H641" s="261"/>
      <c r="I641" s="261"/>
      <c r="J641" s="259"/>
      <c r="K641" s="259"/>
      <c r="L641" s="259"/>
      <c r="M641" s="256"/>
      <c r="N641" s="255"/>
      <c r="O641" s="255"/>
      <c r="P641" s="255"/>
      <c r="Q641" s="256"/>
      <c r="R641" s="255"/>
      <c r="S641" s="255"/>
      <c r="T641" s="255"/>
      <c r="U641" s="255"/>
      <c r="V641" s="255"/>
      <c r="W641" s="255"/>
      <c r="X641" s="255"/>
      <c r="Y641" s="262"/>
      <c r="Z641" s="262"/>
      <c r="AA641" s="255"/>
      <c r="AB641" s="255"/>
      <c r="AC641" s="259"/>
      <c r="AD641" s="259"/>
      <c r="AE641" s="259"/>
      <c r="AF641" s="259"/>
    </row>
    <row r="642">
      <c r="A642" s="258"/>
      <c r="B642" s="259"/>
      <c r="C642" s="259"/>
      <c r="D642" s="259"/>
      <c r="E642" s="259"/>
      <c r="F642" s="259"/>
      <c r="G642" s="260"/>
      <c r="H642" s="261"/>
      <c r="I642" s="261"/>
      <c r="J642" s="259"/>
      <c r="K642" s="259"/>
      <c r="L642" s="259"/>
      <c r="M642" s="256"/>
      <c r="N642" s="255"/>
      <c r="O642" s="255"/>
      <c r="P642" s="255"/>
      <c r="Q642" s="256"/>
      <c r="R642" s="255"/>
      <c r="S642" s="255"/>
      <c r="T642" s="255"/>
      <c r="U642" s="255"/>
      <c r="V642" s="255"/>
      <c r="W642" s="255"/>
      <c r="X642" s="255"/>
      <c r="Y642" s="262"/>
      <c r="Z642" s="262"/>
      <c r="AA642" s="255"/>
      <c r="AB642" s="255"/>
      <c r="AC642" s="259"/>
      <c r="AD642" s="259"/>
      <c r="AE642" s="259"/>
      <c r="AF642" s="259"/>
    </row>
    <row r="643">
      <c r="A643" s="258"/>
      <c r="B643" s="259"/>
      <c r="C643" s="259"/>
      <c r="D643" s="259"/>
      <c r="E643" s="259"/>
      <c r="F643" s="259"/>
      <c r="G643" s="260"/>
      <c r="H643" s="261"/>
      <c r="I643" s="261"/>
      <c r="J643" s="259"/>
      <c r="K643" s="259"/>
      <c r="L643" s="259"/>
      <c r="M643" s="256"/>
      <c r="N643" s="255"/>
      <c r="O643" s="255"/>
      <c r="P643" s="255"/>
      <c r="Q643" s="256"/>
      <c r="R643" s="255"/>
      <c r="S643" s="255"/>
      <c r="T643" s="255"/>
      <c r="U643" s="255"/>
      <c r="V643" s="255"/>
      <c r="W643" s="255"/>
      <c r="X643" s="255"/>
      <c r="Y643" s="262"/>
      <c r="Z643" s="262"/>
      <c r="AA643" s="255"/>
      <c r="AB643" s="255"/>
      <c r="AC643" s="259"/>
      <c r="AD643" s="259"/>
      <c r="AE643" s="259"/>
      <c r="AF643" s="259"/>
    </row>
    <row r="644">
      <c r="A644" s="258"/>
      <c r="B644" s="259"/>
      <c r="C644" s="259"/>
      <c r="D644" s="259"/>
      <c r="E644" s="259"/>
      <c r="F644" s="259"/>
      <c r="G644" s="260"/>
      <c r="H644" s="261"/>
      <c r="I644" s="261"/>
      <c r="J644" s="259"/>
      <c r="K644" s="259"/>
      <c r="L644" s="259"/>
      <c r="M644" s="256"/>
      <c r="N644" s="255"/>
      <c r="O644" s="255"/>
      <c r="P644" s="255"/>
      <c r="Q644" s="256"/>
      <c r="R644" s="255"/>
      <c r="S644" s="255"/>
      <c r="T644" s="255"/>
      <c r="U644" s="255"/>
      <c r="V644" s="255"/>
      <c r="W644" s="255"/>
      <c r="X644" s="255"/>
      <c r="Y644" s="262"/>
      <c r="Z644" s="262"/>
      <c r="AA644" s="255"/>
      <c r="AB644" s="255"/>
      <c r="AC644" s="259"/>
      <c r="AD644" s="259"/>
      <c r="AE644" s="259"/>
      <c r="AF644" s="259"/>
    </row>
    <row r="645">
      <c r="A645" s="258"/>
      <c r="B645" s="259"/>
      <c r="C645" s="259"/>
      <c r="D645" s="259"/>
      <c r="E645" s="259"/>
      <c r="F645" s="259"/>
      <c r="G645" s="260"/>
      <c r="H645" s="261"/>
      <c r="I645" s="261"/>
      <c r="J645" s="259"/>
      <c r="K645" s="259"/>
      <c r="L645" s="259"/>
      <c r="M645" s="256"/>
      <c r="N645" s="255"/>
      <c r="O645" s="255"/>
      <c r="P645" s="255"/>
      <c r="Q645" s="256"/>
      <c r="R645" s="255"/>
      <c r="S645" s="255"/>
      <c r="T645" s="255"/>
      <c r="U645" s="255"/>
      <c r="V645" s="255"/>
      <c r="W645" s="255"/>
      <c r="X645" s="255"/>
      <c r="Y645" s="262"/>
      <c r="Z645" s="262"/>
      <c r="AA645" s="255"/>
      <c r="AB645" s="255"/>
      <c r="AC645" s="259"/>
      <c r="AD645" s="259"/>
      <c r="AE645" s="259"/>
      <c r="AF645" s="259"/>
    </row>
    <row r="646">
      <c r="A646" s="258"/>
      <c r="B646" s="259"/>
      <c r="C646" s="259"/>
      <c r="D646" s="259"/>
      <c r="E646" s="259"/>
      <c r="F646" s="259"/>
      <c r="G646" s="260"/>
      <c r="H646" s="261"/>
      <c r="I646" s="261"/>
      <c r="J646" s="259"/>
      <c r="K646" s="259"/>
      <c r="L646" s="259"/>
      <c r="M646" s="256"/>
      <c r="N646" s="255"/>
      <c r="O646" s="255"/>
      <c r="P646" s="255"/>
      <c r="Q646" s="256"/>
      <c r="R646" s="255"/>
      <c r="S646" s="255"/>
      <c r="T646" s="255"/>
      <c r="U646" s="255"/>
      <c r="V646" s="255"/>
      <c r="W646" s="255"/>
      <c r="X646" s="255"/>
      <c r="Y646" s="262"/>
      <c r="Z646" s="262"/>
      <c r="AA646" s="255"/>
      <c r="AB646" s="255"/>
      <c r="AC646" s="259"/>
      <c r="AD646" s="259"/>
      <c r="AE646" s="259"/>
      <c r="AF646" s="259"/>
    </row>
    <row r="647">
      <c r="A647" s="258"/>
      <c r="B647" s="259"/>
      <c r="C647" s="259"/>
      <c r="D647" s="259"/>
      <c r="E647" s="259"/>
      <c r="F647" s="259"/>
      <c r="G647" s="260"/>
      <c r="H647" s="261"/>
      <c r="I647" s="261"/>
      <c r="J647" s="259"/>
      <c r="K647" s="259"/>
      <c r="L647" s="259"/>
      <c r="M647" s="256"/>
      <c r="N647" s="255"/>
      <c r="O647" s="255"/>
      <c r="P647" s="255"/>
      <c r="Q647" s="256"/>
      <c r="R647" s="255"/>
      <c r="S647" s="255"/>
      <c r="T647" s="255"/>
      <c r="U647" s="255"/>
      <c r="V647" s="255"/>
      <c r="W647" s="255"/>
      <c r="X647" s="255"/>
      <c r="Y647" s="262"/>
      <c r="Z647" s="262"/>
      <c r="AA647" s="255"/>
      <c r="AB647" s="255"/>
      <c r="AC647" s="259"/>
      <c r="AD647" s="259"/>
      <c r="AE647" s="259"/>
      <c r="AF647" s="259"/>
    </row>
    <row r="648">
      <c r="A648" s="258"/>
      <c r="B648" s="259"/>
      <c r="C648" s="259"/>
      <c r="D648" s="259"/>
      <c r="E648" s="259"/>
      <c r="F648" s="259"/>
      <c r="G648" s="260"/>
      <c r="H648" s="261"/>
      <c r="I648" s="261"/>
      <c r="J648" s="259"/>
      <c r="K648" s="259"/>
      <c r="L648" s="259"/>
      <c r="M648" s="256"/>
      <c r="N648" s="255"/>
      <c r="O648" s="255"/>
      <c r="P648" s="255"/>
      <c r="Q648" s="256"/>
      <c r="R648" s="255"/>
      <c r="S648" s="255"/>
      <c r="T648" s="255"/>
      <c r="U648" s="255"/>
      <c r="V648" s="255"/>
      <c r="W648" s="255"/>
      <c r="X648" s="255"/>
      <c r="Y648" s="262"/>
      <c r="Z648" s="262"/>
      <c r="AA648" s="255"/>
      <c r="AB648" s="255"/>
      <c r="AC648" s="259"/>
      <c r="AD648" s="259"/>
      <c r="AE648" s="259"/>
      <c r="AF648" s="259"/>
    </row>
    <row r="649">
      <c r="A649" s="258"/>
      <c r="B649" s="259"/>
      <c r="C649" s="259"/>
      <c r="D649" s="259"/>
      <c r="E649" s="259"/>
      <c r="F649" s="259"/>
      <c r="G649" s="260"/>
      <c r="H649" s="261"/>
      <c r="I649" s="261"/>
      <c r="J649" s="259"/>
      <c r="K649" s="259"/>
      <c r="L649" s="259"/>
      <c r="M649" s="256"/>
      <c r="N649" s="255"/>
      <c r="O649" s="255"/>
      <c r="P649" s="255"/>
      <c r="Q649" s="256"/>
      <c r="R649" s="255"/>
      <c r="S649" s="255"/>
      <c r="T649" s="255"/>
      <c r="U649" s="255"/>
      <c r="V649" s="255"/>
      <c r="W649" s="255"/>
      <c r="X649" s="255"/>
      <c r="Y649" s="262"/>
      <c r="Z649" s="262"/>
      <c r="AA649" s="255"/>
      <c r="AB649" s="255"/>
      <c r="AC649" s="259"/>
      <c r="AD649" s="259"/>
      <c r="AE649" s="259"/>
      <c r="AF649" s="259"/>
    </row>
    <row r="650">
      <c r="A650" s="258"/>
      <c r="B650" s="259"/>
      <c r="C650" s="259"/>
      <c r="D650" s="259"/>
      <c r="E650" s="259"/>
      <c r="F650" s="259"/>
      <c r="G650" s="260"/>
      <c r="H650" s="261"/>
      <c r="I650" s="261"/>
      <c r="J650" s="259"/>
      <c r="K650" s="259"/>
      <c r="L650" s="259"/>
      <c r="M650" s="256"/>
      <c r="N650" s="255"/>
      <c r="O650" s="255"/>
      <c r="P650" s="255"/>
      <c r="Q650" s="256"/>
      <c r="R650" s="255"/>
      <c r="S650" s="255"/>
      <c r="T650" s="255"/>
      <c r="U650" s="255"/>
      <c r="V650" s="255"/>
      <c r="W650" s="255"/>
      <c r="X650" s="255"/>
      <c r="Y650" s="262"/>
      <c r="Z650" s="262"/>
      <c r="AA650" s="255"/>
      <c r="AB650" s="255"/>
      <c r="AC650" s="259"/>
      <c r="AD650" s="259"/>
      <c r="AE650" s="259"/>
      <c r="AF650" s="259"/>
    </row>
    <row r="651">
      <c r="A651" s="258"/>
      <c r="B651" s="259"/>
      <c r="C651" s="259"/>
      <c r="D651" s="259"/>
      <c r="E651" s="259"/>
      <c r="F651" s="259"/>
      <c r="G651" s="260"/>
      <c r="H651" s="261"/>
      <c r="I651" s="261"/>
      <c r="J651" s="259"/>
      <c r="K651" s="259"/>
      <c r="L651" s="259"/>
      <c r="M651" s="256"/>
      <c r="N651" s="255"/>
      <c r="O651" s="255"/>
      <c r="P651" s="255"/>
      <c r="Q651" s="256"/>
      <c r="R651" s="255"/>
      <c r="S651" s="255"/>
      <c r="T651" s="255"/>
      <c r="U651" s="255"/>
      <c r="V651" s="255"/>
      <c r="W651" s="255"/>
      <c r="X651" s="255"/>
      <c r="Y651" s="262"/>
      <c r="Z651" s="262"/>
      <c r="AA651" s="255"/>
      <c r="AB651" s="255"/>
      <c r="AC651" s="259"/>
      <c r="AD651" s="259"/>
      <c r="AE651" s="259"/>
      <c r="AF651" s="259"/>
    </row>
    <row r="652">
      <c r="A652" s="258"/>
      <c r="B652" s="259"/>
      <c r="C652" s="259"/>
      <c r="D652" s="259"/>
      <c r="E652" s="259"/>
      <c r="F652" s="259"/>
      <c r="G652" s="260"/>
      <c r="H652" s="261"/>
      <c r="I652" s="261"/>
      <c r="J652" s="259"/>
      <c r="K652" s="259"/>
      <c r="L652" s="259"/>
      <c r="M652" s="256"/>
      <c r="N652" s="255"/>
      <c r="O652" s="255"/>
      <c r="P652" s="255"/>
      <c r="Q652" s="256"/>
      <c r="R652" s="255"/>
      <c r="S652" s="255"/>
      <c r="T652" s="255"/>
      <c r="U652" s="255"/>
      <c r="V652" s="255"/>
      <c r="W652" s="255"/>
      <c r="X652" s="255"/>
      <c r="Y652" s="262"/>
      <c r="Z652" s="262"/>
      <c r="AA652" s="255"/>
      <c r="AB652" s="255"/>
      <c r="AC652" s="259"/>
      <c r="AD652" s="259"/>
      <c r="AE652" s="259"/>
      <c r="AF652" s="259"/>
    </row>
    <row r="653">
      <c r="A653" s="258"/>
      <c r="B653" s="259"/>
      <c r="C653" s="259"/>
      <c r="D653" s="259"/>
      <c r="E653" s="259"/>
      <c r="F653" s="259"/>
      <c r="G653" s="260"/>
      <c r="H653" s="261"/>
      <c r="I653" s="261"/>
      <c r="J653" s="259"/>
      <c r="K653" s="259"/>
      <c r="L653" s="259"/>
      <c r="M653" s="256"/>
      <c r="N653" s="255"/>
      <c r="O653" s="255"/>
      <c r="P653" s="255"/>
      <c r="Q653" s="256"/>
      <c r="R653" s="255"/>
      <c r="S653" s="255"/>
      <c r="T653" s="255"/>
      <c r="U653" s="255"/>
      <c r="V653" s="255"/>
      <c r="W653" s="255"/>
      <c r="X653" s="255"/>
      <c r="Y653" s="262"/>
      <c r="Z653" s="262"/>
      <c r="AA653" s="255"/>
      <c r="AB653" s="255"/>
      <c r="AC653" s="259"/>
      <c r="AD653" s="259"/>
      <c r="AE653" s="259"/>
      <c r="AF653" s="259"/>
    </row>
    <row r="654">
      <c r="A654" s="258"/>
      <c r="B654" s="259"/>
      <c r="C654" s="259"/>
      <c r="D654" s="259"/>
      <c r="E654" s="259"/>
      <c r="F654" s="259"/>
      <c r="G654" s="260"/>
      <c r="H654" s="261"/>
      <c r="I654" s="261"/>
      <c r="J654" s="259"/>
      <c r="K654" s="259"/>
      <c r="L654" s="259"/>
      <c r="M654" s="256"/>
      <c r="N654" s="255"/>
      <c r="O654" s="255"/>
      <c r="P654" s="255"/>
      <c r="Q654" s="256"/>
      <c r="R654" s="255"/>
      <c r="S654" s="255"/>
      <c r="T654" s="255"/>
      <c r="U654" s="255"/>
      <c r="V654" s="255"/>
      <c r="W654" s="255"/>
      <c r="X654" s="255"/>
      <c r="Y654" s="262"/>
      <c r="Z654" s="262"/>
      <c r="AA654" s="255"/>
      <c r="AB654" s="255"/>
      <c r="AC654" s="259"/>
      <c r="AD654" s="259"/>
      <c r="AE654" s="259"/>
      <c r="AF654" s="259"/>
    </row>
    <row r="655">
      <c r="A655" s="258"/>
      <c r="B655" s="259"/>
      <c r="C655" s="259"/>
      <c r="D655" s="259"/>
      <c r="E655" s="259"/>
      <c r="F655" s="259"/>
      <c r="G655" s="260"/>
      <c r="H655" s="261"/>
      <c r="I655" s="261"/>
      <c r="J655" s="259"/>
      <c r="K655" s="259"/>
      <c r="L655" s="259"/>
      <c r="M655" s="256"/>
      <c r="N655" s="255"/>
      <c r="O655" s="255"/>
      <c r="P655" s="255"/>
      <c r="Q655" s="256"/>
      <c r="R655" s="255"/>
      <c r="S655" s="255"/>
      <c r="T655" s="255"/>
      <c r="U655" s="255"/>
      <c r="V655" s="255"/>
      <c r="W655" s="255"/>
      <c r="X655" s="255"/>
      <c r="Y655" s="262"/>
      <c r="Z655" s="262"/>
      <c r="AA655" s="255"/>
      <c r="AB655" s="255"/>
      <c r="AC655" s="259"/>
      <c r="AD655" s="259"/>
      <c r="AE655" s="259"/>
      <c r="AF655" s="259"/>
    </row>
    <row r="656">
      <c r="A656" s="258"/>
      <c r="B656" s="259"/>
      <c r="C656" s="259"/>
      <c r="D656" s="259"/>
      <c r="E656" s="259"/>
      <c r="F656" s="259"/>
      <c r="G656" s="260"/>
      <c r="H656" s="261"/>
      <c r="I656" s="261"/>
      <c r="J656" s="259"/>
      <c r="K656" s="259"/>
      <c r="L656" s="259"/>
      <c r="M656" s="256"/>
      <c r="N656" s="255"/>
      <c r="O656" s="255"/>
      <c r="P656" s="255"/>
      <c r="Q656" s="256"/>
      <c r="R656" s="255"/>
      <c r="S656" s="255"/>
      <c r="T656" s="255"/>
      <c r="U656" s="255"/>
      <c r="V656" s="255"/>
      <c r="W656" s="255"/>
      <c r="X656" s="255"/>
      <c r="Y656" s="262"/>
      <c r="Z656" s="262"/>
      <c r="AA656" s="255"/>
      <c r="AB656" s="255"/>
      <c r="AC656" s="259"/>
      <c r="AD656" s="259"/>
      <c r="AE656" s="259"/>
      <c r="AF656" s="259"/>
    </row>
    <row r="657">
      <c r="A657" s="258"/>
      <c r="B657" s="259"/>
      <c r="C657" s="259"/>
      <c r="D657" s="259"/>
      <c r="E657" s="259"/>
      <c r="F657" s="259"/>
      <c r="G657" s="260"/>
      <c r="H657" s="261"/>
      <c r="I657" s="261"/>
      <c r="J657" s="259"/>
      <c r="K657" s="259"/>
      <c r="L657" s="259"/>
      <c r="M657" s="256"/>
      <c r="N657" s="255"/>
      <c r="O657" s="255"/>
      <c r="P657" s="255"/>
      <c r="Q657" s="256"/>
      <c r="R657" s="255"/>
      <c r="S657" s="255"/>
      <c r="T657" s="255"/>
      <c r="U657" s="255"/>
      <c r="V657" s="255"/>
      <c r="W657" s="255"/>
      <c r="X657" s="255"/>
      <c r="Y657" s="262"/>
      <c r="Z657" s="262"/>
      <c r="AA657" s="255"/>
      <c r="AB657" s="255"/>
      <c r="AC657" s="259"/>
      <c r="AD657" s="259"/>
      <c r="AE657" s="259"/>
      <c r="AF657" s="259"/>
    </row>
    <row r="658">
      <c r="A658" s="258"/>
      <c r="B658" s="259"/>
      <c r="C658" s="259"/>
      <c r="D658" s="259"/>
      <c r="E658" s="259"/>
      <c r="F658" s="259"/>
      <c r="G658" s="260"/>
      <c r="H658" s="261"/>
      <c r="I658" s="261"/>
      <c r="J658" s="259"/>
      <c r="K658" s="259"/>
      <c r="L658" s="259"/>
      <c r="M658" s="256"/>
      <c r="N658" s="255"/>
      <c r="O658" s="255"/>
      <c r="P658" s="255"/>
      <c r="Q658" s="256"/>
      <c r="R658" s="255"/>
      <c r="S658" s="255"/>
      <c r="T658" s="255"/>
      <c r="U658" s="255"/>
      <c r="V658" s="255"/>
      <c r="W658" s="255"/>
      <c r="X658" s="255"/>
      <c r="Y658" s="262"/>
      <c r="Z658" s="262"/>
      <c r="AA658" s="255"/>
      <c r="AB658" s="255"/>
      <c r="AC658" s="259"/>
      <c r="AD658" s="259"/>
      <c r="AE658" s="259"/>
      <c r="AF658" s="259"/>
    </row>
    <row r="659">
      <c r="A659" s="258"/>
      <c r="B659" s="259"/>
      <c r="C659" s="259"/>
      <c r="D659" s="259"/>
      <c r="E659" s="259"/>
      <c r="F659" s="259"/>
      <c r="G659" s="260"/>
      <c r="H659" s="261"/>
      <c r="I659" s="261"/>
      <c r="J659" s="259"/>
      <c r="K659" s="259"/>
      <c r="L659" s="259"/>
      <c r="M659" s="256"/>
      <c r="N659" s="255"/>
      <c r="O659" s="255"/>
      <c r="P659" s="255"/>
      <c r="Q659" s="256"/>
      <c r="R659" s="255"/>
      <c r="S659" s="255"/>
      <c r="T659" s="255"/>
      <c r="U659" s="255"/>
      <c r="V659" s="255"/>
      <c r="W659" s="255"/>
      <c r="X659" s="255"/>
      <c r="Y659" s="262"/>
      <c r="Z659" s="262"/>
      <c r="AA659" s="255"/>
      <c r="AB659" s="255"/>
      <c r="AC659" s="259"/>
      <c r="AD659" s="259"/>
      <c r="AE659" s="259"/>
      <c r="AF659" s="259"/>
    </row>
    <row r="660">
      <c r="A660" s="258"/>
      <c r="B660" s="259"/>
      <c r="C660" s="259"/>
      <c r="D660" s="259"/>
      <c r="E660" s="259"/>
      <c r="F660" s="259"/>
      <c r="G660" s="260"/>
      <c r="H660" s="261"/>
      <c r="I660" s="261"/>
      <c r="J660" s="259"/>
      <c r="K660" s="259"/>
      <c r="L660" s="259"/>
      <c r="M660" s="256"/>
      <c r="N660" s="255"/>
      <c r="O660" s="255"/>
      <c r="P660" s="255"/>
      <c r="Q660" s="256"/>
      <c r="R660" s="255"/>
      <c r="S660" s="255"/>
      <c r="T660" s="255"/>
      <c r="U660" s="255"/>
      <c r="V660" s="255"/>
      <c r="W660" s="255"/>
      <c r="X660" s="255"/>
      <c r="Y660" s="262"/>
      <c r="Z660" s="262"/>
      <c r="AA660" s="255"/>
      <c r="AB660" s="255"/>
      <c r="AC660" s="259"/>
      <c r="AD660" s="259"/>
      <c r="AE660" s="259"/>
      <c r="AF660" s="259"/>
    </row>
    <row r="661">
      <c r="A661" s="258"/>
      <c r="B661" s="259"/>
      <c r="C661" s="259"/>
      <c r="D661" s="259"/>
      <c r="E661" s="259"/>
      <c r="F661" s="259"/>
      <c r="G661" s="260"/>
      <c r="H661" s="261"/>
      <c r="I661" s="261"/>
      <c r="J661" s="259"/>
      <c r="K661" s="259"/>
      <c r="L661" s="259"/>
      <c r="M661" s="256"/>
      <c r="N661" s="255"/>
      <c r="O661" s="255"/>
      <c r="P661" s="255"/>
      <c r="Q661" s="256"/>
      <c r="R661" s="255"/>
      <c r="S661" s="255"/>
      <c r="T661" s="255"/>
      <c r="U661" s="255"/>
      <c r="V661" s="255"/>
      <c r="W661" s="255"/>
      <c r="X661" s="255"/>
      <c r="Y661" s="262"/>
      <c r="Z661" s="262"/>
      <c r="AA661" s="255"/>
      <c r="AB661" s="255"/>
      <c r="AC661" s="259"/>
      <c r="AD661" s="259"/>
      <c r="AE661" s="259"/>
      <c r="AF661" s="259"/>
    </row>
    <row r="662">
      <c r="A662" s="258"/>
      <c r="B662" s="259"/>
      <c r="C662" s="259"/>
      <c r="D662" s="259"/>
      <c r="E662" s="259"/>
      <c r="F662" s="259"/>
      <c r="G662" s="260"/>
      <c r="H662" s="261"/>
      <c r="I662" s="261"/>
      <c r="J662" s="259"/>
      <c r="K662" s="259"/>
      <c r="L662" s="259"/>
      <c r="M662" s="256"/>
      <c r="N662" s="255"/>
      <c r="O662" s="255"/>
      <c r="P662" s="255"/>
      <c r="Q662" s="256"/>
      <c r="R662" s="255"/>
      <c r="S662" s="255"/>
      <c r="T662" s="255"/>
      <c r="U662" s="255"/>
      <c r="V662" s="255"/>
      <c r="W662" s="255"/>
      <c r="X662" s="255"/>
      <c r="Y662" s="262"/>
      <c r="Z662" s="262"/>
      <c r="AA662" s="255"/>
      <c r="AB662" s="255"/>
      <c r="AC662" s="259"/>
      <c r="AD662" s="259"/>
      <c r="AE662" s="259"/>
      <c r="AF662" s="259"/>
    </row>
    <row r="663">
      <c r="A663" s="258"/>
      <c r="B663" s="259"/>
      <c r="C663" s="259"/>
      <c r="D663" s="259"/>
      <c r="E663" s="259"/>
      <c r="F663" s="259"/>
      <c r="G663" s="260"/>
      <c r="H663" s="261"/>
      <c r="I663" s="261"/>
      <c r="J663" s="259"/>
      <c r="K663" s="259"/>
      <c r="L663" s="259"/>
      <c r="M663" s="256"/>
      <c r="N663" s="255"/>
      <c r="O663" s="255"/>
      <c r="P663" s="255"/>
      <c r="Q663" s="256"/>
      <c r="R663" s="255"/>
      <c r="S663" s="255"/>
      <c r="T663" s="255"/>
      <c r="U663" s="255"/>
      <c r="V663" s="255"/>
      <c r="W663" s="255"/>
      <c r="X663" s="255"/>
      <c r="Y663" s="262"/>
      <c r="Z663" s="262"/>
      <c r="AA663" s="255"/>
      <c r="AB663" s="255"/>
      <c r="AC663" s="259"/>
      <c r="AD663" s="259"/>
      <c r="AE663" s="259"/>
      <c r="AF663" s="259"/>
    </row>
    <row r="664">
      <c r="A664" s="258"/>
      <c r="B664" s="259"/>
      <c r="C664" s="259"/>
      <c r="D664" s="259"/>
      <c r="E664" s="259"/>
      <c r="F664" s="259"/>
      <c r="G664" s="260"/>
      <c r="H664" s="261"/>
      <c r="I664" s="261"/>
      <c r="J664" s="259"/>
      <c r="K664" s="259"/>
      <c r="L664" s="259"/>
      <c r="M664" s="256"/>
      <c r="N664" s="255"/>
      <c r="O664" s="255"/>
      <c r="P664" s="255"/>
      <c r="Q664" s="256"/>
      <c r="R664" s="255"/>
      <c r="S664" s="255"/>
      <c r="T664" s="255"/>
      <c r="U664" s="255"/>
      <c r="V664" s="255"/>
      <c r="W664" s="255"/>
      <c r="X664" s="255"/>
      <c r="Y664" s="262"/>
      <c r="Z664" s="262"/>
      <c r="AA664" s="255"/>
      <c r="AB664" s="255"/>
      <c r="AC664" s="259"/>
      <c r="AD664" s="259"/>
      <c r="AE664" s="259"/>
      <c r="AF664" s="259"/>
    </row>
    <row r="665">
      <c r="A665" s="258"/>
      <c r="B665" s="259"/>
      <c r="C665" s="259"/>
      <c r="D665" s="259"/>
      <c r="E665" s="259"/>
      <c r="F665" s="259"/>
      <c r="G665" s="260"/>
      <c r="H665" s="261"/>
      <c r="I665" s="261"/>
      <c r="J665" s="259"/>
      <c r="K665" s="259"/>
      <c r="L665" s="259"/>
      <c r="M665" s="256"/>
      <c r="N665" s="255"/>
      <c r="O665" s="255"/>
      <c r="P665" s="255"/>
      <c r="Q665" s="256"/>
      <c r="R665" s="255"/>
      <c r="S665" s="255"/>
      <c r="T665" s="255"/>
      <c r="U665" s="255"/>
      <c r="V665" s="255"/>
      <c r="W665" s="255"/>
      <c r="X665" s="255"/>
      <c r="Y665" s="262"/>
      <c r="Z665" s="262"/>
      <c r="AA665" s="255"/>
      <c r="AB665" s="255"/>
      <c r="AC665" s="259"/>
      <c r="AD665" s="259"/>
      <c r="AE665" s="259"/>
      <c r="AF665" s="259"/>
    </row>
    <row r="666">
      <c r="A666" s="258"/>
      <c r="B666" s="259"/>
      <c r="C666" s="259"/>
      <c r="D666" s="259"/>
      <c r="E666" s="259"/>
      <c r="F666" s="259"/>
      <c r="G666" s="260"/>
      <c r="H666" s="261"/>
      <c r="I666" s="261"/>
      <c r="J666" s="259"/>
      <c r="K666" s="259"/>
      <c r="L666" s="259"/>
      <c r="M666" s="256"/>
      <c r="N666" s="255"/>
      <c r="O666" s="255"/>
      <c r="P666" s="255"/>
      <c r="Q666" s="256"/>
      <c r="R666" s="255"/>
      <c r="S666" s="255"/>
      <c r="T666" s="255"/>
      <c r="U666" s="255"/>
      <c r="V666" s="255"/>
      <c r="W666" s="255"/>
      <c r="X666" s="255"/>
      <c r="Y666" s="262"/>
      <c r="Z666" s="262"/>
      <c r="AA666" s="255"/>
      <c r="AB666" s="255"/>
      <c r="AC666" s="259"/>
      <c r="AD666" s="259"/>
      <c r="AE666" s="259"/>
      <c r="AF666" s="259"/>
    </row>
    <row r="667">
      <c r="A667" s="258"/>
      <c r="B667" s="259"/>
      <c r="C667" s="259"/>
      <c r="D667" s="259"/>
      <c r="E667" s="259"/>
      <c r="F667" s="259"/>
      <c r="G667" s="260"/>
      <c r="H667" s="261"/>
      <c r="I667" s="261"/>
      <c r="J667" s="259"/>
      <c r="K667" s="259"/>
      <c r="L667" s="259"/>
      <c r="M667" s="256"/>
      <c r="N667" s="255"/>
      <c r="O667" s="255"/>
      <c r="P667" s="255"/>
      <c r="Q667" s="256"/>
      <c r="R667" s="255"/>
      <c r="S667" s="255"/>
      <c r="T667" s="255"/>
      <c r="U667" s="255"/>
      <c r="V667" s="255"/>
      <c r="W667" s="255"/>
      <c r="X667" s="255"/>
      <c r="Y667" s="262"/>
      <c r="Z667" s="262"/>
      <c r="AA667" s="255"/>
      <c r="AB667" s="255"/>
      <c r="AC667" s="259"/>
      <c r="AD667" s="259"/>
      <c r="AE667" s="259"/>
      <c r="AF667" s="259"/>
    </row>
    <row r="668">
      <c r="A668" s="258"/>
      <c r="B668" s="259"/>
      <c r="C668" s="259"/>
      <c r="D668" s="259"/>
      <c r="E668" s="259"/>
      <c r="F668" s="259"/>
      <c r="G668" s="260"/>
      <c r="H668" s="261"/>
      <c r="I668" s="261"/>
      <c r="J668" s="259"/>
      <c r="K668" s="259"/>
      <c r="L668" s="259"/>
      <c r="M668" s="256"/>
      <c r="N668" s="255"/>
      <c r="O668" s="255"/>
      <c r="P668" s="255"/>
      <c r="Q668" s="256"/>
      <c r="R668" s="255"/>
      <c r="S668" s="255"/>
      <c r="T668" s="255"/>
      <c r="U668" s="255"/>
      <c r="V668" s="255"/>
      <c r="W668" s="255"/>
      <c r="X668" s="255"/>
      <c r="Y668" s="262"/>
      <c r="Z668" s="262"/>
      <c r="AA668" s="255"/>
      <c r="AB668" s="255"/>
      <c r="AC668" s="259"/>
      <c r="AD668" s="259"/>
      <c r="AE668" s="259"/>
      <c r="AF668" s="259"/>
    </row>
    <row r="669">
      <c r="A669" s="258"/>
      <c r="B669" s="259"/>
      <c r="C669" s="259"/>
      <c r="D669" s="259"/>
      <c r="E669" s="259"/>
      <c r="F669" s="259"/>
      <c r="G669" s="260"/>
      <c r="H669" s="261"/>
      <c r="I669" s="261"/>
      <c r="J669" s="259"/>
      <c r="K669" s="259"/>
      <c r="L669" s="259"/>
      <c r="M669" s="256"/>
      <c r="N669" s="255"/>
      <c r="O669" s="255"/>
      <c r="P669" s="255"/>
      <c r="Q669" s="256"/>
      <c r="R669" s="255"/>
      <c r="S669" s="255"/>
      <c r="T669" s="255"/>
      <c r="U669" s="255"/>
      <c r="V669" s="255"/>
      <c r="W669" s="255"/>
      <c r="X669" s="255"/>
      <c r="Y669" s="262"/>
      <c r="Z669" s="262"/>
      <c r="AA669" s="255"/>
      <c r="AB669" s="255"/>
      <c r="AC669" s="259"/>
      <c r="AD669" s="259"/>
      <c r="AE669" s="259"/>
      <c r="AF669" s="259"/>
    </row>
    <row r="670">
      <c r="A670" s="258"/>
      <c r="B670" s="259"/>
      <c r="C670" s="259"/>
      <c r="D670" s="259"/>
      <c r="E670" s="259"/>
      <c r="F670" s="259"/>
      <c r="G670" s="260"/>
      <c r="H670" s="261"/>
      <c r="I670" s="261"/>
      <c r="J670" s="259"/>
      <c r="K670" s="259"/>
      <c r="L670" s="259"/>
      <c r="M670" s="256"/>
      <c r="N670" s="255"/>
      <c r="O670" s="255"/>
      <c r="P670" s="255"/>
      <c r="Q670" s="256"/>
      <c r="R670" s="255"/>
      <c r="S670" s="255"/>
      <c r="T670" s="255"/>
      <c r="U670" s="255"/>
      <c r="V670" s="255"/>
      <c r="W670" s="255"/>
      <c r="X670" s="255"/>
      <c r="Y670" s="262"/>
      <c r="Z670" s="262"/>
      <c r="AA670" s="255"/>
      <c r="AB670" s="255"/>
      <c r="AC670" s="259"/>
      <c r="AD670" s="259"/>
      <c r="AE670" s="259"/>
      <c r="AF670" s="259"/>
    </row>
    <row r="671">
      <c r="A671" s="258"/>
      <c r="B671" s="259"/>
      <c r="C671" s="259"/>
      <c r="D671" s="259"/>
      <c r="E671" s="259"/>
      <c r="F671" s="259"/>
      <c r="G671" s="260"/>
      <c r="H671" s="261"/>
      <c r="I671" s="261"/>
      <c r="J671" s="259"/>
      <c r="K671" s="259"/>
      <c r="L671" s="259"/>
      <c r="M671" s="256"/>
      <c r="N671" s="255"/>
      <c r="O671" s="255"/>
      <c r="P671" s="255"/>
      <c r="Q671" s="256"/>
      <c r="R671" s="255"/>
      <c r="S671" s="255"/>
      <c r="T671" s="255"/>
      <c r="U671" s="255"/>
      <c r="V671" s="255"/>
      <c r="W671" s="255"/>
      <c r="X671" s="255"/>
      <c r="Y671" s="262"/>
      <c r="Z671" s="262"/>
      <c r="AA671" s="255"/>
      <c r="AB671" s="255"/>
      <c r="AC671" s="259"/>
      <c r="AD671" s="259"/>
      <c r="AE671" s="259"/>
      <c r="AF671" s="259"/>
    </row>
    <row r="672">
      <c r="A672" s="258"/>
      <c r="B672" s="259"/>
      <c r="C672" s="259"/>
      <c r="D672" s="259"/>
      <c r="E672" s="259"/>
      <c r="F672" s="259"/>
      <c r="G672" s="260"/>
      <c r="H672" s="261"/>
      <c r="I672" s="261"/>
      <c r="J672" s="259"/>
      <c r="K672" s="259"/>
      <c r="L672" s="259"/>
      <c r="M672" s="256"/>
      <c r="N672" s="255"/>
      <c r="O672" s="255"/>
      <c r="P672" s="255"/>
      <c r="Q672" s="256"/>
      <c r="R672" s="255"/>
      <c r="S672" s="255"/>
      <c r="T672" s="255"/>
      <c r="U672" s="255"/>
      <c r="V672" s="255"/>
      <c r="W672" s="255"/>
      <c r="X672" s="255"/>
      <c r="Y672" s="262"/>
      <c r="Z672" s="262"/>
      <c r="AA672" s="255"/>
      <c r="AB672" s="255"/>
      <c r="AC672" s="259"/>
      <c r="AD672" s="259"/>
      <c r="AE672" s="259"/>
      <c r="AF672" s="259"/>
    </row>
    <row r="673">
      <c r="A673" s="258"/>
      <c r="B673" s="259"/>
      <c r="C673" s="259"/>
      <c r="D673" s="259"/>
      <c r="E673" s="259"/>
      <c r="F673" s="259"/>
      <c r="G673" s="260"/>
      <c r="H673" s="261"/>
      <c r="I673" s="261"/>
      <c r="J673" s="259"/>
      <c r="K673" s="259"/>
      <c r="L673" s="259"/>
      <c r="M673" s="256"/>
      <c r="N673" s="255"/>
      <c r="O673" s="255"/>
      <c r="P673" s="255"/>
      <c r="Q673" s="256"/>
      <c r="R673" s="255"/>
      <c r="S673" s="255"/>
      <c r="T673" s="255"/>
      <c r="U673" s="255"/>
      <c r="V673" s="255"/>
      <c r="W673" s="255"/>
      <c r="X673" s="255"/>
      <c r="Y673" s="262"/>
      <c r="Z673" s="262"/>
      <c r="AA673" s="255"/>
      <c r="AB673" s="255"/>
      <c r="AC673" s="259"/>
      <c r="AD673" s="259"/>
      <c r="AE673" s="259"/>
      <c r="AF673" s="259"/>
    </row>
    <row r="674">
      <c r="A674" s="258"/>
      <c r="B674" s="259"/>
      <c r="C674" s="259"/>
      <c r="D674" s="259"/>
      <c r="E674" s="259"/>
      <c r="F674" s="259"/>
      <c r="G674" s="260"/>
      <c r="H674" s="261"/>
      <c r="I674" s="261"/>
      <c r="J674" s="259"/>
      <c r="K674" s="259"/>
      <c r="L674" s="259"/>
      <c r="M674" s="256"/>
      <c r="N674" s="255"/>
      <c r="O674" s="255"/>
      <c r="P674" s="255"/>
      <c r="Q674" s="256"/>
      <c r="R674" s="255"/>
      <c r="S674" s="255"/>
      <c r="T674" s="255"/>
      <c r="U674" s="255"/>
      <c r="V674" s="255"/>
      <c r="W674" s="255"/>
      <c r="X674" s="255"/>
      <c r="Y674" s="262"/>
      <c r="Z674" s="262"/>
      <c r="AA674" s="255"/>
      <c r="AB674" s="255"/>
      <c r="AC674" s="259"/>
      <c r="AD674" s="259"/>
      <c r="AE674" s="259"/>
      <c r="AF674" s="259"/>
    </row>
    <row r="675">
      <c r="A675" s="258"/>
      <c r="B675" s="259"/>
      <c r="C675" s="259"/>
      <c r="D675" s="259"/>
      <c r="E675" s="259"/>
      <c r="F675" s="259"/>
      <c r="G675" s="260"/>
      <c r="H675" s="261"/>
      <c r="I675" s="261"/>
      <c r="J675" s="259"/>
      <c r="K675" s="259"/>
      <c r="L675" s="259"/>
      <c r="M675" s="256"/>
      <c r="N675" s="255"/>
      <c r="O675" s="255"/>
      <c r="P675" s="255"/>
      <c r="Q675" s="256"/>
      <c r="R675" s="255"/>
      <c r="S675" s="255"/>
      <c r="T675" s="255"/>
      <c r="U675" s="255"/>
      <c r="V675" s="255"/>
      <c r="W675" s="255"/>
      <c r="X675" s="255"/>
      <c r="Y675" s="262"/>
      <c r="Z675" s="262"/>
      <c r="AA675" s="255"/>
      <c r="AB675" s="255"/>
      <c r="AC675" s="259"/>
      <c r="AD675" s="259"/>
      <c r="AE675" s="259"/>
      <c r="AF675" s="259"/>
    </row>
    <row r="676">
      <c r="A676" s="258"/>
      <c r="B676" s="259"/>
      <c r="C676" s="259"/>
      <c r="D676" s="259"/>
      <c r="E676" s="259"/>
      <c r="F676" s="259"/>
      <c r="G676" s="260"/>
      <c r="H676" s="261"/>
      <c r="I676" s="261"/>
      <c r="J676" s="259"/>
      <c r="K676" s="259"/>
      <c r="L676" s="259"/>
      <c r="M676" s="256"/>
      <c r="N676" s="255"/>
      <c r="O676" s="255"/>
      <c r="P676" s="255"/>
      <c r="Q676" s="256"/>
      <c r="R676" s="255"/>
      <c r="S676" s="255"/>
      <c r="T676" s="255"/>
      <c r="U676" s="255"/>
      <c r="V676" s="255"/>
      <c r="W676" s="255"/>
      <c r="X676" s="255"/>
      <c r="Y676" s="262"/>
      <c r="Z676" s="262"/>
      <c r="AA676" s="255"/>
      <c r="AB676" s="255"/>
      <c r="AC676" s="259"/>
      <c r="AD676" s="259"/>
      <c r="AE676" s="259"/>
      <c r="AF676" s="259"/>
    </row>
    <row r="677">
      <c r="A677" s="258"/>
      <c r="B677" s="259"/>
      <c r="C677" s="259"/>
      <c r="D677" s="259"/>
      <c r="E677" s="259"/>
      <c r="F677" s="259"/>
      <c r="G677" s="260"/>
      <c r="H677" s="261"/>
      <c r="I677" s="261"/>
      <c r="J677" s="259"/>
      <c r="K677" s="259"/>
      <c r="L677" s="259"/>
      <c r="M677" s="256"/>
      <c r="N677" s="255"/>
      <c r="O677" s="255"/>
      <c r="P677" s="255"/>
      <c r="Q677" s="256"/>
      <c r="R677" s="255"/>
      <c r="S677" s="255"/>
      <c r="T677" s="255"/>
      <c r="U677" s="255"/>
      <c r="V677" s="255"/>
      <c r="W677" s="255"/>
      <c r="X677" s="255"/>
      <c r="Y677" s="262"/>
      <c r="Z677" s="262"/>
      <c r="AA677" s="255"/>
      <c r="AB677" s="255"/>
      <c r="AC677" s="259"/>
      <c r="AD677" s="259"/>
      <c r="AE677" s="259"/>
      <c r="AF677" s="259"/>
    </row>
    <row r="678">
      <c r="A678" s="258"/>
      <c r="B678" s="259"/>
      <c r="C678" s="259"/>
      <c r="D678" s="259"/>
      <c r="E678" s="259"/>
      <c r="F678" s="259"/>
      <c r="G678" s="260"/>
      <c r="H678" s="261"/>
      <c r="I678" s="261"/>
      <c r="J678" s="259"/>
      <c r="K678" s="259"/>
      <c r="L678" s="259"/>
      <c r="M678" s="256"/>
      <c r="N678" s="255"/>
      <c r="O678" s="255"/>
      <c r="P678" s="255"/>
      <c r="Q678" s="256"/>
      <c r="R678" s="255"/>
      <c r="S678" s="255"/>
      <c r="T678" s="255"/>
      <c r="U678" s="255"/>
      <c r="V678" s="255"/>
      <c r="W678" s="255"/>
      <c r="X678" s="255"/>
      <c r="Y678" s="262"/>
      <c r="Z678" s="262"/>
      <c r="AA678" s="255"/>
      <c r="AB678" s="255"/>
      <c r="AC678" s="259"/>
      <c r="AD678" s="259"/>
      <c r="AE678" s="259"/>
      <c r="AF678" s="259"/>
    </row>
    <row r="679">
      <c r="A679" s="258"/>
      <c r="B679" s="259"/>
      <c r="C679" s="259"/>
      <c r="D679" s="259"/>
      <c r="E679" s="259"/>
      <c r="F679" s="259"/>
      <c r="G679" s="260"/>
      <c r="H679" s="261"/>
      <c r="I679" s="261"/>
      <c r="J679" s="259"/>
      <c r="K679" s="259"/>
      <c r="L679" s="259"/>
      <c r="M679" s="256"/>
      <c r="N679" s="255"/>
      <c r="O679" s="255"/>
      <c r="P679" s="255"/>
      <c r="Q679" s="256"/>
      <c r="R679" s="255"/>
      <c r="S679" s="255"/>
      <c r="T679" s="255"/>
      <c r="U679" s="255"/>
      <c r="V679" s="255"/>
      <c r="W679" s="255"/>
      <c r="X679" s="255"/>
      <c r="Y679" s="262"/>
      <c r="Z679" s="262"/>
      <c r="AA679" s="255"/>
      <c r="AB679" s="255"/>
      <c r="AC679" s="259"/>
      <c r="AD679" s="259"/>
      <c r="AE679" s="259"/>
      <c r="AF679" s="259"/>
    </row>
    <row r="680">
      <c r="A680" s="258"/>
      <c r="B680" s="259"/>
      <c r="C680" s="259"/>
      <c r="D680" s="259"/>
      <c r="E680" s="259"/>
      <c r="F680" s="259"/>
      <c r="G680" s="260"/>
      <c r="H680" s="261"/>
      <c r="I680" s="261"/>
      <c r="J680" s="259"/>
      <c r="K680" s="259"/>
      <c r="L680" s="259"/>
      <c r="M680" s="256"/>
      <c r="N680" s="255"/>
      <c r="O680" s="255"/>
      <c r="P680" s="255"/>
      <c r="Q680" s="256"/>
      <c r="R680" s="255"/>
      <c r="S680" s="255"/>
      <c r="T680" s="255"/>
      <c r="U680" s="255"/>
      <c r="V680" s="255"/>
      <c r="W680" s="255"/>
      <c r="X680" s="255"/>
      <c r="Y680" s="262"/>
      <c r="Z680" s="262"/>
      <c r="AA680" s="255"/>
      <c r="AB680" s="255"/>
      <c r="AC680" s="259"/>
      <c r="AD680" s="259"/>
      <c r="AE680" s="259"/>
      <c r="AF680" s="259"/>
    </row>
    <row r="681">
      <c r="A681" s="258"/>
      <c r="B681" s="259"/>
      <c r="C681" s="259"/>
      <c r="D681" s="259"/>
      <c r="E681" s="259"/>
      <c r="F681" s="259"/>
      <c r="G681" s="260"/>
      <c r="H681" s="261"/>
      <c r="I681" s="261"/>
      <c r="J681" s="259"/>
      <c r="K681" s="259"/>
      <c r="L681" s="259"/>
      <c r="M681" s="256"/>
      <c r="N681" s="255"/>
      <c r="O681" s="255"/>
      <c r="P681" s="255"/>
      <c r="Q681" s="256"/>
      <c r="R681" s="255"/>
      <c r="S681" s="255"/>
      <c r="T681" s="255"/>
      <c r="U681" s="255"/>
      <c r="V681" s="255"/>
      <c r="W681" s="255"/>
      <c r="X681" s="255"/>
      <c r="Y681" s="262"/>
      <c r="Z681" s="262"/>
      <c r="AA681" s="255"/>
      <c r="AB681" s="255"/>
      <c r="AC681" s="259"/>
      <c r="AD681" s="259"/>
      <c r="AE681" s="259"/>
      <c r="AF681" s="259"/>
    </row>
    <row r="682">
      <c r="A682" s="258"/>
      <c r="B682" s="259"/>
      <c r="C682" s="259"/>
      <c r="D682" s="259"/>
      <c r="E682" s="259"/>
      <c r="F682" s="259"/>
      <c r="G682" s="260"/>
      <c r="H682" s="261"/>
      <c r="I682" s="261"/>
      <c r="J682" s="259"/>
      <c r="K682" s="259"/>
      <c r="L682" s="259"/>
      <c r="M682" s="256"/>
      <c r="N682" s="255"/>
      <c r="O682" s="255"/>
      <c r="P682" s="255"/>
      <c r="Q682" s="256"/>
      <c r="R682" s="255"/>
      <c r="S682" s="255"/>
      <c r="T682" s="255"/>
      <c r="U682" s="255"/>
      <c r="V682" s="255"/>
      <c r="W682" s="255"/>
      <c r="X682" s="255"/>
      <c r="Y682" s="262"/>
      <c r="Z682" s="262"/>
      <c r="AA682" s="255"/>
      <c r="AB682" s="255"/>
      <c r="AC682" s="259"/>
      <c r="AD682" s="259"/>
      <c r="AE682" s="259"/>
      <c r="AF682" s="259"/>
    </row>
    <row r="683">
      <c r="A683" s="258"/>
      <c r="B683" s="259"/>
      <c r="C683" s="259"/>
      <c r="D683" s="259"/>
      <c r="E683" s="259"/>
      <c r="F683" s="259"/>
      <c r="G683" s="260"/>
      <c r="H683" s="261"/>
      <c r="I683" s="261"/>
      <c r="J683" s="259"/>
      <c r="K683" s="259"/>
      <c r="L683" s="259"/>
      <c r="M683" s="256"/>
      <c r="N683" s="255"/>
      <c r="O683" s="255"/>
      <c r="P683" s="255"/>
      <c r="Q683" s="256"/>
      <c r="R683" s="255"/>
      <c r="S683" s="255"/>
      <c r="T683" s="255"/>
      <c r="U683" s="255"/>
      <c r="V683" s="255"/>
      <c r="W683" s="255"/>
      <c r="X683" s="255"/>
      <c r="Y683" s="262"/>
      <c r="Z683" s="262"/>
      <c r="AA683" s="255"/>
      <c r="AB683" s="255"/>
      <c r="AC683" s="259"/>
      <c r="AD683" s="259"/>
      <c r="AE683" s="259"/>
      <c r="AF683" s="259"/>
    </row>
    <row r="684">
      <c r="A684" s="258"/>
      <c r="B684" s="259"/>
      <c r="C684" s="259"/>
      <c r="D684" s="259"/>
      <c r="E684" s="259"/>
      <c r="F684" s="259"/>
      <c r="G684" s="260"/>
      <c r="H684" s="261"/>
      <c r="I684" s="261"/>
      <c r="J684" s="259"/>
      <c r="K684" s="259"/>
      <c r="L684" s="259"/>
      <c r="M684" s="256"/>
      <c r="N684" s="255"/>
      <c r="O684" s="255"/>
      <c r="P684" s="255"/>
      <c r="Q684" s="256"/>
      <c r="R684" s="255"/>
      <c r="S684" s="255"/>
      <c r="T684" s="255"/>
      <c r="U684" s="255"/>
      <c r="V684" s="255"/>
      <c r="W684" s="255"/>
      <c r="X684" s="255"/>
      <c r="Y684" s="262"/>
      <c r="Z684" s="262"/>
      <c r="AA684" s="255"/>
      <c r="AB684" s="255"/>
      <c r="AC684" s="259"/>
      <c r="AD684" s="259"/>
      <c r="AE684" s="259"/>
      <c r="AF684" s="259"/>
    </row>
    <row r="685">
      <c r="A685" s="258"/>
      <c r="B685" s="259"/>
      <c r="C685" s="259"/>
      <c r="D685" s="259"/>
      <c r="E685" s="259"/>
      <c r="F685" s="259"/>
      <c r="G685" s="260"/>
      <c r="H685" s="261"/>
      <c r="I685" s="261"/>
      <c r="J685" s="259"/>
      <c r="K685" s="259"/>
      <c r="L685" s="259"/>
      <c r="M685" s="256"/>
      <c r="N685" s="255"/>
      <c r="O685" s="255"/>
      <c r="P685" s="255"/>
      <c r="Q685" s="256"/>
      <c r="R685" s="255"/>
      <c r="S685" s="255"/>
      <c r="T685" s="255"/>
      <c r="U685" s="255"/>
      <c r="V685" s="255"/>
      <c r="W685" s="255"/>
      <c r="X685" s="255"/>
      <c r="Y685" s="262"/>
      <c r="Z685" s="262"/>
      <c r="AA685" s="255"/>
      <c r="AB685" s="255"/>
      <c r="AC685" s="259"/>
      <c r="AD685" s="259"/>
      <c r="AE685" s="259"/>
      <c r="AF685" s="259"/>
    </row>
    <row r="686">
      <c r="A686" s="258"/>
      <c r="B686" s="259"/>
      <c r="C686" s="259"/>
      <c r="D686" s="259"/>
      <c r="E686" s="259"/>
      <c r="F686" s="259"/>
      <c r="G686" s="260"/>
      <c r="H686" s="261"/>
      <c r="I686" s="261"/>
      <c r="J686" s="259"/>
      <c r="K686" s="259"/>
      <c r="L686" s="259"/>
      <c r="M686" s="256"/>
      <c r="N686" s="255"/>
      <c r="O686" s="255"/>
      <c r="P686" s="255"/>
      <c r="Q686" s="256"/>
      <c r="R686" s="255"/>
      <c r="S686" s="255"/>
      <c r="T686" s="255"/>
      <c r="U686" s="255"/>
      <c r="V686" s="255"/>
      <c r="W686" s="255"/>
      <c r="X686" s="255"/>
      <c r="Y686" s="262"/>
      <c r="Z686" s="262"/>
      <c r="AA686" s="255"/>
      <c r="AB686" s="255"/>
      <c r="AC686" s="259"/>
      <c r="AD686" s="259"/>
      <c r="AE686" s="259"/>
      <c r="AF686" s="259"/>
    </row>
    <row r="687">
      <c r="A687" s="258"/>
      <c r="B687" s="259"/>
      <c r="C687" s="259"/>
      <c r="D687" s="259"/>
      <c r="E687" s="259"/>
      <c r="F687" s="259"/>
      <c r="G687" s="260"/>
      <c r="H687" s="261"/>
      <c r="I687" s="261"/>
      <c r="J687" s="259"/>
      <c r="K687" s="259"/>
      <c r="L687" s="259"/>
      <c r="M687" s="256"/>
      <c r="N687" s="255"/>
      <c r="O687" s="255"/>
      <c r="P687" s="255"/>
      <c r="Q687" s="256"/>
      <c r="R687" s="255"/>
      <c r="S687" s="255"/>
      <c r="T687" s="255"/>
      <c r="U687" s="255"/>
      <c r="V687" s="255"/>
      <c r="W687" s="255"/>
      <c r="X687" s="255"/>
      <c r="Y687" s="262"/>
      <c r="Z687" s="262"/>
      <c r="AA687" s="255"/>
      <c r="AB687" s="255"/>
      <c r="AC687" s="259"/>
      <c r="AD687" s="259"/>
      <c r="AE687" s="259"/>
      <c r="AF687" s="259"/>
    </row>
    <row r="688">
      <c r="A688" s="258"/>
      <c r="B688" s="259"/>
      <c r="C688" s="259"/>
      <c r="D688" s="259"/>
      <c r="E688" s="259"/>
      <c r="F688" s="259"/>
      <c r="G688" s="260"/>
      <c r="H688" s="261"/>
      <c r="I688" s="261"/>
      <c r="J688" s="259"/>
      <c r="K688" s="259"/>
      <c r="L688" s="259"/>
      <c r="M688" s="256"/>
      <c r="N688" s="255"/>
      <c r="O688" s="255"/>
      <c r="P688" s="255"/>
      <c r="Q688" s="256"/>
      <c r="R688" s="255"/>
      <c r="S688" s="255"/>
      <c r="T688" s="255"/>
      <c r="U688" s="255"/>
      <c r="V688" s="255"/>
      <c r="W688" s="255"/>
      <c r="X688" s="255"/>
      <c r="Y688" s="262"/>
      <c r="Z688" s="262"/>
      <c r="AA688" s="255"/>
      <c r="AB688" s="255"/>
      <c r="AC688" s="259"/>
      <c r="AD688" s="259"/>
      <c r="AE688" s="259"/>
      <c r="AF688" s="259"/>
    </row>
    <row r="689">
      <c r="A689" s="258"/>
      <c r="B689" s="259"/>
      <c r="C689" s="259"/>
      <c r="D689" s="259"/>
      <c r="E689" s="259"/>
      <c r="F689" s="259"/>
      <c r="G689" s="260"/>
      <c r="H689" s="261"/>
      <c r="I689" s="261"/>
      <c r="J689" s="259"/>
      <c r="K689" s="259"/>
      <c r="L689" s="259"/>
      <c r="M689" s="256"/>
      <c r="N689" s="255"/>
      <c r="O689" s="255"/>
      <c r="P689" s="255"/>
      <c r="Q689" s="256"/>
      <c r="R689" s="255"/>
      <c r="S689" s="255"/>
      <c r="T689" s="255"/>
      <c r="U689" s="255"/>
      <c r="V689" s="255"/>
      <c r="W689" s="255"/>
      <c r="X689" s="255"/>
      <c r="Y689" s="262"/>
      <c r="Z689" s="262"/>
      <c r="AA689" s="255"/>
      <c r="AB689" s="255"/>
      <c r="AC689" s="259"/>
      <c r="AD689" s="259"/>
      <c r="AE689" s="259"/>
      <c r="AF689" s="259"/>
    </row>
    <row r="690">
      <c r="A690" s="258"/>
      <c r="B690" s="259"/>
      <c r="C690" s="259"/>
      <c r="D690" s="259"/>
      <c r="E690" s="259"/>
      <c r="F690" s="259"/>
      <c r="G690" s="260"/>
      <c r="H690" s="261"/>
      <c r="I690" s="261"/>
      <c r="J690" s="259"/>
      <c r="K690" s="259"/>
      <c r="L690" s="259"/>
      <c r="M690" s="256"/>
      <c r="N690" s="255"/>
      <c r="O690" s="255"/>
      <c r="P690" s="255"/>
      <c r="Q690" s="256"/>
      <c r="R690" s="255"/>
      <c r="S690" s="255"/>
      <c r="T690" s="255"/>
      <c r="U690" s="255"/>
      <c r="V690" s="255"/>
      <c r="W690" s="255"/>
      <c r="X690" s="255"/>
      <c r="Y690" s="262"/>
      <c r="Z690" s="262"/>
      <c r="AA690" s="255"/>
      <c r="AB690" s="255"/>
      <c r="AC690" s="259"/>
      <c r="AD690" s="259"/>
      <c r="AE690" s="259"/>
      <c r="AF690" s="259"/>
    </row>
    <row r="691">
      <c r="A691" s="258"/>
      <c r="B691" s="259"/>
      <c r="C691" s="259"/>
      <c r="D691" s="259"/>
      <c r="E691" s="259"/>
      <c r="F691" s="259"/>
      <c r="G691" s="260"/>
      <c r="H691" s="261"/>
      <c r="I691" s="261"/>
      <c r="J691" s="259"/>
      <c r="K691" s="259"/>
      <c r="L691" s="259"/>
      <c r="M691" s="256"/>
      <c r="N691" s="255"/>
      <c r="O691" s="255"/>
      <c r="P691" s="255"/>
      <c r="Q691" s="256"/>
      <c r="R691" s="255"/>
      <c r="S691" s="255"/>
      <c r="T691" s="255"/>
      <c r="U691" s="255"/>
      <c r="V691" s="255"/>
      <c r="W691" s="255"/>
      <c r="X691" s="255"/>
      <c r="Y691" s="262"/>
      <c r="Z691" s="262"/>
      <c r="AA691" s="255"/>
      <c r="AB691" s="255"/>
      <c r="AC691" s="259"/>
      <c r="AD691" s="259"/>
      <c r="AE691" s="259"/>
      <c r="AF691" s="259"/>
    </row>
    <row r="692">
      <c r="A692" s="258"/>
      <c r="B692" s="259"/>
      <c r="C692" s="259"/>
      <c r="D692" s="259"/>
      <c r="E692" s="259"/>
      <c r="F692" s="259"/>
      <c r="G692" s="260"/>
      <c r="H692" s="261"/>
      <c r="I692" s="261"/>
      <c r="J692" s="259"/>
      <c r="K692" s="259"/>
      <c r="L692" s="259"/>
      <c r="M692" s="256"/>
      <c r="N692" s="255"/>
      <c r="O692" s="255"/>
      <c r="P692" s="255"/>
      <c r="Q692" s="256"/>
      <c r="R692" s="255"/>
      <c r="S692" s="255"/>
      <c r="T692" s="255"/>
      <c r="U692" s="255"/>
      <c r="V692" s="255"/>
      <c r="W692" s="255"/>
      <c r="X692" s="255"/>
      <c r="Y692" s="262"/>
      <c r="Z692" s="262"/>
      <c r="AA692" s="255"/>
      <c r="AB692" s="255"/>
      <c r="AC692" s="259"/>
      <c r="AD692" s="259"/>
      <c r="AE692" s="259"/>
      <c r="AF692" s="259"/>
    </row>
    <row r="693">
      <c r="A693" s="258"/>
      <c r="B693" s="259"/>
      <c r="C693" s="259"/>
      <c r="D693" s="259"/>
      <c r="E693" s="259"/>
      <c r="F693" s="259"/>
      <c r="G693" s="260"/>
      <c r="H693" s="261"/>
      <c r="I693" s="261"/>
      <c r="J693" s="259"/>
      <c r="K693" s="259"/>
      <c r="L693" s="259"/>
      <c r="M693" s="256"/>
      <c r="N693" s="255"/>
      <c r="O693" s="255"/>
      <c r="P693" s="255"/>
      <c r="Q693" s="256"/>
      <c r="R693" s="255"/>
      <c r="S693" s="255"/>
      <c r="T693" s="255"/>
      <c r="U693" s="255"/>
      <c r="V693" s="255"/>
      <c r="W693" s="255"/>
      <c r="X693" s="255"/>
      <c r="Y693" s="262"/>
      <c r="Z693" s="262"/>
      <c r="AA693" s="255"/>
      <c r="AB693" s="255"/>
      <c r="AC693" s="259"/>
      <c r="AD693" s="259"/>
      <c r="AE693" s="259"/>
      <c r="AF693" s="259"/>
    </row>
    <row r="694">
      <c r="A694" s="258"/>
      <c r="B694" s="259"/>
      <c r="C694" s="259"/>
      <c r="D694" s="259"/>
      <c r="E694" s="259"/>
      <c r="F694" s="259"/>
      <c r="G694" s="260"/>
      <c r="H694" s="261"/>
      <c r="I694" s="261"/>
      <c r="J694" s="259"/>
      <c r="K694" s="259"/>
      <c r="L694" s="259"/>
      <c r="M694" s="256"/>
      <c r="N694" s="255"/>
      <c r="O694" s="255"/>
      <c r="P694" s="255"/>
      <c r="Q694" s="256"/>
      <c r="R694" s="255"/>
      <c r="S694" s="255"/>
      <c r="T694" s="255"/>
      <c r="U694" s="255"/>
      <c r="V694" s="255"/>
      <c r="W694" s="255"/>
      <c r="X694" s="255"/>
      <c r="Y694" s="262"/>
      <c r="Z694" s="262"/>
      <c r="AA694" s="255"/>
      <c r="AB694" s="255"/>
      <c r="AC694" s="259"/>
      <c r="AD694" s="259"/>
      <c r="AE694" s="259"/>
      <c r="AF694" s="259"/>
    </row>
    <row r="695">
      <c r="A695" s="258"/>
      <c r="B695" s="259"/>
      <c r="C695" s="259"/>
      <c r="D695" s="259"/>
      <c r="E695" s="259"/>
      <c r="F695" s="259"/>
      <c r="G695" s="260"/>
      <c r="H695" s="261"/>
      <c r="I695" s="261"/>
      <c r="J695" s="259"/>
      <c r="K695" s="259"/>
      <c r="L695" s="259"/>
      <c r="M695" s="256"/>
      <c r="N695" s="255"/>
      <c r="O695" s="255"/>
      <c r="P695" s="255"/>
      <c r="Q695" s="256"/>
      <c r="R695" s="255"/>
      <c r="S695" s="255"/>
      <c r="T695" s="255"/>
      <c r="U695" s="255"/>
      <c r="V695" s="255"/>
      <c r="W695" s="255"/>
      <c r="X695" s="255"/>
      <c r="Y695" s="262"/>
      <c r="Z695" s="262"/>
      <c r="AA695" s="255"/>
      <c r="AB695" s="255"/>
      <c r="AC695" s="259"/>
      <c r="AD695" s="259"/>
      <c r="AE695" s="259"/>
      <c r="AF695" s="259"/>
    </row>
    <row r="696">
      <c r="A696" s="258"/>
      <c r="B696" s="259"/>
      <c r="C696" s="259"/>
      <c r="D696" s="259"/>
      <c r="E696" s="259"/>
      <c r="F696" s="259"/>
      <c r="G696" s="260"/>
      <c r="H696" s="261"/>
      <c r="I696" s="261"/>
      <c r="J696" s="259"/>
      <c r="K696" s="259"/>
      <c r="L696" s="259"/>
      <c r="M696" s="256"/>
      <c r="N696" s="255"/>
      <c r="O696" s="255"/>
      <c r="P696" s="255"/>
      <c r="Q696" s="256"/>
      <c r="R696" s="255"/>
      <c r="S696" s="255"/>
      <c r="T696" s="255"/>
      <c r="U696" s="255"/>
      <c r="V696" s="255"/>
      <c r="W696" s="255"/>
      <c r="X696" s="255"/>
      <c r="Y696" s="262"/>
      <c r="Z696" s="262"/>
      <c r="AA696" s="255"/>
      <c r="AB696" s="255"/>
      <c r="AC696" s="259"/>
      <c r="AD696" s="259"/>
      <c r="AE696" s="259"/>
      <c r="AF696" s="259"/>
    </row>
    <row r="697">
      <c r="A697" s="258"/>
      <c r="B697" s="259"/>
      <c r="C697" s="259"/>
      <c r="D697" s="259"/>
      <c r="E697" s="259"/>
      <c r="F697" s="259"/>
      <c r="G697" s="260"/>
      <c r="H697" s="261"/>
      <c r="I697" s="261"/>
      <c r="J697" s="259"/>
      <c r="K697" s="259"/>
      <c r="L697" s="259"/>
      <c r="M697" s="256"/>
      <c r="N697" s="255"/>
      <c r="O697" s="255"/>
      <c r="P697" s="255"/>
      <c r="Q697" s="256"/>
      <c r="R697" s="255"/>
      <c r="S697" s="255"/>
      <c r="T697" s="255"/>
      <c r="U697" s="255"/>
      <c r="V697" s="255"/>
      <c r="W697" s="255"/>
      <c r="X697" s="255"/>
      <c r="Y697" s="262"/>
      <c r="Z697" s="262"/>
      <c r="AA697" s="255"/>
      <c r="AB697" s="255"/>
      <c r="AC697" s="259"/>
      <c r="AD697" s="259"/>
      <c r="AE697" s="259"/>
      <c r="AF697" s="259"/>
    </row>
    <row r="698">
      <c r="A698" s="258"/>
      <c r="B698" s="259"/>
      <c r="C698" s="259"/>
      <c r="D698" s="259"/>
      <c r="E698" s="259"/>
      <c r="F698" s="259"/>
      <c r="G698" s="260"/>
      <c r="H698" s="261"/>
      <c r="I698" s="261"/>
      <c r="J698" s="259"/>
      <c r="K698" s="259"/>
      <c r="L698" s="259"/>
      <c r="M698" s="256"/>
      <c r="N698" s="255"/>
      <c r="O698" s="255"/>
      <c r="P698" s="255"/>
      <c r="Q698" s="256"/>
      <c r="R698" s="255"/>
      <c r="S698" s="255"/>
      <c r="T698" s="255"/>
      <c r="U698" s="255"/>
      <c r="V698" s="255"/>
      <c r="W698" s="255"/>
      <c r="X698" s="255"/>
      <c r="Y698" s="262"/>
      <c r="Z698" s="262"/>
      <c r="AA698" s="255"/>
      <c r="AB698" s="255"/>
      <c r="AC698" s="259"/>
      <c r="AD698" s="259"/>
      <c r="AE698" s="259"/>
      <c r="AF698" s="259"/>
    </row>
    <row r="699">
      <c r="A699" s="258"/>
      <c r="B699" s="259"/>
      <c r="C699" s="259"/>
      <c r="D699" s="259"/>
      <c r="E699" s="259"/>
      <c r="F699" s="259"/>
      <c r="G699" s="260"/>
      <c r="H699" s="261"/>
      <c r="I699" s="261"/>
      <c r="J699" s="259"/>
      <c r="K699" s="259"/>
      <c r="L699" s="259"/>
      <c r="M699" s="256"/>
      <c r="N699" s="255"/>
      <c r="O699" s="255"/>
      <c r="P699" s="255"/>
      <c r="Q699" s="256"/>
      <c r="R699" s="255"/>
      <c r="S699" s="255"/>
      <c r="T699" s="255"/>
      <c r="U699" s="255"/>
      <c r="V699" s="255"/>
      <c r="W699" s="255"/>
      <c r="X699" s="255"/>
      <c r="Y699" s="262"/>
      <c r="Z699" s="262"/>
      <c r="AA699" s="255"/>
      <c r="AB699" s="255"/>
      <c r="AC699" s="259"/>
      <c r="AD699" s="259"/>
      <c r="AE699" s="259"/>
      <c r="AF699" s="259"/>
    </row>
    <row r="700">
      <c r="A700" s="258"/>
      <c r="B700" s="259"/>
      <c r="C700" s="259"/>
      <c r="D700" s="259"/>
      <c r="E700" s="259"/>
      <c r="F700" s="259"/>
      <c r="G700" s="260"/>
      <c r="H700" s="261"/>
      <c r="I700" s="261"/>
      <c r="J700" s="259"/>
      <c r="K700" s="259"/>
      <c r="L700" s="259"/>
      <c r="M700" s="256"/>
      <c r="N700" s="255"/>
      <c r="O700" s="255"/>
      <c r="P700" s="255"/>
      <c r="Q700" s="256"/>
      <c r="R700" s="255"/>
      <c r="S700" s="255"/>
      <c r="T700" s="255"/>
      <c r="U700" s="255"/>
      <c r="V700" s="255"/>
      <c r="W700" s="255"/>
      <c r="X700" s="255"/>
      <c r="Y700" s="262"/>
      <c r="Z700" s="262"/>
      <c r="AA700" s="255"/>
      <c r="AB700" s="255"/>
      <c r="AC700" s="259"/>
      <c r="AD700" s="259"/>
      <c r="AE700" s="259"/>
      <c r="AF700" s="259"/>
    </row>
    <row r="701">
      <c r="A701" s="258"/>
      <c r="B701" s="259"/>
      <c r="C701" s="259"/>
      <c r="D701" s="259"/>
      <c r="E701" s="259"/>
      <c r="F701" s="259"/>
      <c r="G701" s="260"/>
      <c r="H701" s="261"/>
      <c r="I701" s="261"/>
      <c r="J701" s="259"/>
      <c r="K701" s="259"/>
      <c r="L701" s="259"/>
      <c r="M701" s="256"/>
      <c r="N701" s="255"/>
      <c r="O701" s="255"/>
      <c r="P701" s="255"/>
      <c r="Q701" s="256"/>
      <c r="R701" s="255"/>
      <c r="S701" s="255"/>
      <c r="T701" s="255"/>
      <c r="U701" s="255"/>
      <c r="V701" s="255"/>
      <c r="W701" s="255"/>
      <c r="X701" s="255"/>
      <c r="Y701" s="262"/>
      <c r="Z701" s="262"/>
      <c r="AA701" s="255"/>
      <c r="AB701" s="255"/>
      <c r="AC701" s="259"/>
      <c r="AD701" s="259"/>
      <c r="AE701" s="259"/>
      <c r="AF701" s="259"/>
    </row>
    <row r="702">
      <c r="A702" s="258"/>
      <c r="B702" s="259"/>
      <c r="C702" s="259"/>
      <c r="D702" s="259"/>
      <c r="E702" s="259"/>
      <c r="F702" s="259"/>
      <c r="G702" s="260"/>
      <c r="H702" s="261"/>
      <c r="I702" s="261"/>
      <c r="J702" s="259"/>
      <c r="K702" s="259"/>
      <c r="L702" s="259"/>
      <c r="M702" s="256"/>
      <c r="N702" s="255"/>
      <c r="O702" s="255"/>
      <c r="P702" s="255"/>
      <c r="Q702" s="256"/>
      <c r="R702" s="255"/>
      <c r="S702" s="255"/>
      <c r="T702" s="255"/>
      <c r="U702" s="255"/>
      <c r="V702" s="255"/>
      <c r="W702" s="255"/>
      <c r="X702" s="255"/>
      <c r="Y702" s="262"/>
      <c r="Z702" s="262"/>
      <c r="AA702" s="255"/>
      <c r="AB702" s="255"/>
      <c r="AC702" s="259"/>
      <c r="AD702" s="259"/>
      <c r="AE702" s="259"/>
      <c r="AF702" s="259"/>
    </row>
    <row r="703">
      <c r="A703" s="258"/>
      <c r="B703" s="259"/>
      <c r="C703" s="259"/>
      <c r="D703" s="259"/>
      <c r="E703" s="259"/>
      <c r="F703" s="259"/>
      <c r="G703" s="260"/>
      <c r="H703" s="261"/>
      <c r="I703" s="261"/>
      <c r="J703" s="259"/>
      <c r="K703" s="259"/>
      <c r="L703" s="259"/>
      <c r="M703" s="256"/>
      <c r="N703" s="255"/>
      <c r="O703" s="255"/>
      <c r="P703" s="255"/>
      <c r="Q703" s="256"/>
      <c r="R703" s="255"/>
      <c r="S703" s="255"/>
      <c r="T703" s="255"/>
      <c r="U703" s="255"/>
      <c r="V703" s="255"/>
      <c r="W703" s="255"/>
      <c r="X703" s="255"/>
      <c r="Y703" s="262"/>
      <c r="Z703" s="262"/>
      <c r="AA703" s="255"/>
      <c r="AB703" s="255"/>
      <c r="AC703" s="259"/>
      <c r="AD703" s="259"/>
      <c r="AE703" s="259"/>
      <c r="AF703" s="259"/>
    </row>
    <row r="704">
      <c r="A704" s="258"/>
      <c r="B704" s="259"/>
      <c r="C704" s="259"/>
      <c r="D704" s="259"/>
      <c r="E704" s="259"/>
      <c r="F704" s="259"/>
      <c r="G704" s="260"/>
      <c r="H704" s="261"/>
      <c r="I704" s="261"/>
      <c r="J704" s="259"/>
      <c r="K704" s="259"/>
      <c r="L704" s="259"/>
      <c r="M704" s="256"/>
      <c r="N704" s="255"/>
      <c r="O704" s="255"/>
      <c r="P704" s="255"/>
      <c r="Q704" s="256"/>
      <c r="R704" s="255"/>
      <c r="S704" s="255"/>
      <c r="T704" s="255"/>
      <c r="U704" s="255"/>
      <c r="V704" s="255"/>
      <c r="W704" s="255"/>
      <c r="X704" s="255"/>
      <c r="Y704" s="262"/>
      <c r="Z704" s="262"/>
      <c r="AA704" s="255"/>
      <c r="AB704" s="255"/>
      <c r="AC704" s="259"/>
      <c r="AD704" s="259"/>
      <c r="AE704" s="259"/>
      <c r="AF704" s="259"/>
    </row>
    <row r="705">
      <c r="A705" s="258"/>
      <c r="B705" s="259"/>
      <c r="C705" s="259"/>
      <c r="D705" s="259"/>
      <c r="E705" s="259"/>
      <c r="F705" s="259"/>
      <c r="G705" s="260"/>
      <c r="H705" s="261"/>
      <c r="I705" s="261"/>
      <c r="J705" s="259"/>
      <c r="K705" s="259"/>
      <c r="L705" s="259"/>
      <c r="M705" s="256"/>
      <c r="N705" s="255"/>
      <c r="O705" s="255"/>
      <c r="P705" s="255"/>
      <c r="Q705" s="256"/>
      <c r="R705" s="255"/>
      <c r="S705" s="255"/>
      <c r="T705" s="255"/>
      <c r="U705" s="255"/>
      <c r="V705" s="255"/>
      <c r="W705" s="255"/>
      <c r="X705" s="255"/>
      <c r="Y705" s="262"/>
      <c r="Z705" s="262"/>
      <c r="AA705" s="255"/>
      <c r="AB705" s="255"/>
      <c r="AC705" s="259"/>
      <c r="AD705" s="259"/>
      <c r="AE705" s="259"/>
      <c r="AF705" s="259"/>
    </row>
    <row r="706">
      <c r="A706" s="258"/>
      <c r="B706" s="259"/>
      <c r="C706" s="259"/>
      <c r="D706" s="259"/>
      <c r="E706" s="259"/>
      <c r="F706" s="259"/>
      <c r="G706" s="260"/>
      <c r="H706" s="261"/>
      <c r="I706" s="261"/>
      <c r="J706" s="259"/>
      <c r="K706" s="259"/>
      <c r="L706" s="259"/>
      <c r="M706" s="256"/>
      <c r="N706" s="255"/>
      <c r="O706" s="255"/>
      <c r="P706" s="255"/>
      <c r="Q706" s="256"/>
      <c r="R706" s="255"/>
      <c r="S706" s="255"/>
      <c r="T706" s="255"/>
      <c r="U706" s="255"/>
      <c r="V706" s="255"/>
      <c r="W706" s="255"/>
      <c r="X706" s="255"/>
      <c r="Y706" s="262"/>
      <c r="Z706" s="262"/>
      <c r="AA706" s="255"/>
      <c r="AB706" s="255"/>
      <c r="AC706" s="259"/>
      <c r="AD706" s="259"/>
      <c r="AE706" s="259"/>
      <c r="AF706" s="259"/>
    </row>
    <row r="707">
      <c r="A707" s="258"/>
      <c r="B707" s="259"/>
      <c r="C707" s="259"/>
      <c r="D707" s="259"/>
      <c r="E707" s="259"/>
      <c r="F707" s="259"/>
      <c r="G707" s="260"/>
      <c r="H707" s="261"/>
      <c r="I707" s="261"/>
      <c r="J707" s="259"/>
      <c r="K707" s="259"/>
      <c r="L707" s="259"/>
      <c r="M707" s="256"/>
      <c r="N707" s="255"/>
      <c r="O707" s="255"/>
      <c r="P707" s="255"/>
      <c r="Q707" s="256"/>
      <c r="R707" s="255"/>
      <c r="S707" s="255"/>
      <c r="T707" s="255"/>
      <c r="U707" s="255"/>
      <c r="V707" s="255"/>
      <c r="W707" s="255"/>
      <c r="X707" s="255"/>
      <c r="Y707" s="262"/>
      <c r="Z707" s="262"/>
      <c r="AA707" s="255"/>
      <c r="AB707" s="255"/>
      <c r="AC707" s="259"/>
      <c r="AD707" s="259"/>
      <c r="AE707" s="259"/>
      <c r="AF707" s="259"/>
    </row>
    <row r="708">
      <c r="A708" s="258"/>
      <c r="B708" s="259"/>
      <c r="C708" s="259"/>
      <c r="D708" s="259"/>
      <c r="E708" s="259"/>
      <c r="F708" s="259"/>
      <c r="G708" s="260"/>
      <c r="H708" s="261"/>
      <c r="I708" s="261"/>
      <c r="J708" s="259"/>
      <c r="K708" s="259"/>
      <c r="L708" s="259"/>
      <c r="M708" s="256"/>
      <c r="N708" s="255"/>
      <c r="O708" s="255"/>
      <c r="P708" s="255"/>
      <c r="Q708" s="256"/>
      <c r="R708" s="255"/>
      <c r="S708" s="255"/>
      <c r="T708" s="255"/>
      <c r="U708" s="255"/>
      <c r="V708" s="255"/>
      <c r="W708" s="255"/>
      <c r="X708" s="255"/>
      <c r="Y708" s="262"/>
      <c r="Z708" s="262"/>
      <c r="AA708" s="255"/>
      <c r="AB708" s="255"/>
      <c r="AC708" s="259"/>
      <c r="AD708" s="259"/>
      <c r="AE708" s="259"/>
      <c r="AF708" s="259"/>
    </row>
    <row r="709">
      <c r="A709" s="258"/>
      <c r="B709" s="259"/>
      <c r="C709" s="259"/>
      <c r="D709" s="259"/>
      <c r="E709" s="259"/>
      <c r="F709" s="259"/>
      <c r="G709" s="260"/>
      <c r="H709" s="261"/>
      <c r="I709" s="261"/>
      <c r="J709" s="259"/>
      <c r="K709" s="259"/>
      <c r="L709" s="259"/>
      <c r="M709" s="256"/>
      <c r="N709" s="255"/>
      <c r="O709" s="255"/>
      <c r="P709" s="255"/>
      <c r="Q709" s="256"/>
      <c r="R709" s="255"/>
      <c r="S709" s="255"/>
      <c r="T709" s="255"/>
      <c r="U709" s="255"/>
      <c r="V709" s="255"/>
      <c r="W709" s="255"/>
      <c r="X709" s="255"/>
      <c r="Y709" s="262"/>
      <c r="Z709" s="262"/>
      <c r="AA709" s="255"/>
      <c r="AB709" s="255"/>
      <c r="AC709" s="259"/>
      <c r="AD709" s="259"/>
      <c r="AE709" s="259"/>
      <c r="AF709" s="259"/>
    </row>
    <row r="710">
      <c r="A710" s="258"/>
      <c r="B710" s="259"/>
      <c r="C710" s="259"/>
      <c r="D710" s="259"/>
      <c r="E710" s="259"/>
      <c r="F710" s="259"/>
      <c r="G710" s="260"/>
      <c r="H710" s="261"/>
      <c r="I710" s="261"/>
      <c r="J710" s="259"/>
      <c r="K710" s="259"/>
      <c r="L710" s="259"/>
      <c r="M710" s="256"/>
      <c r="N710" s="255"/>
      <c r="O710" s="255"/>
      <c r="P710" s="255"/>
      <c r="Q710" s="256"/>
      <c r="R710" s="255"/>
      <c r="S710" s="255"/>
      <c r="T710" s="255"/>
      <c r="U710" s="255"/>
      <c r="V710" s="255"/>
      <c r="W710" s="255"/>
      <c r="X710" s="255"/>
      <c r="Y710" s="262"/>
      <c r="Z710" s="262"/>
      <c r="AA710" s="255"/>
      <c r="AB710" s="255"/>
      <c r="AC710" s="259"/>
      <c r="AD710" s="259"/>
      <c r="AE710" s="259"/>
      <c r="AF710" s="259"/>
    </row>
    <row r="711">
      <c r="A711" s="258"/>
      <c r="B711" s="259"/>
      <c r="C711" s="259"/>
      <c r="D711" s="259"/>
      <c r="E711" s="259"/>
      <c r="F711" s="259"/>
      <c r="G711" s="260"/>
      <c r="H711" s="261"/>
      <c r="I711" s="261"/>
      <c r="J711" s="259"/>
      <c r="K711" s="259"/>
      <c r="L711" s="259"/>
      <c r="M711" s="256"/>
      <c r="N711" s="255"/>
      <c r="O711" s="255"/>
      <c r="P711" s="255"/>
      <c r="Q711" s="256"/>
      <c r="R711" s="255"/>
      <c r="S711" s="255"/>
      <c r="T711" s="255"/>
      <c r="U711" s="255"/>
      <c r="V711" s="255"/>
      <c r="W711" s="255"/>
      <c r="X711" s="255"/>
      <c r="Y711" s="262"/>
      <c r="Z711" s="262"/>
      <c r="AA711" s="255"/>
      <c r="AB711" s="255"/>
      <c r="AC711" s="259"/>
      <c r="AD711" s="259"/>
      <c r="AE711" s="259"/>
      <c r="AF711" s="259"/>
    </row>
    <row r="712">
      <c r="A712" s="258"/>
      <c r="B712" s="259"/>
      <c r="C712" s="259"/>
      <c r="D712" s="259"/>
      <c r="E712" s="259"/>
      <c r="F712" s="259"/>
      <c r="G712" s="260"/>
      <c r="H712" s="261"/>
      <c r="I712" s="261"/>
      <c r="J712" s="259"/>
      <c r="K712" s="259"/>
      <c r="L712" s="259"/>
      <c r="M712" s="256"/>
      <c r="N712" s="255"/>
      <c r="O712" s="255"/>
      <c r="P712" s="255"/>
      <c r="Q712" s="256"/>
      <c r="R712" s="255"/>
      <c r="S712" s="255"/>
      <c r="T712" s="255"/>
      <c r="U712" s="255"/>
      <c r="V712" s="255"/>
      <c r="W712" s="255"/>
      <c r="X712" s="255"/>
      <c r="Y712" s="262"/>
      <c r="Z712" s="262"/>
      <c r="AA712" s="255"/>
      <c r="AB712" s="255"/>
      <c r="AC712" s="259"/>
      <c r="AD712" s="259"/>
      <c r="AE712" s="259"/>
      <c r="AF712" s="259"/>
    </row>
    <row r="713">
      <c r="A713" s="258"/>
      <c r="B713" s="259"/>
      <c r="C713" s="259"/>
      <c r="D713" s="259"/>
      <c r="E713" s="259"/>
      <c r="F713" s="259"/>
      <c r="G713" s="260"/>
      <c r="H713" s="261"/>
      <c r="I713" s="261"/>
      <c r="J713" s="259"/>
      <c r="K713" s="259"/>
      <c r="L713" s="259"/>
      <c r="M713" s="256"/>
      <c r="N713" s="255"/>
      <c r="O713" s="255"/>
      <c r="P713" s="255"/>
      <c r="Q713" s="256"/>
      <c r="R713" s="255"/>
      <c r="S713" s="255"/>
      <c r="T713" s="255"/>
      <c r="U713" s="255"/>
      <c r="V713" s="255"/>
      <c r="W713" s="255"/>
      <c r="X713" s="255"/>
      <c r="Y713" s="262"/>
      <c r="Z713" s="262"/>
      <c r="AA713" s="255"/>
      <c r="AB713" s="255"/>
      <c r="AC713" s="259"/>
      <c r="AD713" s="259"/>
      <c r="AE713" s="259"/>
      <c r="AF713" s="259"/>
    </row>
    <row r="714">
      <c r="A714" s="258"/>
      <c r="B714" s="259"/>
      <c r="C714" s="259"/>
      <c r="D714" s="259"/>
      <c r="E714" s="259"/>
      <c r="F714" s="259"/>
      <c r="G714" s="260"/>
      <c r="H714" s="261"/>
      <c r="I714" s="261"/>
      <c r="J714" s="259"/>
      <c r="K714" s="259"/>
      <c r="L714" s="259"/>
      <c r="M714" s="256"/>
      <c r="N714" s="255"/>
      <c r="O714" s="255"/>
      <c r="P714" s="255"/>
      <c r="Q714" s="256"/>
      <c r="R714" s="255"/>
      <c r="S714" s="255"/>
      <c r="T714" s="255"/>
      <c r="U714" s="255"/>
      <c r="V714" s="255"/>
      <c r="W714" s="255"/>
      <c r="X714" s="255"/>
      <c r="Y714" s="262"/>
      <c r="Z714" s="262"/>
      <c r="AA714" s="255"/>
      <c r="AB714" s="255"/>
      <c r="AC714" s="259"/>
      <c r="AD714" s="259"/>
      <c r="AE714" s="259"/>
      <c r="AF714" s="259"/>
    </row>
    <row r="715">
      <c r="A715" s="258"/>
      <c r="B715" s="259"/>
      <c r="C715" s="259"/>
      <c r="D715" s="259"/>
      <c r="E715" s="259"/>
      <c r="F715" s="259"/>
      <c r="G715" s="260"/>
      <c r="H715" s="261"/>
      <c r="I715" s="261"/>
      <c r="J715" s="259"/>
      <c r="K715" s="259"/>
      <c r="L715" s="259"/>
      <c r="M715" s="256"/>
      <c r="N715" s="255"/>
      <c r="O715" s="255"/>
      <c r="P715" s="255"/>
      <c r="Q715" s="256"/>
      <c r="R715" s="255"/>
      <c r="S715" s="255"/>
      <c r="T715" s="255"/>
      <c r="U715" s="255"/>
      <c r="V715" s="255"/>
      <c r="W715" s="255"/>
      <c r="X715" s="255"/>
      <c r="Y715" s="262"/>
      <c r="Z715" s="262"/>
      <c r="AA715" s="255"/>
      <c r="AB715" s="255"/>
      <c r="AC715" s="259"/>
      <c r="AD715" s="259"/>
      <c r="AE715" s="259"/>
      <c r="AF715" s="259"/>
    </row>
    <row r="716">
      <c r="A716" s="258"/>
      <c r="B716" s="259"/>
      <c r="C716" s="259"/>
      <c r="D716" s="259"/>
      <c r="E716" s="259"/>
      <c r="F716" s="259"/>
      <c r="G716" s="260"/>
      <c r="H716" s="261"/>
      <c r="I716" s="261"/>
      <c r="J716" s="259"/>
      <c r="K716" s="259"/>
      <c r="L716" s="259"/>
      <c r="M716" s="256"/>
      <c r="N716" s="255"/>
      <c r="O716" s="255"/>
      <c r="P716" s="255"/>
      <c r="Q716" s="256"/>
      <c r="R716" s="255"/>
      <c r="S716" s="255"/>
      <c r="T716" s="255"/>
      <c r="U716" s="255"/>
      <c r="V716" s="255"/>
      <c r="W716" s="255"/>
      <c r="X716" s="255"/>
      <c r="Y716" s="262"/>
      <c r="Z716" s="262"/>
      <c r="AA716" s="255"/>
      <c r="AB716" s="255"/>
      <c r="AC716" s="259"/>
      <c r="AD716" s="259"/>
      <c r="AE716" s="259"/>
      <c r="AF716" s="259"/>
    </row>
    <row r="717">
      <c r="A717" s="258"/>
      <c r="B717" s="259"/>
      <c r="C717" s="259"/>
      <c r="D717" s="259"/>
      <c r="E717" s="259"/>
      <c r="F717" s="259"/>
      <c r="G717" s="260"/>
      <c r="H717" s="261"/>
      <c r="I717" s="261"/>
      <c r="J717" s="259"/>
      <c r="K717" s="259"/>
      <c r="L717" s="259"/>
      <c r="M717" s="256"/>
      <c r="N717" s="255"/>
      <c r="O717" s="255"/>
      <c r="P717" s="255"/>
      <c r="Q717" s="256"/>
      <c r="R717" s="255"/>
      <c r="S717" s="255"/>
      <c r="T717" s="255"/>
      <c r="U717" s="255"/>
      <c r="V717" s="255"/>
      <c r="W717" s="255"/>
      <c r="X717" s="255"/>
      <c r="Y717" s="262"/>
      <c r="Z717" s="262"/>
      <c r="AA717" s="255"/>
      <c r="AB717" s="255"/>
      <c r="AC717" s="259"/>
      <c r="AD717" s="259"/>
      <c r="AE717" s="259"/>
      <c r="AF717" s="259"/>
    </row>
    <row r="718">
      <c r="A718" s="258"/>
      <c r="B718" s="259"/>
      <c r="C718" s="259"/>
      <c r="D718" s="259"/>
      <c r="E718" s="259"/>
      <c r="F718" s="259"/>
      <c r="G718" s="260"/>
      <c r="H718" s="261"/>
      <c r="I718" s="261"/>
      <c r="J718" s="259"/>
      <c r="K718" s="259"/>
      <c r="L718" s="259"/>
      <c r="M718" s="256"/>
      <c r="N718" s="255"/>
      <c r="O718" s="255"/>
      <c r="P718" s="255"/>
      <c r="Q718" s="256"/>
      <c r="R718" s="255"/>
      <c r="S718" s="255"/>
      <c r="T718" s="255"/>
      <c r="U718" s="255"/>
      <c r="V718" s="255"/>
      <c r="W718" s="255"/>
      <c r="X718" s="255"/>
      <c r="Y718" s="262"/>
      <c r="Z718" s="262"/>
      <c r="AA718" s="255"/>
      <c r="AB718" s="255"/>
      <c r="AC718" s="259"/>
      <c r="AD718" s="259"/>
      <c r="AE718" s="259"/>
      <c r="AF718" s="259"/>
    </row>
    <row r="719">
      <c r="A719" s="258"/>
      <c r="B719" s="259"/>
      <c r="C719" s="259"/>
      <c r="D719" s="259"/>
      <c r="E719" s="259"/>
      <c r="F719" s="259"/>
      <c r="G719" s="260"/>
      <c r="H719" s="261"/>
      <c r="I719" s="261"/>
      <c r="J719" s="259"/>
      <c r="K719" s="259"/>
      <c r="L719" s="259"/>
      <c r="M719" s="256"/>
      <c r="N719" s="255"/>
      <c r="O719" s="255"/>
      <c r="P719" s="255"/>
      <c r="Q719" s="256"/>
      <c r="R719" s="255"/>
      <c r="S719" s="255"/>
      <c r="T719" s="255"/>
      <c r="U719" s="255"/>
      <c r="V719" s="255"/>
      <c r="W719" s="255"/>
      <c r="X719" s="255"/>
      <c r="Y719" s="262"/>
      <c r="Z719" s="262"/>
      <c r="AA719" s="255"/>
      <c r="AB719" s="255"/>
      <c r="AC719" s="259"/>
      <c r="AD719" s="259"/>
      <c r="AE719" s="259"/>
      <c r="AF719" s="259"/>
    </row>
    <row r="720">
      <c r="A720" s="258"/>
      <c r="B720" s="259"/>
      <c r="C720" s="259"/>
      <c r="D720" s="259"/>
      <c r="E720" s="259"/>
      <c r="F720" s="259"/>
      <c r="G720" s="260"/>
      <c r="H720" s="261"/>
      <c r="I720" s="261"/>
      <c r="J720" s="259"/>
      <c r="K720" s="259"/>
      <c r="L720" s="259"/>
      <c r="M720" s="256"/>
      <c r="N720" s="255"/>
      <c r="O720" s="255"/>
      <c r="P720" s="255"/>
      <c r="Q720" s="256"/>
      <c r="R720" s="255"/>
      <c r="S720" s="255"/>
      <c r="T720" s="255"/>
      <c r="U720" s="255"/>
      <c r="V720" s="255"/>
      <c r="W720" s="255"/>
      <c r="X720" s="255"/>
      <c r="Y720" s="262"/>
      <c r="Z720" s="262"/>
      <c r="AA720" s="255"/>
      <c r="AB720" s="255"/>
      <c r="AC720" s="259"/>
      <c r="AD720" s="259"/>
      <c r="AE720" s="259"/>
      <c r="AF720" s="259"/>
    </row>
    <row r="721">
      <c r="A721" s="258"/>
      <c r="B721" s="259"/>
      <c r="C721" s="259"/>
      <c r="D721" s="259"/>
      <c r="E721" s="259"/>
      <c r="F721" s="259"/>
      <c r="G721" s="260"/>
      <c r="H721" s="261"/>
      <c r="I721" s="261"/>
      <c r="J721" s="259"/>
      <c r="K721" s="259"/>
      <c r="L721" s="259"/>
      <c r="M721" s="256"/>
      <c r="N721" s="255"/>
      <c r="O721" s="255"/>
      <c r="P721" s="255"/>
      <c r="Q721" s="256"/>
      <c r="R721" s="255"/>
      <c r="S721" s="255"/>
      <c r="T721" s="255"/>
      <c r="U721" s="255"/>
      <c r="V721" s="255"/>
      <c r="W721" s="255"/>
      <c r="X721" s="255"/>
      <c r="Y721" s="262"/>
      <c r="Z721" s="262"/>
      <c r="AA721" s="255"/>
      <c r="AB721" s="255"/>
      <c r="AC721" s="259"/>
      <c r="AD721" s="259"/>
      <c r="AE721" s="259"/>
      <c r="AF721" s="259"/>
    </row>
    <row r="722">
      <c r="A722" s="258"/>
      <c r="B722" s="259"/>
      <c r="C722" s="259"/>
      <c r="D722" s="259"/>
      <c r="E722" s="259"/>
      <c r="F722" s="259"/>
      <c r="G722" s="260"/>
      <c r="H722" s="261"/>
      <c r="I722" s="261"/>
      <c r="J722" s="259"/>
      <c r="K722" s="259"/>
      <c r="L722" s="259"/>
      <c r="M722" s="256"/>
      <c r="N722" s="255"/>
      <c r="O722" s="255"/>
      <c r="P722" s="255"/>
      <c r="Q722" s="256"/>
      <c r="R722" s="255"/>
      <c r="S722" s="255"/>
      <c r="T722" s="255"/>
      <c r="U722" s="255"/>
      <c r="V722" s="255"/>
      <c r="W722" s="255"/>
      <c r="X722" s="255"/>
      <c r="Y722" s="262"/>
      <c r="Z722" s="262"/>
      <c r="AA722" s="255"/>
      <c r="AB722" s="255"/>
      <c r="AC722" s="259"/>
      <c r="AD722" s="259"/>
      <c r="AE722" s="259"/>
      <c r="AF722" s="259"/>
    </row>
    <row r="723">
      <c r="A723" s="258"/>
      <c r="B723" s="259"/>
      <c r="C723" s="259"/>
      <c r="D723" s="259"/>
      <c r="E723" s="259"/>
      <c r="F723" s="259"/>
      <c r="G723" s="260"/>
      <c r="H723" s="261"/>
      <c r="I723" s="261"/>
      <c r="J723" s="259"/>
      <c r="K723" s="259"/>
      <c r="L723" s="259"/>
      <c r="M723" s="256"/>
      <c r="N723" s="255"/>
      <c r="O723" s="255"/>
      <c r="P723" s="255"/>
      <c r="Q723" s="256"/>
      <c r="R723" s="255"/>
      <c r="S723" s="255"/>
      <c r="T723" s="255"/>
      <c r="U723" s="255"/>
      <c r="V723" s="255"/>
      <c r="W723" s="255"/>
      <c r="X723" s="255"/>
      <c r="Y723" s="262"/>
      <c r="Z723" s="262"/>
      <c r="AA723" s="255"/>
      <c r="AB723" s="255"/>
      <c r="AC723" s="259"/>
      <c r="AD723" s="259"/>
      <c r="AE723" s="259"/>
      <c r="AF723" s="259"/>
    </row>
    <row r="724">
      <c r="A724" s="258"/>
      <c r="B724" s="259"/>
      <c r="C724" s="259"/>
      <c r="D724" s="259"/>
      <c r="E724" s="259"/>
      <c r="F724" s="259"/>
      <c r="G724" s="260"/>
      <c r="H724" s="261"/>
      <c r="I724" s="261"/>
      <c r="J724" s="259"/>
      <c r="K724" s="259"/>
      <c r="L724" s="259"/>
      <c r="M724" s="256"/>
      <c r="N724" s="255"/>
      <c r="O724" s="255"/>
      <c r="P724" s="255"/>
      <c r="Q724" s="256"/>
      <c r="R724" s="255"/>
      <c r="S724" s="255"/>
      <c r="T724" s="255"/>
      <c r="U724" s="255"/>
      <c r="V724" s="255"/>
      <c r="W724" s="255"/>
      <c r="X724" s="255"/>
      <c r="Y724" s="262"/>
      <c r="Z724" s="262"/>
      <c r="AA724" s="255"/>
      <c r="AB724" s="255"/>
      <c r="AC724" s="259"/>
      <c r="AD724" s="259"/>
      <c r="AE724" s="259"/>
      <c r="AF724" s="259"/>
    </row>
    <row r="725">
      <c r="A725" s="258"/>
      <c r="B725" s="259"/>
      <c r="C725" s="259"/>
      <c r="D725" s="259"/>
      <c r="E725" s="259"/>
      <c r="F725" s="259"/>
      <c r="G725" s="260"/>
      <c r="H725" s="261"/>
      <c r="I725" s="261"/>
      <c r="J725" s="259"/>
      <c r="K725" s="259"/>
      <c r="L725" s="259"/>
      <c r="M725" s="256"/>
      <c r="N725" s="255"/>
      <c r="O725" s="255"/>
      <c r="P725" s="255"/>
      <c r="Q725" s="256"/>
      <c r="R725" s="255"/>
      <c r="S725" s="255"/>
      <c r="T725" s="255"/>
      <c r="U725" s="255"/>
      <c r="V725" s="255"/>
      <c r="W725" s="255"/>
      <c r="X725" s="255"/>
      <c r="Y725" s="262"/>
      <c r="Z725" s="262"/>
      <c r="AA725" s="255"/>
      <c r="AB725" s="255"/>
      <c r="AC725" s="259"/>
      <c r="AD725" s="259"/>
      <c r="AE725" s="259"/>
      <c r="AF725" s="259"/>
    </row>
    <row r="726">
      <c r="A726" s="258"/>
      <c r="B726" s="259"/>
      <c r="C726" s="259"/>
      <c r="D726" s="259"/>
      <c r="E726" s="259"/>
      <c r="F726" s="259"/>
      <c r="G726" s="260"/>
      <c r="H726" s="261"/>
      <c r="I726" s="261"/>
      <c r="J726" s="259"/>
      <c r="K726" s="259"/>
      <c r="L726" s="259"/>
      <c r="M726" s="256"/>
      <c r="N726" s="255"/>
      <c r="O726" s="255"/>
      <c r="P726" s="255"/>
      <c r="Q726" s="256"/>
      <c r="R726" s="255"/>
      <c r="S726" s="255"/>
      <c r="T726" s="255"/>
      <c r="U726" s="255"/>
      <c r="V726" s="255"/>
      <c r="W726" s="255"/>
      <c r="X726" s="255"/>
      <c r="Y726" s="262"/>
      <c r="Z726" s="262"/>
      <c r="AA726" s="255"/>
      <c r="AB726" s="255"/>
      <c r="AC726" s="259"/>
      <c r="AD726" s="259"/>
      <c r="AE726" s="259"/>
      <c r="AF726" s="259"/>
    </row>
    <row r="727">
      <c r="A727" s="258"/>
      <c r="B727" s="259"/>
      <c r="C727" s="259"/>
      <c r="D727" s="259"/>
      <c r="E727" s="259"/>
      <c r="F727" s="259"/>
      <c r="G727" s="260"/>
      <c r="H727" s="261"/>
      <c r="I727" s="261"/>
      <c r="J727" s="259"/>
      <c r="K727" s="259"/>
      <c r="L727" s="259"/>
      <c r="M727" s="256"/>
      <c r="N727" s="255"/>
      <c r="O727" s="255"/>
      <c r="P727" s="255"/>
      <c r="Q727" s="256"/>
      <c r="R727" s="255"/>
      <c r="S727" s="255"/>
      <c r="T727" s="255"/>
      <c r="U727" s="255"/>
      <c r="V727" s="255"/>
      <c r="W727" s="255"/>
      <c r="X727" s="255"/>
      <c r="Y727" s="262"/>
      <c r="Z727" s="262"/>
      <c r="AA727" s="255"/>
      <c r="AB727" s="255"/>
      <c r="AC727" s="259"/>
      <c r="AD727" s="259"/>
      <c r="AE727" s="259"/>
      <c r="AF727" s="259"/>
    </row>
    <row r="728">
      <c r="A728" s="258"/>
      <c r="B728" s="259"/>
      <c r="C728" s="259"/>
      <c r="D728" s="259"/>
      <c r="E728" s="259"/>
      <c r="F728" s="259"/>
      <c r="G728" s="260"/>
      <c r="H728" s="261"/>
      <c r="I728" s="261"/>
      <c r="J728" s="259"/>
      <c r="K728" s="259"/>
      <c r="L728" s="259"/>
      <c r="M728" s="256"/>
      <c r="N728" s="255"/>
      <c r="O728" s="255"/>
      <c r="P728" s="255"/>
      <c r="Q728" s="256"/>
      <c r="R728" s="255"/>
      <c r="S728" s="255"/>
      <c r="T728" s="255"/>
      <c r="U728" s="255"/>
      <c r="V728" s="255"/>
      <c r="W728" s="255"/>
      <c r="X728" s="255"/>
      <c r="Y728" s="262"/>
      <c r="Z728" s="262"/>
      <c r="AA728" s="255"/>
      <c r="AB728" s="255"/>
      <c r="AC728" s="259"/>
      <c r="AD728" s="259"/>
      <c r="AE728" s="259"/>
      <c r="AF728" s="259"/>
    </row>
    <row r="729">
      <c r="A729" s="258"/>
      <c r="B729" s="259"/>
      <c r="C729" s="259"/>
      <c r="D729" s="259"/>
      <c r="E729" s="259"/>
      <c r="F729" s="259"/>
      <c r="G729" s="260"/>
      <c r="H729" s="261"/>
      <c r="I729" s="261"/>
      <c r="J729" s="259"/>
      <c r="K729" s="259"/>
      <c r="L729" s="259"/>
      <c r="M729" s="256"/>
      <c r="N729" s="255"/>
      <c r="O729" s="255"/>
      <c r="P729" s="255"/>
      <c r="Q729" s="256"/>
      <c r="R729" s="255"/>
      <c r="S729" s="255"/>
      <c r="T729" s="255"/>
      <c r="U729" s="255"/>
      <c r="V729" s="255"/>
      <c r="W729" s="255"/>
      <c r="X729" s="255"/>
      <c r="Y729" s="262"/>
      <c r="Z729" s="262"/>
      <c r="AA729" s="255"/>
      <c r="AB729" s="255"/>
      <c r="AC729" s="259"/>
      <c r="AD729" s="259"/>
      <c r="AE729" s="259"/>
      <c r="AF729" s="259"/>
    </row>
    <row r="730">
      <c r="A730" s="258"/>
      <c r="B730" s="259"/>
      <c r="C730" s="259"/>
      <c r="D730" s="259"/>
      <c r="E730" s="259"/>
      <c r="F730" s="259"/>
      <c r="G730" s="260"/>
      <c r="H730" s="261"/>
      <c r="I730" s="261"/>
      <c r="J730" s="259"/>
      <c r="K730" s="259"/>
      <c r="L730" s="259"/>
      <c r="M730" s="256"/>
      <c r="N730" s="255"/>
      <c r="O730" s="255"/>
      <c r="P730" s="255"/>
      <c r="Q730" s="256"/>
      <c r="R730" s="255"/>
      <c r="S730" s="255"/>
      <c r="T730" s="255"/>
      <c r="U730" s="255"/>
      <c r="V730" s="255"/>
      <c r="W730" s="255"/>
      <c r="X730" s="255"/>
      <c r="Y730" s="262"/>
      <c r="Z730" s="262"/>
      <c r="AA730" s="255"/>
      <c r="AB730" s="255"/>
      <c r="AC730" s="259"/>
      <c r="AD730" s="259"/>
      <c r="AE730" s="259"/>
      <c r="AF730" s="259"/>
    </row>
    <row r="731">
      <c r="A731" s="258"/>
      <c r="B731" s="259"/>
      <c r="C731" s="259"/>
      <c r="D731" s="259"/>
      <c r="E731" s="259"/>
      <c r="F731" s="259"/>
      <c r="G731" s="260"/>
      <c r="H731" s="261"/>
      <c r="I731" s="261"/>
      <c r="J731" s="259"/>
      <c r="K731" s="259"/>
      <c r="L731" s="259"/>
      <c r="M731" s="256"/>
      <c r="N731" s="255"/>
      <c r="O731" s="255"/>
      <c r="P731" s="255"/>
      <c r="Q731" s="256"/>
      <c r="R731" s="255"/>
      <c r="S731" s="255"/>
      <c r="T731" s="255"/>
      <c r="U731" s="255"/>
      <c r="V731" s="255"/>
      <c r="W731" s="255"/>
      <c r="X731" s="255"/>
      <c r="Y731" s="262"/>
      <c r="Z731" s="262"/>
      <c r="AA731" s="255"/>
      <c r="AB731" s="255"/>
      <c r="AC731" s="259"/>
      <c r="AD731" s="259"/>
      <c r="AE731" s="259"/>
      <c r="AF731" s="259"/>
    </row>
    <row r="732">
      <c r="A732" s="258"/>
      <c r="B732" s="259"/>
      <c r="C732" s="259"/>
      <c r="D732" s="259"/>
      <c r="E732" s="259"/>
      <c r="F732" s="259"/>
      <c r="G732" s="260"/>
      <c r="H732" s="261"/>
      <c r="I732" s="261"/>
      <c r="J732" s="259"/>
      <c r="K732" s="259"/>
      <c r="L732" s="259"/>
      <c r="M732" s="256"/>
      <c r="N732" s="255"/>
      <c r="O732" s="255"/>
      <c r="P732" s="255"/>
      <c r="Q732" s="256"/>
      <c r="R732" s="255"/>
      <c r="S732" s="255"/>
      <c r="T732" s="255"/>
      <c r="U732" s="255"/>
      <c r="V732" s="255"/>
      <c r="W732" s="255"/>
      <c r="X732" s="255"/>
      <c r="Y732" s="262"/>
      <c r="Z732" s="262"/>
      <c r="AA732" s="255"/>
      <c r="AB732" s="255"/>
      <c r="AC732" s="259"/>
      <c r="AD732" s="259"/>
      <c r="AE732" s="259"/>
      <c r="AF732" s="259"/>
    </row>
    <row r="733">
      <c r="A733" s="258"/>
      <c r="B733" s="259"/>
      <c r="C733" s="259"/>
      <c r="D733" s="259"/>
      <c r="E733" s="259"/>
      <c r="F733" s="259"/>
      <c r="G733" s="260"/>
      <c r="H733" s="261"/>
      <c r="I733" s="261"/>
      <c r="J733" s="259"/>
      <c r="K733" s="259"/>
      <c r="L733" s="259"/>
      <c r="M733" s="256"/>
      <c r="N733" s="255"/>
      <c r="O733" s="255"/>
      <c r="P733" s="255"/>
      <c r="Q733" s="256"/>
      <c r="R733" s="255"/>
      <c r="S733" s="255"/>
      <c r="T733" s="255"/>
      <c r="U733" s="255"/>
      <c r="V733" s="255"/>
      <c r="W733" s="255"/>
      <c r="X733" s="255"/>
      <c r="Y733" s="262"/>
      <c r="Z733" s="262"/>
      <c r="AA733" s="255"/>
      <c r="AB733" s="255"/>
      <c r="AC733" s="259"/>
      <c r="AD733" s="259"/>
      <c r="AE733" s="259"/>
      <c r="AF733" s="259"/>
    </row>
    <row r="734">
      <c r="A734" s="258"/>
      <c r="B734" s="259"/>
      <c r="C734" s="259"/>
      <c r="D734" s="259"/>
      <c r="E734" s="259"/>
      <c r="F734" s="259"/>
      <c r="G734" s="260"/>
      <c r="H734" s="261"/>
      <c r="I734" s="261"/>
      <c r="J734" s="259"/>
      <c r="K734" s="259"/>
      <c r="L734" s="259"/>
      <c r="M734" s="256"/>
      <c r="N734" s="255"/>
      <c r="O734" s="255"/>
      <c r="P734" s="255"/>
      <c r="Q734" s="256"/>
      <c r="R734" s="255"/>
      <c r="S734" s="255"/>
      <c r="T734" s="255"/>
      <c r="U734" s="255"/>
      <c r="V734" s="255"/>
      <c r="W734" s="255"/>
      <c r="X734" s="255"/>
      <c r="Y734" s="262"/>
      <c r="Z734" s="262"/>
      <c r="AA734" s="255"/>
      <c r="AB734" s="255"/>
      <c r="AC734" s="259"/>
      <c r="AD734" s="259"/>
      <c r="AE734" s="259"/>
      <c r="AF734" s="259"/>
    </row>
    <row r="735">
      <c r="A735" s="258"/>
      <c r="B735" s="259"/>
      <c r="C735" s="259"/>
      <c r="D735" s="259"/>
      <c r="E735" s="259"/>
      <c r="F735" s="259"/>
      <c r="G735" s="260"/>
      <c r="H735" s="261"/>
      <c r="I735" s="261"/>
      <c r="J735" s="259"/>
      <c r="K735" s="259"/>
      <c r="L735" s="259"/>
      <c r="M735" s="256"/>
      <c r="N735" s="255"/>
      <c r="O735" s="255"/>
      <c r="P735" s="255"/>
      <c r="Q735" s="256"/>
      <c r="R735" s="255"/>
      <c r="S735" s="255"/>
      <c r="T735" s="255"/>
      <c r="U735" s="255"/>
      <c r="V735" s="255"/>
      <c r="W735" s="255"/>
      <c r="X735" s="255"/>
      <c r="Y735" s="262"/>
      <c r="Z735" s="262"/>
      <c r="AA735" s="255"/>
      <c r="AB735" s="255"/>
      <c r="AC735" s="259"/>
      <c r="AD735" s="259"/>
      <c r="AE735" s="259"/>
      <c r="AF735" s="259"/>
    </row>
    <row r="736">
      <c r="A736" s="258"/>
      <c r="B736" s="259"/>
      <c r="C736" s="259"/>
      <c r="D736" s="259"/>
      <c r="E736" s="259"/>
      <c r="F736" s="259"/>
      <c r="G736" s="260"/>
      <c r="H736" s="261"/>
      <c r="I736" s="261"/>
      <c r="J736" s="259"/>
      <c r="K736" s="259"/>
      <c r="L736" s="259"/>
      <c r="M736" s="256"/>
      <c r="N736" s="255"/>
      <c r="O736" s="255"/>
      <c r="P736" s="255"/>
      <c r="Q736" s="256"/>
      <c r="R736" s="255"/>
      <c r="S736" s="255"/>
      <c r="T736" s="255"/>
      <c r="U736" s="255"/>
      <c r="V736" s="255"/>
      <c r="W736" s="255"/>
      <c r="X736" s="255"/>
      <c r="Y736" s="262"/>
      <c r="Z736" s="262"/>
      <c r="AA736" s="255"/>
      <c r="AB736" s="255"/>
      <c r="AC736" s="259"/>
      <c r="AD736" s="259"/>
      <c r="AE736" s="259"/>
      <c r="AF736" s="259"/>
    </row>
    <row r="737">
      <c r="A737" s="258"/>
      <c r="B737" s="259"/>
      <c r="C737" s="259"/>
      <c r="D737" s="259"/>
      <c r="E737" s="259"/>
      <c r="F737" s="259"/>
      <c r="G737" s="260"/>
      <c r="H737" s="261"/>
      <c r="I737" s="261"/>
      <c r="J737" s="259"/>
      <c r="K737" s="259"/>
      <c r="L737" s="259"/>
      <c r="M737" s="256"/>
      <c r="N737" s="255"/>
      <c r="O737" s="255"/>
      <c r="P737" s="255"/>
      <c r="Q737" s="256"/>
      <c r="R737" s="255"/>
      <c r="S737" s="255"/>
      <c r="T737" s="255"/>
      <c r="U737" s="255"/>
      <c r="V737" s="255"/>
      <c r="W737" s="255"/>
      <c r="X737" s="255"/>
      <c r="Y737" s="262"/>
      <c r="Z737" s="262"/>
      <c r="AA737" s="255"/>
      <c r="AB737" s="255"/>
      <c r="AC737" s="259"/>
      <c r="AD737" s="259"/>
      <c r="AE737" s="259"/>
      <c r="AF737" s="259"/>
    </row>
    <row r="738">
      <c r="A738" s="258"/>
      <c r="B738" s="259"/>
      <c r="C738" s="259"/>
      <c r="D738" s="259"/>
      <c r="E738" s="259"/>
      <c r="F738" s="259"/>
      <c r="G738" s="260"/>
      <c r="H738" s="261"/>
      <c r="I738" s="261"/>
      <c r="J738" s="259"/>
      <c r="K738" s="259"/>
      <c r="L738" s="259"/>
      <c r="M738" s="256"/>
      <c r="N738" s="255"/>
      <c r="O738" s="255"/>
      <c r="P738" s="255"/>
      <c r="Q738" s="256"/>
      <c r="R738" s="255"/>
      <c r="S738" s="255"/>
      <c r="T738" s="255"/>
      <c r="U738" s="255"/>
      <c r="V738" s="255"/>
      <c r="W738" s="255"/>
      <c r="X738" s="255"/>
      <c r="Y738" s="262"/>
      <c r="Z738" s="262"/>
      <c r="AA738" s="255"/>
      <c r="AB738" s="255"/>
      <c r="AC738" s="259"/>
      <c r="AD738" s="259"/>
      <c r="AE738" s="259"/>
      <c r="AF738" s="259"/>
    </row>
    <row r="739">
      <c r="A739" s="258"/>
      <c r="B739" s="259"/>
      <c r="C739" s="259"/>
      <c r="D739" s="259"/>
      <c r="E739" s="259"/>
      <c r="F739" s="259"/>
      <c r="G739" s="260"/>
      <c r="H739" s="261"/>
      <c r="I739" s="261"/>
      <c r="J739" s="259"/>
      <c r="K739" s="259"/>
      <c r="L739" s="259"/>
      <c r="M739" s="256"/>
      <c r="N739" s="255"/>
      <c r="O739" s="255"/>
      <c r="P739" s="255"/>
      <c r="Q739" s="256"/>
      <c r="R739" s="255"/>
      <c r="S739" s="255"/>
      <c r="T739" s="255"/>
      <c r="U739" s="255"/>
      <c r="V739" s="255"/>
      <c r="W739" s="255"/>
      <c r="X739" s="255"/>
      <c r="Y739" s="262"/>
      <c r="Z739" s="262"/>
      <c r="AA739" s="255"/>
      <c r="AB739" s="255"/>
      <c r="AC739" s="259"/>
      <c r="AD739" s="259"/>
      <c r="AE739" s="259"/>
      <c r="AF739" s="259"/>
    </row>
    <row r="740">
      <c r="A740" s="258"/>
      <c r="B740" s="259"/>
      <c r="C740" s="259"/>
      <c r="D740" s="259"/>
      <c r="E740" s="259"/>
      <c r="F740" s="259"/>
      <c r="G740" s="260"/>
      <c r="H740" s="261"/>
      <c r="I740" s="261"/>
      <c r="J740" s="259"/>
      <c r="K740" s="259"/>
      <c r="L740" s="259"/>
      <c r="M740" s="256"/>
      <c r="N740" s="255"/>
      <c r="O740" s="255"/>
      <c r="P740" s="255"/>
      <c r="Q740" s="256"/>
      <c r="R740" s="255"/>
      <c r="S740" s="255"/>
      <c r="T740" s="255"/>
      <c r="U740" s="255"/>
      <c r="V740" s="255"/>
      <c r="W740" s="255"/>
      <c r="X740" s="255"/>
      <c r="Y740" s="262"/>
      <c r="Z740" s="262"/>
      <c r="AA740" s="255"/>
      <c r="AB740" s="255"/>
      <c r="AC740" s="259"/>
      <c r="AD740" s="259"/>
      <c r="AE740" s="259"/>
      <c r="AF740" s="259"/>
    </row>
    <row r="741">
      <c r="A741" s="258"/>
      <c r="B741" s="259"/>
      <c r="C741" s="259"/>
      <c r="D741" s="259"/>
      <c r="E741" s="259"/>
      <c r="F741" s="259"/>
      <c r="G741" s="260"/>
      <c r="H741" s="261"/>
      <c r="I741" s="261"/>
      <c r="J741" s="259"/>
      <c r="K741" s="259"/>
      <c r="L741" s="259"/>
      <c r="M741" s="256"/>
      <c r="N741" s="255"/>
      <c r="O741" s="255"/>
      <c r="P741" s="255"/>
      <c r="Q741" s="256"/>
      <c r="R741" s="255"/>
      <c r="S741" s="255"/>
      <c r="T741" s="255"/>
      <c r="U741" s="255"/>
      <c r="V741" s="255"/>
      <c r="W741" s="255"/>
      <c r="X741" s="255"/>
      <c r="Y741" s="262"/>
      <c r="Z741" s="262"/>
      <c r="AA741" s="255"/>
      <c r="AB741" s="255"/>
      <c r="AC741" s="259"/>
      <c r="AD741" s="259"/>
      <c r="AE741" s="259"/>
      <c r="AF741" s="259"/>
    </row>
    <row r="742">
      <c r="A742" s="258"/>
      <c r="B742" s="259"/>
      <c r="C742" s="259"/>
      <c r="D742" s="259"/>
      <c r="E742" s="259"/>
      <c r="F742" s="259"/>
      <c r="G742" s="260"/>
      <c r="H742" s="261"/>
      <c r="I742" s="261"/>
      <c r="J742" s="259"/>
      <c r="K742" s="259"/>
      <c r="L742" s="259"/>
      <c r="M742" s="256"/>
      <c r="N742" s="255"/>
      <c r="O742" s="255"/>
      <c r="P742" s="255"/>
      <c r="Q742" s="256"/>
      <c r="R742" s="255"/>
      <c r="S742" s="255"/>
      <c r="T742" s="255"/>
      <c r="U742" s="255"/>
      <c r="V742" s="255"/>
      <c r="W742" s="255"/>
      <c r="X742" s="255"/>
      <c r="Y742" s="262"/>
      <c r="Z742" s="262"/>
      <c r="AA742" s="255"/>
      <c r="AB742" s="255"/>
      <c r="AC742" s="259"/>
      <c r="AD742" s="259"/>
      <c r="AE742" s="259"/>
      <c r="AF742" s="259"/>
    </row>
    <row r="743">
      <c r="A743" s="258"/>
      <c r="B743" s="259"/>
      <c r="C743" s="259"/>
      <c r="D743" s="259"/>
      <c r="E743" s="259"/>
      <c r="F743" s="259"/>
      <c r="G743" s="260"/>
      <c r="H743" s="261"/>
      <c r="I743" s="261"/>
      <c r="J743" s="259"/>
      <c r="K743" s="259"/>
      <c r="L743" s="259"/>
      <c r="M743" s="256"/>
      <c r="N743" s="255"/>
      <c r="O743" s="255"/>
      <c r="P743" s="255"/>
      <c r="Q743" s="256"/>
      <c r="R743" s="255"/>
      <c r="S743" s="255"/>
      <c r="T743" s="255"/>
      <c r="U743" s="255"/>
      <c r="V743" s="255"/>
      <c r="W743" s="255"/>
      <c r="X743" s="255"/>
      <c r="Y743" s="262"/>
      <c r="Z743" s="262"/>
      <c r="AA743" s="255"/>
      <c r="AB743" s="255"/>
      <c r="AC743" s="259"/>
      <c r="AD743" s="259"/>
      <c r="AE743" s="259"/>
      <c r="AF743" s="259"/>
    </row>
    <row r="744">
      <c r="A744" s="258"/>
      <c r="B744" s="259"/>
      <c r="C744" s="259"/>
      <c r="D744" s="259"/>
      <c r="E744" s="259"/>
      <c r="F744" s="259"/>
      <c r="G744" s="260"/>
      <c r="H744" s="261"/>
      <c r="I744" s="261"/>
      <c r="J744" s="259"/>
      <c r="K744" s="259"/>
      <c r="L744" s="259"/>
      <c r="M744" s="256"/>
      <c r="N744" s="255"/>
      <c r="O744" s="255"/>
      <c r="P744" s="255"/>
      <c r="Q744" s="256"/>
      <c r="R744" s="255"/>
      <c r="S744" s="255"/>
      <c r="T744" s="255"/>
      <c r="U744" s="255"/>
      <c r="V744" s="255"/>
      <c r="W744" s="255"/>
      <c r="X744" s="255"/>
      <c r="Y744" s="262"/>
      <c r="Z744" s="262"/>
      <c r="AA744" s="255"/>
      <c r="AB744" s="255"/>
      <c r="AC744" s="259"/>
      <c r="AD744" s="259"/>
      <c r="AE744" s="259"/>
      <c r="AF744" s="259"/>
    </row>
    <row r="745">
      <c r="A745" s="258"/>
      <c r="B745" s="259"/>
      <c r="C745" s="259"/>
      <c r="D745" s="259"/>
      <c r="E745" s="259"/>
      <c r="F745" s="259"/>
      <c r="G745" s="260"/>
      <c r="H745" s="261"/>
      <c r="I745" s="261"/>
      <c r="J745" s="259"/>
      <c r="K745" s="259"/>
      <c r="L745" s="259"/>
      <c r="M745" s="256"/>
      <c r="N745" s="255"/>
      <c r="O745" s="255"/>
      <c r="P745" s="255"/>
      <c r="Q745" s="256"/>
      <c r="R745" s="255"/>
      <c r="S745" s="255"/>
      <c r="T745" s="255"/>
      <c r="U745" s="255"/>
      <c r="V745" s="255"/>
      <c r="W745" s="255"/>
      <c r="X745" s="255"/>
      <c r="Y745" s="262"/>
      <c r="Z745" s="262"/>
      <c r="AA745" s="255"/>
      <c r="AB745" s="255"/>
      <c r="AC745" s="259"/>
      <c r="AD745" s="259"/>
      <c r="AE745" s="259"/>
      <c r="AF745" s="259"/>
    </row>
    <row r="746">
      <c r="A746" s="258"/>
      <c r="B746" s="259"/>
      <c r="C746" s="259"/>
      <c r="D746" s="259"/>
      <c r="E746" s="259"/>
      <c r="F746" s="259"/>
      <c r="G746" s="260"/>
      <c r="H746" s="261"/>
      <c r="I746" s="261"/>
      <c r="J746" s="259"/>
      <c r="K746" s="259"/>
      <c r="L746" s="259"/>
      <c r="M746" s="256"/>
      <c r="N746" s="255"/>
      <c r="O746" s="255"/>
      <c r="P746" s="255"/>
      <c r="Q746" s="256"/>
      <c r="R746" s="255"/>
      <c r="S746" s="255"/>
      <c r="T746" s="255"/>
      <c r="U746" s="255"/>
      <c r="V746" s="255"/>
      <c r="W746" s="255"/>
      <c r="X746" s="255"/>
      <c r="Y746" s="262"/>
      <c r="Z746" s="262"/>
      <c r="AA746" s="255"/>
      <c r="AB746" s="255"/>
      <c r="AC746" s="259"/>
      <c r="AD746" s="259"/>
      <c r="AE746" s="259"/>
      <c r="AF746" s="259"/>
    </row>
    <row r="747">
      <c r="A747" s="258"/>
      <c r="B747" s="259"/>
      <c r="C747" s="259"/>
      <c r="D747" s="259"/>
      <c r="E747" s="259"/>
      <c r="F747" s="259"/>
      <c r="G747" s="260"/>
      <c r="H747" s="261"/>
      <c r="I747" s="261"/>
      <c r="J747" s="259"/>
      <c r="K747" s="259"/>
      <c r="L747" s="259"/>
      <c r="M747" s="256"/>
      <c r="N747" s="255"/>
      <c r="O747" s="255"/>
      <c r="P747" s="255"/>
      <c r="Q747" s="256"/>
      <c r="R747" s="255"/>
      <c r="S747" s="255"/>
      <c r="T747" s="255"/>
      <c r="U747" s="255"/>
      <c r="V747" s="255"/>
      <c r="W747" s="255"/>
      <c r="X747" s="255"/>
      <c r="Y747" s="262"/>
      <c r="Z747" s="262"/>
      <c r="AA747" s="255"/>
      <c r="AB747" s="255"/>
      <c r="AC747" s="259"/>
      <c r="AD747" s="259"/>
      <c r="AE747" s="259"/>
      <c r="AF747" s="259"/>
    </row>
    <row r="748">
      <c r="A748" s="258"/>
      <c r="B748" s="259"/>
      <c r="C748" s="259"/>
      <c r="D748" s="259"/>
      <c r="E748" s="259"/>
      <c r="F748" s="259"/>
      <c r="G748" s="260"/>
      <c r="H748" s="261"/>
      <c r="I748" s="261"/>
      <c r="J748" s="259"/>
      <c r="K748" s="259"/>
      <c r="L748" s="259"/>
      <c r="M748" s="256"/>
      <c r="N748" s="255"/>
      <c r="O748" s="255"/>
      <c r="P748" s="255"/>
      <c r="Q748" s="256"/>
      <c r="R748" s="255"/>
      <c r="S748" s="255"/>
      <c r="T748" s="255"/>
      <c r="U748" s="255"/>
      <c r="V748" s="255"/>
      <c r="W748" s="255"/>
      <c r="X748" s="255"/>
      <c r="Y748" s="262"/>
      <c r="Z748" s="262"/>
      <c r="AA748" s="255"/>
      <c r="AB748" s="255"/>
      <c r="AC748" s="259"/>
      <c r="AD748" s="259"/>
      <c r="AE748" s="259"/>
      <c r="AF748" s="259"/>
    </row>
    <row r="749">
      <c r="A749" s="258"/>
      <c r="B749" s="259"/>
      <c r="C749" s="259"/>
      <c r="D749" s="259"/>
      <c r="E749" s="259"/>
      <c r="F749" s="259"/>
      <c r="G749" s="260"/>
      <c r="H749" s="261"/>
      <c r="I749" s="261"/>
      <c r="J749" s="259"/>
      <c r="K749" s="259"/>
      <c r="L749" s="259"/>
      <c r="M749" s="256"/>
      <c r="N749" s="255"/>
      <c r="O749" s="255"/>
      <c r="P749" s="255"/>
      <c r="Q749" s="256"/>
      <c r="R749" s="255"/>
      <c r="S749" s="255"/>
      <c r="T749" s="255"/>
      <c r="U749" s="255"/>
      <c r="V749" s="255"/>
      <c r="W749" s="255"/>
      <c r="X749" s="255"/>
      <c r="Y749" s="262"/>
      <c r="Z749" s="262"/>
      <c r="AA749" s="255"/>
      <c r="AB749" s="255"/>
      <c r="AC749" s="259"/>
      <c r="AD749" s="259"/>
      <c r="AE749" s="259"/>
      <c r="AF749" s="259"/>
    </row>
    <row r="750">
      <c r="A750" s="258"/>
      <c r="B750" s="259"/>
      <c r="C750" s="259"/>
      <c r="D750" s="259"/>
      <c r="E750" s="259"/>
      <c r="F750" s="259"/>
      <c r="G750" s="260"/>
      <c r="H750" s="261"/>
      <c r="I750" s="261"/>
      <c r="J750" s="259"/>
      <c r="K750" s="259"/>
      <c r="L750" s="259"/>
      <c r="M750" s="256"/>
      <c r="N750" s="255"/>
      <c r="O750" s="255"/>
      <c r="P750" s="255"/>
      <c r="Q750" s="256"/>
      <c r="R750" s="255"/>
      <c r="S750" s="255"/>
      <c r="T750" s="255"/>
      <c r="U750" s="255"/>
      <c r="V750" s="255"/>
      <c r="W750" s="255"/>
      <c r="X750" s="255"/>
      <c r="Y750" s="262"/>
      <c r="Z750" s="262"/>
      <c r="AA750" s="255"/>
      <c r="AB750" s="255"/>
      <c r="AC750" s="259"/>
      <c r="AD750" s="259"/>
      <c r="AE750" s="259"/>
      <c r="AF750" s="259"/>
    </row>
    <row r="751">
      <c r="A751" s="258"/>
      <c r="B751" s="259"/>
      <c r="C751" s="259"/>
      <c r="D751" s="259"/>
      <c r="E751" s="259"/>
      <c r="F751" s="259"/>
      <c r="G751" s="260"/>
      <c r="H751" s="261"/>
      <c r="I751" s="261"/>
      <c r="J751" s="259"/>
      <c r="K751" s="259"/>
      <c r="L751" s="259"/>
      <c r="M751" s="256"/>
      <c r="N751" s="255"/>
      <c r="O751" s="255"/>
      <c r="P751" s="255"/>
      <c r="Q751" s="256"/>
      <c r="R751" s="255"/>
      <c r="S751" s="255"/>
      <c r="T751" s="255"/>
      <c r="U751" s="255"/>
      <c r="V751" s="255"/>
      <c r="W751" s="255"/>
      <c r="X751" s="255"/>
      <c r="Y751" s="262"/>
      <c r="Z751" s="262"/>
      <c r="AA751" s="255"/>
      <c r="AB751" s="255"/>
      <c r="AC751" s="259"/>
      <c r="AD751" s="259"/>
      <c r="AE751" s="259"/>
      <c r="AF751" s="259"/>
    </row>
    <row r="752">
      <c r="A752" s="258"/>
      <c r="B752" s="259"/>
      <c r="C752" s="259"/>
      <c r="D752" s="259"/>
      <c r="E752" s="259"/>
      <c r="F752" s="259"/>
      <c r="G752" s="260"/>
      <c r="H752" s="261"/>
      <c r="I752" s="261"/>
      <c r="J752" s="259"/>
      <c r="K752" s="259"/>
      <c r="L752" s="259"/>
      <c r="M752" s="256"/>
      <c r="N752" s="255"/>
      <c r="O752" s="255"/>
      <c r="P752" s="255"/>
      <c r="Q752" s="256"/>
      <c r="R752" s="255"/>
      <c r="S752" s="255"/>
      <c r="T752" s="255"/>
      <c r="U752" s="255"/>
      <c r="V752" s="255"/>
      <c r="W752" s="255"/>
      <c r="X752" s="255"/>
      <c r="Y752" s="262"/>
      <c r="Z752" s="262"/>
      <c r="AA752" s="255"/>
      <c r="AB752" s="255"/>
      <c r="AC752" s="259"/>
      <c r="AD752" s="259"/>
      <c r="AE752" s="259"/>
      <c r="AF752" s="259"/>
    </row>
    <row r="753">
      <c r="A753" s="258"/>
      <c r="B753" s="259"/>
      <c r="C753" s="259"/>
      <c r="D753" s="259"/>
      <c r="E753" s="259"/>
      <c r="F753" s="259"/>
      <c r="G753" s="260"/>
      <c r="H753" s="261"/>
      <c r="I753" s="261"/>
      <c r="J753" s="259"/>
      <c r="K753" s="259"/>
      <c r="L753" s="259"/>
      <c r="M753" s="256"/>
      <c r="N753" s="255"/>
      <c r="O753" s="255"/>
      <c r="P753" s="255"/>
      <c r="Q753" s="256"/>
      <c r="R753" s="255"/>
      <c r="S753" s="255"/>
      <c r="T753" s="255"/>
      <c r="U753" s="255"/>
      <c r="V753" s="255"/>
      <c r="W753" s="255"/>
      <c r="X753" s="255"/>
      <c r="Y753" s="262"/>
      <c r="Z753" s="262"/>
      <c r="AA753" s="255"/>
      <c r="AB753" s="255"/>
      <c r="AC753" s="259"/>
      <c r="AD753" s="259"/>
      <c r="AE753" s="259"/>
      <c r="AF753" s="259"/>
    </row>
    <row r="754">
      <c r="A754" s="258"/>
      <c r="B754" s="259"/>
      <c r="C754" s="259"/>
      <c r="D754" s="259"/>
      <c r="E754" s="259"/>
      <c r="F754" s="259"/>
      <c r="G754" s="260"/>
      <c r="H754" s="261"/>
      <c r="I754" s="261"/>
      <c r="J754" s="259"/>
      <c r="K754" s="259"/>
      <c r="L754" s="259"/>
      <c r="M754" s="256"/>
      <c r="N754" s="255"/>
      <c r="O754" s="255"/>
      <c r="P754" s="255"/>
      <c r="Q754" s="256"/>
      <c r="R754" s="255"/>
      <c r="S754" s="255"/>
      <c r="T754" s="255"/>
      <c r="U754" s="255"/>
      <c r="V754" s="255"/>
      <c r="W754" s="255"/>
      <c r="X754" s="255"/>
      <c r="Y754" s="262"/>
      <c r="Z754" s="262"/>
      <c r="AA754" s="255"/>
      <c r="AB754" s="255"/>
      <c r="AC754" s="259"/>
      <c r="AD754" s="259"/>
      <c r="AE754" s="259"/>
      <c r="AF754" s="259"/>
    </row>
    <row r="755">
      <c r="A755" s="258"/>
      <c r="B755" s="259"/>
      <c r="C755" s="259"/>
      <c r="D755" s="259"/>
      <c r="E755" s="259"/>
      <c r="F755" s="259"/>
      <c r="G755" s="260"/>
      <c r="H755" s="261"/>
      <c r="I755" s="261"/>
      <c r="J755" s="259"/>
      <c r="K755" s="259"/>
      <c r="L755" s="259"/>
      <c r="M755" s="256"/>
      <c r="N755" s="255"/>
      <c r="O755" s="255"/>
      <c r="P755" s="255"/>
      <c r="Q755" s="256"/>
      <c r="R755" s="255"/>
      <c r="S755" s="255"/>
      <c r="T755" s="255"/>
      <c r="U755" s="255"/>
      <c r="V755" s="255"/>
      <c r="W755" s="255"/>
      <c r="X755" s="255"/>
      <c r="Y755" s="262"/>
      <c r="Z755" s="262"/>
      <c r="AA755" s="255"/>
      <c r="AB755" s="255"/>
      <c r="AC755" s="259"/>
      <c r="AD755" s="259"/>
      <c r="AE755" s="259"/>
      <c r="AF755" s="259"/>
    </row>
    <row r="756">
      <c r="A756" s="258"/>
      <c r="B756" s="259"/>
      <c r="C756" s="259"/>
      <c r="D756" s="259"/>
      <c r="E756" s="259"/>
      <c r="F756" s="259"/>
      <c r="G756" s="260"/>
      <c r="H756" s="261"/>
      <c r="I756" s="261"/>
      <c r="J756" s="259"/>
      <c r="K756" s="259"/>
      <c r="L756" s="259"/>
      <c r="M756" s="256"/>
      <c r="N756" s="255"/>
      <c r="O756" s="255"/>
      <c r="P756" s="255"/>
      <c r="Q756" s="256"/>
      <c r="R756" s="255"/>
      <c r="S756" s="255"/>
      <c r="T756" s="255"/>
      <c r="U756" s="255"/>
      <c r="V756" s="255"/>
      <c r="W756" s="255"/>
      <c r="X756" s="255"/>
      <c r="Y756" s="262"/>
      <c r="Z756" s="262"/>
      <c r="AA756" s="255"/>
      <c r="AB756" s="255"/>
      <c r="AC756" s="259"/>
      <c r="AD756" s="259"/>
      <c r="AE756" s="259"/>
      <c r="AF756" s="259"/>
    </row>
    <row r="757">
      <c r="A757" s="258"/>
      <c r="B757" s="259"/>
      <c r="C757" s="259"/>
      <c r="D757" s="259"/>
      <c r="E757" s="259"/>
      <c r="F757" s="259"/>
      <c r="G757" s="260"/>
      <c r="H757" s="261"/>
      <c r="I757" s="261"/>
      <c r="J757" s="259"/>
      <c r="K757" s="259"/>
      <c r="L757" s="259"/>
      <c r="M757" s="256"/>
      <c r="N757" s="255"/>
      <c r="O757" s="255"/>
      <c r="P757" s="255"/>
      <c r="Q757" s="256"/>
      <c r="R757" s="255"/>
      <c r="S757" s="255"/>
      <c r="T757" s="255"/>
      <c r="U757" s="255"/>
      <c r="V757" s="255"/>
      <c r="W757" s="255"/>
      <c r="X757" s="255"/>
      <c r="Y757" s="262"/>
      <c r="Z757" s="262"/>
      <c r="AA757" s="255"/>
      <c r="AB757" s="255"/>
      <c r="AC757" s="259"/>
      <c r="AD757" s="259"/>
      <c r="AE757" s="259"/>
      <c r="AF757" s="259"/>
    </row>
    <row r="758">
      <c r="A758" s="258"/>
      <c r="B758" s="259"/>
      <c r="C758" s="259"/>
      <c r="D758" s="259"/>
      <c r="E758" s="259"/>
      <c r="F758" s="259"/>
      <c r="G758" s="260"/>
      <c r="H758" s="261"/>
      <c r="I758" s="261"/>
      <c r="J758" s="259"/>
      <c r="K758" s="259"/>
      <c r="L758" s="259"/>
      <c r="M758" s="256"/>
      <c r="N758" s="255"/>
      <c r="O758" s="255"/>
      <c r="P758" s="255"/>
      <c r="Q758" s="256"/>
      <c r="R758" s="255"/>
      <c r="S758" s="255"/>
      <c r="T758" s="255"/>
      <c r="U758" s="255"/>
      <c r="V758" s="255"/>
      <c r="W758" s="255"/>
      <c r="X758" s="255"/>
      <c r="Y758" s="262"/>
      <c r="Z758" s="262"/>
      <c r="AA758" s="255"/>
      <c r="AB758" s="255"/>
      <c r="AC758" s="259"/>
      <c r="AD758" s="259"/>
      <c r="AE758" s="259"/>
      <c r="AF758" s="259"/>
    </row>
    <row r="759">
      <c r="A759" s="258"/>
      <c r="B759" s="259"/>
      <c r="C759" s="259"/>
      <c r="D759" s="259"/>
      <c r="E759" s="259"/>
      <c r="F759" s="259"/>
      <c r="G759" s="260"/>
      <c r="H759" s="261"/>
      <c r="I759" s="261"/>
      <c r="J759" s="259"/>
      <c r="K759" s="259"/>
      <c r="L759" s="259"/>
      <c r="M759" s="256"/>
      <c r="N759" s="255"/>
      <c r="O759" s="255"/>
      <c r="P759" s="255"/>
      <c r="Q759" s="256"/>
      <c r="R759" s="255"/>
      <c r="S759" s="255"/>
      <c r="T759" s="255"/>
      <c r="U759" s="255"/>
      <c r="V759" s="255"/>
      <c r="W759" s="255"/>
      <c r="X759" s="255"/>
      <c r="Y759" s="262"/>
      <c r="Z759" s="262"/>
      <c r="AA759" s="255"/>
      <c r="AB759" s="255"/>
      <c r="AC759" s="259"/>
      <c r="AD759" s="259"/>
      <c r="AE759" s="259"/>
      <c r="AF759" s="259"/>
    </row>
    <row r="760">
      <c r="A760" s="258"/>
      <c r="B760" s="259"/>
      <c r="C760" s="259"/>
      <c r="D760" s="259"/>
      <c r="E760" s="259"/>
      <c r="F760" s="259"/>
      <c r="G760" s="260"/>
      <c r="H760" s="261"/>
      <c r="I760" s="261"/>
      <c r="J760" s="259"/>
      <c r="K760" s="259"/>
      <c r="L760" s="259"/>
      <c r="M760" s="256"/>
      <c r="N760" s="255"/>
      <c r="O760" s="255"/>
      <c r="P760" s="255"/>
      <c r="Q760" s="256"/>
      <c r="R760" s="255"/>
      <c r="S760" s="255"/>
      <c r="T760" s="255"/>
      <c r="U760" s="255"/>
      <c r="V760" s="255"/>
      <c r="W760" s="255"/>
      <c r="X760" s="255"/>
      <c r="Y760" s="262"/>
      <c r="Z760" s="262"/>
      <c r="AA760" s="255"/>
      <c r="AB760" s="255"/>
      <c r="AC760" s="259"/>
      <c r="AD760" s="259"/>
      <c r="AE760" s="259"/>
      <c r="AF760" s="259"/>
    </row>
    <row r="761">
      <c r="A761" s="258"/>
      <c r="B761" s="259"/>
      <c r="C761" s="259"/>
      <c r="D761" s="259"/>
      <c r="E761" s="259"/>
      <c r="F761" s="259"/>
      <c r="G761" s="260"/>
      <c r="H761" s="261"/>
      <c r="I761" s="261"/>
      <c r="J761" s="259"/>
      <c r="K761" s="259"/>
      <c r="L761" s="259"/>
      <c r="M761" s="256"/>
      <c r="N761" s="255"/>
      <c r="O761" s="255"/>
      <c r="P761" s="255"/>
      <c r="Q761" s="256"/>
      <c r="R761" s="255"/>
      <c r="S761" s="255"/>
      <c r="T761" s="255"/>
      <c r="U761" s="255"/>
      <c r="V761" s="255"/>
      <c r="W761" s="255"/>
      <c r="X761" s="255"/>
      <c r="Y761" s="262"/>
      <c r="Z761" s="262"/>
      <c r="AA761" s="255"/>
      <c r="AB761" s="255"/>
      <c r="AC761" s="259"/>
      <c r="AD761" s="259"/>
      <c r="AE761" s="259"/>
      <c r="AF761" s="259"/>
    </row>
    <row r="762">
      <c r="A762" s="258"/>
      <c r="B762" s="259"/>
      <c r="C762" s="259"/>
      <c r="D762" s="259"/>
      <c r="E762" s="259"/>
      <c r="F762" s="259"/>
      <c r="G762" s="260"/>
      <c r="H762" s="261"/>
      <c r="I762" s="261"/>
      <c r="J762" s="259"/>
      <c r="K762" s="259"/>
      <c r="L762" s="259"/>
      <c r="M762" s="256"/>
      <c r="N762" s="255"/>
      <c r="O762" s="255"/>
      <c r="P762" s="255"/>
      <c r="Q762" s="256"/>
      <c r="R762" s="255"/>
      <c r="S762" s="255"/>
      <c r="T762" s="255"/>
      <c r="U762" s="255"/>
      <c r="V762" s="255"/>
      <c r="W762" s="255"/>
      <c r="X762" s="255"/>
      <c r="Y762" s="262"/>
      <c r="Z762" s="262"/>
      <c r="AA762" s="255"/>
      <c r="AB762" s="255"/>
      <c r="AC762" s="259"/>
      <c r="AD762" s="259"/>
      <c r="AE762" s="259"/>
      <c r="AF762" s="259"/>
    </row>
    <row r="763">
      <c r="A763" s="258"/>
      <c r="B763" s="259"/>
      <c r="C763" s="259"/>
      <c r="D763" s="259"/>
      <c r="E763" s="259"/>
      <c r="F763" s="259"/>
      <c r="G763" s="260"/>
      <c r="H763" s="261"/>
      <c r="I763" s="261"/>
      <c r="J763" s="259"/>
      <c r="K763" s="259"/>
      <c r="L763" s="259"/>
      <c r="M763" s="256"/>
      <c r="N763" s="255"/>
      <c r="O763" s="255"/>
      <c r="P763" s="255"/>
      <c r="Q763" s="256"/>
      <c r="R763" s="255"/>
      <c r="S763" s="255"/>
      <c r="T763" s="255"/>
      <c r="U763" s="255"/>
      <c r="V763" s="255"/>
      <c r="W763" s="255"/>
      <c r="X763" s="255"/>
      <c r="Y763" s="262"/>
      <c r="Z763" s="262"/>
      <c r="AA763" s="255"/>
      <c r="AB763" s="255"/>
      <c r="AC763" s="259"/>
      <c r="AD763" s="259"/>
      <c r="AE763" s="259"/>
      <c r="AF763" s="259"/>
    </row>
    <row r="764">
      <c r="A764" s="258"/>
      <c r="B764" s="259"/>
      <c r="C764" s="259"/>
      <c r="D764" s="259"/>
      <c r="E764" s="259"/>
      <c r="F764" s="259"/>
      <c r="G764" s="260"/>
      <c r="H764" s="261"/>
      <c r="I764" s="261"/>
      <c r="J764" s="259"/>
      <c r="K764" s="259"/>
      <c r="L764" s="259"/>
      <c r="M764" s="256"/>
      <c r="N764" s="255"/>
      <c r="O764" s="255"/>
      <c r="P764" s="255"/>
      <c r="Q764" s="256"/>
      <c r="R764" s="255"/>
      <c r="S764" s="255"/>
      <c r="T764" s="255"/>
      <c r="U764" s="255"/>
      <c r="V764" s="255"/>
      <c r="W764" s="255"/>
      <c r="X764" s="255"/>
      <c r="Y764" s="262"/>
      <c r="Z764" s="262"/>
      <c r="AA764" s="255"/>
      <c r="AB764" s="255"/>
      <c r="AC764" s="259"/>
      <c r="AD764" s="259"/>
      <c r="AE764" s="259"/>
      <c r="AF764" s="259"/>
    </row>
    <row r="765">
      <c r="A765" s="258"/>
      <c r="B765" s="259"/>
      <c r="C765" s="259"/>
      <c r="D765" s="259"/>
      <c r="E765" s="259"/>
      <c r="F765" s="259"/>
      <c r="G765" s="260"/>
      <c r="H765" s="261"/>
      <c r="I765" s="261"/>
      <c r="J765" s="259"/>
      <c r="K765" s="259"/>
      <c r="L765" s="259"/>
      <c r="M765" s="256"/>
      <c r="N765" s="255"/>
      <c r="O765" s="255"/>
      <c r="P765" s="255"/>
      <c r="Q765" s="256"/>
      <c r="R765" s="255"/>
      <c r="S765" s="255"/>
      <c r="T765" s="255"/>
      <c r="U765" s="255"/>
      <c r="V765" s="255"/>
      <c r="W765" s="255"/>
      <c r="X765" s="255"/>
      <c r="Y765" s="262"/>
      <c r="Z765" s="262"/>
      <c r="AA765" s="255"/>
      <c r="AB765" s="255"/>
      <c r="AC765" s="259"/>
      <c r="AD765" s="259"/>
      <c r="AE765" s="259"/>
      <c r="AF765" s="259"/>
    </row>
    <row r="766">
      <c r="A766" s="258"/>
      <c r="B766" s="259"/>
      <c r="C766" s="259"/>
      <c r="D766" s="259"/>
      <c r="E766" s="259"/>
      <c r="F766" s="259"/>
      <c r="G766" s="260"/>
      <c r="H766" s="261"/>
      <c r="I766" s="261"/>
      <c r="J766" s="259"/>
      <c r="K766" s="259"/>
      <c r="L766" s="259"/>
      <c r="M766" s="256"/>
      <c r="N766" s="255"/>
      <c r="O766" s="255"/>
      <c r="P766" s="255"/>
      <c r="Q766" s="256"/>
      <c r="R766" s="255"/>
      <c r="S766" s="255"/>
      <c r="T766" s="255"/>
      <c r="U766" s="255"/>
      <c r="V766" s="255"/>
      <c r="W766" s="255"/>
      <c r="X766" s="255"/>
      <c r="Y766" s="262"/>
      <c r="Z766" s="262"/>
      <c r="AA766" s="255"/>
      <c r="AB766" s="255"/>
      <c r="AC766" s="259"/>
      <c r="AD766" s="259"/>
      <c r="AE766" s="259"/>
      <c r="AF766" s="259"/>
    </row>
    <row r="767">
      <c r="A767" s="258"/>
      <c r="B767" s="259"/>
      <c r="C767" s="259"/>
      <c r="D767" s="259"/>
      <c r="E767" s="259"/>
      <c r="F767" s="259"/>
      <c r="G767" s="260"/>
      <c r="H767" s="261"/>
      <c r="I767" s="261"/>
      <c r="J767" s="259"/>
      <c r="K767" s="259"/>
      <c r="L767" s="259"/>
      <c r="M767" s="256"/>
      <c r="N767" s="255"/>
      <c r="O767" s="255"/>
      <c r="P767" s="255"/>
      <c r="Q767" s="256"/>
      <c r="R767" s="255"/>
      <c r="S767" s="255"/>
      <c r="T767" s="255"/>
      <c r="U767" s="255"/>
      <c r="V767" s="255"/>
      <c r="W767" s="255"/>
      <c r="X767" s="255"/>
      <c r="Y767" s="262"/>
      <c r="Z767" s="262"/>
      <c r="AA767" s="255"/>
      <c r="AB767" s="255"/>
      <c r="AC767" s="259"/>
      <c r="AD767" s="259"/>
      <c r="AE767" s="259"/>
      <c r="AF767" s="259"/>
    </row>
    <row r="768">
      <c r="A768" s="258"/>
      <c r="B768" s="259"/>
      <c r="C768" s="259"/>
      <c r="D768" s="259"/>
      <c r="E768" s="259"/>
      <c r="F768" s="259"/>
      <c r="G768" s="260"/>
      <c r="H768" s="261"/>
      <c r="I768" s="261"/>
      <c r="J768" s="259"/>
      <c r="K768" s="259"/>
      <c r="L768" s="259"/>
      <c r="M768" s="256"/>
      <c r="N768" s="255"/>
      <c r="O768" s="255"/>
      <c r="P768" s="255"/>
      <c r="Q768" s="256"/>
      <c r="R768" s="255"/>
      <c r="S768" s="255"/>
      <c r="T768" s="255"/>
      <c r="U768" s="255"/>
      <c r="V768" s="255"/>
      <c r="W768" s="255"/>
      <c r="X768" s="255"/>
      <c r="Y768" s="262"/>
      <c r="Z768" s="262"/>
      <c r="AA768" s="255"/>
      <c r="AB768" s="255"/>
      <c r="AC768" s="259"/>
      <c r="AD768" s="259"/>
      <c r="AE768" s="259"/>
      <c r="AF768" s="259"/>
    </row>
    <row r="769">
      <c r="A769" s="258"/>
      <c r="B769" s="259"/>
      <c r="C769" s="259"/>
      <c r="D769" s="259"/>
      <c r="E769" s="259"/>
      <c r="F769" s="259"/>
      <c r="G769" s="260"/>
      <c r="H769" s="261"/>
      <c r="I769" s="261"/>
      <c r="J769" s="259"/>
      <c r="K769" s="259"/>
      <c r="L769" s="259"/>
      <c r="M769" s="256"/>
      <c r="N769" s="255"/>
      <c r="O769" s="255"/>
      <c r="P769" s="255"/>
      <c r="Q769" s="256"/>
      <c r="R769" s="255"/>
      <c r="S769" s="255"/>
      <c r="T769" s="255"/>
      <c r="U769" s="255"/>
      <c r="V769" s="255"/>
      <c r="W769" s="255"/>
      <c r="X769" s="255"/>
      <c r="Y769" s="262"/>
      <c r="Z769" s="262"/>
      <c r="AA769" s="255"/>
      <c r="AB769" s="255"/>
      <c r="AC769" s="259"/>
      <c r="AD769" s="259"/>
      <c r="AE769" s="259"/>
      <c r="AF769" s="259"/>
    </row>
    <row r="770">
      <c r="A770" s="258"/>
      <c r="B770" s="259"/>
      <c r="C770" s="259"/>
      <c r="D770" s="259"/>
      <c r="E770" s="259"/>
      <c r="F770" s="259"/>
      <c r="G770" s="260"/>
      <c r="H770" s="261"/>
      <c r="I770" s="261"/>
      <c r="J770" s="259"/>
      <c r="K770" s="259"/>
      <c r="L770" s="259"/>
      <c r="M770" s="256"/>
      <c r="N770" s="255"/>
      <c r="O770" s="255"/>
      <c r="P770" s="255"/>
      <c r="Q770" s="256"/>
      <c r="R770" s="255"/>
      <c r="S770" s="255"/>
      <c r="T770" s="255"/>
      <c r="U770" s="255"/>
      <c r="V770" s="255"/>
      <c r="W770" s="255"/>
      <c r="X770" s="255"/>
      <c r="Y770" s="262"/>
      <c r="Z770" s="262"/>
      <c r="AA770" s="255"/>
      <c r="AB770" s="255"/>
      <c r="AC770" s="259"/>
      <c r="AD770" s="259"/>
      <c r="AE770" s="259"/>
      <c r="AF770" s="259"/>
    </row>
    <row r="771">
      <c r="A771" s="258"/>
      <c r="B771" s="259"/>
      <c r="C771" s="259"/>
      <c r="D771" s="259"/>
      <c r="E771" s="259"/>
      <c r="F771" s="259"/>
      <c r="G771" s="260"/>
      <c r="H771" s="261"/>
      <c r="I771" s="261"/>
      <c r="J771" s="259"/>
      <c r="K771" s="259"/>
      <c r="L771" s="259"/>
      <c r="M771" s="256"/>
      <c r="N771" s="255"/>
      <c r="O771" s="255"/>
      <c r="P771" s="255"/>
      <c r="Q771" s="256"/>
      <c r="R771" s="255"/>
      <c r="S771" s="255"/>
      <c r="T771" s="255"/>
      <c r="U771" s="255"/>
      <c r="V771" s="255"/>
      <c r="W771" s="255"/>
      <c r="X771" s="255"/>
      <c r="Y771" s="262"/>
      <c r="Z771" s="262"/>
      <c r="AA771" s="255"/>
      <c r="AB771" s="255"/>
      <c r="AC771" s="259"/>
      <c r="AD771" s="259"/>
      <c r="AE771" s="259"/>
      <c r="AF771" s="259"/>
    </row>
    <row r="772">
      <c r="A772" s="258"/>
      <c r="B772" s="259"/>
      <c r="C772" s="259"/>
      <c r="D772" s="259"/>
      <c r="E772" s="259"/>
      <c r="F772" s="259"/>
      <c r="G772" s="260"/>
      <c r="H772" s="261"/>
      <c r="I772" s="261"/>
      <c r="J772" s="259"/>
      <c r="K772" s="259"/>
      <c r="L772" s="259"/>
      <c r="M772" s="256"/>
      <c r="N772" s="255"/>
      <c r="O772" s="255"/>
      <c r="P772" s="255"/>
      <c r="Q772" s="256"/>
      <c r="R772" s="255"/>
      <c r="S772" s="255"/>
      <c r="T772" s="255"/>
      <c r="U772" s="255"/>
      <c r="V772" s="255"/>
      <c r="W772" s="255"/>
      <c r="X772" s="255"/>
      <c r="Y772" s="262"/>
      <c r="Z772" s="262"/>
      <c r="AA772" s="255"/>
      <c r="AB772" s="255"/>
      <c r="AC772" s="259"/>
      <c r="AD772" s="259"/>
      <c r="AE772" s="259"/>
      <c r="AF772" s="259"/>
    </row>
    <row r="773">
      <c r="A773" s="258"/>
      <c r="B773" s="259"/>
      <c r="C773" s="259"/>
      <c r="D773" s="259"/>
      <c r="E773" s="259"/>
      <c r="F773" s="259"/>
      <c r="G773" s="260"/>
      <c r="H773" s="261"/>
      <c r="I773" s="261"/>
      <c r="J773" s="259"/>
      <c r="K773" s="259"/>
      <c r="L773" s="259"/>
      <c r="M773" s="256"/>
      <c r="N773" s="255"/>
      <c r="O773" s="255"/>
      <c r="P773" s="255"/>
      <c r="Q773" s="256"/>
      <c r="R773" s="255"/>
      <c r="S773" s="255"/>
      <c r="T773" s="255"/>
      <c r="U773" s="255"/>
      <c r="V773" s="255"/>
      <c r="W773" s="255"/>
      <c r="X773" s="255"/>
      <c r="Y773" s="262"/>
      <c r="Z773" s="262"/>
      <c r="AA773" s="255"/>
      <c r="AB773" s="255"/>
      <c r="AC773" s="259"/>
      <c r="AD773" s="259"/>
      <c r="AE773" s="259"/>
      <c r="AF773" s="259"/>
    </row>
    <row r="774">
      <c r="A774" s="258"/>
      <c r="B774" s="259"/>
      <c r="C774" s="259"/>
      <c r="D774" s="259"/>
      <c r="E774" s="259"/>
      <c r="F774" s="259"/>
      <c r="G774" s="260"/>
      <c r="H774" s="261"/>
      <c r="I774" s="261"/>
      <c r="J774" s="259"/>
      <c r="K774" s="259"/>
      <c r="L774" s="259"/>
      <c r="M774" s="256"/>
      <c r="N774" s="255"/>
      <c r="O774" s="255"/>
      <c r="P774" s="255"/>
      <c r="Q774" s="256"/>
      <c r="R774" s="255"/>
      <c r="S774" s="255"/>
      <c r="T774" s="255"/>
      <c r="U774" s="255"/>
      <c r="V774" s="255"/>
      <c r="W774" s="255"/>
      <c r="X774" s="255"/>
      <c r="Y774" s="262"/>
      <c r="Z774" s="262"/>
      <c r="AA774" s="255"/>
      <c r="AB774" s="255"/>
      <c r="AC774" s="259"/>
      <c r="AD774" s="259"/>
      <c r="AE774" s="259"/>
      <c r="AF774" s="259"/>
    </row>
    <row r="775">
      <c r="A775" s="258"/>
      <c r="B775" s="259"/>
      <c r="C775" s="259"/>
      <c r="D775" s="259"/>
      <c r="E775" s="259"/>
      <c r="F775" s="259"/>
      <c r="G775" s="260"/>
      <c r="H775" s="261"/>
      <c r="I775" s="261"/>
      <c r="J775" s="259"/>
      <c r="K775" s="259"/>
      <c r="L775" s="259"/>
      <c r="M775" s="256"/>
      <c r="N775" s="255"/>
      <c r="O775" s="255"/>
      <c r="P775" s="255"/>
      <c r="Q775" s="256"/>
      <c r="R775" s="255"/>
      <c r="S775" s="255"/>
      <c r="T775" s="255"/>
      <c r="U775" s="255"/>
      <c r="V775" s="255"/>
      <c r="W775" s="255"/>
      <c r="X775" s="255"/>
      <c r="Y775" s="262"/>
      <c r="Z775" s="262"/>
      <c r="AA775" s="255"/>
      <c r="AB775" s="255"/>
      <c r="AC775" s="259"/>
      <c r="AD775" s="259"/>
      <c r="AE775" s="259"/>
      <c r="AF775" s="259"/>
    </row>
    <row r="776">
      <c r="A776" s="258"/>
      <c r="B776" s="259"/>
      <c r="C776" s="259"/>
      <c r="D776" s="259"/>
      <c r="E776" s="259"/>
      <c r="F776" s="259"/>
      <c r="G776" s="260"/>
      <c r="H776" s="261"/>
      <c r="I776" s="261"/>
      <c r="J776" s="259"/>
      <c r="K776" s="259"/>
      <c r="L776" s="259"/>
      <c r="M776" s="256"/>
      <c r="N776" s="255"/>
      <c r="O776" s="255"/>
      <c r="P776" s="255"/>
      <c r="Q776" s="256"/>
      <c r="R776" s="255"/>
      <c r="S776" s="255"/>
      <c r="T776" s="255"/>
      <c r="U776" s="255"/>
      <c r="V776" s="255"/>
      <c r="W776" s="255"/>
      <c r="X776" s="255"/>
      <c r="Y776" s="262"/>
      <c r="Z776" s="262"/>
      <c r="AA776" s="255"/>
      <c r="AB776" s="255"/>
      <c r="AC776" s="259"/>
      <c r="AD776" s="259"/>
      <c r="AE776" s="259"/>
      <c r="AF776" s="259"/>
    </row>
    <row r="777">
      <c r="A777" s="258"/>
      <c r="B777" s="259"/>
      <c r="C777" s="259"/>
      <c r="D777" s="259"/>
      <c r="E777" s="259"/>
      <c r="F777" s="259"/>
      <c r="G777" s="260"/>
      <c r="H777" s="261"/>
      <c r="I777" s="261"/>
      <c r="J777" s="259"/>
      <c r="K777" s="259"/>
      <c r="L777" s="259"/>
      <c r="M777" s="256"/>
      <c r="N777" s="255"/>
      <c r="O777" s="255"/>
      <c r="P777" s="255"/>
      <c r="Q777" s="256"/>
      <c r="R777" s="255"/>
      <c r="S777" s="255"/>
      <c r="T777" s="255"/>
      <c r="U777" s="255"/>
      <c r="V777" s="255"/>
      <c r="W777" s="255"/>
      <c r="X777" s="255"/>
      <c r="Y777" s="262"/>
      <c r="Z777" s="262"/>
      <c r="AA777" s="255"/>
      <c r="AB777" s="255"/>
      <c r="AC777" s="259"/>
      <c r="AD777" s="259"/>
      <c r="AE777" s="259"/>
      <c r="AF777" s="259"/>
    </row>
    <row r="778">
      <c r="A778" s="258"/>
      <c r="B778" s="259"/>
      <c r="C778" s="259"/>
      <c r="D778" s="259"/>
      <c r="E778" s="259"/>
      <c r="F778" s="259"/>
      <c r="G778" s="260"/>
      <c r="H778" s="261"/>
      <c r="I778" s="261"/>
      <c r="J778" s="259"/>
      <c r="K778" s="259"/>
      <c r="L778" s="259"/>
      <c r="M778" s="256"/>
      <c r="N778" s="255"/>
      <c r="O778" s="255"/>
      <c r="P778" s="255"/>
      <c r="Q778" s="256"/>
      <c r="R778" s="255"/>
      <c r="S778" s="255"/>
      <c r="T778" s="255"/>
      <c r="U778" s="255"/>
      <c r="V778" s="255"/>
      <c r="W778" s="255"/>
      <c r="X778" s="255"/>
      <c r="Y778" s="262"/>
      <c r="Z778" s="262"/>
      <c r="AA778" s="255"/>
      <c r="AB778" s="255"/>
      <c r="AC778" s="259"/>
      <c r="AD778" s="259"/>
      <c r="AE778" s="259"/>
      <c r="AF778" s="259"/>
    </row>
    <row r="779">
      <c r="A779" s="258"/>
      <c r="B779" s="259"/>
      <c r="C779" s="259"/>
      <c r="D779" s="259"/>
      <c r="E779" s="259"/>
      <c r="F779" s="259"/>
      <c r="G779" s="260"/>
      <c r="H779" s="261"/>
      <c r="I779" s="261"/>
      <c r="J779" s="259"/>
      <c r="K779" s="259"/>
      <c r="L779" s="259"/>
      <c r="M779" s="256"/>
      <c r="N779" s="255"/>
      <c r="O779" s="255"/>
      <c r="P779" s="255"/>
      <c r="Q779" s="256"/>
      <c r="R779" s="255"/>
      <c r="S779" s="255"/>
      <c r="T779" s="255"/>
      <c r="U779" s="255"/>
      <c r="V779" s="255"/>
      <c r="W779" s="255"/>
      <c r="X779" s="255"/>
      <c r="Y779" s="262"/>
      <c r="Z779" s="262"/>
      <c r="AA779" s="255"/>
      <c r="AB779" s="255"/>
      <c r="AC779" s="259"/>
      <c r="AD779" s="259"/>
      <c r="AE779" s="259"/>
      <c r="AF779" s="259"/>
    </row>
    <row r="780">
      <c r="A780" s="258"/>
      <c r="B780" s="259"/>
      <c r="C780" s="259"/>
      <c r="D780" s="259"/>
      <c r="E780" s="259"/>
      <c r="F780" s="259"/>
      <c r="G780" s="260"/>
      <c r="H780" s="261"/>
      <c r="I780" s="261"/>
      <c r="J780" s="259"/>
      <c r="K780" s="259"/>
      <c r="L780" s="259"/>
      <c r="M780" s="256"/>
      <c r="N780" s="255"/>
      <c r="O780" s="255"/>
      <c r="P780" s="255"/>
      <c r="Q780" s="256"/>
      <c r="R780" s="255"/>
      <c r="S780" s="255"/>
      <c r="T780" s="255"/>
      <c r="U780" s="255"/>
      <c r="V780" s="255"/>
      <c r="W780" s="255"/>
      <c r="X780" s="255"/>
      <c r="Y780" s="262"/>
      <c r="Z780" s="262"/>
      <c r="AA780" s="255"/>
      <c r="AB780" s="255"/>
      <c r="AC780" s="259"/>
      <c r="AD780" s="259"/>
      <c r="AE780" s="259"/>
      <c r="AF780" s="259"/>
    </row>
    <row r="781">
      <c r="A781" s="258"/>
      <c r="B781" s="259"/>
      <c r="C781" s="259"/>
      <c r="D781" s="259"/>
      <c r="E781" s="259"/>
      <c r="F781" s="259"/>
      <c r="G781" s="260"/>
      <c r="H781" s="261"/>
      <c r="I781" s="261"/>
      <c r="J781" s="259"/>
      <c r="K781" s="259"/>
      <c r="L781" s="259"/>
      <c r="M781" s="256"/>
      <c r="N781" s="255"/>
      <c r="O781" s="255"/>
      <c r="P781" s="255"/>
      <c r="Q781" s="256"/>
      <c r="R781" s="255"/>
      <c r="S781" s="255"/>
      <c r="T781" s="255"/>
      <c r="U781" s="255"/>
      <c r="V781" s="255"/>
      <c r="W781" s="255"/>
      <c r="X781" s="255"/>
      <c r="Y781" s="262"/>
      <c r="Z781" s="262"/>
      <c r="AA781" s="255"/>
      <c r="AB781" s="255"/>
      <c r="AC781" s="259"/>
      <c r="AD781" s="259"/>
      <c r="AE781" s="259"/>
      <c r="AF781" s="259"/>
    </row>
    <row r="782">
      <c r="A782" s="258"/>
      <c r="B782" s="259"/>
      <c r="C782" s="259"/>
      <c r="D782" s="259"/>
      <c r="E782" s="259"/>
      <c r="F782" s="259"/>
      <c r="G782" s="260"/>
      <c r="H782" s="261"/>
      <c r="I782" s="261"/>
      <c r="J782" s="259"/>
      <c r="K782" s="259"/>
      <c r="L782" s="259"/>
      <c r="M782" s="256"/>
      <c r="N782" s="255"/>
      <c r="O782" s="255"/>
      <c r="P782" s="255"/>
      <c r="Q782" s="256"/>
      <c r="R782" s="255"/>
      <c r="S782" s="255"/>
      <c r="T782" s="255"/>
      <c r="U782" s="255"/>
      <c r="V782" s="255"/>
      <c r="W782" s="255"/>
      <c r="X782" s="255"/>
      <c r="Y782" s="262"/>
      <c r="Z782" s="262"/>
      <c r="AA782" s="255"/>
      <c r="AB782" s="255"/>
      <c r="AC782" s="259"/>
      <c r="AD782" s="259"/>
      <c r="AE782" s="259"/>
      <c r="AF782" s="259"/>
    </row>
    <row r="783">
      <c r="A783" s="258"/>
      <c r="B783" s="259"/>
      <c r="C783" s="259"/>
      <c r="D783" s="259"/>
      <c r="E783" s="259"/>
      <c r="F783" s="259"/>
      <c r="G783" s="260"/>
      <c r="H783" s="261"/>
      <c r="I783" s="261"/>
      <c r="J783" s="259"/>
      <c r="K783" s="259"/>
      <c r="L783" s="259"/>
      <c r="M783" s="256"/>
      <c r="N783" s="255"/>
      <c r="O783" s="255"/>
      <c r="P783" s="255"/>
      <c r="Q783" s="256"/>
      <c r="R783" s="255"/>
      <c r="S783" s="255"/>
      <c r="T783" s="255"/>
      <c r="U783" s="255"/>
      <c r="V783" s="255"/>
      <c r="W783" s="255"/>
      <c r="X783" s="255"/>
      <c r="Y783" s="262"/>
      <c r="Z783" s="262"/>
      <c r="AA783" s="255"/>
      <c r="AB783" s="255"/>
      <c r="AC783" s="259"/>
      <c r="AD783" s="259"/>
      <c r="AE783" s="259"/>
      <c r="AF783" s="259"/>
    </row>
    <row r="784">
      <c r="A784" s="258"/>
      <c r="B784" s="259"/>
      <c r="C784" s="259"/>
      <c r="D784" s="259"/>
      <c r="E784" s="259"/>
      <c r="F784" s="259"/>
      <c r="G784" s="260"/>
      <c r="H784" s="261"/>
      <c r="I784" s="261"/>
      <c r="J784" s="259"/>
      <c r="K784" s="259"/>
      <c r="L784" s="259"/>
      <c r="M784" s="256"/>
      <c r="N784" s="255"/>
      <c r="O784" s="255"/>
      <c r="P784" s="255"/>
      <c r="Q784" s="256"/>
      <c r="R784" s="255"/>
      <c r="S784" s="255"/>
      <c r="T784" s="255"/>
      <c r="U784" s="255"/>
      <c r="V784" s="255"/>
      <c r="W784" s="255"/>
      <c r="X784" s="255"/>
      <c r="Y784" s="262"/>
      <c r="Z784" s="262"/>
      <c r="AA784" s="255"/>
      <c r="AB784" s="255"/>
      <c r="AC784" s="259"/>
      <c r="AD784" s="259"/>
      <c r="AE784" s="259"/>
      <c r="AF784" s="259"/>
    </row>
    <row r="785">
      <c r="A785" s="258"/>
      <c r="B785" s="259"/>
      <c r="C785" s="259"/>
      <c r="D785" s="259"/>
      <c r="E785" s="259"/>
      <c r="F785" s="259"/>
      <c r="G785" s="260"/>
      <c r="H785" s="261"/>
      <c r="I785" s="261"/>
      <c r="J785" s="259"/>
      <c r="K785" s="259"/>
      <c r="L785" s="259"/>
      <c r="M785" s="256"/>
      <c r="N785" s="255"/>
      <c r="O785" s="255"/>
      <c r="P785" s="255"/>
      <c r="Q785" s="256"/>
      <c r="R785" s="255"/>
      <c r="S785" s="255"/>
      <c r="T785" s="255"/>
      <c r="U785" s="255"/>
      <c r="V785" s="255"/>
      <c r="W785" s="255"/>
      <c r="X785" s="255"/>
      <c r="Y785" s="262"/>
      <c r="Z785" s="262"/>
      <c r="AA785" s="255"/>
      <c r="AB785" s="255"/>
      <c r="AC785" s="259"/>
      <c r="AD785" s="259"/>
      <c r="AE785" s="259"/>
      <c r="AF785" s="259"/>
    </row>
    <row r="786">
      <c r="A786" s="258"/>
      <c r="B786" s="259"/>
      <c r="C786" s="259"/>
      <c r="D786" s="259"/>
      <c r="E786" s="259"/>
      <c r="F786" s="259"/>
      <c r="G786" s="260"/>
      <c r="H786" s="261"/>
      <c r="I786" s="261"/>
      <c r="J786" s="259"/>
      <c r="K786" s="259"/>
      <c r="L786" s="259"/>
      <c r="M786" s="256"/>
      <c r="N786" s="255"/>
      <c r="O786" s="255"/>
      <c r="P786" s="255"/>
      <c r="Q786" s="256"/>
      <c r="R786" s="255"/>
      <c r="S786" s="255"/>
      <c r="T786" s="255"/>
      <c r="U786" s="255"/>
      <c r="V786" s="255"/>
      <c r="W786" s="255"/>
      <c r="X786" s="255"/>
      <c r="Y786" s="262"/>
      <c r="Z786" s="262"/>
      <c r="AA786" s="255"/>
      <c r="AB786" s="255"/>
      <c r="AC786" s="259"/>
      <c r="AD786" s="259"/>
      <c r="AE786" s="259"/>
      <c r="AF786" s="259"/>
    </row>
    <row r="787">
      <c r="A787" s="258"/>
      <c r="B787" s="259"/>
      <c r="C787" s="259"/>
      <c r="D787" s="259"/>
      <c r="E787" s="259"/>
      <c r="F787" s="259"/>
      <c r="G787" s="260"/>
      <c r="H787" s="261"/>
      <c r="I787" s="261"/>
      <c r="J787" s="259"/>
      <c r="K787" s="259"/>
      <c r="L787" s="259"/>
      <c r="M787" s="256"/>
      <c r="N787" s="255"/>
      <c r="O787" s="255"/>
      <c r="P787" s="255"/>
      <c r="Q787" s="256"/>
      <c r="R787" s="255"/>
      <c r="S787" s="255"/>
      <c r="T787" s="255"/>
      <c r="U787" s="255"/>
      <c r="V787" s="255"/>
      <c r="W787" s="255"/>
      <c r="X787" s="255"/>
      <c r="Y787" s="262"/>
      <c r="Z787" s="262"/>
      <c r="AA787" s="255"/>
      <c r="AB787" s="255"/>
      <c r="AC787" s="259"/>
      <c r="AD787" s="259"/>
      <c r="AE787" s="259"/>
      <c r="AF787" s="259"/>
    </row>
    <row r="788">
      <c r="A788" s="258"/>
      <c r="B788" s="259"/>
      <c r="C788" s="259"/>
      <c r="D788" s="259"/>
      <c r="E788" s="259"/>
      <c r="F788" s="259"/>
      <c r="G788" s="260"/>
      <c r="H788" s="261"/>
      <c r="I788" s="261"/>
      <c r="J788" s="259"/>
      <c r="K788" s="259"/>
      <c r="L788" s="259"/>
      <c r="M788" s="256"/>
      <c r="N788" s="255"/>
      <c r="O788" s="255"/>
      <c r="P788" s="255"/>
      <c r="Q788" s="256"/>
      <c r="R788" s="255"/>
      <c r="S788" s="255"/>
      <c r="T788" s="255"/>
      <c r="U788" s="255"/>
      <c r="V788" s="255"/>
      <c r="W788" s="255"/>
      <c r="X788" s="255"/>
      <c r="Y788" s="262"/>
      <c r="Z788" s="262"/>
      <c r="AA788" s="255"/>
      <c r="AB788" s="255"/>
      <c r="AC788" s="259"/>
      <c r="AD788" s="259"/>
      <c r="AE788" s="259"/>
      <c r="AF788" s="259"/>
    </row>
    <row r="789">
      <c r="A789" s="258"/>
      <c r="B789" s="259"/>
      <c r="C789" s="259"/>
      <c r="D789" s="259"/>
      <c r="E789" s="259"/>
      <c r="F789" s="259"/>
      <c r="G789" s="260"/>
      <c r="H789" s="261"/>
      <c r="I789" s="261"/>
      <c r="J789" s="259"/>
      <c r="K789" s="259"/>
      <c r="L789" s="259"/>
      <c r="M789" s="256"/>
      <c r="N789" s="255"/>
      <c r="O789" s="255"/>
      <c r="P789" s="255"/>
      <c r="Q789" s="256"/>
      <c r="R789" s="255"/>
      <c r="S789" s="255"/>
      <c r="T789" s="255"/>
      <c r="U789" s="255"/>
      <c r="V789" s="255"/>
      <c r="W789" s="255"/>
      <c r="X789" s="255"/>
      <c r="Y789" s="262"/>
      <c r="Z789" s="262"/>
      <c r="AA789" s="255"/>
      <c r="AB789" s="255"/>
      <c r="AC789" s="259"/>
      <c r="AD789" s="259"/>
      <c r="AE789" s="259"/>
      <c r="AF789" s="259"/>
    </row>
    <row r="790">
      <c r="A790" s="258"/>
      <c r="B790" s="259"/>
      <c r="C790" s="259"/>
      <c r="D790" s="259"/>
      <c r="E790" s="259"/>
      <c r="F790" s="259"/>
      <c r="G790" s="260"/>
      <c r="H790" s="261"/>
      <c r="I790" s="261"/>
      <c r="J790" s="259"/>
      <c r="K790" s="259"/>
      <c r="L790" s="259"/>
      <c r="M790" s="256"/>
      <c r="N790" s="255"/>
      <c r="O790" s="255"/>
      <c r="P790" s="255"/>
      <c r="Q790" s="256"/>
      <c r="R790" s="255"/>
      <c r="S790" s="255"/>
      <c r="T790" s="255"/>
      <c r="U790" s="255"/>
      <c r="V790" s="255"/>
      <c r="W790" s="255"/>
      <c r="X790" s="255"/>
      <c r="Y790" s="262"/>
      <c r="Z790" s="262"/>
      <c r="AA790" s="255"/>
      <c r="AB790" s="255"/>
      <c r="AC790" s="259"/>
      <c r="AD790" s="259"/>
      <c r="AE790" s="259"/>
      <c r="AF790" s="259"/>
    </row>
    <row r="791">
      <c r="A791" s="258"/>
      <c r="B791" s="259"/>
      <c r="C791" s="259"/>
      <c r="D791" s="259"/>
      <c r="E791" s="259"/>
      <c r="F791" s="259"/>
      <c r="G791" s="260"/>
      <c r="H791" s="261"/>
      <c r="I791" s="261"/>
      <c r="J791" s="259"/>
      <c r="K791" s="259"/>
      <c r="L791" s="259"/>
      <c r="M791" s="256"/>
      <c r="N791" s="255"/>
      <c r="O791" s="255"/>
      <c r="P791" s="255"/>
      <c r="Q791" s="256"/>
      <c r="R791" s="255"/>
      <c r="S791" s="255"/>
      <c r="T791" s="255"/>
      <c r="U791" s="255"/>
      <c r="V791" s="255"/>
      <c r="W791" s="255"/>
      <c r="X791" s="255"/>
      <c r="Y791" s="262"/>
      <c r="Z791" s="262"/>
      <c r="AA791" s="255"/>
      <c r="AB791" s="255"/>
      <c r="AC791" s="259"/>
      <c r="AD791" s="259"/>
      <c r="AE791" s="259"/>
      <c r="AF791" s="259"/>
    </row>
    <row r="792">
      <c r="A792" s="258"/>
      <c r="B792" s="259"/>
      <c r="C792" s="259"/>
      <c r="D792" s="259"/>
      <c r="E792" s="259"/>
      <c r="F792" s="259"/>
      <c r="G792" s="260"/>
      <c r="H792" s="261"/>
      <c r="I792" s="261"/>
      <c r="J792" s="259"/>
      <c r="K792" s="259"/>
      <c r="L792" s="259"/>
      <c r="M792" s="256"/>
      <c r="N792" s="255"/>
      <c r="O792" s="255"/>
      <c r="P792" s="255"/>
      <c r="Q792" s="256"/>
      <c r="R792" s="255"/>
      <c r="S792" s="255"/>
      <c r="T792" s="255"/>
      <c r="U792" s="255"/>
      <c r="V792" s="255"/>
      <c r="W792" s="255"/>
      <c r="X792" s="255"/>
      <c r="Y792" s="262"/>
      <c r="Z792" s="262"/>
      <c r="AA792" s="255"/>
      <c r="AB792" s="255"/>
      <c r="AC792" s="259"/>
      <c r="AD792" s="259"/>
      <c r="AE792" s="259"/>
      <c r="AF792" s="259"/>
    </row>
    <row r="793">
      <c r="A793" s="258"/>
      <c r="B793" s="259"/>
      <c r="C793" s="259"/>
      <c r="D793" s="259"/>
      <c r="E793" s="259"/>
      <c r="F793" s="259"/>
      <c r="G793" s="260"/>
      <c r="H793" s="261"/>
      <c r="I793" s="261"/>
      <c r="J793" s="259"/>
      <c r="K793" s="259"/>
      <c r="L793" s="259"/>
      <c r="M793" s="256"/>
      <c r="N793" s="255"/>
      <c r="O793" s="255"/>
      <c r="P793" s="255"/>
      <c r="Q793" s="256"/>
      <c r="R793" s="255"/>
      <c r="S793" s="255"/>
      <c r="T793" s="255"/>
      <c r="U793" s="255"/>
      <c r="V793" s="255"/>
      <c r="W793" s="255"/>
      <c r="X793" s="255"/>
      <c r="Y793" s="262"/>
      <c r="Z793" s="262"/>
      <c r="AA793" s="255"/>
      <c r="AB793" s="255"/>
      <c r="AC793" s="259"/>
      <c r="AD793" s="259"/>
      <c r="AE793" s="259"/>
      <c r="AF793" s="259"/>
    </row>
    <row r="794">
      <c r="A794" s="258"/>
      <c r="B794" s="259"/>
      <c r="C794" s="259"/>
      <c r="D794" s="259"/>
      <c r="E794" s="259"/>
      <c r="F794" s="259"/>
      <c r="G794" s="260"/>
      <c r="H794" s="261"/>
      <c r="I794" s="261"/>
      <c r="J794" s="259"/>
      <c r="K794" s="259"/>
      <c r="L794" s="259"/>
      <c r="M794" s="256"/>
      <c r="N794" s="255"/>
      <c r="O794" s="255"/>
      <c r="P794" s="255"/>
      <c r="Q794" s="256"/>
      <c r="R794" s="255"/>
      <c r="S794" s="255"/>
      <c r="T794" s="255"/>
      <c r="U794" s="255"/>
      <c r="V794" s="255"/>
      <c r="W794" s="255"/>
      <c r="X794" s="255"/>
      <c r="Y794" s="262"/>
      <c r="Z794" s="262"/>
      <c r="AA794" s="255"/>
      <c r="AB794" s="255"/>
      <c r="AC794" s="259"/>
      <c r="AD794" s="259"/>
      <c r="AE794" s="259"/>
      <c r="AF794" s="259"/>
    </row>
    <row r="795">
      <c r="A795" s="258"/>
      <c r="B795" s="259"/>
      <c r="C795" s="259"/>
      <c r="D795" s="259"/>
      <c r="E795" s="259"/>
      <c r="F795" s="259"/>
      <c r="G795" s="260"/>
      <c r="H795" s="261"/>
      <c r="I795" s="261"/>
      <c r="J795" s="259"/>
      <c r="K795" s="259"/>
      <c r="L795" s="259"/>
      <c r="M795" s="256"/>
      <c r="N795" s="255"/>
      <c r="O795" s="255"/>
      <c r="P795" s="255"/>
      <c r="Q795" s="256"/>
      <c r="R795" s="255"/>
      <c r="S795" s="255"/>
      <c r="T795" s="255"/>
      <c r="U795" s="255"/>
      <c r="V795" s="255"/>
      <c r="W795" s="255"/>
      <c r="X795" s="255"/>
      <c r="Y795" s="262"/>
      <c r="Z795" s="262"/>
      <c r="AA795" s="255"/>
      <c r="AB795" s="255"/>
      <c r="AC795" s="259"/>
      <c r="AD795" s="259"/>
      <c r="AE795" s="259"/>
      <c r="AF795" s="259"/>
    </row>
    <row r="796">
      <c r="A796" s="258"/>
      <c r="B796" s="259"/>
      <c r="C796" s="259"/>
      <c r="D796" s="259"/>
      <c r="E796" s="259"/>
      <c r="F796" s="259"/>
      <c r="G796" s="260"/>
      <c r="H796" s="261"/>
      <c r="I796" s="261"/>
      <c r="J796" s="259"/>
      <c r="K796" s="259"/>
      <c r="L796" s="259"/>
      <c r="M796" s="256"/>
      <c r="N796" s="255"/>
      <c r="O796" s="255"/>
      <c r="P796" s="255"/>
      <c r="Q796" s="256"/>
      <c r="R796" s="255"/>
      <c r="S796" s="255"/>
      <c r="T796" s="255"/>
      <c r="U796" s="255"/>
      <c r="V796" s="255"/>
      <c r="W796" s="255"/>
      <c r="X796" s="255"/>
      <c r="Y796" s="262"/>
      <c r="Z796" s="262"/>
      <c r="AA796" s="255"/>
      <c r="AB796" s="255"/>
      <c r="AC796" s="259"/>
      <c r="AD796" s="259"/>
      <c r="AE796" s="259"/>
      <c r="AF796" s="259"/>
    </row>
    <row r="797">
      <c r="A797" s="258"/>
      <c r="B797" s="259"/>
      <c r="C797" s="259"/>
      <c r="D797" s="259"/>
      <c r="E797" s="259"/>
      <c r="F797" s="259"/>
      <c r="G797" s="260"/>
      <c r="H797" s="261"/>
      <c r="I797" s="261"/>
      <c r="J797" s="259"/>
      <c r="K797" s="259"/>
      <c r="L797" s="259"/>
      <c r="M797" s="256"/>
      <c r="N797" s="255"/>
      <c r="O797" s="255"/>
      <c r="P797" s="255"/>
      <c r="Q797" s="256"/>
      <c r="R797" s="255"/>
      <c r="S797" s="255"/>
      <c r="T797" s="255"/>
      <c r="U797" s="255"/>
      <c r="V797" s="255"/>
      <c r="W797" s="255"/>
      <c r="X797" s="255"/>
      <c r="Y797" s="262"/>
      <c r="Z797" s="262"/>
      <c r="AA797" s="255"/>
      <c r="AB797" s="255"/>
      <c r="AC797" s="259"/>
      <c r="AD797" s="259"/>
      <c r="AE797" s="259"/>
      <c r="AF797" s="259"/>
    </row>
    <row r="798">
      <c r="A798" s="258"/>
      <c r="B798" s="259"/>
      <c r="C798" s="259"/>
      <c r="D798" s="259"/>
      <c r="E798" s="259"/>
      <c r="F798" s="259"/>
      <c r="G798" s="260"/>
      <c r="H798" s="261"/>
      <c r="I798" s="261"/>
      <c r="J798" s="259"/>
      <c r="K798" s="259"/>
      <c r="L798" s="259"/>
      <c r="M798" s="256"/>
      <c r="N798" s="255"/>
      <c r="O798" s="255"/>
      <c r="P798" s="255"/>
      <c r="Q798" s="256"/>
      <c r="R798" s="255"/>
      <c r="S798" s="255"/>
      <c r="T798" s="255"/>
      <c r="U798" s="255"/>
      <c r="V798" s="255"/>
      <c r="W798" s="255"/>
      <c r="X798" s="255"/>
      <c r="Y798" s="262"/>
      <c r="Z798" s="262"/>
      <c r="AA798" s="255"/>
      <c r="AB798" s="255"/>
      <c r="AC798" s="259"/>
      <c r="AD798" s="259"/>
      <c r="AE798" s="259"/>
      <c r="AF798" s="259"/>
    </row>
    <row r="799">
      <c r="A799" s="258"/>
      <c r="B799" s="259"/>
      <c r="C799" s="259"/>
      <c r="D799" s="259"/>
      <c r="E799" s="259"/>
      <c r="F799" s="259"/>
      <c r="G799" s="260"/>
      <c r="H799" s="261"/>
      <c r="I799" s="261"/>
      <c r="J799" s="259"/>
      <c r="K799" s="259"/>
      <c r="L799" s="259"/>
      <c r="M799" s="256"/>
      <c r="N799" s="255"/>
      <c r="O799" s="255"/>
      <c r="P799" s="255"/>
      <c r="Q799" s="256"/>
      <c r="R799" s="255"/>
      <c r="S799" s="255"/>
      <c r="T799" s="255"/>
      <c r="U799" s="255"/>
      <c r="V799" s="255"/>
      <c r="W799" s="255"/>
      <c r="X799" s="255"/>
      <c r="Y799" s="262"/>
      <c r="Z799" s="262"/>
      <c r="AA799" s="255"/>
      <c r="AB799" s="255"/>
      <c r="AC799" s="259"/>
      <c r="AD799" s="259"/>
      <c r="AE799" s="259"/>
      <c r="AF799" s="259"/>
    </row>
    <row r="800">
      <c r="A800" s="258"/>
      <c r="B800" s="259"/>
      <c r="C800" s="259"/>
      <c r="D800" s="259"/>
      <c r="E800" s="259"/>
      <c r="F800" s="259"/>
      <c r="G800" s="260"/>
      <c r="H800" s="261"/>
      <c r="I800" s="261"/>
      <c r="J800" s="259"/>
      <c r="K800" s="259"/>
      <c r="L800" s="259"/>
      <c r="M800" s="256"/>
      <c r="N800" s="255"/>
      <c r="O800" s="255"/>
      <c r="P800" s="255"/>
      <c r="Q800" s="256"/>
      <c r="R800" s="255"/>
      <c r="S800" s="255"/>
      <c r="T800" s="255"/>
      <c r="U800" s="255"/>
      <c r="V800" s="255"/>
      <c r="W800" s="255"/>
      <c r="X800" s="255"/>
      <c r="Y800" s="262"/>
      <c r="Z800" s="262"/>
      <c r="AA800" s="255"/>
      <c r="AB800" s="255"/>
      <c r="AC800" s="259"/>
      <c r="AD800" s="259"/>
      <c r="AE800" s="259"/>
      <c r="AF800" s="259"/>
    </row>
    <row r="801">
      <c r="A801" s="258"/>
      <c r="B801" s="259"/>
      <c r="C801" s="259"/>
      <c r="D801" s="259"/>
      <c r="E801" s="259"/>
      <c r="F801" s="259"/>
      <c r="G801" s="260"/>
      <c r="H801" s="261"/>
      <c r="I801" s="261"/>
      <c r="J801" s="259"/>
      <c r="K801" s="259"/>
      <c r="L801" s="259"/>
      <c r="M801" s="256"/>
      <c r="N801" s="255"/>
      <c r="O801" s="255"/>
      <c r="P801" s="255"/>
      <c r="Q801" s="256"/>
      <c r="R801" s="255"/>
      <c r="S801" s="255"/>
      <c r="T801" s="255"/>
      <c r="U801" s="255"/>
      <c r="V801" s="255"/>
      <c r="W801" s="255"/>
      <c r="X801" s="255"/>
      <c r="Y801" s="262"/>
      <c r="Z801" s="262"/>
      <c r="AA801" s="255"/>
      <c r="AB801" s="255"/>
      <c r="AC801" s="259"/>
      <c r="AD801" s="259"/>
      <c r="AE801" s="259"/>
      <c r="AF801" s="259"/>
    </row>
    <row r="802">
      <c r="A802" s="258"/>
      <c r="B802" s="259"/>
      <c r="C802" s="259"/>
      <c r="D802" s="259"/>
      <c r="E802" s="259"/>
      <c r="F802" s="259"/>
      <c r="G802" s="260"/>
      <c r="H802" s="261"/>
      <c r="I802" s="261"/>
      <c r="J802" s="259"/>
      <c r="K802" s="259"/>
      <c r="L802" s="259"/>
      <c r="M802" s="256"/>
      <c r="N802" s="255"/>
      <c r="O802" s="255"/>
      <c r="P802" s="255"/>
      <c r="Q802" s="256"/>
      <c r="R802" s="255"/>
      <c r="S802" s="255"/>
      <c r="T802" s="255"/>
      <c r="U802" s="255"/>
      <c r="V802" s="255"/>
      <c r="W802" s="255"/>
      <c r="X802" s="255"/>
      <c r="Y802" s="262"/>
      <c r="Z802" s="262"/>
      <c r="AA802" s="255"/>
      <c r="AB802" s="255"/>
      <c r="AC802" s="259"/>
      <c r="AD802" s="259"/>
      <c r="AE802" s="259"/>
      <c r="AF802" s="259"/>
    </row>
    <row r="803">
      <c r="A803" s="258"/>
      <c r="B803" s="259"/>
      <c r="C803" s="259"/>
      <c r="D803" s="259"/>
      <c r="E803" s="259"/>
      <c r="F803" s="259"/>
      <c r="G803" s="260"/>
      <c r="H803" s="261"/>
      <c r="I803" s="261"/>
      <c r="J803" s="259"/>
      <c r="K803" s="259"/>
      <c r="L803" s="259"/>
      <c r="M803" s="256"/>
      <c r="N803" s="255"/>
      <c r="O803" s="255"/>
      <c r="P803" s="255"/>
      <c r="Q803" s="256"/>
      <c r="R803" s="255"/>
      <c r="S803" s="255"/>
      <c r="T803" s="255"/>
      <c r="U803" s="255"/>
      <c r="V803" s="255"/>
      <c r="W803" s="255"/>
      <c r="X803" s="255"/>
      <c r="Y803" s="262"/>
      <c r="Z803" s="262"/>
      <c r="AA803" s="255"/>
      <c r="AB803" s="255"/>
      <c r="AC803" s="259"/>
      <c r="AD803" s="259"/>
      <c r="AE803" s="259"/>
      <c r="AF803" s="259"/>
    </row>
    <row r="804">
      <c r="A804" s="258"/>
      <c r="B804" s="259"/>
      <c r="C804" s="259"/>
      <c r="D804" s="259"/>
      <c r="E804" s="259"/>
      <c r="F804" s="259"/>
      <c r="G804" s="260"/>
      <c r="H804" s="261"/>
      <c r="I804" s="261"/>
      <c r="J804" s="259"/>
      <c r="K804" s="259"/>
      <c r="L804" s="259"/>
      <c r="M804" s="256"/>
      <c r="N804" s="255"/>
      <c r="O804" s="255"/>
      <c r="P804" s="255"/>
      <c r="Q804" s="256"/>
      <c r="R804" s="255"/>
      <c r="S804" s="255"/>
      <c r="T804" s="255"/>
      <c r="U804" s="255"/>
      <c r="V804" s="255"/>
      <c r="W804" s="255"/>
      <c r="X804" s="255"/>
      <c r="Y804" s="262"/>
      <c r="Z804" s="262"/>
      <c r="AA804" s="255"/>
      <c r="AB804" s="255"/>
      <c r="AC804" s="259"/>
      <c r="AD804" s="259"/>
      <c r="AE804" s="259"/>
      <c r="AF804" s="259"/>
    </row>
    <row r="805">
      <c r="A805" s="258"/>
      <c r="B805" s="259"/>
      <c r="C805" s="259"/>
      <c r="D805" s="259"/>
      <c r="E805" s="259"/>
      <c r="F805" s="259"/>
      <c r="G805" s="260"/>
      <c r="H805" s="261"/>
      <c r="I805" s="261"/>
      <c r="J805" s="259"/>
      <c r="K805" s="259"/>
      <c r="L805" s="259"/>
      <c r="M805" s="256"/>
      <c r="N805" s="255"/>
      <c r="O805" s="255"/>
      <c r="P805" s="255"/>
      <c r="Q805" s="256"/>
      <c r="R805" s="255"/>
      <c r="S805" s="255"/>
      <c r="T805" s="255"/>
      <c r="U805" s="255"/>
      <c r="V805" s="255"/>
      <c r="W805" s="255"/>
      <c r="X805" s="255"/>
      <c r="Y805" s="262"/>
      <c r="Z805" s="262"/>
      <c r="AA805" s="255"/>
      <c r="AB805" s="255"/>
      <c r="AC805" s="259"/>
      <c r="AD805" s="259"/>
      <c r="AE805" s="259"/>
      <c r="AF805" s="259"/>
    </row>
    <row r="806">
      <c r="A806" s="258"/>
      <c r="B806" s="259"/>
      <c r="C806" s="259"/>
      <c r="D806" s="259"/>
      <c r="E806" s="259"/>
      <c r="F806" s="259"/>
      <c r="G806" s="260"/>
      <c r="H806" s="261"/>
      <c r="I806" s="261"/>
      <c r="J806" s="259"/>
      <c r="K806" s="259"/>
      <c r="L806" s="259"/>
      <c r="M806" s="256"/>
      <c r="N806" s="255"/>
      <c r="O806" s="255"/>
      <c r="P806" s="255"/>
      <c r="Q806" s="256"/>
      <c r="R806" s="255"/>
      <c r="S806" s="255"/>
      <c r="T806" s="255"/>
      <c r="U806" s="255"/>
      <c r="V806" s="255"/>
      <c r="W806" s="255"/>
      <c r="X806" s="255"/>
      <c r="Y806" s="262"/>
      <c r="Z806" s="262"/>
      <c r="AA806" s="255"/>
      <c r="AB806" s="255"/>
      <c r="AC806" s="259"/>
      <c r="AD806" s="259"/>
      <c r="AE806" s="259"/>
      <c r="AF806" s="259"/>
    </row>
    <row r="807">
      <c r="A807" s="258"/>
      <c r="B807" s="259"/>
      <c r="C807" s="259"/>
      <c r="D807" s="259"/>
      <c r="E807" s="259"/>
      <c r="F807" s="259"/>
      <c r="G807" s="260"/>
      <c r="H807" s="261"/>
      <c r="I807" s="261"/>
      <c r="J807" s="259"/>
      <c r="K807" s="259"/>
      <c r="L807" s="259"/>
      <c r="M807" s="256"/>
      <c r="N807" s="255"/>
      <c r="O807" s="255"/>
      <c r="P807" s="255"/>
      <c r="Q807" s="256"/>
      <c r="R807" s="255"/>
      <c r="S807" s="255"/>
      <c r="T807" s="255"/>
      <c r="U807" s="255"/>
      <c r="V807" s="255"/>
      <c r="W807" s="255"/>
      <c r="X807" s="255"/>
      <c r="Y807" s="262"/>
      <c r="Z807" s="262"/>
      <c r="AA807" s="255"/>
      <c r="AB807" s="255"/>
      <c r="AC807" s="259"/>
      <c r="AD807" s="259"/>
      <c r="AE807" s="259"/>
      <c r="AF807" s="259"/>
    </row>
    <row r="808">
      <c r="A808" s="258"/>
      <c r="B808" s="259"/>
      <c r="C808" s="259"/>
      <c r="D808" s="259"/>
      <c r="E808" s="259"/>
      <c r="F808" s="259"/>
      <c r="G808" s="260"/>
      <c r="H808" s="261"/>
      <c r="I808" s="261"/>
      <c r="J808" s="259"/>
      <c r="K808" s="259"/>
      <c r="L808" s="259"/>
      <c r="M808" s="256"/>
      <c r="N808" s="255"/>
      <c r="O808" s="255"/>
      <c r="P808" s="255"/>
      <c r="Q808" s="256"/>
      <c r="R808" s="255"/>
      <c r="S808" s="255"/>
      <c r="T808" s="255"/>
      <c r="U808" s="255"/>
      <c r="V808" s="255"/>
      <c r="W808" s="255"/>
      <c r="X808" s="255"/>
      <c r="Y808" s="262"/>
      <c r="Z808" s="262"/>
      <c r="AA808" s="255"/>
      <c r="AB808" s="255"/>
      <c r="AC808" s="259"/>
      <c r="AD808" s="259"/>
      <c r="AE808" s="259"/>
      <c r="AF808" s="259"/>
    </row>
    <row r="809">
      <c r="A809" s="258"/>
      <c r="B809" s="259"/>
      <c r="C809" s="259"/>
      <c r="D809" s="259"/>
      <c r="E809" s="259"/>
      <c r="F809" s="259"/>
      <c r="G809" s="260"/>
      <c r="H809" s="261"/>
      <c r="I809" s="261"/>
      <c r="J809" s="259"/>
      <c r="K809" s="259"/>
      <c r="L809" s="259"/>
      <c r="M809" s="256"/>
      <c r="N809" s="255"/>
      <c r="O809" s="255"/>
      <c r="P809" s="255"/>
      <c r="Q809" s="256"/>
      <c r="R809" s="255"/>
      <c r="S809" s="255"/>
      <c r="T809" s="255"/>
      <c r="U809" s="255"/>
      <c r="V809" s="255"/>
      <c r="W809" s="255"/>
      <c r="X809" s="255"/>
      <c r="Y809" s="262"/>
      <c r="Z809" s="262"/>
      <c r="AA809" s="255"/>
      <c r="AB809" s="255"/>
      <c r="AC809" s="259"/>
      <c r="AD809" s="259"/>
      <c r="AE809" s="259"/>
      <c r="AF809" s="259"/>
    </row>
    <row r="810">
      <c r="A810" s="258"/>
      <c r="B810" s="259"/>
      <c r="C810" s="259"/>
      <c r="D810" s="259"/>
      <c r="E810" s="259"/>
      <c r="F810" s="259"/>
      <c r="G810" s="260"/>
      <c r="H810" s="261"/>
      <c r="I810" s="261"/>
      <c r="J810" s="259"/>
      <c r="K810" s="259"/>
      <c r="L810" s="259"/>
      <c r="M810" s="256"/>
      <c r="N810" s="255"/>
      <c r="O810" s="255"/>
      <c r="P810" s="255"/>
      <c r="Q810" s="256"/>
      <c r="R810" s="255"/>
      <c r="S810" s="255"/>
      <c r="T810" s="255"/>
      <c r="U810" s="255"/>
      <c r="V810" s="255"/>
      <c r="W810" s="255"/>
      <c r="X810" s="255"/>
      <c r="Y810" s="262"/>
      <c r="Z810" s="262"/>
      <c r="AA810" s="255"/>
      <c r="AB810" s="255"/>
      <c r="AC810" s="259"/>
      <c r="AD810" s="259"/>
      <c r="AE810" s="259"/>
      <c r="AF810" s="259"/>
    </row>
    <row r="811">
      <c r="A811" s="258"/>
      <c r="B811" s="259"/>
      <c r="C811" s="259"/>
      <c r="D811" s="259"/>
      <c r="E811" s="259"/>
      <c r="F811" s="259"/>
      <c r="G811" s="260"/>
      <c r="H811" s="261"/>
      <c r="I811" s="261"/>
      <c r="J811" s="259"/>
      <c r="K811" s="259"/>
      <c r="L811" s="259"/>
      <c r="M811" s="256"/>
      <c r="N811" s="255"/>
      <c r="O811" s="255"/>
      <c r="P811" s="255"/>
      <c r="Q811" s="256"/>
      <c r="R811" s="255"/>
      <c r="S811" s="255"/>
      <c r="T811" s="255"/>
      <c r="U811" s="255"/>
      <c r="V811" s="255"/>
      <c r="W811" s="255"/>
      <c r="X811" s="255"/>
      <c r="Y811" s="262"/>
      <c r="Z811" s="262"/>
      <c r="AA811" s="255"/>
      <c r="AB811" s="255"/>
      <c r="AC811" s="259"/>
      <c r="AD811" s="259"/>
      <c r="AE811" s="259"/>
      <c r="AF811" s="259"/>
    </row>
    <row r="812">
      <c r="A812" s="258"/>
      <c r="B812" s="259"/>
      <c r="C812" s="259"/>
      <c r="D812" s="259"/>
      <c r="E812" s="259"/>
      <c r="F812" s="259"/>
      <c r="G812" s="260"/>
      <c r="H812" s="261"/>
      <c r="I812" s="261"/>
      <c r="J812" s="259"/>
      <c r="K812" s="259"/>
      <c r="L812" s="259"/>
      <c r="M812" s="256"/>
      <c r="N812" s="255"/>
      <c r="O812" s="255"/>
      <c r="P812" s="255"/>
      <c r="Q812" s="256"/>
      <c r="R812" s="255"/>
      <c r="S812" s="255"/>
      <c r="T812" s="255"/>
      <c r="U812" s="255"/>
      <c r="V812" s="255"/>
      <c r="W812" s="255"/>
      <c r="X812" s="255"/>
      <c r="Y812" s="262"/>
      <c r="Z812" s="262"/>
      <c r="AA812" s="255"/>
      <c r="AB812" s="255"/>
      <c r="AC812" s="259"/>
      <c r="AD812" s="259"/>
      <c r="AE812" s="259"/>
      <c r="AF812" s="259"/>
    </row>
    <row r="813">
      <c r="A813" s="258"/>
      <c r="B813" s="259"/>
      <c r="C813" s="259"/>
      <c r="D813" s="259"/>
      <c r="E813" s="259"/>
      <c r="F813" s="259"/>
      <c r="G813" s="260"/>
      <c r="H813" s="261"/>
      <c r="I813" s="261"/>
      <c r="J813" s="259"/>
      <c r="K813" s="259"/>
      <c r="L813" s="259"/>
      <c r="M813" s="256"/>
      <c r="N813" s="255"/>
      <c r="O813" s="255"/>
      <c r="P813" s="255"/>
      <c r="Q813" s="256"/>
      <c r="R813" s="255"/>
      <c r="S813" s="255"/>
      <c r="T813" s="255"/>
      <c r="U813" s="255"/>
      <c r="V813" s="255"/>
      <c r="W813" s="255"/>
      <c r="X813" s="255"/>
      <c r="Y813" s="262"/>
      <c r="Z813" s="262"/>
      <c r="AA813" s="255"/>
      <c r="AB813" s="255"/>
      <c r="AC813" s="259"/>
      <c r="AD813" s="259"/>
      <c r="AE813" s="259"/>
      <c r="AF813" s="259"/>
    </row>
    <row r="814">
      <c r="A814" s="258"/>
      <c r="B814" s="259"/>
      <c r="C814" s="259"/>
      <c r="D814" s="259"/>
      <c r="E814" s="259"/>
      <c r="F814" s="259"/>
      <c r="G814" s="260"/>
      <c r="H814" s="261"/>
      <c r="I814" s="261"/>
      <c r="J814" s="259"/>
      <c r="K814" s="259"/>
      <c r="L814" s="259"/>
      <c r="M814" s="256"/>
      <c r="N814" s="255"/>
      <c r="O814" s="255"/>
      <c r="P814" s="255"/>
      <c r="Q814" s="256"/>
      <c r="R814" s="255"/>
      <c r="S814" s="255"/>
      <c r="T814" s="255"/>
      <c r="U814" s="255"/>
      <c r="V814" s="255"/>
      <c r="W814" s="255"/>
      <c r="X814" s="255"/>
      <c r="Y814" s="262"/>
      <c r="Z814" s="262"/>
      <c r="AA814" s="255"/>
      <c r="AB814" s="255"/>
      <c r="AC814" s="259"/>
      <c r="AD814" s="259"/>
      <c r="AE814" s="259"/>
      <c r="AF814" s="259"/>
    </row>
    <row r="815">
      <c r="A815" s="258"/>
      <c r="B815" s="259"/>
      <c r="C815" s="259"/>
      <c r="D815" s="259"/>
      <c r="E815" s="259"/>
      <c r="F815" s="259"/>
      <c r="G815" s="260"/>
      <c r="H815" s="261"/>
      <c r="I815" s="261"/>
      <c r="J815" s="259"/>
      <c r="K815" s="259"/>
      <c r="L815" s="259"/>
      <c r="M815" s="256"/>
      <c r="N815" s="255"/>
      <c r="O815" s="255"/>
      <c r="P815" s="255"/>
      <c r="Q815" s="256"/>
      <c r="R815" s="255"/>
      <c r="S815" s="255"/>
      <c r="T815" s="255"/>
      <c r="U815" s="255"/>
      <c r="V815" s="255"/>
      <c r="W815" s="255"/>
      <c r="X815" s="255"/>
      <c r="Y815" s="262"/>
      <c r="Z815" s="262"/>
      <c r="AA815" s="255"/>
      <c r="AB815" s="255"/>
      <c r="AC815" s="259"/>
      <c r="AD815" s="259"/>
      <c r="AE815" s="259"/>
      <c r="AF815" s="259"/>
    </row>
    <row r="816">
      <c r="A816" s="258"/>
      <c r="B816" s="259"/>
      <c r="C816" s="259"/>
      <c r="D816" s="259"/>
      <c r="E816" s="259"/>
      <c r="F816" s="259"/>
      <c r="G816" s="260"/>
      <c r="H816" s="261"/>
      <c r="I816" s="261"/>
      <c r="J816" s="259"/>
      <c r="K816" s="259"/>
      <c r="L816" s="259"/>
      <c r="M816" s="256"/>
      <c r="N816" s="255"/>
      <c r="O816" s="255"/>
      <c r="P816" s="255"/>
      <c r="Q816" s="256"/>
      <c r="R816" s="255"/>
      <c r="S816" s="255"/>
      <c r="T816" s="255"/>
      <c r="U816" s="255"/>
      <c r="V816" s="255"/>
      <c r="W816" s="255"/>
      <c r="X816" s="255"/>
      <c r="Y816" s="262"/>
      <c r="Z816" s="262"/>
      <c r="AA816" s="255"/>
      <c r="AB816" s="255"/>
      <c r="AC816" s="259"/>
      <c r="AD816" s="259"/>
      <c r="AE816" s="259"/>
      <c r="AF816" s="259"/>
    </row>
    <row r="817">
      <c r="A817" s="258"/>
      <c r="B817" s="259"/>
      <c r="C817" s="259"/>
      <c r="D817" s="259"/>
      <c r="E817" s="259"/>
      <c r="F817" s="259"/>
      <c r="G817" s="260"/>
      <c r="H817" s="261"/>
      <c r="I817" s="261"/>
      <c r="J817" s="259"/>
      <c r="K817" s="259"/>
      <c r="L817" s="259"/>
      <c r="M817" s="256"/>
      <c r="N817" s="255"/>
      <c r="O817" s="255"/>
      <c r="P817" s="255"/>
      <c r="Q817" s="256"/>
      <c r="R817" s="255"/>
      <c r="S817" s="255"/>
      <c r="T817" s="255"/>
      <c r="U817" s="255"/>
      <c r="V817" s="255"/>
      <c r="W817" s="255"/>
      <c r="X817" s="255"/>
      <c r="Y817" s="262"/>
      <c r="Z817" s="262"/>
      <c r="AA817" s="255"/>
      <c r="AB817" s="255"/>
      <c r="AC817" s="259"/>
      <c r="AD817" s="259"/>
      <c r="AE817" s="259"/>
      <c r="AF817" s="259"/>
    </row>
    <row r="818">
      <c r="A818" s="258"/>
      <c r="B818" s="259"/>
      <c r="C818" s="259"/>
      <c r="D818" s="259"/>
      <c r="E818" s="259"/>
      <c r="F818" s="259"/>
      <c r="G818" s="260"/>
      <c r="H818" s="261"/>
      <c r="I818" s="261"/>
      <c r="J818" s="259"/>
      <c r="K818" s="259"/>
      <c r="L818" s="259"/>
      <c r="M818" s="256"/>
      <c r="N818" s="255"/>
      <c r="O818" s="255"/>
      <c r="P818" s="255"/>
      <c r="Q818" s="256"/>
      <c r="R818" s="255"/>
      <c r="S818" s="255"/>
      <c r="T818" s="255"/>
      <c r="U818" s="255"/>
      <c r="V818" s="255"/>
      <c r="W818" s="255"/>
      <c r="X818" s="255"/>
      <c r="Y818" s="262"/>
      <c r="Z818" s="262"/>
      <c r="AA818" s="255"/>
      <c r="AB818" s="255"/>
      <c r="AC818" s="259"/>
      <c r="AD818" s="259"/>
      <c r="AE818" s="259"/>
      <c r="AF818" s="259"/>
    </row>
    <row r="819">
      <c r="A819" s="258"/>
      <c r="B819" s="259"/>
      <c r="C819" s="259"/>
      <c r="D819" s="259"/>
      <c r="E819" s="259"/>
      <c r="F819" s="259"/>
      <c r="G819" s="260"/>
      <c r="H819" s="261"/>
      <c r="I819" s="261"/>
      <c r="J819" s="259"/>
      <c r="K819" s="259"/>
      <c r="L819" s="259"/>
      <c r="M819" s="256"/>
      <c r="N819" s="255"/>
      <c r="O819" s="255"/>
      <c r="P819" s="255"/>
      <c r="Q819" s="256"/>
      <c r="R819" s="255"/>
      <c r="S819" s="255"/>
      <c r="T819" s="255"/>
      <c r="U819" s="255"/>
      <c r="V819" s="255"/>
      <c r="W819" s="255"/>
      <c r="X819" s="255"/>
      <c r="Y819" s="262"/>
      <c r="Z819" s="262"/>
      <c r="AA819" s="255"/>
      <c r="AB819" s="255"/>
      <c r="AC819" s="259"/>
      <c r="AD819" s="259"/>
      <c r="AE819" s="259"/>
      <c r="AF819" s="259"/>
    </row>
    <row r="820">
      <c r="A820" s="258"/>
      <c r="B820" s="259"/>
      <c r="C820" s="259"/>
      <c r="D820" s="259"/>
      <c r="E820" s="259"/>
      <c r="F820" s="259"/>
      <c r="G820" s="260"/>
      <c r="H820" s="261"/>
      <c r="I820" s="261"/>
      <c r="J820" s="259"/>
      <c r="K820" s="259"/>
      <c r="L820" s="259"/>
      <c r="M820" s="256"/>
      <c r="N820" s="255"/>
      <c r="O820" s="255"/>
      <c r="P820" s="255"/>
      <c r="Q820" s="256"/>
      <c r="R820" s="255"/>
      <c r="S820" s="255"/>
      <c r="T820" s="255"/>
      <c r="U820" s="255"/>
      <c r="V820" s="255"/>
      <c r="W820" s="255"/>
      <c r="X820" s="255"/>
      <c r="Y820" s="262"/>
      <c r="Z820" s="262"/>
      <c r="AA820" s="255"/>
      <c r="AB820" s="255"/>
      <c r="AC820" s="259"/>
      <c r="AD820" s="259"/>
      <c r="AE820" s="259"/>
      <c r="AF820" s="259"/>
    </row>
    <row r="821">
      <c r="A821" s="258"/>
      <c r="B821" s="259"/>
      <c r="C821" s="259"/>
      <c r="D821" s="259"/>
      <c r="E821" s="259"/>
      <c r="F821" s="259"/>
      <c r="G821" s="260"/>
      <c r="H821" s="261"/>
      <c r="I821" s="261"/>
      <c r="J821" s="259"/>
      <c r="K821" s="259"/>
      <c r="L821" s="259"/>
      <c r="M821" s="256"/>
      <c r="N821" s="255"/>
      <c r="O821" s="255"/>
      <c r="P821" s="255"/>
      <c r="Q821" s="256"/>
      <c r="R821" s="255"/>
      <c r="S821" s="255"/>
      <c r="T821" s="255"/>
      <c r="U821" s="255"/>
      <c r="V821" s="255"/>
      <c r="W821" s="255"/>
      <c r="X821" s="255"/>
      <c r="Y821" s="262"/>
      <c r="Z821" s="262"/>
      <c r="AA821" s="255"/>
      <c r="AB821" s="255"/>
      <c r="AC821" s="259"/>
      <c r="AD821" s="259"/>
      <c r="AE821" s="259"/>
      <c r="AF821" s="259"/>
    </row>
    <row r="822">
      <c r="A822" s="258"/>
      <c r="B822" s="259"/>
      <c r="C822" s="259"/>
      <c r="D822" s="259"/>
      <c r="E822" s="259"/>
      <c r="F822" s="259"/>
      <c r="G822" s="260"/>
      <c r="H822" s="261"/>
      <c r="I822" s="261"/>
      <c r="J822" s="259"/>
      <c r="K822" s="259"/>
      <c r="L822" s="259"/>
      <c r="M822" s="256"/>
      <c r="N822" s="255"/>
      <c r="O822" s="255"/>
      <c r="P822" s="255"/>
      <c r="Q822" s="256"/>
      <c r="R822" s="255"/>
      <c r="S822" s="255"/>
      <c r="T822" s="255"/>
      <c r="U822" s="255"/>
      <c r="V822" s="255"/>
      <c r="W822" s="255"/>
      <c r="X822" s="255"/>
      <c r="Y822" s="262"/>
      <c r="Z822" s="262"/>
      <c r="AA822" s="255"/>
      <c r="AB822" s="255"/>
      <c r="AC822" s="259"/>
      <c r="AD822" s="259"/>
      <c r="AE822" s="259"/>
      <c r="AF822" s="259"/>
    </row>
    <row r="823">
      <c r="A823" s="258"/>
      <c r="B823" s="259"/>
      <c r="C823" s="259"/>
      <c r="D823" s="259"/>
      <c r="E823" s="259"/>
      <c r="F823" s="259"/>
      <c r="G823" s="260"/>
      <c r="H823" s="261"/>
      <c r="I823" s="261"/>
      <c r="J823" s="259"/>
      <c r="K823" s="259"/>
      <c r="L823" s="259"/>
      <c r="M823" s="256"/>
      <c r="N823" s="255"/>
      <c r="O823" s="255"/>
      <c r="P823" s="255"/>
      <c r="Q823" s="256"/>
      <c r="R823" s="255"/>
      <c r="S823" s="255"/>
      <c r="T823" s="255"/>
      <c r="U823" s="255"/>
      <c r="V823" s="255"/>
      <c r="W823" s="255"/>
      <c r="X823" s="255"/>
      <c r="Y823" s="262"/>
      <c r="Z823" s="262"/>
      <c r="AA823" s="255"/>
      <c r="AB823" s="255"/>
      <c r="AC823" s="259"/>
      <c r="AD823" s="259"/>
      <c r="AE823" s="259"/>
      <c r="AF823" s="259"/>
    </row>
    <row r="824">
      <c r="A824" s="258"/>
      <c r="B824" s="259"/>
      <c r="C824" s="259"/>
      <c r="D824" s="259"/>
      <c r="E824" s="259"/>
      <c r="F824" s="259"/>
      <c r="G824" s="260"/>
      <c r="H824" s="261"/>
      <c r="I824" s="261"/>
      <c r="J824" s="259"/>
      <c r="K824" s="259"/>
      <c r="L824" s="259"/>
      <c r="M824" s="256"/>
      <c r="N824" s="255"/>
      <c r="O824" s="255"/>
      <c r="P824" s="255"/>
      <c r="Q824" s="256"/>
      <c r="R824" s="255"/>
      <c r="S824" s="255"/>
      <c r="T824" s="255"/>
      <c r="U824" s="255"/>
      <c r="V824" s="255"/>
      <c r="W824" s="255"/>
      <c r="X824" s="255"/>
      <c r="Y824" s="262"/>
      <c r="Z824" s="262"/>
      <c r="AA824" s="255"/>
      <c r="AB824" s="255"/>
      <c r="AC824" s="259"/>
      <c r="AD824" s="259"/>
      <c r="AE824" s="259"/>
      <c r="AF824" s="259"/>
    </row>
    <row r="825">
      <c r="A825" s="258"/>
      <c r="B825" s="259"/>
      <c r="C825" s="259"/>
      <c r="D825" s="259"/>
      <c r="E825" s="259"/>
      <c r="F825" s="259"/>
      <c r="G825" s="260"/>
      <c r="H825" s="261"/>
      <c r="I825" s="261"/>
      <c r="J825" s="259"/>
      <c r="K825" s="259"/>
      <c r="L825" s="259"/>
      <c r="M825" s="256"/>
      <c r="N825" s="255"/>
      <c r="O825" s="255"/>
      <c r="P825" s="255"/>
      <c r="Q825" s="256"/>
      <c r="R825" s="255"/>
      <c r="S825" s="255"/>
      <c r="T825" s="255"/>
      <c r="U825" s="255"/>
      <c r="V825" s="255"/>
      <c r="W825" s="255"/>
      <c r="X825" s="255"/>
      <c r="Y825" s="262"/>
      <c r="Z825" s="262"/>
      <c r="AA825" s="255"/>
      <c r="AB825" s="255"/>
      <c r="AC825" s="259"/>
      <c r="AD825" s="259"/>
      <c r="AE825" s="259"/>
      <c r="AF825" s="259"/>
    </row>
    <row r="826">
      <c r="A826" s="258"/>
      <c r="B826" s="259"/>
      <c r="C826" s="259"/>
      <c r="D826" s="259"/>
      <c r="E826" s="259"/>
      <c r="F826" s="259"/>
      <c r="G826" s="260"/>
      <c r="H826" s="261"/>
      <c r="I826" s="261"/>
      <c r="J826" s="259"/>
      <c r="K826" s="259"/>
      <c r="L826" s="259"/>
      <c r="M826" s="256"/>
      <c r="N826" s="255"/>
      <c r="O826" s="255"/>
      <c r="P826" s="255"/>
      <c r="Q826" s="256"/>
      <c r="R826" s="255"/>
      <c r="S826" s="255"/>
      <c r="T826" s="255"/>
      <c r="U826" s="255"/>
      <c r="V826" s="255"/>
      <c r="W826" s="255"/>
      <c r="X826" s="255"/>
      <c r="Y826" s="262"/>
      <c r="Z826" s="262"/>
      <c r="AA826" s="255"/>
      <c r="AB826" s="255"/>
      <c r="AC826" s="259"/>
      <c r="AD826" s="259"/>
      <c r="AE826" s="259"/>
      <c r="AF826" s="259"/>
    </row>
    <row r="827">
      <c r="A827" s="258"/>
      <c r="B827" s="259"/>
      <c r="C827" s="259"/>
      <c r="D827" s="259"/>
      <c r="E827" s="259"/>
      <c r="F827" s="259"/>
      <c r="G827" s="260"/>
      <c r="H827" s="261"/>
      <c r="I827" s="261"/>
      <c r="J827" s="259"/>
      <c r="K827" s="259"/>
      <c r="L827" s="259"/>
      <c r="M827" s="256"/>
      <c r="N827" s="255"/>
      <c r="O827" s="255"/>
      <c r="P827" s="255"/>
      <c r="Q827" s="256"/>
      <c r="R827" s="255"/>
      <c r="S827" s="255"/>
      <c r="T827" s="255"/>
      <c r="U827" s="255"/>
      <c r="V827" s="255"/>
      <c r="W827" s="255"/>
      <c r="X827" s="255"/>
      <c r="Y827" s="262"/>
      <c r="Z827" s="262"/>
      <c r="AA827" s="255"/>
      <c r="AB827" s="255"/>
      <c r="AC827" s="259"/>
      <c r="AD827" s="259"/>
      <c r="AE827" s="259"/>
      <c r="AF827" s="259"/>
    </row>
    <row r="828">
      <c r="A828" s="258"/>
      <c r="B828" s="259"/>
      <c r="C828" s="259"/>
      <c r="D828" s="259"/>
      <c r="E828" s="259"/>
      <c r="F828" s="259"/>
      <c r="G828" s="260"/>
      <c r="H828" s="261"/>
      <c r="I828" s="261"/>
      <c r="J828" s="259"/>
      <c r="K828" s="259"/>
      <c r="L828" s="259"/>
      <c r="M828" s="256"/>
      <c r="N828" s="255"/>
      <c r="O828" s="255"/>
      <c r="P828" s="255"/>
      <c r="Q828" s="256"/>
      <c r="R828" s="255"/>
      <c r="S828" s="255"/>
      <c r="T828" s="255"/>
      <c r="U828" s="255"/>
      <c r="V828" s="255"/>
      <c r="W828" s="255"/>
      <c r="X828" s="255"/>
      <c r="Y828" s="262"/>
      <c r="Z828" s="262"/>
      <c r="AA828" s="255"/>
      <c r="AB828" s="255"/>
      <c r="AC828" s="259"/>
      <c r="AD828" s="259"/>
      <c r="AE828" s="259"/>
      <c r="AF828" s="259"/>
    </row>
    <row r="829">
      <c r="A829" s="258"/>
      <c r="B829" s="259"/>
      <c r="C829" s="259"/>
      <c r="D829" s="259"/>
      <c r="E829" s="259"/>
      <c r="F829" s="259"/>
      <c r="G829" s="260"/>
      <c r="H829" s="261"/>
      <c r="I829" s="261"/>
      <c r="J829" s="259"/>
      <c r="K829" s="259"/>
      <c r="L829" s="259"/>
      <c r="M829" s="256"/>
      <c r="N829" s="255"/>
      <c r="O829" s="255"/>
      <c r="P829" s="255"/>
      <c r="Q829" s="256"/>
      <c r="R829" s="255"/>
      <c r="S829" s="255"/>
      <c r="T829" s="255"/>
      <c r="U829" s="255"/>
      <c r="V829" s="255"/>
      <c r="W829" s="255"/>
      <c r="X829" s="255"/>
      <c r="Y829" s="262"/>
      <c r="Z829" s="262"/>
      <c r="AA829" s="255"/>
      <c r="AB829" s="255"/>
      <c r="AC829" s="259"/>
      <c r="AD829" s="259"/>
      <c r="AE829" s="259"/>
      <c r="AF829" s="259"/>
    </row>
    <row r="830">
      <c r="A830" s="258"/>
      <c r="B830" s="259"/>
      <c r="C830" s="259"/>
      <c r="D830" s="259"/>
      <c r="E830" s="259"/>
      <c r="F830" s="259"/>
      <c r="G830" s="260"/>
      <c r="H830" s="261"/>
      <c r="I830" s="261"/>
      <c r="J830" s="259"/>
      <c r="K830" s="259"/>
      <c r="L830" s="259"/>
      <c r="M830" s="256"/>
      <c r="N830" s="255"/>
      <c r="O830" s="255"/>
      <c r="P830" s="255"/>
      <c r="Q830" s="256"/>
      <c r="R830" s="255"/>
      <c r="S830" s="255"/>
      <c r="T830" s="255"/>
      <c r="U830" s="255"/>
      <c r="V830" s="255"/>
      <c r="W830" s="255"/>
      <c r="X830" s="255"/>
      <c r="Y830" s="262"/>
      <c r="Z830" s="262"/>
      <c r="AA830" s="255"/>
      <c r="AB830" s="255"/>
      <c r="AC830" s="259"/>
      <c r="AD830" s="259"/>
      <c r="AE830" s="259"/>
      <c r="AF830" s="259"/>
    </row>
    <row r="831">
      <c r="A831" s="258"/>
      <c r="B831" s="259"/>
      <c r="C831" s="259"/>
      <c r="D831" s="259"/>
      <c r="E831" s="259"/>
      <c r="F831" s="259"/>
      <c r="G831" s="260"/>
      <c r="H831" s="261"/>
      <c r="I831" s="261"/>
      <c r="J831" s="259"/>
      <c r="K831" s="259"/>
      <c r="L831" s="259"/>
      <c r="M831" s="256"/>
      <c r="N831" s="255"/>
      <c r="O831" s="255"/>
      <c r="P831" s="255"/>
      <c r="Q831" s="256"/>
      <c r="R831" s="255"/>
      <c r="S831" s="255"/>
      <c r="T831" s="255"/>
      <c r="U831" s="255"/>
      <c r="V831" s="255"/>
      <c r="W831" s="255"/>
      <c r="X831" s="255"/>
      <c r="Y831" s="262"/>
      <c r="Z831" s="262"/>
      <c r="AA831" s="255"/>
      <c r="AB831" s="255"/>
      <c r="AC831" s="259"/>
      <c r="AD831" s="259"/>
      <c r="AE831" s="259"/>
      <c r="AF831" s="259"/>
    </row>
    <row r="832">
      <c r="A832" s="258"/>
      <c r="B832" s="259"/>
      <c r="C832" s="259"/>
      <c r="D832" s="259"/>
      <c r="E832" s="259"/>
      <c r="F832" s="259"/>
      <c r="G832" s="260"/>
      <c r="H832" s="261"/>
      <c r="I832" s="261"/>
      <c r="J832" s="259"/>
      <c r="K832" s="259"/>
      <c r="L832" s="259"/>
      <c r="M832" s="256"/>
      <c r="N832" s="255"/>
      <c r="O832" s="255"/>
      <c r="P832" s="255"/>
      <c r="Q832" s="256"/>
      <c r="R832" s="255"/>
      <c r="S832" s="255"/>
      <c r="T832" s="255"/>
      <c r="U832" s="255"/>
      <c r="V832" s="255"/>
      <c r="W832" s="255"/>
      <c r="X832" s="255"/>
      <c r="Y832" s="262"/>
      <c r="Z832" s="262"/>
      <c r="AA832" s="255"/>
      <c r="AB832" s="255"/>
      <c r="AC832" s="259"/>
      <c r="AD832" s="259"/>
      <c r="AE832" s="259"/>
      <c r="AF832" s="259"/>
    </row>
    <row r="833">
      <c r="A833" s="258"/>
      <c r="B833" s="259"/>
      <c r="C833" s="259"/>
      <c r="D833" s="259"/>
      <c r="E833" s="259"/>
      <c r="F833" s="259"/>
      <c r="G833" s="260"/>
      <c r="H833" s="261"/>
      <c r="I833" s="261"/>
      <c r="J833" s="259"/>
      <c r="K833" s="259"/>
      <c r="L833" s="259"/>
      <c r="M833" s="256"/>
      <c r="N833" s="255"/>
      <c r="O833" s="255"/>
      <c r="P833" s="255"/>
      <c r="Q833" s="256"/>
      <c r="R833" s="255"/>
      <c r="S833" s="255"/>
      <c r="T833" s="255"/>
      <c r="U833" s="255"/>
      <c r="V833" s="255"/>
      <c r="W833" s="255"/>
      <c r="X833" s="255"/>
      <c r="Y833" s="262"/>
      <c r="Z833" s="262"/>
      <c r="AA833" s="255"/>
      <c r="AB833" s="255"/>
      <c r="AC833" s="259"/>
      <c r="AD833" s="259"/>
      <c r="AE833" s="259"/>
      <c r="AF833" s="259"/>
    </row>
    <row r="834">
      <c r="A834" s="258"/>
      <c r="B834" s="259"/>
      <c r="C834" s="259"/>
      <c r="D834" s="259"/>
      <c r="E834" s="259"/>
      <c r="F834" s="259"/>
      <c r="G834" s="260"/>
      <c r="H834" s="261"/>
      <c r="I834" s="261"/>
      <c r="J834" s="259"/>
      <c r="K834" s="259"/>
      <c r="L834" s="259"/>
      <c r="M834" s="256"/>
      <c r="N834" s="255"/>
      <c r="O834" s="255"/>
      <c r="P834" s="255"/>
      <c r="Q834" s="256"/>
      <c r="R834" s="255"/>
      <c r="S834" s="255"/>
      <c r="T834" s="255"/>
      <c r="U834" s="255"/>
      <c r="V834" s="255"/>
      <c r="W834" s="255"/>
      <c r="X834" s="255"/>
      <c r="Y834" s="262"/>
      <c r="Z834" s="262"/>
      <c r="AA834" s="255"/>
      <c r="AB834" s="255"/>
      <c r="AC834" s="259"/>
      <c r="AD834" s="259"/>
      <c r="AE834" s="259"/>
      <c r="AF834" s="259"/>
    </row>
    <row r="835">
      <c r="A835" s="258"/>
      <c r="B835" s="259"/>
      <c r="C835" s="259"/>
      <c r="D835" s="259"/>
      <c r="E835" s="259"/>
      <c r="F835" s="259"/>
      <c r="G835" s="260"/>
      <c r="H835" s="261"/>
      <c r="I835" s="261"/>
      <c r="J835" s="259"/>
      <c r="K835" s="259"/>
      <c r="L835" s="259"/>
      <c r="M835" s="256"/>
      <c r="N835" s="255"/>
      <c r="O835" s="255"/>
      <c r="P835" s="255"/>
      <c r="Q835" s="256"/>
      <c r="R835" s="255"/>
      <c r="S835" s="255"/>
      <c r="T835" s="255"/>
      <c r="U835" s="255"/>
      <c r="V835" s="255"/>
      <c r="W835" s="255"/>
      <c r="X835" s="255"/>
      <c r="Y835" s="262"/>
      <c r="Z835" s="262"/>
      <c r="AA835" s="255"/>
      <c r="AB835" s="255"/>
      <c r="AC835" s="259"/>
      <c r="AD835" s="259"/>
      <c r="AE835" s="259"/>
      <c r="AF835" s="259"/>
    </row>
    <row r="836">
      <c r="A836" s="258"/>
      <c r="B836" s="259"/>
      <c r="C836" s="259"/>
      <c r="D836" s="259"/>
      <c r="E836" s="259"/>
      <c r="F836" s="259"/>
      <c r="G836" s="260"/>
      <c r="H836" s="261"/>
      <c r="I836" s="261"/>
      <c r="J836" s="259"/>
      <c r="K836" s="259"/>
      <c r="L836" s="259"/>
      <c r="M836" s="256"/>
      <c r="N836" s="255"/>
      <c r="O836" s="255"/>
      <c r="P836" s="255"/>
      <c r="Q836" s="256"/>
      <c r="R836" s="255"/>
      <c r="S836" s="255"/>
      <c r="T836" s="255"/>
      <c r="U836" s="255"/>
      <c r="V836" s="255"/>
      <c r="W836" s="255"/>
      <c r="X836" s="255"/>
      <c r="Y836" s="262"/>
      <c r="Z836" s="262"/>
      <c r="AA836" s="255"/>
      <c r="AB836" s="255"/>
      <c r="AC836" s="259"/>
      <c r="AD836" s="259"/>
      <c r="AE836" s="259"/>
      <c r="AF836" s="259"/>
    </row>
    <row r="837">
      <c r="A837" s="258"/>
      <c r="B837" s="259"/>
      <c r="C837" s="259"/>
      <c r="D837" s="259"/>
      <c r="E837" s="259"/>
      <c r="F837" s="259"/>
      <c r="G837" s="260"/>
      <c r="H837" s="261"/>
      <c r="I837" s="261"/>
      <c r="J837" s="259"/>
      <c r="K837" s="259"/>
      <c r="L837" s="259"/>
      <c r="M837" s="256"/>
      <c r="N837" s="255"/>
      <c r="O837" s="255"/>
      <c r="P837" s="255"/>
      <c r="Q837" s="256"/>
      <c r="R837" s="255"/>
      <c r="S837" s="255"/>
      <c r="T837" s="255"/>
      <c r="U837" s="255"/>
      <c r="V837" s="255"/>
      <c r="W837" s="255"/>
      <c r="X837" s="255"/>
      <c r="Y837" s="262"/>
      <c r="Z837" s="262"/>
      <c r="AA837" s="255"/>
      <c r="AB837" s="255"/>
      <c r="AC837" s="259"/>
      <c r="AD837" s="259"/>
      <c r="AE837" s="259"/>
      <c r="AF837" s="259"/>
    </row>
    <row r="838">
      <c r="A838" s="258"/>
      <c r="B838" s="259"/>
      <c r="C838" s="259"/>
      <c r="D838" s="259"/>
      <c r="E838" s="259"/>
      <c r="F838" s="259"/>
      <c r="G838" s="260"/>
      <c r="H838" s="261"/>
      <c r="I838" s="261"/>
      <c r="J838" s="259"/>
      <c r="K838" s="259"/>
      <c r="L838" s="259"/>
      <c r="M838" s="256"/>
      <c r="N838" s="255"/>
      <c r="O838" s="255"/>
      <c r="P838" s="255"/>
      <c r="Q838" s="256"/>
      <c r="R838" s="255"/>
      <c r="S838" s="255"/>
      <c r="T838" s="255"/>
      <c r="U838" s="255"/>
      <c r="V838" s="255"/>
      <c r="W838" s="255"/>
      <c r="X838" s="255"/>
      <c r="Y838" s="262"/>
      <c r="Z838" s="262"/>
      <c r="AA838" s="255"/>
      <c r="AB838" s="255"/>
      <c r="AC838" s="259"/>
      <c r="AD838" s="259"/>
      <c r="AE838" s="259"/>
      <c r="AF838" s="259"/>
    </row>
    <row r="839">
      <c r="A839" s="258"/>
      <c r="B839" s="259"/>
      <c r="C839" s="259"/>
      <c r="D839" s="259"/>
      <c r="E839" s="259"/>
      <c r="F839" s="259"/>
      <c r="G839" s="260"/>
      <c r="H839" s="261"/>
      <c r="I839" s="261"/>
      <c r="J839" s="259"/>
      <c r="K839" s="259"/>
      <c r="L839" s="259"/>
      <c r="M839" s="256"/>
      <c r="N839" s="255"/>
      <c r="O839" s="255"/>
      <c r="P839" s="255"/>
      <c r="Q839" s="256"/>
      <c r="R839" s="255"/>
      <c r="S839" s="255"/>
      <c r="T839" s="255"/>
      <c r="U839" s="255"/>
      <c r="V839" s="255"/>
      <c r="W839" s="255"/>
      <c r="X839" s="255"/>
      <c r="Y839" s="262"/>
      <c r="Z839" s="262"/>
      <c r="AA839" s="255"/>
      <c r="AB839" s="255"/>
      <c r="AC839" s="259"/>
      <c r="AD839" s="259"/>
      <c r="AE839" s="259"/>
      <c r="AF839" s="259"/>
    </row>
    <row r="840">
      <c r="A840" s="258"/>
      <c r="B840" s="259"/>
      <c r="C840" s="259"/>
      <c r="D840" s="259"/>
      <c r="E840" s="259"/>
      <c r="F840" s="259"/>
      <c r="G840" s="260"/>
      <c r="H840" s="261"/>
      <c r="I840" s="261"/>
      <c r="J840" s="259"/>
      <c r="K840" s="259"/>
      <c r="L840" s="259"/>
      <c r="M840" s="256"/>
      <c r="N840" s="255"/>
      <c r="O840" s="255"/>
      <c r="P840" s="255"/>
      <c r="Q840" s="256"/>
      <c r="R840" s="255"/>
      <c r="S840" s="255"/>
      <c r="T840" s="255"/>
      <c r="U840" s="255"/>
      <c r="V840" s="255"/>
      <c r="W840" s="255"/>
      <c r="X840" s="255"/>
      <c r="Y840" s="262"/>
      <c r="Z840" s="262"/>
      <c r="AA840" s="255"/>
      <c r="AB840" s="255"/>
      <c r="AC840" s="259"/>
      <c r="AD840" s="259"/>
      <c r="AE840" s="259"/>
      <c r="AF840" s="259"/>
    </row>
    <row r="841">
      <c r="A841" s="258"/>
      <c r="B841" s="259"/>
      <c r="C841" s="259"/>
      <c r="D841" s="259"/>
      <c r="E841" s="259"/>
      <c r="F841" s="259"/>
      <c r="G841" s="260"/>
      <c r="H841" s="261"/>
      <c r="I841" s="261"/>
      <c r="J841" s="259"/>
      <c r="K841" s="259"/>
      <c r="L841" s="259"/>
      <c r="M841" s="256"/>
      <c r="N841" s="255"/>
      <c r="O841" s="255"/>
      <c r="P841" s="255"/>
      <c r="Q841" s="256"/>
      <c r="R841" s="255"/>
      <c r="S841" s="255"/>
      <c r="T841" s="255"/>
      <c r="U841" s="255"/>
      <c r="V841" s="255"/>
      <c r="W841" s="255"/>
      <c r="X841" s="255"/>
      <c r="Y841" s="262"/>
      <c r="Z841" s="262"/>
      <c r="AA841" s="255"/>
      <c r="AB841" s="255"/>
      <c r="AC841" s="259"/>
      <c r="AD841" s="259"/>
      <c r="AE841" s="259"/>
      <c r="AF841" s="259"/>
    </row>
    <row r="842">
      <c r="A842" s="258"/>
      <c r="B842" s="259"/>
      <c r="C842" s="259"/>
      <c r="D842" s="259"/>
      <c r="E842" s="259"/>
      <c r="F842" s="259"/>
      <c r="G842" s="260"/>
      <c r="H842" s="261"/>
      <c r="I842" s="261"/>
      <c r="J842" s="259"/>
      <c r="K842" s="259"/>
      <c r="L842" s="259"/>
      <c r="M842" s="256"/>
      <c r="N842" s="255"/>
      <c r="O842" s="255"/>
      <c r="P842" s="255"/>
      <c r="Q842" s="256"/>
      <c r="R842" s="255"/>
      <c r="S842" s="255"/>
      <c r="T842" s="255"/>
      <c r="U842" s="255"/>
      <c r="V842" s="255"/>
      <c r="W842" s="255"/>
      <c r="X842" s="255"/>
      <c r="Y842" s="262"/>
      <c r="Z842" s="262"/>
      <c r="AA842" s="255"/>
      <c r="AB842" s="255"/>
      <c r="AC842" s="259"/>
      <c r="AD842" s="259"/>
      <c r="AE842" s="259"/>
      <c r="AF842" s="259"/>
    </row>
    <row r="843">
      <c r="A843" s="258"/>
      <c r="B843" s="259"/>
      <c r="C843" s="259"/>
      <c r="D843" s="259"/>
      <c r="E843" s="259"/>
      <c r="F843" s="259"/>
      <c r="G843" s="260"/>
      <c r="H843" s="261"/>
      <c r="I843" s="261"/>
      <c r="J843" s="259"/>
      <c r="K843" s="259"/>
      <c r="L843" s="259"/>
      <c r="M843" s="256"/>
      <c r="N843" s="255"/>
      <c r="O843" s="255"/>
      <c r="P843" s="255"/>
      <c r="Q843" s="256"/>
      <c r="R843" s="255"/>
      <c r="S843" s="255"/>
      <c r="T843" s="255"/>
      <c r="U843" s="255"/>
      <c r="V843" s="255"/>
      <c r="W843" s="255"/>
      <c r="X843" s="255"/>
      <c r="Y843" s="262"/>
      <c r="Z843" s="262"/>
      <c r="AA843" s="255"/>
      <c r="AB843" s="255"/>
      <c r="AC843" s="259"/>
      <c r="AD843" s="259"/>
      <c r="AE843" s="259"/>
      <c r="AF843" s="259"/>
    </row>
    <row r="844">
      <c r="A844" s="258"/>
      <c r="B844" s="259"/>
      <c r="C844" s="259"/>
      <c r="D844" s="259"/>
      <c r="E844" s="259"/>
      <c r="F844" s="259"/>
      <c r="G844" s="260"/>
      <c r="H844" s="261"/>
      <c r="I844" s="261"/>
      <c r="J844" s="259"/>
      <c r="K844" s="259"/>
      <c r="L844" s="259"/>
      <c r="M844" s="256"/>
      <c r="N844" s="255"/>
      <c r="O844" s="255"/>
      <c r="P844" s="255"/>
      <c r="Q844" s="256"/>
      <c r="R844" s="255"/>
      <c r="S844" s="255"/>
      <c r="T844" s="255"/>
      <c r="U844" s="255"/>
      <c r="V844" s="255"/>
      <c r="W844" s="255"/>
      <c r="X844" s="255"/>
      <c r="Y844" s="262"/>
      <c r="Z844" s="262"/>
      <c r="AA844" s="255"/>
      <c r="AB844" s="255"/>
      <c r="AC844" s="259"/>
      <c r="AD844" s="259"/>
      <c r="AE844" s="259"/>
      <c r="AF844" s="259"/>
    </row>
    <row r="845">
      <c r="A845" s="258"/>
      <c r="B845" s="259"/>
      <c r="C845" s="259"/>
      <c r="D845" s="259"/>
      <c r="E845" s="259"/>
      <c r="F845" s="259"/>
      <c r="G845" s="260"/>
      <c r="H845" s="261"/>
      <c r="I845" s="261"/>
      <c r="J845" s="259"/>
      <c r="K845" s="259"/>
      <c r="L845" s="259"/>
      <c r="M845" s="256"/>
      <c r="N845" s="255"/>
      <c r="O845" s="255"/>
      <c r="P845" s="255"/>
      <c r="Q845" s="256"/>
      <c r="R845" s="255"/>
      <c r="S845" s="255"/>
      <c r="T845" s="255"/>
      <c r="U845" s="255"/>
      <c r="V845" s="255"/>
      <c r="W845" s="255"/>
      <c r="X845" s="255"/>
      <c r="Y845" s="262"/>
      <c r="Z845" s="262"/>
      <c r="AA845" s="255"/>
      <c r="AB845" s="255"/>
      <c r="AC845" s="259"/>
      <c r="AD845" s="259"/>
      <c r="AE845" s="259"/>
      <c r="AF845" s="259"/>
    </row>
    <row r="846">
      <c r="A846" s="258"/>
      <c r="B846" s="259"/>
      <c r="C846" s="259"/>
      <c r="D846" s="259"/>
      <c r="E846" s="259"/>
      <c r="F846" s="259"/>
      <c r="G846" s="260"/>
      <c r="H846" s="261"/>
      <c r="I846" s="261"/>
      <c r="J846" s="259"/>
      <c r="K846" s="259"/>
      <c r="L846" s="259"/>
      <c r="M846" s="256"/>
      <c r="N846" s="255"/>
      <c r="O846" s="255"/>
      <c r="P846" s="255"/>
      <c r="Q846" s="256"/>
      <c r="R846" s="255"/>
      <c r="S846" s="255"/>
      <c r="T846" s="255"/>
      <c r="U846" s="255"/>
      <c r="V846" s="255"/>
      <c r="W846" s="255"/>
      <c r="X846" s="255"/>
      <c r="Y846" s="262"/>
      <c r="Z846" s="262"/>
      <c r="AA846" s="255"/>
      <c r="AB846" s="255"/>
      <c r="AC846" s="259"/>
      <c r="AD846" s="259"/>
      <c r="AE846" s="259"/>
      <c r="AF846" s="259"/>
    </row>
    <row r="847">
      <c r="A847" s="258"/>
      <c r="B847" s="259"/>
      <c r="C847" s="259"/>
      <c r="D847" s="259"/>
      <c r="E847" s="259"/>
      <c r="F847" s="259"/>
      <c r="G847" s="260"/>
      <c r="H847" s="261"/>
      <c r="I847" s="261"/>
      <c r="J847" s="259"/>
      <c r="K847" s="259"/>
      <c r="L847" s="259"/>
      <c r="M847" s="256"/>
      <c r="N847" s="255"/>
      <c r="O847" s="255"/>
      <c r="P847" s="255"/>
      <c r="Q847" s="256"/>
      <c r="R847" s="255"/>
      <c r="S847" s="255"/>
      <c r="T847" s="255"/>
      <c r="U847" s="255"/>
      <c r="V847" s="255"/>
      <c r="W847" s="255"/>
      <c r="X847" s="255"/>
      <c r="Y847" s="262"/>
      <c r="Z847" s="262"/>
      <c r="AA847" s="255"/>
      <c r="AB847" s="255"/>
      <c r="AC847" s="259"/>
      <c r="AD847" s="259"/>
      <c r="AE847" s="259"/>
      <c r="AF847" s="259"/>
    </row>
    <row r="848">
      <c r="A848" s="258"/>
      <c r="B848" s="259"/>
      <c r="C848" s="259"/>
      <c r="D848" s="259"/>
      <c r="E848" s="259"/>
      <c r="F848" s="259"/>
      <c r="G848" s="260"/>
      <c r="H848" s="261"/>
      <c r="I848" s="261"/>
      <c r="J848" s="259"/>
      <c r="K848" s="259"/>
      <c r="L848" s="259"/>
      <c r="M848" s="256"/>
      <c r="N848" s="255"/>
      <c r="O848" s="255"/>
      <c r="P848" s="255"/>
      <c r="Q848" s="256"/>
      <c r="R848" s="255"/>
      <c r="S848" s="255"/>
      <c r="T848" s="255"/>
      <c r="U848" s="255"/>
      <c r="V848" s="255"/>
      <c r="W848" s="255"/>
      <c r="X848" s="255"/>
      <c r="Y848" s="262"/>
      <c r="Z848" s="262"/>
      <c r="AA848" s="255"/>
      <c r="AB848" s="255"/>
      <c r="AC848" s="259"/>
      <c r="AD848" s="259"/>
      <c r="AE848" s="259"/>
      <c r="AF848" s="259"/>
    </row>
    <row r="849">
      <c r="A849" s="258"/>
      <c r="B849" s="259"/>
      <c r="C849" s="259"/>
      <c r="D849" s="259"/>
      <c r="E849" s="259"/>
      <c r="F849" s="259"/>
      <c r="G849" s="260"/>
      <c r="H849" s="261"/>
      <c r="I849" s="261"/>
      <c r="J849" s="259"/>
      <c r="K849" s="259"/>
      <c r="L849" s="259"/>
      <c r="M849" s="256"/>
      <c r="N849" s="255"/>
      <c r="O849" s="255"/>
      <c r="P849" s="255"/>
      <c r="Q849" s="256"/>
      <c r="R849" s="255"/>
      <c r="S849" s="255"/>
      <c r="T849" s="255"/>
      <c r="U849" s="255"/>
      <c r="V849" s="255"/>
      <c r="W849" s="255"/>
      <c r="X849" s="255"/>
      <c r="Y849" s="262"/>
      <c r="Z849" s="262"/>
      <c r="AA849" s="255"/>
      <c r="AB849" s="255"/>
      <c r="AC849" s="259"/>
      <c r="AD849" s="259"/>
      <c r="AE849" s="259"/>
      <c r="AF849" s="259"/>
    </row>
    <row r="850">
      <c r="A850" s="258"/>
      <c r="B850" s="259"/>
      <c r="C850" s="259"/>
      <c r="D850" s="259"/>
      <c r="E850" s="259"/>
      <c r="F850" s="259"/>
      <c r="G850" s="260"/>
      <c r="H850" s="261"/>
      <c r="I850" s="261"/>
      <c r="J850" s="259"/>
      <c r="K850" s="259"/>
      <c r="L850" s="259"/>
      <c r="M850" s="256"/>
      <c r="N850" s="255"/>
      <c r="O850" s="255"/>
      <c r="P850" s="255"/>
      <c r="Q850" s="256"/>
      <c r="R850" s="255"/>
      <c r="S850" s="255"/>
      <c r="T850" s="255"/>
      <c r="U850" s="255"/>
      <c r="V850" s="255"/>
      <c r="W850" s="255"/>
      <c r="X850" s="255"/>
      <c r="Y850" s="262"/>
      <c r="Z850" s="262"/>
      <c r="AA850" s="255"/>
      <c r="AB850" s="255"/>
      <c r="AC850" s="259"/>
      <c r="AD850" s="259"/>
      <c r="AE850" s="259"/>
      <c r="AF850" s="259"/>
    </row>
    <row r="851">
      <c r="A851" s="258"/>
      <c r="B851" s="259"/>
      <c r="C851" s="259"/>
      <c r="D851" s="259"/>
      <c r="E851" s="259"/>
      <c r="F851" s="259"/>
      <c r="G851" s="260"/>
      <c r="H851" s="261"/>
      <c r="I851" s="261"/>
      <c r="J851" s="259"/>
      <c r="K851" s="259"/>
      <c r="L851" s="259"/>
      <c r="M851" s="256"/>
      <c r="N851" s="255"/>
      <c r="O851" s="255"/>
      <c r="P851" s="255"/>
      <c r="Q851" s="256"/>
      <c r="R851" s="255"/>
      <c r="S851" s="255"/>
      <c r="T851" s="255"/>
      <c r="U851" s="255"/>
      <c r="V851" s="255"/>
      <c r="W851" s="255"/>
      <c r="X851" s="255"/>
      <c r="Y851" s="262"/>
      <c r="Z851" s="262"/>
      <c r="AA851" s="255"/>
      <c r="AB851" s="255"/>
      <c r="AC851" s="259"/>
      <c r="AD851" s="259"/>
      <c r="AE851" s="259"/>
      <c r="AF851" s="259"/>
    </row>
    <row r="852">
      <c r="A852" s="258"/>
      <c r="B852" s="259"/>
      <c r="C852" s="259"/>
      <c r="D852" s="259"/>
      <c r="E852" s="259"/>
      <c r="F852" s="259"/>
      <c r="G852" s="260"/>
      <c r="H852" s="261"/>
      <c r="I852" s="261"/>
      <c r="J852" s="259"/>
      <c r="K852" s="259"/>
      <c r="L852" s="259"/>
      <c r="M852" s="256"/>
      <c r="N852" s="255"/>
      <c r="O852" s="255"/>
      <c r="P852" s="255"/>
      <c r="Q852" s="256"/>
      <c r="R852" s="255"/>
      <c r="S852" s="255"/>
      <c r="T852" s="255"/>
      <c r="U852" s="255"/>
      <c r="V852" s="255"/>
      <c r="W852" s="255"/>
      <c r="X852" s="255"/>
      <c r="Y852" s="262"/>
      <c r="Z852" s="262"/>
      <c r="AA852" s="255"/>
      <c r="AB852" s="255"/>
      <c r="AC852" s="259"/>
      <c r="AD852" s="259"/>
      <c r="AE852" s="259"/>
      <c r="AF852" s="259"/>
    </row>
    <row r="853">
      <c r="A853" s="258"/>
      <c r="B853" s="259"/>
      <c r="C853" s="259"/>
      <c r="D853" s="259"/>
      <c r="E853" s="259"/>
      <c r="F853" s="259"/>
      <c r="G853" s="260"/>
      <c r="H853" s="261"/>
      <c r="I853" s="261"/>
      <c r="J853" s="259"/>
      <c r="K853" s="259"/>
      <c r="L853" s="259"/>
      <c r="M853" s="256"/>
      <c r="N853" s="255"/>
      <c r="O853" s="255"/>
      <c r="P853" s="255"/>
      <c r="Q853" s="256"/>
      <c r="R853" s="255"/>
      <c r="S853" s="255"/>
      <c r="T853" s="255"/>
      <c r="U853" s="255"/>
      <c r="V853" s="255"/>
      <c r="W853" s="255"/>
      <c r="X853" s="255"/>
      <c r="Y853" s="262"/>
      <c r="Z853" s="262"/>
      <c r="AA853" s="255"/>
      <c r="AB853" s="255"/>
      <c r="AC853" s="259"/>
      <c r="AD853" s="259"/>
      <c r="AE853" s="259"/>
      <c r="AF853" s="259"/>
    </row>
    <row r="854">
      <c r="A854" s="258"/>
      <c r="B854" s="259"/>
      <c r="C854" s="259"/>
      <c r="D854" s="259"/>
      <c r="E854" s="259"/>
      <c r="F854" s="259"/>
      <c r="G854" s="260"/>
      <c r="H854" s="261"/>
      <c r="I854" s="261"/>
      <c r="J854" s="259"/>
      <c r="K854" s="259"/>
      <c r="L854" s="259"/>
      <c r="M854" s="256"/>
      <c r="N854" s="255"/>
      <c r="O854" s="255"/>
      <c r="P854" s="255"/>
      <c r="Q854" s="256"/>
      <c r="R854" s="255"/>
      <c r="S854" s="255"/>
      <c r="T854" s="255"/>
      <c r="U854" s="255"/>
      <c r="V854" s="255"/>
      <c r="W854" s="255"/>
      <c r="X854" s="255"/>
      <c r="Y854" s="262"/>
      <c r="Z854" s="262"/>
      <c r="AA854" s="255"/>
      <c r="AB854" s="255"/>
      <c r="AC854" s="259"/>
      <c r="AD854" s="259"/>
      <c r="AE854" s="259"/>
      <c r="AF854" s="259"/>
    </row>
    <row r="855">
      <c r="A855" s="258"/>
      <c r="B855" s="259"/>
      <c r="C855" s="259"/>
      <c r="D855" s="259"/>
      <c r="E855" s="259"/>
      <c r="F855" s="259"/>
      <c r="G855" s="260"/>
      <c r="H855" s="261"/>
      <c r="I855" s="261"/>
      <c r="J855" s="259"/>
      <c r="K855" s="259"/>
      <c r="L855" s="259"/>
      <c r="M855" s="256"/>
      <c r="N855" s="255"/>
      <c r="O855" s="255"/>
      <c r="P855" s="255"/>
      <c r="Q855" s="256"/>
      <c r="R855" s="255"/>
      <c r="S855" s="255"/>
      <c r="T855" s="255"/>
      <c r="U855" s="255"/>
      <c r="V855" s="255"/>
      <c r="W855" s="255"/>
      <c r="X855" s="255"/>
      <c r="Y855" s="262"/>
      <c r="Z855" s="262"/>
      <c r="AA855" s="255"/>
      <c r="AB855" s="255"/>
      <c r="AC855" s="259"/>
      <c r="AD855" s="259"/>
      <c r="AE855" s="259"/>
      <c r="AF855" s="259"/>
    </row>
    <row r="856">
      <c r="A856" s="258"/>
      <c r="B856" s="259"/>
      <c r="C856" s="259"/>
      <c r="D856" s="259"/>
      <c r="E856" s="259"/>
      <c r="F856" s="259"/>
      <c r="G856" s="260"/>
      <c r="H856" s="261"/>
      <c r="I856" s="261"/>
      <c r="J856" s="259"/>
      <c r="K856" s="259"/>
      <c r="L856" s="259"/>
      <c r="M856" s="256"/>
      <c r="N856" s="255"/>
      <c r="O856" s="255"/>
      <c r="P856" s="255"/>
      <c r="Q856" s="256"/>
      <c r="R856" s="255"/>
      <c r="S856" s="255"/>
      <c r="T856" s="255"/>
      <c r="U856" s="255"/>
      <c r="V856" s="255"/>
      <c r="W856" s="255"/>
      <c r="X856" s="255"/>
      <c r="Y856" s="262"/>
      <c r="Z856" s="262"/>
      <c r="AA856" s="255"/>
      <c r="AB856" s="255"/>
      <c r="AC856" s="259"/>
      <c r="AD856" s="259"/>
      <c r="AE856" s="259"/>
      <c r="AF856" s="259"/>
    </row>
    <row r="857">
      <c r="A857" s="258"/>
      <c r="B857" s="259"/>
      <c r="C857" s="259"/>
      <c r="D857" s="259"/>
      <c r="E857" s="259"/>
      <c r="F857" s="259"/>
      <c r="G857" s="260"/>
      <c r="H857" s="261"/>
      <c r="I857" s="261"/>
      <c r="J857" s="259"/>
      <c r="K857" s="259"/>
      <c r="L857" s="259"/>
      <c r="M857" s="256"/>
      <c r="N857" s="255"/>
      <c r="O857" s="255"/>
      <c r="P857" s="255"/>
      <c r="Q857" s="256"/>
      <c r="R857" s="255"/>
      <c r="S857" s="255"/>
      <c r="T857" s="255"/>
      <c r="U857" s="255"/>
      <c r="V857" s="255"/>
      <c r="W857" s="255"/>
      <c r="X857" s="255"/>
      <c r="Y857" s="262"/>
      <c r="Z857" s="262"/>
      <c r="AA857" s="255"/>
      <c r="AB857" s="255"/>
      <c r="AC857" s="259"/>
      <c r="AD857" s="259"/>
      <c r="AE857" s="259"/>
      <c r="AF857" s="259"/>
    </row>
    <row r="858">
      <c r="A858" s="258"/>
      <c r="B858" s="259"/>
      <c r="C858" s="259"/>
      <c r="D858" s="259"/>
      <c r="E858" s="259"/>
      <c r="F858" s="259"/>
      <c r="G858" s="260"/>
      <c r="H858" s="261"/>
      <c r="I858" s="261"/>
      <c r="J858" s="259"/>
      <c r="K858" s="259"/>
      <c r="L858" s="259"/>
      <c r="M858" s="256"/>
      <c r="N858" s="255"/>
      <c r="O858" s="255"/>
      <c r="P858" s="255"/>
      <c r="Q858" s="256"/>
      <c r="R858" s="255"/>
      <c r="S858" s="255"/>
      <c r="T858" s="255"/>
      <c r="U858" s="255"/>
      <c r="V858" s="255"/>
      <c r="W858" s="255"/>
      <c r="X858" s="255"/>
      <c r="Y858" s="262"/>
      <c r="Z858" s="262"/>
      <c r="AA858" s="255"/>
      <c r="AB858" s="255"/>
      <c r="AC858" s="259"/>
      <c r="AD858" s="259"/>
      <c r="AE858" s="259"/>
      <c r="AF858" s="259"/>
    </row>
    <row r="859">
      <c r="A859" s="258"/>
      <c r="B859" s="259"/>
      <c r="C859" s="259"/>
      <c r="D859" s="259"/>
      <c r="E859" s="259"/>
      <c r="F859" s="259"/>
      <c r="G859" s="260"/>
      <c r="H859" s="261"/>
      <c r="I859" s="261"/>
      <c r="J859" s="259"/>
      <c r="K859" s="259"/>
      <c r="L859" s="259"/>
      <c r="M859" s="256"/>
      <c r="N859" s="255"/>
      <c r="O859" s="255"/>
      <c r="P859" s="255"/>
      <c r="Q859" s="256"/>
      <c r="R859" s="255"/>
      <c r="S859" s="255"/>
      <c r="T859" s="255"/>
      <c r="U859" s="255"/>
      <c r="V859" s="255"/>
      <c r="W859" s="255"/>
      <c r="X859" s="255"/>
      <c r="Y859" s="262"/>
      <c r="Z859" s="262"/>
      <c r="AA859" s="255"/>
      <c r="AB859" s="255"/>
      <c r="AC859" s="259"/>
      <c r="AD859" s="259"/>
      <c r="AE859" s="259"/>
      <c r="AF859" s="259"/>
    </row>
    <row r="860">
      <c r="A860" s="258"/>
      <c r="B860" s="259"/>
      <c r="C860" s="259"/>
      <c r="D860" s="259"/>
      <c r="E860" s="259"/>
      <c r="F860" s="259"/>
      <c r="G860" s="260"/>
      <c r="H860" s="261"/>
      <c r="I860" s="261"/>
      <c r="J860" s="259"/>
      <c r="K860" s="259"/>
      <c r="L860" s="259"/>
      <c r="M860" s="256"/>
      <c r="N860" s="255"/>
      <c r="O860" s="255"/>
      <c r="P860" s="255"/>
      <c r="Q860" s="256"/>
      <c r="R860" s="255"/>
      <c r="S860" s="255"/>
      <c r="T860" s="255"/>
      <c r="U860" s="255"/>
      <c r="V860" s="255"/>
      <c r="W860" s="255"/>
      <c r="X860" s="255"/>
      <c r="Y860" s="262"/>
      <c r="Z860" s="262"/>
      <c r="AA860" s="255"/>
      <c r="AB860" s="255"/>
      <c r="AC860" s="259"/>
      <c r="AD860" s="259"/>
      <c r="AE860" s="259"/>
      <c r="AF860" s="259"/>
    </row>
    <row r="861">
      <c r="A861" s="258"/>
      <c r="B861" s="259"/>
      <c r="C861" s="259"/>
      <c r="D861" s="259"/>
      <c r="E861" s="259"/>
      <c r="F861" s="259"/>
      <c r="G861" s="260"/>
      <c r="H861" s="261"/>
      <c r="I861" s="261"/>
      <c r="J861" s="259"/>
      <c r="K861" s="259"/>
      <c r="L861" s="259"/>
      <c r="M861" s="256"/>
      <c r="N861" s="255"/>
      <c r="O861" s="255"/>
      <c r="P861" s="255"/>
      <c r="Q861" s="256"/>
      <c r="R861" s="255"/>
      <c r="S861" s="255"/>
      <c r="T861" s="255"/>
      <c r="U861" s="255"/>
      <c r="V861" s="255"/>
      <c r="W861" s="255"/>
      <c r="X861" s="255"/>
      <c r="Y861" s="262"/>
      <c r="Z861" s="262"/>
      <c r="AA861" s="255"/>
      <c r="AB861" s="255"/>
      <c r="AC861" s="259"/>
      <c r="AD861" s="259"/>
      <c r="AE861" s="259"/>
      <c r="AF861" s="259"/>
    </row>
    <row r="862">
      <c r="A862" s="258"/>
      <c r="B862" s="259"/>
      <c r="C862" s="259"/>
      <c r="D862" s="259"/>
      <c r="E862" s="259"/>
      <c r="F862" s="259"/>
      <c r="G862" s="260"/>
      <c r="H862" s="261"/>
      <c r="I862" s="261"/>
      <c r="J862" s="259"/>
      <c r="K862" s="259"/>
      <c r="L862" s="259"/>
      <c r="M862" s="256"/>
      <c r="N862" s="255"/>
      <c r="O862" s="255"/>
      <c r="P862" s="255"/>
      <c r="Q862" s="256"/>
      <c r="R862" s="255"/>
      <c r="S862" s="255"/>
      <c r="T862" s="255"/>
      <c r="U862" s="255"/>
      <c r="V862" s="255"/>
      <c r="W862" s="255"/>
      <c r="X862" s="255"/>
      <c r="Y862" s="262"/>
      <c r="Z862" s="262"/>
      <c r="AA862" s="255"/>
      <c r="AB862" s="255"/>
      <c r="AC862" s="259"/>
      <c r="AD862" s="259"/>
      <c r="AE862" s="259"/>
      <c r="AF862" s="259"/>
    </row>
    <row r="863">
      <c r="A863" s="258"/>
      <c r="B863" s="259"/>
      <c r="C863" s="259"/>
      <c r="D863" s="259"/>
      <c r="E863" s="259"/>
      <c r="F863" s="259"/>
      <c r="G863" s="260"/>
      <c r="H863" s="261"/>
      <c r="I863" s="261"/>
      <c r="J863" s="259"/>
      <c r="K863" s="259"/>
      <c r="L863" s="259"/>
      <c r="M863" s="256"/>
      <c r="N863" s="255"/>
      <c r="O863" s="255"/>
      <c r="P863" s="255"/>
      <c r="Q863" s="256"/>
      <c r="R863" s="255"/>
      <c r="S863" s="255"/>
      <c r="T863" s="255"/>
      <c r="U863" s="255"/>
      <c r="V863" s="255"/>
      <c r="W863" s="255"/>
      <c r="X863" s="255"/>
      <c r="Y863" s="262"/>
      <c r="Z863" s="262"/>
      <c r="AA863" s="255"/>
      <c r="AB863" s="255"/>
      <c r="AC863" s="259"/>
      <c r="AD863" s="259"/>
      <c r="AE863" s="259"/>
      <c r="AF863" s="259"/>
    </row>
    <row r="864">
      <c r="A864" s="258"/>
      <c r="B864" s="259"/>
      <c r="C864" s="259"/>
      <c r="D864" s="259"/>
      <c r="E864" s="259"/>
      <c r="F864" s="259"/>
      <c r="G864" s="260"/>
      <c r="H864" s="261"/>
      <c r="I864" s="261"/>
      <c r="J864" s="259"/>
      <c r="K864" s="259"/>
      <c r="L864" s="259"/>
      <c r="M864" s="256"/>
      <c r="N864" s="255"/>
      <c r="O864" s="255"/>
      <c r="P864" s="255"/>
      <c r="Q864" s="256"/>
      <c r="R864" s="255"/>
      <c r="S864" s="255"/>
      <c r="T864" s="255"/>
      <c r="U864" s="255"/>
      <c r="V864" s="255"/>
      <c r="W864" s="255"/>
      <c r="X864" s="255"/>
      <c r="Y864" s="262"/>
      <c r="Z864" s="262"/>
      <c r="AA864" s="255"/>
      <c r="AB864" s="255"/>
      <c r="AC864" s="259"/>
      <c r="AD864" s="259"/>
      <c r="AE864" s="259"/>
      <c r="AF864" s="259"/>
    </row>
    <row r="865">
      <c r="A865" s="258"/>
      <c r="B865" s="259"/>
      <c r="C865" s="259"/>
      <c r="D865" s="259"/>
      <c r="E865" s="259"/>
      <c r="F865" s="259"/>
      <c r="G865" s="260"/>
      <c r="H865" s="261"/>
      <c r="I865" s="261"/>
      <c r="J865" s="259"/>
      <c r="K865" s="259"/>
      <c r="L865" s="259"/>
      <c r="M865" s="256"/>
      <c r="N865" s="255"/>
      <c r="O865" s="255"/>
      <c r="P865" s="255"/>
      <c r="Q865" s="256"/>
      <c r="R865" s="255"/>
      <c r="S865" s="255"/>
      <c r="T865" s="255"/>
      <c r="U865" s="255"/>
      <c r="V865" s="255"/>
      <c r="W865" s="255"/>
      <c r="X865" s="255"/>
      <c r="Y865" s="262"/>
      <c r="Z865" s="262"/>
      <c r="AA865" s="255"/>
      <c r="AB865" s="255"/>
      <c r="AC865" s="259"/>
      <c r="AD865" s="259"/>
      <c r="AE865" s="259"/>
      <c r="AF865" s="259"/>
    </row>
    <row r="866">
      <c r="A866" s="258"/>
      <c r="B866" s="259"/>
      <c r="C866" s="259"/>
      <c r="D866" s="259"/>
      <c r="E866" s="259"/>
      <c r="F866" s="259"/>
      <c r="G866" s="260"/>
      <c r="H866" s="261"/>
      <c r="I866" s="261"/>
      <c r="J866" s="259"/>
      <c r="K866" s="259"/>
      <c r="L866" s="259"/>
      <c r="M866" s="256"/>
      <c r="N866" s="255"/>
      <c r="O866" s="255"/>
      <c r="P866" s="255"/>
      <c r="Q866" s="256"/>
      <c r="R866" s="255"/>
      <c r="S866" s="255"/>
      <c r="T866" s="255"/>
      <c r="U866" s="255"/>
      <c r="V866" s="255"/>
      <c r="W866" s="255"/>
      <c r="X866" s="255"/>
      <c r="Y866" s="262"/>
      <c r="Z866" s="262"/>
      <c r="AA866" s="255"/>
      <c r="AB866" s="255"/>
      <c r="AC866" s="259"/>
      <c r="AD866" s="259"/>
      <c r="AE866" s="259"/>
      <c r="AF866" s="259"/>
    </row>
    <row r="867">
      <c r="A867" s="258"/>
      <c r="B867" s="259"/>
      <c r="C867" s="259"/>
      <c r="D867" s="259"/>
      <c r="E867" s="259"/>
      <c r="F867" s="259"/>
      <c r="G867" s="260"/>
      <c r="H867" s="261"/>
      <c r="I867" s="261"/>
      <c r="J867" s="259"/>
      <c r="K867" s="259"/>
      <c r="L867" s="259"/>
      <c r="M867" s="256"/>
      <c r="N867" s="255"/>
      <c r="O867" s="255"/>
      <c r="P867" s="255"/>
      <c r="Q867" s="256"/>
      <c r="R867" s="255"/>
      <c r="S867" s="255"/>
      <c r="T867" s="255"/>
      <c r="U867" s="255"/>
      <c r="V867" s="255"/>
      <c r="W867" s="255"/>
      <c r="X867" s="255"/>
      <c r="Y867" s="262"/>
      <c r="Z867" s="262"/>
      <c r="AA867" s="255"/>
      <c r="AB867" s="255"/>
      <c r="AC867" s="259"/>
      <c r="AD867" s="259"/>
      <c r="AE867" s="259"/>
      <c r="AF867" s="259"/>
    </row>
    <row r="868">
      <c r="A868" s="258"/>
      <c r="B868" s="259"/>
      <c r="C868" s="259"/>
      <c r="D868" s="259"/>
      <c r="E868" s="259"/>
      <c r="F868" s="259"/>
      <c r="G868" s="260"/>
      <c r="H868" s="261"/>
      <c r="I868" s="261"/>
      <c r="J868" s="259"/>
      <c r="K868" s="259"/>
      <c r="L868" s="259"/>
      <c r="M868" s="256"/>
      <c r="N868" s="255"/>
      <c r="O868" s="255"/>
      <c r="P868" s="255"/>
      <c r="Q868" s="256"/>
      <c r="R868" s="255"/>
      <c r="S868" s="255"/>
      <c r="T868" s="255"/>
      <c r="U868" s="255"/>
      <c r="V868" s="255"/>
      <c r="W868" s="255"/>
      <c r="X868" s="255"/>
      <c r="Y868" s="262"/>
      <c r="Z868" s="262"/>
      <c r="AA868" s="255"/>
      <c r="AB868" s="255"/>
      <c r="AC868" s="259"/>
      <c r="AD868" s="259"/>
      <c r="AE868" s="259"/>
      <c r="AF868" s="259"/>
    </row>
    <row r="869">
      <c r="A869" s="258"/>
      <c r="B869" s="259"/>
      <c r="C869" s="259"/>
      <c r="D869" s="259"/>
      <c r="E869" s="259"/>
      <c r="F869" s="259"/>
      <c r="G869" s="260"/>
      <c r="H869" s="261"/>
      <c r="I869" s="261"/>
      <c r="J869" s="259"/>
      <c r="K869" s="259"/>
      <c r="L869" s="259"/>
      <c r="M869" s="256"/>
      <c r="N869" s="255"/>
      <c r="O869" s="255"/>
      <c r="P869" s="255"/>
      <c r="Q869" s="256"/>
      <c r="R869" s="255"/>
      <c r="S869" s="255"/>
      <c r="T869" s="255"/>
      <c r="U869" s="255"/>
      <c r="V869" s="255"/>
      <c r="W869" s="255"/>
      <c r="X869" s="255"/>
      <c r="Y869" s="262"/>
      <c r="Z869" s="262"/>
      <c r="AA869" s="255"/>
      <c r="AB869" s="255"/>
      <c r="AC869" s="259"/>
      <c r="AD869" s="259"/>
      <c r="AE869" s="259"/>
      <c r="AF869" s="259"/>
    </row>
    <row r="870">
      <c r="A870" s="258"/>
      <c r="B870" s="259"/>
      <c r="C870" s="259"/>
      <c r="D870" s="259"/>
      <c r="E870" s="259"/>
      <c r="F870" s="259"/>
      <c r="G870" s="260"/>
      <c r="H870" s="261"/>
      <c r="I870" s="261"/>
      <c r="J870" s="259"/>
      <c r="K870" s="259"/>
      <c r="L870" s="259"/>
      <c r="M870" s="256"/>
      <c r="N870" s="255"/>
      <c r="O870" s="255"/>
      <c r="P870" s="255"/>
      <c r="Q870" s="256"/>
      <c r="R870" s="255"/>
      <c r="S870" s="255"/>
      <c r="T870" s="255"/>
      <c r="U870" s="255"/>
      <c r="V870" s="255"/>
      <c r="W870" s="255"/>
      <c r="X870" s="255"/>
      <c r="Y870" s="262"/>
      <c r="Z870" s="262"/>
      <c r="AA870" s="255"/>
      <c r="AB870" s="255"/>
      <c r="AC870" s="259"/>
      <c r="AD870" s="259"/>
      <c r="AE870" s="259"/>
      <c r="AF870" s="259"/>
    </row>
    <row r="871">
      <c r="A871" s="258"/>
      <c r="B871" s="259"/>
      <c r="C871" s="259"/>
      <c r="D871" s="259"/>
      <c r="E871" s="259"/>
      <c r="F871" s="259"/>
      <c r="G871" s="260"/>
      <c r="H871" s="261"/>
      <c r="I871" s="261"/>
      <c r="J871" s="259"/>
      <c r="K871" s="259"/>
      <c r="L871" s="259"/>
      <c r="M871" s="256"/>
      <c r="N871" s="255"/>
      <c r="O871" s="255"/>
      <c r="P871" s="255"/>
      <c r="Q871" s="256"/>
      <c r="R871" s="255"/>
      <c r="S871" s="255"/>
      <c r="T871" s="255"/>
      <c r="U871" s="255"/>
      <c r="V871" s="255"/>
      <c r="W871" s="255"/>
      <c r="X871" s="255"/>
      <c r="Y871" s="262"/>
      <c r="Z871" s="262"/>
      <c r="AA871" s="255"/>
      <c r="AB871" s="255"/>
      <c r="AC871" s="259"/>
      <c r="AD871" s="259"/>
      <c r="AE871" s="259"/>
      <c r="AF871" s="259"/>
    </row>
    <row r="872">
      <c r="A872" s="258"/>
      <c r="B872" s="259"/>
      <c r="C872" s="259"/>
      <c r="D872" s="259"/>
      <c r="E872" s="259"/>
      <c r="F872" s="259"/>
      <c r="G872" s="260"/>
      <c r="H872" s="261"/>
      <c r="I872" s="261"/>
      <c r="J872" s="259"/>
      <c r="K872" s="259"/>
      <c r="L872" s="259"/>
      <c r="M872" s="256"/>
      <c r="N872" s="255"/>
      <c r="O872" s="255"/>
      <c r="P872" s="255"/>
      <c r="Q872" s="256"/>
      <c r="R872" s="255"/>
      <c r="S872" s="255"/>
      <c r="T872" s="255"/>
      <c r="U872" s="255"/>
      <c r="V872" s="255"/>
      <c r="W872" s="255"/>
      <c r="X872" s="255"/>
      <c r="Y872" s="262"/>
      <c r="Z872" s="262"/>
      <c r="AA872" s="255"/>
      <c r="AB872" s="255"/>
      <c r="AC872" s="259"/>
      <c r="AD872" s="259"/>
      <c r="AE872" s="259"/>
      <c r="AF872" s="259"/>
    </row>
    <row r="873">
      <c r="A873" s="258"/>
      <c r="B873" s="259"/>
      <c r="C873" s="259"/>
      <c r="D873" s="259"/>
      <c r="E873" s="259"/>
      <c r="F873" s="259"/>
      <c r="G873" s="260"/>
      <c r="H873" s="261"/>
      <c r="I873" s="261"/>
      <c r="J873" s="259"/>
      <c r="K873" s="259"/>
      <c r="L873" s="259"/>
      <c r="M873" s="256"/>
      <c r="N873" s="255"/>
      <c r="O873" s="255"/>
      <c r="P873" s="255"/>
      <c r="Q873" s="256"/>
      <c r="R873" s="255"/>
      <c r="S873" s="255"/>
      <c r="T873" s="255"/>
      <c r="U873" s="255"/>
      <c r="V873" s="255"/>
      <c r="W873" s="255"/>
      <c r="X873" s="255"/>
      <c r="Y873" s="262"/>
      <c r="Z873" s="262"/>
      <c r="AA873" s="255"/>
      <c r="AB873" s="255"/>
      <c r="AC873" s="259"/>
      <c r="AD873" s="259"/>
      <c r="AE873" s="259"/>
      <c r="AF873" s="259"/>
    </row>
    <row r="874">
      <c r="A874" s="258"/>
      <c r="B874" s="259"/>
      <c r="C874" s="259"/>
      <c r="D874" s="259"/>
      <c r="E874" s="259"/>
      <c r="F874" s="259"/>
      <c r="G874" s="260"/>
      <c r="H874" s="261"/>
      <c r="I874" s="261"/>
      <c r="J874" s="259"/>
      <c r="K874" s="259"/>
      <c r="L874" s="259"/>
      <c r="M874" s="256"/>
      <c r="N874" s="255"/>
      <c r="O874" s="255"/>
      <c r="P874" s="255"/>
      <c r="Q874" s="256"/>
      <c r="R874" s="255"/>
      <c r="S874" s="255"/>
      <c r="T874" s="255"/>
      <c r="U874" s="255"/>
      <c r="V874" s="255"/>
      <c r="W874" s="255"/>
      <c r="X874" s="255"/>
      <c r="Y874" s="262"/>
      <c r="Z874" s="262"/>
      <c r="AA874" s="255"/>
      <c r="AB874" s="255"/>
      <c r="AC874" s="259"/>
      <c r="AD874" s="259"/>
      <c r="AE874" s="259"/>
      <c r="AF874" s="259"/>
    </row>
    <row r="875">
      <c r="A875" s="258"/>
      <c r="B875" s="259"/>
      <c r="C875" s="259"/>
      <c r="D875" s="259"/>
      <c r="E875" s="259"/>
      <c r="F875" s="259"/>
      <c r="G875" s="260"/>
      <c r="H875" s="261"/>
      <c r="I875" s="261"/>
      <c r="J875" s="259"/>
      <c r="K875" s="259"/>
      <c r="L875" s="259"/>
      <c r="M875" s="256"/>
      <c r="N875" s="255"/>
      <c r="O875" s="255"/>
      <c r="P875" s="255"/>
      <c r="Q875" s="256"/>
      <c r="R875" s="255"/>
      <c r="S875" s="255"/>
      <c r="T875" s="255"/>
      <c r="U875" s="255"/>
      <c r="V875" s="255"/>
      <c r="W875" s="255"/>
      <c r="X875" s="255"/>
      <c r="Y875" s="262"/>
      <c r="Z875" s="262"/>
      <c r="AA875" s="255"/>
      <c r="AB875" s="255"/>
      <c r="AC875" s="259"/>
      <c r="AD875" s="259"/>
      <c r="AE875" s="259"/>
      <c r="AF875" s="259"/>
    </row>
    <row r="876">
      <c r="A876" s="258"/>
      <c r="B876" s="259"/>
      <c r="C876" s="259"/>
      <c r="D876" s="259"/>
      <c r="E876" s="259"/>
      <c r="F876" s="259"/>
      <c r="G876" s="260"/>
      <c r="H876" s="261"/>
      <c r="I876" s="261"/>
      <c r="J876" s="259"/>
      <c r="K876" s="259"/>
      <c r="L876" s="259"/>
      <c r="M876" s="256"/>
      <c r="N876" s="255"/>
      <c r="O876" s="255"/>
      <c r="P876" s="255"/>
      <c r="Q876" s="256"/>
      <c r="R876" s="255"/>
      <c r="S876" s="255"/>
      <c r="T876" s="255"/>
      <c r="U876" s="255"/>
      <c r="V876" s="255"/>
      <c r="W876" s="255"/>
      <c r="X876" s="255"/>
      <c r="Y876" s="262"/>
      <c r="Z876" s="262"/>
      <c r="AA876" s="255"/>
      <c r="AB876" s="255"/>
      <c r="AC876" s="259"/>
      <c r="AD876" s="259"/>
      <c r="AE876" s="259"/>
      <c r="AF876" s="259"/>
    </row>
    <row r="877">
      <c r="A877" s="258"/>
      <c r="B877" s="259"/>
      <c r="C877" s="259"/>
      <c r="D877" s="259"/>
      <c r="E877" s="259"/>
      <c r="F877" s="259"/>
      <c r="G877" s="260"/>
      <c r="H877" s="261"/>
      <c r="I877" s="261"/>
      <c r="J877" s="259"/>
      <c r="K877" s="259"/>
      <c r="L877" s="259"/>
      <c r="M877" s="256"/>
      <c r="N877" s="255"/>
      <c r="O877" s="255"/>
      <c r="P877" s="255"/>
      <c r="Q877" s="256"/>
      <c r="R877" s="255"/>
      <c r="S877" s="255"/>
      <c r="T877" s="255"/>
      <c r="U877" s="255"/>
      <c r="V877" s="255"/>
      <c r="W877" s="255"/>
      <c r="X877" s="255"/>
      <c r="Y877" s="262"/>
      <c r="Z877" s="262"/>
      <c r="AA877" s="255"/>
      <c r="AB877" s="255"/>
      <c r="AC877" s="259"/>
      <c r="AD877" s="259"/>
      <c r="AE877" s="259"/>
      <c r="AF877" s="259"/>
    </row>
    <row r="878">
      <c r="A878" s="258"/>
      <c r="B878" s="259"/>
      <c r="C878" s="259"/>
      <c r="D878" s="259"/>
      <c r="E878" s="259"/>
      <c r="F878" s="259"/>
      <c r="G878" s="260"/>
      <c r="H878" s="261"/>
      <c r="I878" s="261"/>
      <c r="J878" s="259"/>
      <c r="K878" s="259"/>
      <c r="L878" s="259"/>
      <c r="M878" s="256"/>
      <c r="N878" s="255"/>
      <c r="O878" s="255"/>
      <c r="P878" s="255"/>
      <c r="Q878" s="256"/>
      <c r="R878" s="255"/>
      <c r="S878" s="255"/>
      <c r="T878" s="255"/>
      <c r="U878" s="255"/>
      <c r="V878" s="255"/>
      <c r="W878" s="255"/>
      <c r="X878" s="255"/>
      <c r="Y878" s="262"/>
      <c r="Z878" s="262"/>
      <c r="AA878" s="255"/>
      <c r="AB878" s="255"/>
      <c r="AC878" s="259"/>
      <c r="AD878" s="259"/>
      <c r="AE878" s="259"/>
      <c r="AF878" s="259"/>
    </row>
    <row r="879">
      <c r="A879" s="258"/>
      <c r="B879" s="259"/>
      <c r="C879" s="259"/>
      <c r="D879" s="259"/>
      <c r="E879" s="259"/>
      <c r="F879" s="259"/>
      <c r="G879" s="260"/>
      <c r="H879" s="261"/>
      <c r="I879" s="261"/>
      <c r="J879" s="259"/>
      <c r="K879" s="259"/>
      <c r="L879" s="259"/>
      <c r="M879" s="256"/>
      <c r="N879" s="255"/>
      <c r="O879" s="255"/>
      <c r="P879" s="255"/>
      <c r="Q879" s="256"/>
      <c r="R879" s="255"/>
      <c r="S879" s="255"/>
      <c r="T879" s="255"/>
      <c r="U879" s="255"/>
      <c r="V879" s="255"/>
      <c r="W879" s="255"/>
      <c r="X879" s="255"/>
      <c r="Y879" s="262"/>
      <c r="Z879" s="262"/>
      <c r="AA879" s="255"/>
      <c r="AB879" s="255"/>
      <c r="AC879" s="259"/>
      <c r="AD879" s="259"/>
      <c r="AE879" s="259"/>
      <c r="AF879" s="259"/>
    </row>
    <row r="880">
      <c r="A880" s="258"/>
      <c r="B880" s="259"/>
      <c r="C880" s="259"/>
      <c r="D880" s="259"/>
      <c r="E880" s="259"/>
      <c r="F880" s="259"/>
      <c r="G880" s="260"/>
      <c r="H880" s="261"/>
      <c r="I880" s="261"/>
      <c r="J880" s="259"/>
      <c r="K880" s="259"/>
      <c r="L880" s="259"/>
      <c r="M880" s="256"/>
      <c r="N880" s="255"/>
      <c r="O880" s="255"/>
      <c r="P880" s="255"/>
      <c r="Q880" s="256"/>
      <c r="R880" s="255"/>
      <c r="S880" s="255"/>
      <c r="T880" s="255"/>
      <c r="U880" s="255"/>
      <c r="V880" s="255"/>
      <c r="W880" s="255"/>
      <c r="X880" s="255"/>
      <c r="Y880" s="262"/>
      <c r="Z880" s="262"/>
      <c r="AA880" s="255"/>
      <c r="AB880" s="255"/>
      <c r="AC880" s="259"/>
      <c r="AD880" s="259"/>
      <c r="AE880" s="259"/>
      <c r="AF880" s="259"/>
    </row>
    <row r="881">
      <c r="A881" s="258"/>
      <c r="B881" s="259"/>
      <c r="C881" s="259"/>
      <c r="D881" s="259"/>
      <c r="E881" s="259"/>
      <c r="F881" s="259"/>
      <c r="G881" s="260"/>
      <c r="H881" s="261"/>
      <c r="I881" s="261"/>
      <c r="J881" s="259"/>
      <c r="K881" s="259"/>
      <c r="L881" s="259"/>
      <c r="M881" s="256"/>
      <c r="N881" s="255"/>
      <c r="O881" s="255"/>
      <c r="P881" s="255"/>
      <c r="Q881" s="256"/>
      <c r="R881" s="255"/>
      <c r="S881" s="255"/>
      <c r="T881" s="255"/>
      <c r="U881" s="255"/>
      <c r="V881" s="255"/>
      <c r="W881" s="255"/>
      <c r="X881" s="255"/>
      <c r="Y881" s="262"/>
      <c r="Z881" s="262"/>
      <c r="AA881" s="255"/>
      <c r="AB881" s="255"/>
      <c r="AC881" s="259"/>
      <c r="AD881" s="259"/>
      <c r="AE881" s="259"/>
      <c r="AF881" s="259"/>
    </row>
    <row r="882">
      <c r="A882" s="258"/>
      <c r="B882" s="259"/>
      <c r="C882" s="259"/>
      <c r="D882" s="259"/>
      <c r="E882" s="259"/>
      <c r="F882" s="259"/>
      <c r="G882" s="260"/>
      <c r="H882" s="261"/>
      <c r="I882" s="261"/>
      <c r="J882" s="259"/>
      <c r="K882" s="259"/>
      <c r="L882" s="259"/>
      <c r="M882" s="256"/>
      <c r="N882" s="255"/>
      <c r="O882" s="255"/>
      <c r="P882" s="255"/>
      <c r="Q882" s="256"/>
      <c r="R882" s="255"/>
      <c r="S882" s="255"/>
      <c r="T882" s="255"/>
      <c r="U882" s="255"/>
      <c r="V882" s="255"/>
      <c r="W882" s="255"/>
      <c r="X882" s="255"/>
      <c r="Y882" s="262"/>
      <c r="Z882" s="262"/>
      <c r="AA882" s="255"/>
      <c r="AB882" s="255"/>
      <c r="AC882" s="259"/>
      <c r="AD882" s="259"/>
      <c r="AE882" s="259"/>
      <c r="AF882" s="259"/>
    </row>
    <row r="883">
      <c r="A883" s="258"/>
      <c r="B883" s="259"/>
      <c r="C883" s="259"/>
      <c r="D883" s="259"/>
      <c r="E883" s="259"/>
      <c r="F883" s="259"/>
      <c r="G883" s="260"/>
      <c r="H883" s="261"/>
      <c r="I883" s="261"/>
      <c r="J883" s="259"/>
      <c r="K883" s="259"/>
      <c r="L883" s="259"/>
      <c r="M883" s="256"/>
      <c r="N883" s="255"/>
      <c r="O883" s="255"/>
      <c r="P883" s="255"/>
      <c r="Q883" s="256"/>
      <c r="R883" s="255"/>
      <c r="S883" s="255"/>
      <c r="T883" s="255"/>
      <c r="U883" s="255"/>
      <c r="V883" s="255"/>
      <c r="W883" s="255"/>
      <c r="X883" s="255"/>
      <c r="Y883" s="262"/>
      <c r="Z883" s="262"/>
      <c r="AA883" s="255"/>
      <c r="AB883" s="255"/>
      <c r="AC883" s="259"/>
      <c r="AD883" s="259"/>
      <c r="AE883" s="259"/>
      <c r="AF883" s="259"/>
    </row>
    <row r="884">
      <c r="A884" s="258"/>
      <c r="B884" s="259"/>
      <c r="C884" s="259"/>
      <c r="D884" s="259"/>
      <c r="E884" s="259"/>
      <c r="F884" s="259"/>
      <c r="G884" s="260"/>
      <c r="H884" s="261"/>
      <c r="I884" s="261"/>
      <c r="J884" s="259"/>
      <c r="K884" s="259"/>
      <c r="L884" s="259"/>
      <c r="M884" s="256"/>
      <c r="N884" s="255"/>
      <c r="O884" s="255"/>
      <c r="P884" s="255"/>
      <c r="Q884" s="256"/>
      <c r="R884" s="255"/>
      <c r="S884" s="255"/>
      <c r="T884" s="255"/>
      <c r="U884" s="255"/>
      <c r="V884" s="255"/>
      <c r="W884" s="255"/>
      <c r="X884" s="255"/>
      <c r="Y884" s="262"/>
      <c r="Z884" s="262"/>
      <c r="AA884" s="255"/>
      <c r="AB884" s="255"/>
      <c r="AC884" s="259"/>
      <c r="AD884" s="259"/>
      <c r="AE884" s="259"/>
      <c r="AF884" s="259"/>
    </row>
    <row r="885">
      <c r="A885" s="258"/>
      <c r="B885" s="259"/>
      <c r="C885" s="259"/>
      <c r="D885" s="259"/>
      <c r="E885" s="259"/>
      <c r="F885" s="259"/>
      <c r="G885" s="260"/>
      <c r="H885" s="261"/>
      <c r="I885" s="261"/>
      <c r="J885" s="259"/>
      <c r="K885" s="259"/>
      <c r="L885" s="259"/>
      <c r="M885" s="256"/>
      <c r="N885" s="255"/>
      <c r="O885" s="255"/>
      <c r="P885" s="255"/>
      <c r="Q885" s="256"/>
      <c r="R885" s="255"/>
      <c r="S885" s="255"/>
      <c r="T885" s="255"/>
      <c r="U885" s="255"/>
      <c r="V885" s="255"/>
      <c r="W885" s="255"/>
      <c r="X885" s="255"/>
      <c r="Y885" s="262"/>
      <c r="Z885" s="262"/>
      <c r="AA885" s="255"/>
      <c r="AB885" s="255"/>
      <c r="AC885" s="259"/>
      <c r="AD885" s="259"/>
      <c r="AE885" s="259"/>
      <c r="AF885" s="259"/>
    </row>
    <row r="886">
      <c r="A886" s="258"/>
      <c r="B886" s="259"/>
      <c r="C886" s="259"/>
      <c r="D886" s="259"/>
      <c r="E886" s="259"/>
      <c r="F886" s="259"/>
      <c r="G886" s="260"/>
      <c r="H886" s="261"/>
      <c r="I886" s="261"/>
      <c r="J886" s="259"/>
      <c r="K886" s="259"/>
      <c r="L886" s="259"/>
      <c r="M886" s="256"/>
      <c r="N886" s="255"/>
      <c r="O886" s="255"/>
      <c r="P886" s="255"/>
      <c r="Q886" s="256"/>
      <c r="R886" s="255"/>
      <c r="S886" s="255"/>
      <c r="T886" s="255"/>
      <c r="U886" s="255"/>
      <c r="V886" s="255"/>
      <c r="W886" s="255"/>
      <c r="X886" s="255"/>
      <c r="Y886" s="262"/>
      <c r="Z886" s="262"/>
      <c r="AA886" s="255"/>
      <c r="AB886" s="255"/>
      <c r="AC886" s="259"/>
      <c r="AD886" s="259"/>
      <c r="AE886" s="259"/>
      <c r="AF886" s="259"/>
    </row>
    <row r="887">
      <c r="A887" s="258"/>
      <c r="B887" s="259"/>
      <c r="C887" s="259"/>
      <c r="D887" s="259"/>
      <c r="E887" s="259"/>
      <c r="F887" s="259"/>
      <c r="G887" s="260"/>
      <c r="H887" s="261"/>
      <c r="I887" s="261"/>
      <c r="J887" s="259"/>
      <c r="K887" s="259"/>
      <c r="L887" s="259"/>
      <c r="M887" s="256"/>
      <c r="N887" s="255"/>
      <c r="O887" s="255"/>
      <c r="P887" s="255"/>
      <c r="Q887" s="256"/>
      <c r="R887" s="255"/>
      <c r="S887" s="255"/>
      <c r="T887" s="255"/>
      <c r="U887" s="255"/>
      <c r="V887" s="255"/>
      <c r="W887" s="255"/>
      <c r="X887" s="255"/>
      <c r="Y887" s="262"/>
      <c r="Z887" s="262"/>
      <c r="AA887" s="255"/>
      <c r="AB887" s="255"/>
      <c r="AC887" s="259"/>
      <c r="AD887" s="259"/>
      <c r="AE887" s="259"/>
      <c r="AF887" s="259"/>
    </row>
    <row r="888">
      <c r="A888" s="258"/>
      <c r="B888" s="259"/>
      <c r="C888" s="259"/>
      <c r="D888" s="259"/>
      <c r="E888" s="259"/>
      <c r="F888" s="259"/>
      <c r="G888" s="260"/>
      <c r="H888" s="261"/>
      <c r="I888" s="261"/>
      <c r="J888" s="259"/>
      <c r="K888" s="259"/>
      <c r="L888" s="259"/>
      <c r="M888" s="256"/>
      <c r="N888" s="255"/>
      <c r="O888" s="255"/>
      <c r="P888" s="255"/>
      <c r="Q888" s="256"/>
      <c r="R888" s="255"/>
      <c r="S888" s="255"/>
      <c r="T888" s="255"/>
      <c r="U888" s="255"/>
      <c r="V888" s="255"/>
      <c r="W888" s="255"/>
      <c r="X888" s="255"/>
      <c r="Y888" s="262"/>
      <c r="Z888" s="262"/>
      <c r="AA888" s="255"/>
      <c r="AB888" s="255"/>
      <c r="AC888" s="259"/>
      <c r="AD888" s="259"/>
      <c r="AE888" s="259"/>
      <c r="AF888" s="259"/>
    </row>
    <row r="889">
      <c r="A889" s="258"/>
      <c r="B889" s="259"/>
      <c r="C889" s="259"/>
      <c r="D889" s="259"/>
      <c r="E889" s="259"/>
      <c r="F889" s="259"/>
      <c r="G889" s="260"/>
      <c r="H889" s="261"/>
      <c r="I889" s="261"/>
      <c r="J889" s="259"/>
      <c r="K889" s="259"/>
      <c r="L889" s="259"/>
      <c r="M889" s="256"/>
      <c r="N889" s="255"/>
      <c r="O889" s="255"/>
      <c r="P889" s="255"/>
      <c r="Q889" s="256"/>
      <c r="R889" s="255"/>
      <c r="S889" s="255"/>
      <c r="T889" s="255"/>
      <c r="U889" s="255"/>
      <c r="V889" s="255"/>
      <c r="W889" s="255"/>
      <c r="X889" s="255"/>
      <c r="Y889" s="262"/>
      <c r="Z889" s="262"/>
      <c r="AA889" s="255"/>
      <c r="AB889" s="255"/>
      <c r="AC889" s="259"/>
      <c r="AD889" s="259"/>
      <c r="AE889" s="259"/>
      <c r="AF889" s="259"/>
    </row>
    <row r="890">
      <c r="A890" s="258"/>
      <c r="B890" s="259"/>
      <c r="C890" s="259"/>
      <c r="D890" s="259"/>
      <c r="E890" s="259"/>
      <c r="F890" s="259"/>
      <c r="G890" s="260"/>
      <c r="H890" s="261"/>
      <c r="I890" s="261"/>
      <c r="J890" s="259"/>
      <c r="K890" s="259"/>
      <c r="L890" s="259"/>
      <c r="M890" s="256"/>
      <c r="N890" s="255"/>
      <c r="O890" s="255"/>
      <c r="P890" s="255"/>
      <c r="Q890" s="256"/>
      <c r="R890" s="255"/>
      <c r="S890" s="255"/>
      <c r="T890" s="255"/>
      <c r="U890" s="255"/>
      <c r="V890" s="255"/>
      <c r="W890" s="255"/>
      <c r="X890" s="255"/>
      <c r="Y890" s="262"/>
      <c r="Z890" s="262"/>
      <c r="AA890" s="255"/>
      <c r="AB890" s="255"/>
      <c r="AC890" s="259"/>
      <c r="AD890" s="259"/>
      <c r="AE890" s="259"/>
      <c r="AF890" s="259"/>
    </row>
    <row r="891">
      <c r="A891" s="258"/>
      <c r="B891" s="259"/>
      <c r="C891" s="259"/>
      <c r="D891" s="259"/>
      <c r="E891" s="259"/>
      <c r="F891" s="259"/>
      <c r="G891" s="260"/>
      <c r="H891" s="261"/>
      <c r="I891" s="261"/>
      <c r="J891" s="259"/>
      <c r="K891" s="259"/>
      <c r="L891" s="259"/>
      <c r="M891" s="256"/>
      <c r="N891" s="255"/>
      <c r="O891" s="255"/>
      <c r="P891" s="255"/>
      <c r="Q891" s="256"/>
      <c r="R891" s="255"/>
      <c r="S891" s="255"/>
      <c r="T891" s="255"/>
      <c r="U891" s="255"/>
      <c r="V891" s="255"/>
      <c r="W891" s="255"/>
      <c r="X891" s="255"/>
      <c r="Y891" s="262"/>
      <c r="Z891" s="262"/>
      <c r="AA891" s="255"/>
      <c r="AB891" s="255"/>
      <c r="AC891" s="259"/>
      <c r="AD891" s="259"/>
      <c r="AE891" s="259"/>
      <c r="AF891" s="259"/>
    </row>
    <row r="892">
      <c r="A892" s="258"/>
      <c r="B892" s="259"/>
      <c r="C892" s="259"/>
      <c r="D892" s="259"/>
      <c r="E892" s="259"/>
      <c r="F892" s="259"/>
      <c r="G892" s="260"/>
      <c r="H892" s="261"/>
      <c r="I892" s="261"/>
      <c r="J892" s="259"/>
      <c r="K892" s="259"/>
      <c r="L892" s="259"/>
      <c r="M892" s="256"/>
      <c r="N892" s="255"/>
      <c r="O892" s="255"/>
      <c r="P892" s="255"/>
      <c r="Q892" s="256"/>
      <c r="R892" s="255"/>
      <c r="S892" s="255"/>
      <c r="T892" s="255"/>
      <c r="U892" s="255"/>
      <c r="V892" s="255"/>
      <c r="W892" s="255"/>
      <c r="X892" s="255"/>
      <c r="Y892" s="262"/>
      <c r="Z892" s="262"/>
      <c r="AA892" s="255"/>
      <c r="AB892" s="255"/>
      <c r="AC892" s="259"/>
      <c r="AD892" s="259"/>
      <c r="AE892" s="259"/>
      <c r="AF892" s="259"/>
    </row>
    <row r="893">
      <c r="A893" s="258"/>
      <c r="B893" s="259"/>
      <c r="C893" s="259"/>
      <c r="D893" s="259"/>
      <c r="E893" s="259"/>
      <c r="F893" s="259"/>
      <c r="G893" s="260"/>
      <c r="H893" s="261"/>
      <c r="I893" s="261"/>
      <c r="J893" s="259"/>
      <c r="K893" s="259"/>
      <c r="L893" s="259"/>
      <c r="M893" s="256"/>
      <c r="N893" s="255"/>
      <c r="O893" s="255"/>
      <c r="P893" s="255"/>
      <c r="Q893" s="256"/>
      <c r="R893" s="255"/>
      <c r="S893" s="255"/>
      <c r="T893" s="255"/>
      <c r="U893" s="255"/>
      <c r="V893" s="255"/>
      <c r="W893" s="255"/>
      <c r="X893" s="255"/>
      <c r="Y893" s="262"/>
      <c r="Z893" s="262"/>
      <c r="AA893" s="255"/>
      <c r="AB893" s="255"/>
      <c r="AC893" s="259"/>
      <c r="AD893" s="259"/>
      <c r="AE893" s="259"/>
      <c r="AF893" s="259"/>
    </row>
    <row r="894">
      <c r="A894" s="258"/>
      <c r="B894" s="259"/>
      <c r="C894" s="259"/>
      <c r="D894" s="259"/>
      <c r="E894" s="259"/>
      <c r="F894" s="259"/>
      <c r="G894" s="260"/>
      <c r="H894" s="261"/>
      <c r="I894" s="261"/>
      <c r="J894" s="259"/>
      <c r="K894" s="259"/>
      <c r="L894" s="259"/>
      <c r="M894" s="256"/>
      <c r="N894" s="255"/>
      <c r="O894" s="255"/>
      <c r="P894" s="255"/>
      <c r="Q894" s="256"/>
      <c r="R894" s="255"/>
      <c r="S894" s="255"/>
      <c r="T894" s="255"/>
      <c r="U894" s="255"/>
      <c r="V894" s="255"/>
      <c r="W894" s="255"/>
      <c r="X894" s="255"/>
      <c r="Y894" s="262"/>
      <c r="Z894" s="262"/>
      <c r="AA894" s="255"/>
      <c r="AB894" s="255"/>
      <c r="AC894" s="259"/>
      <c r="AD894" s="259"/>
      <c r="AE894" s="259"/>
      <c r="AF894" s="259"/>
    </row>
    <row r="895">
      <c r="A895" s="258"/>
      <c r="B895" s="259"/>
      <c r="C895" s="259"/>
      <c r="D895" s="259"/>
      <c r="E895" s="259"/>
      <c r="F895" s="259"/>
      <c r="G895" s="260"/>
      <c r="H895" s="261"/>
      <c r="I895" s="261"/>
      <c r="J895" s="259"/>
      <c r="K895" s="259"/>
      <c r="L895" s="259"/>
      <c r="M895" s="256"/>
      <c r="N895" s="255"/>
      <c r="O895" s="255"/>
      <c r="P895" s="255"/>
      <c r="Q895" s="256"/>
      <c r="R895" s="255"/>
      <c r="S895" s="255"/>
      <c r="T895" s="255"/>
      <c r="U895" s="255"/>
      <c r="V895" s="255"/>
      <c r="W895" s="255"/>
      <c r="X895" s="255"/>
      <c r="Y895" s="262"/>
      <c r="Z895" s="262"/>
      <c r="AA895" s="255"/>
      <c r="AB895" s="255"/>
      <c r="AC895" s="259"/>
      <c r="AD895" s="259"/>
      <c r="AE895" s="259"/>
      <c r="AF895" s="259"/>
    </row>
    <row r="896">
      <c r="A896" s="258"/>
      <c r="B896" s="259"/>
      <c r="C896" s="259"/>
      <c r="D896" s="259"/>
      <c r="E896" s="259"/>
      <c r="F896" s="259"/>
      <c r="G896" s="260"/>
      <c r="H896" s="261"/>
      <c r="I896" s="261"/>
      <c r="J896" s="259"/>
      <c r="K896" s="259"/>
      <c r="L896" s="259"/>
      <c r="M896" s="256"/>
      <c r="N896" s="255"/>
      <c r="O896" s="255"/>
      <c r="P896" s="255"/>
      <c r="Q896" s="256"/>
      <c r="R896" s="255"/>
      <c r="S896" s="255"/>
      <c r="T896" s="255"/>
      <c r="U896" s="255"/>
      <c r="V896" s="255"/>
      <c r="W896" s="255"/>
      <c r="X896" s="255"/>
      <c r="Y896" s="262"/>
      <c r="Z896" s="262"/>
      <c r="AA896" s="255"/>
      <c r="AB896" s="255"/>
      <c r="AC896" s="259"/>
      <c r="AD896" s="259"/>
      <c r="AE896" s="259"/>
      <c r="AF896" s="259"/>
    </row>
    <row r="897">
      <c r="A897" s="258"/>
      <c r="B897" s="259"/>
      <c r="C897" s="259"/>
      <c r="D897" s="259"/>
      <c r="E897" s="259"/>
      <c r="F897" s="259"/>
      <c r="G897" s="260"/>
      <c r="H897" s="261"/>
      <c r="I897" s="261"/>
      <c r="J897" s="259"/>
      <c r="K897" s="259"/>
      <c r="L897" s="259"/>
      <c r="M897" s="256"/>
      <c r="N897" s="255"/>
      <c r="O897" s="255"/>
      <c r="P897" s="255"/>
      <c r="Q897" s="256"/>
      <c r="R897" s="255"/>
      <c r="S897" s="255"/>
      <c r="T897" s="255"/>
      <c r="U897" s="255"/>
      <c r="V897" s="255"/>
      <c r="W897" s="255"/>
      <c r="X897" s="255"/>
      <c r="Y897" s="262"/>
      <c r="Z897" s="262"/>
      <c r="AA897" s="255"/>
      <c r="AB897" s="255"/>
      <c r="AC897" s="259"/>
      <c r="AD897" s="259"/>
      <c r="AE897" s="259"/>
      <c r="AF897" s="259"/>
    </row>
    <row r="898">
      <c r="A898" s="258"/>
      <c r="B898" s="259"/>
      <c r="C898" s="259"/>
      <c r="D898" s="259"/>
      <c r="E898" s="259"/>
      <c r="F898" s="259"/>
      <c r="G898" s="260"/>
      <c r="H898" s="261"/>
      <c r="I898" s="261"/>
      <c r="J898" s="259"/>
      <c r="K898" s="259"/>
      <c r="L898" s="259"/>
      <c r="M898" s="256"/>
      <c r="N898" s="255"/>
      <c r="O898" s="255"/>
      <c r="P898" s="255"/>
      <c r="Q898" s="256"/>
      <c r="R898" s="255"/>
      <c r="S898" s="255"/>
      <c r="T898" s="255"/>
      <c r="U898" s="255"/>
      <c r="V898" s="255"/>
      <c r="W898" s="255"/>
      <c r="X898" s="255"/>
      <c r="Y898" s="262"/>
      <c r="Z898" s="262"/>
      <c r="AA898" s="255"/>
      <c r="AB898" s="255"/>
      <c r="AC898" s="259"/>
      <c r="AD898" s="259"/>
      <c r="AE898" s="259"/>
      <c r="AF898" s="259"/>
    </row>
    <row r="899">
      <c r="A899" s="258"/>
      <c r="B899" s="259"/>
      <c r="C899" s="259"/>
      <c r="D899" s="259"/>
      <c r="E899" s="259"/>
      <c r="F899" s="259"/>
      <c r="G899" s="260"/>
      <c r="H899" s="261"/>
      <c r="I899" s="261"/>
      <c r="J899" s="259"/>
      <c r="K899" s="259"/>
      <c r="L899" s="259"/>
      <c r="M899" s="256"/>
      <c r="N899" s="255"/>
      <c r="O899" s="255"/>
      <c r="P899" s="255"/>
      <c r="Q899" s="256"/>
      <c r="R899" s="255"/>
      <c r="S899" s="255"/>
      <c r="T899" s="255"/>
      <c r="U899" s="255"/>
      <c r="V899" s="255"/>
      <c r="W899" s="255"/>
      <c r="X899" s="255"/>
      <c r="Y899" s="262"/>
      <c r="Z899" s="262"/>
      <c r="AA899" s="255"/>
      <c r="AB899" s="255"/>
      <c r="AC899" s="259"/>
      <c r="AD899" s="259"/>
      <c r="AE899" s="259"/>
      <c r="AF899" s="259"/>
    </row>
    <row r="900">
      <c r="A900" s="258"/>
      <c r="B900" s="259"/>
      <c r="C900" s="259"/>
      <c r="D900" s="259"/>
      <c r="E900" s="259"/>
      <c r="F900" s="259"/>
      <c r="G900" s="260"/>
      <c r="H900" s="261"/>
      <c r="I900" s="261"/>
      <c r="J900" s="259"/>
      <c r="K900" s="259"/>
      <c r="L900" s="259"/>
      <c r="M900" s="256"/>
      <c r="N900" s="255"/>
      <c r="O900" s="255"/>
      <c r="P900" s="255"/>
      <c r="Q900" s="256"/>
      <c r="R900" s="255"/>
      <c r="S900" s="255"/>
      <c r="T900" s="255"/>
      <c r="U900" s="255"/>
      <c r="V900" s="255"/>
      <c r="W900" s="255"/>
      <c r="X900" s="255"/>
      <c r="Y900" s="262"/>
      <c r="Z900" s="262"/>
      <c r="AA900" s="255"/>
      <c r="AB900" s="255"/>
      <c r="AC900" s="259"/>
      <c r="AD900" s="259"/>
      <c r="AE900" s="259"/>
      <c r="AF900" s="259"/>
    </row>
    <row r="901">
      <c r="A901" s="258"/>
      <c r="B901" s="259"/>
      <c r="C901" s="259"/>
      <c r="D901" s="259"/>
      <c r="E901" s="259"/>
      <c r="F901" s="259"/>
      <c r="G901" s="260"/>
      <c r="H901" s="261"/>
      <c r="I901" s="261"/>
      <c r="J901" s="259"/>
      <c r="K901" s="259"/>
      <c r="L901" s="259"/>
      <c r="M901" s="256"/>
      <c r="N901" s="255"/>
      <c r="O901" s="255"/>
      <c r="P901" s="255"/>
      <c r="Q901" s="256"/>
      <c r="R901" s="255"/>
      <c r="S901" s="255"/>
      <c r="T901" s="255"/>
      <c r="U901" s="255"/>
      <c r="V901" s="255"/>
      <c r="W901" s="255"/>
      <c r="X901" s="255"/>
      <c r="Y901" s="262"/>
      <c r="Z901" s="262"/>
      <c r="AA901" s="255"/>
      <c r="AB901" s="255"/>
      <c r="AC901" s="259"/>
      <c r="AD901" s="259"/>
      <c r="AE901" s="259"/>
      <c r="AF901" s="259"/>
    </row>
    <row r="902">
      <c r="A902" s="258"/>
      <c r="B902" s="259"/>
      <c r="C902" s="259"/>
      <c r="D902" s="259"/>
      <c r="E902" s="259"/>
      <c r="F902" s="259"/>
      <c r="G902" s="260"/>
      <c r="H902" s="261"/>
      <c r="I902" s="261"/>
      <c r="J902" s="259"/>
      <c r="K902" s="259"/>
      <c r="L902" s="259"/>
      <c r="M902" s="256"/>
      <c r="N902" s="255"/>
      <c r="O902" s="255"/>
      <c r="P902" s="255"/>
      <c r="Q902" s="256"/>
      <c r="R902" s="255"/>
      <c r="S902" s="255"/>
      <c r="T902" s="255"/>
      <c r="U902" s="255"/>
      <c r="V902" s="255"/>
      <c r="W902" s="255"/>
      <c r="X902" s="255"/>
      <c r="Y902" s="262"/>
      <c r="Z902" s="262"/>
      <c r="AA902" s="255"/>
      <c r="AB902" s="255"/>
      <c r="AC902" s="259"/>
      <c r="AD902" s="259"/>
      <c r="AE902" s="259"/>
      <c r="AF902" s="259"/>
    </row>
    <row r="903">
      <c r="A903" s="258"/>
      <c r="B903" s="259"/>
      <c r="C903" s="259"/>
      <c r="D903" s="259"/>
      <c r="E903" s="259"/>
      <c r="F903" s="259"/>
      <c r="G903" s="260"/>
      <c r="H903" s="261"/>
      <c r="I903" s="261"/>
      <c r="J903" s="259"/>
      <c r="K903" s="259"/>
      <c r="L903" s="259"/>
      <c r="M903" s="256"/>
      <c r="N903" s="255"/>
      <c r="O903" s="255"/>
      <c r="P903" s="255"/>
      <c r="Q903" s="256"/>
      <c r="R903" s="255"/>
      <c r="S903" s="255"/>
      <c r="T903" s="255"/>
      <c r="U903" s="255"/>
      <c r="V903" s="255"/>
      <c r="W903" s="255"/>
      <c r="X903" s="255"/>
      <c r="Y903" s="262"/>
      <c r="Z903" s="262"/>
      <c r="AA903" s="255"/>
      <c r="AB903" s="255"/>
      <c r="AC903" s="259"/>
      <c r="AD903" s="259"/>
      <c r="AE903" s="259"/>
      <c r="AF903" s="259"/>
    </row>
    <row r="904">
      <c r="A904" s="258"/>
      <c r="B904" s="259"/>
      <c r="C904" s="259"/>
      <c r="D904" s="259"/>
      <c r="E904" s="259"/>
      <c r="F904" s="259"/>
      <c r="G904" s="260"/>
      <c r="H904" s="261"/>
      <c r="I904" s="261"/>
      <c r="J904" s="259"/>
      <c r="K904" s="259"/>
      <c r="L904" s="259"/>
      <c r="M904" s="256"/>
      <c r="N904" s="255"/>
      <c r="O904" s="255"/>
      <c r="P904" s="255"/>
      <c r="Q904" s="256"/>
      <c r="R904" s="255"/>
      <c r="S904" s="255"/>
      <c r="T904" s="255"/>
      <c r="U904" s="255"/>
      <c r="V904" s="255"/>
      <c r="W904" s="255"/>
      <c r="X904" s="255"/>
      <c r="Y904" s="262"/>
      <c r="Z904" s="262"/>
      <c r="AA904" s="255"/>
      <c r="AB904" s="255"/>
      <c r="AC904" s="259"/>
      <c r="AD904" s="259"/>
      <c r="AE904" s="259"/>
      <c r="AF904" s="259"/>
    </row>
    <row r="905">
      <c r="A905" s="258"/>
      <c r="B905" s="259"/>
      <c r="C905" s="259"/>
      <c r="D905" s="259"/>
      <c r="E905" s="259"/>
      <c r="F905" s="259"/>
      <c r="G905" s="260"/>
      <c r="H905" s="261"/>
      <c r="I905" s="261"/>
      <c r="J905" s="259"/>
      <c r="K905" s="259"/>
      <c r="L905" s="259"/>
      <c r="M905" s="256"/>
      <c r="N905" s="255"/>
      <c r="O905" s="255"/>
      <c r="P905" s="255"/>
      <c r="Q905" s="256"/>
      <c r="R905" s="255"/>
      <c r="S905" s="255"/>
      <c r="T905" s="255"/>
      <c r="U905" s="255"/>
      <c r="V905" s="255"/>
      <c r="W905" s="255"/>
      <c r="X905" s="255"/>
      <c r="Y905" s="262"/>
      <c r="Z905" s="262"/>
      <c r="AA905" s="255"/>
      <c r="AB905" s="255"/>
      <c r="AC905" s="259"/>
      <c r="AD905" s="259"/>
      <c r="AE905" s="259"/>
      <c r="AF905" s="259"/>
    </row>
    <row r="906">
      <c r="A906" s="258"/>
      <c r="B906" s="259"/>
      <c r="C906" s="259"/>
      <c r="D906" s="259"/>
      <c r="E906" s="259"/>
      <c r="F906" s="259"/>
      <c r="G906" s="260"/>
      <c r="H906" s="261"/>
      <c r="I906" s="261"/>
      <c r="J906" s="259"/>
      <c r="K906" s="259"/>
      <c r="L906" s="259"/>
      <c r="M906" s="256"/>
      <c r="N906" s="255"/>
      <c r="O906" s="255"/>
      <c r="P906" s="255"/>
      <c r="Q906" s="256"/>
      <c r="R906" s="255"/>
      <c r="S906" s="255"/>
      <c r="T906" s="255"/>
      <c r="U906" s="255"/>
      <c r="V906" s="255"/>
      <c r="W906" s="255"/>
      <c r="X906" s="255"/>
      <c r="Y906" s="262"/>
      <c r="Z906" s="262"/>
      <c r="AA906" s="255"/>
      <c r="AB906" s="255"/>
      <c r="AC906" s="259"/>
      <c r="AD906" s="259"/>
      <c r="AE906" s="259"/>
      <c r="AF906" s="259"/>
    </row>
    <row r="907">
      <c r="A907" s="258"/>
      <c r="B907" s="259"/>
      <c r="C907" s="259"/>
      <c r="D907" s="259"/>
      <c r="E907" s="259"/>
      <c r="F907" s="259"/>
      <c r="G907" s="260"/>
      <c r="H907" s="261"/>
      <c r="I907" s="261"/>
      <c r="J907" s="259"/>
      <c r="K907" s="259"/>
      <c r="L907" s="259"/>
      <c r="M907" s="256"/>
      <c r="N907" s="255"/>
      <c r="O907" s="255"/>
      <c r="P907" s="255"/>
      <c r="Q907" s="256"/>
      <c r="R907" s="255"/>
      <c r="S907" s="255"/>
      <c r="T907" s="255"/>
      <c r="U907" s="255"/>
      <c r="V907" s="255"/>
      <c r="W907" s="255"/>
      <c r="X907" s="255"/>
      <c r="Y907" s="262"/>
      <c r="Z907" s="262"/>
      <c r="AA907" s="255"/>
      <c r="AB907" s="255"/>
      <c r="AC907" s="259"/>
      <c r="AD907" s="259"/>
      <c r="AE907" s="259"/>
      <c r="AF907" s="259"/>
    </row>
    <row r="908">
      <c r="A908" s="258"/>
      <c r="B908" s="259"/>
      <c r="C908" s="259"/>
      <c r="D908" s="259"/>
      <c r="E908" s="259"/>
      <c r="F908" s="259"/>
      <c r="G908" s="260"/>
      <c r="H908" s="261"/>
      <c r="I908" s="261"/>
      <c r="J908" s="259"/>
      <c r="K908" s="259"/>
      <c r="L908" s="259"/>
      <c r="M908" s="256"/>
      <c r="N908" s="255"/>
      <c r="O908" s="255"/>
      <c r="P908" s="255"/>
      <c r="Q908" s="256"/>
      <c r="R908" s="255"/>
      <c r="S908" s="255"/>
      <c r="T908" s="255"/>
      <c r="U908" s="255"/>
      <c r="V908" s="255"/>
      <c r="W908" s="255"/>
      <c r="X908" s="255"/>
      <c r="Y908" s="262"/>
      <c r="Z908" s="262"/>
      <c r="AA908" s="255"/>
      <c r="AB908" s="255"/>
      <c r="AC908" s="259"/>
      <c r="AD908" s="259"/>
      <c r="AE908" s="259"/>
      <c r="AF908" s="259"/>
    </row>
    <row r="909">
      <c r="A909" s="258"/>
      <c r="B909" s="259"/>
      <c r="C909" s="259"/>
      <c r="D909" s="259"/>
      <c r="E909" s="259"/>
      <c r="F909" s="259"/>
      <c r="G909" s="260"/>
      <c r="H909" s="261"/>
      <c r="I909" s="261"/>
      <c r="J909" s="259"/>
      <c r="K909" s="259"/>
      <c r="L909" s="259"/>
      <c r="M909" s="256"/>
      <c r="N909" s="255"/>
      <c r="O909" s="255"/>
      <c r="P909" s="255"/>
      <c r="Q909" s="256"/>
      <c r="R909" s="255"/>
      <c r="S909" s="255"/>
      <c r="T909" s="255"/>
      <c r="U909" s="255"/>
      <c r="V909" s="255"/>
      <c r="W909" s="255"/>
      <c r="X909" s="255"/>
      <c r="Y909" s="262"/>
      <c r="Z909" s="262"/>
      <c r="AA909" s="255"/>
      <c r="AB909" s="255"/>
      <c r="AC909" s="259"/>
      <c r="AD909" s="259"/>
      <c r="AE909" s="259"/>
      <c r="AF909" s="259"/>
    </row>
    <row r="910">
      <c r="A910" s="258"/>
      <c r="B910" s="259"/>
      <c r="C910" s="259"/>
      <c r="D910" s="259"/>
      <c r="E910" s="259"/>
      <c r="F910" s="259"/>
      <c r="G910" s="260"/>
      <c r="H910" s="261"/>
      <c r="I910" s="261"/>
      <c r="J910" s="259"/>
      <c r="K910" s="259"/>
      <c r="L910" s="259"/>
      <c r="M910" s="256"/>
      <c r="N910" s="255"/>
      <c r="O910" s="255"/>
      <c r="P910" s="255"/>
      <c r="Q910" s="256"/>
      <c r="R910" s="255"/>
      <c r="S910" s="255"/>
      <c r="T910" s="255"/>
      <c r="U910" s="255"/>
      <c r="V910" s="255"/>
      <c r="W910" s="255"/>
      <c r="X910" s="255"/>
      <c r="Y910" s="262"/>
      <c r="Z910" s="262"/>
      <c r="AA910" s="255"/>
      <c r="AB910" s="255"/>
      <c r="AC910" s="259"/>
      <c r="AD910" s="259"/>
      <c r="AE910" s="259"/>
      <c r="AF910" s="259"/>
    </row>
    <row r="911">
      <c r="A911" s="258"/>
      <c r="B911" s="259"/>
      <c r="C911" s="259"/>
      <c r="D911" s="259"/>
      <c r="E911" s="259"/>
      <c r="F911" s="259"/>
      <c r="G911" s="260"/>
      <c r="H911" s="261"/>
      <c r="I911" s="261"/>
      <c r="J911" s="259"/>
      <c r="K911" s="259"/>
      <c r="L911" s="259"/>
      <c r="M911" s="256"/>
      <c r="N911" s="255"/>
      <c r="O911" s="255"/>
      <c r="P911" s="255"/>
      <c r="Q911" s="256"/>
      <c r="R911" s="255"/>
      <c r="S911" s="255"/>
      <c r="T911" s="255"/>
      <c r="U911" s="255"/>
      <c r="V911" s="255"/>
      <c r="W911" s="255"/>
      <c r="X911" s="255"/>
      <c r="Y911" s="262"/>
      <c r="Z911" s="262"/>
      <c r="AA911" s="255"/>
      <c r="AB911" s="255"/>
      <c r="AC911" s="259"/>
      <c r="AD911" s="259"/>
      <c r="AE911" s="259"/>
      <c r="AF911" s="259"/>
    </row>
    <row r="912">
      <c r="A912" s="258"/>
      <c r="B912" s="259"/>
      <c r="C912" s="259"/>
      <c r="D912" s="259"/>
      <c r="E912" s="259"/>
      <c r="F912" s="259"/>
      <c r="G912" s="260"/>
      <c r="H912" s="261"/>
      <c r="I912" s="261"/>
      <c r="J912" s="259"/>
      <c r="K912" s="259"/>
      <c r="L912" s="259"/>
      <c r="M912" s="256"/>
      <c r="N912" s="255"/>
      <c r="O912" s="255"/>
      <c r="P912" s="255"/>
      <c r="Q912" s="256"/>
      <c r="R912" s="255"/>
      <c r="S912" s="255"/>
      <c r="T912" s="255"/>
      <c r="U912" s="255"/>
      <c r="V912" s="255"/>
      <c r="W912" s="255"/>
      <c r="X912" s="255"/>
      <c r="Y912" s="262"/>
      <c r="Z912" s="262"/>
      <c r="AA912" s="255"/>
      <c r="AB912" s="255"/>
      <c r="AC912" s="259"/>
      <c r="AD912" s="259"/>
      <c r="AE912" s="259"/>
      <c r="AF912" s="259"/>
    </row>
    <row r="913">
      <c r="A913" s="258"/>
      <c r="B913" s="259"/>
      <c r="C913" s="259"/>
      <c r="D913" s="259"/>
      <c r="E913" s="259"/>
      <c r="F913" s="259"/>
      <c r="G913" s="260"/>
      <c r="H913" s="261"/>
      <c r="I913" s="261"/>
      <c r="J913" s="259"/>
      <c r="K913" s="259"/>
      <c r="L913" s="259"/>
      <c r="M913" s="256"/>
      <c r="N913" s="255"/>
      <c r="O913" s="255"/>
      <c r="P913" s="255"/>
      <c r="Q913" s="256"/>
      <c r="R913" s="255"/>
      <c r="S913" s="255"/>
      <c r="T913" s="255"/>
      <c r="U913" s="255"/>
      <c r="V913" s="255"/>
      <c r="W913" s="255"/>
      <c r="X913" s="255"/>
      <c r="Y913" s="262"/>
      <c r="Z913" s="262"/>
      <c r="AA913" s="255"/>
      <c r="AB913" s="255"/>
      <c r="AC913" s="259"/>
      <c r="AD913" s="259"/>
      <c r="AE913" s="259"/>
      <c r="AF913" s="259"/>
    </row>
    <row r="914">
      <c r="A914" s="258"/>
      <c r="B914" s="259"/>
      <c r="C914" s="259"/>
      <c r="D914" s="259"/>
      <c r="E914" s="259"/>
      <c r="F914" s="259"/>
      <c r="G914" s="260"/>
      <c r="H914" s="261"/>
      <c r="I914" s="261"/>
      <c r="J914" s="259"/>
      <c r="K914" s="259"/>
      <c r="L914" s="259"/>
      <c r="M914" s="256"/>
      <c r="N914" s="255"/>
      <c r="O914" s="255"/>
      <c r="P914" s="255"/>
      <c r="Q914" s="256"/>
      <c r="R914" s="255"/>
      <c r="S914" s="255"/>
      <c r="T914" s="255"/>
      <c r="U914" s="255"/>
      <c r="V914" s="255"/>
      <c r="W914" s="255"/>
      <c r="X914" s="255"/>
      <c r="Y914" s="262"/>
      <c r="Z914" s="262"/>
      <c r="AA914" s="255"/>
      <c r="AB914" s="255"/>
      <c r="AC914" s="259"/>
      <c r="AD914" s="259"/>
      <c r="AE914" s="259"/>
      <c r="AF914" s="259"/>
    </row>
    <row r="915">
      <c r="A915" s="258"/>
      <c r="B915" s="259"/>
      <c r="C915" s="259"/>
      <c r="D915" s="259"/>
      <c r="E915" s="259"/>
      <c r="F915" s="259"/>
      <c r="G915" s="260"/>
      <c r="H915" s="261"/>
      <c r="I915" s="261"/>
      <c r="J915" s="259"/>
      <c r="K915" s="259"/>
      <c r="L915" s="259"/>
      <c r="M915" s="256"/>
      <c r="N915" s="255"/>
      <c r="O915" s="255"/>
      <c r="P915" s="255"/>
      <c r="Q915" s="256"/>
      <c r="R915" s="255"/>
      <c r="S915" s="255"/>
      <c r="T915" s="255"/>
      <c r="U915" s="255"/>
      <c r="V915" s="255"/>
      <c r="W915" s="255"/>
      <c r="X915" s="255"/>
      <c r="Y915" s="262"/>
      <c r="Z915" s="262"/>
      <c r="AA915" s="255"/>
      <c r="AB915" s="255"/>
      <c r="AC915" s="259"/>
      <c r="AD915" s="259"/>
      <c r="AE915" s="259"/>
      <c r="AF915" s="259"/>
    </row>
    <row r="916">
      <c r="A916" s="258"/>
      <c r="B916" s="259"/>
      <c r="C916" s="259"/>
      <c r="D916" s="259"/>
      <c r="E916" s="259"/>
      <c r="F916" s="259"/>
      <c r="G916" s="260"/>
      <c r="H916" s="261"/>
      <c r="I916" s="261"/>
      <c r="J916" s="259"/>
      <c r="K916" s="259"/>
      <c r="L916" s="259"/>
      <c r="M916" s="256"/>
      <c r="N916" s="255"/>
      <c r="O916" s="255"/>
      <c r="P916" s="255"/>
      <c r="Q916" s="256"/>
      <c r="R916" s="255"/>
      <c r="S916" s="255"/>
      <c r="T916" s="255"/>
      <c r="U916" s="255"/>
      <c r="V916" s="255"/>
      <c r="W916" s="255"/>
      <c r="X916" s="255"/>
      <c r="Y916" s="262"/>
      <c r="Z916" s="262"/>
      <c r="AA916" s="255"/>
      <c r="AB916" s="255"/>
      <c r="AC916" s="259"/>
      <c r="AD916" s="259"/>
      <c r="AE916" s="259"/>
      <c r="AF916" s="259"/>
    </row>
    <row r="917">
      <c r="A917" s="258"/>
      <c r="B917" s="259"/>
      <c r="C917" s="259"/>
      <c r="D917" s="259"/>
      <c r="E917" s="259"/>
      <c r="F917" s="259"/>
      <c r="G917" s="260"/>
      <c r="H917" s="261"/>
      <c r="I917" s="261"/>
      <c r="J917" s="259"/>
      <c r="K917" s="259"/>
      <c r="L917" s="259"/>
      <c r="M917" s="256"/>
      <c r="N917" s="255"/>
      <c r="O917" s="255"/>
      <c r="P917" s="255"/>
      <c r="Q917" s="256"/>
      <c r="R917" s="255"/>
      <c r="S917" s="255"/>
      <c r="T917" s="255"/>
      <c r="U917" s="255"/>
      <c r="V917" s="255"/>
      <c r="W917" s="255"/>
      <c r="X917" s="255"/>
      <c r="Y917" s="262"/>
      <c r="Z917" s="262"/>
      <c r="AA917" s="255"/>
      <c r="AB917" s="255"/>
      <c r="AC917" s="259"/>
      <c r="AD917" s="259"/>
      <c r="AE917" s="259"/>
      <c r="AF917" s="259"/>
    </row>
    <row r="918">
      <c r="A918" s="258"/>
      <c r="B918" s="259"/>
      <c r="C918" s="259"/>
      <c r="D918" s="259"/>
      <c r="E918" s="259"/>
      <c r="F918" s="259"/>
      <c r="G918" s="260"/>
      <c r="H918" s="261"/>
      <c r="I918" s="261"/>
      <c r="J918" s="259"/>
      <c r="K918" s="259"/>
      <c r="L918" s="259"/>
      <c r="M918" s="256"/>
      <c r="N918" s="255"/>
      <c r="O918" s="255"/>
      <c r="P918" s="255"/>
      <c r="Q918" s="256"/>
      <c r="R918" s="255"/>
      <c r="S918" s="255"/>
      <c r="T918" s="255"/>
      <c r="U918" s="255"/>
      <c r="V918" s="255"/>
      <c r="W918" s="255"/>
      <c r="X918" s="255"/>
      <c r="Y918" s="262"/>
      <c r="Z918" s="262"/>
      <c r="AA918" s="255"/>
      <c r="AB918" s="255"/>
      <c r="AC918" s="259"/>
      <c r="AD918" s="259"/>
      <c r="AE918" s="259"/>
      <c r="AF918" s="259"/>
    </row>
    <row r="919">
      <c r="A919" s="258"/>
      <c r="B919" s="259"/>
      <c r="C919" s="259"/>
      <c r="D919" s="259"/>
      <c r="E919" s="259"/>
      <c r="F919" s="259"/>
      <c r="G919" s="260"/>
      <c r="H919" s="261"/>
      <c r="I919" s="261"/>
      <c r="J919" s="259"/>
      <c r="K919" s="259"/>
      <c r="L919" s="259"/>
      <c r="M919" s="256"/>
      <c r="N919" s="255"/>
      <c r="O919" s="255"/>
      <c r="P919" s="255"/>
      <c r="Q919" s="256"/>
      <c r="R919" s="255"/>
      <c r="S919" s="255"/>
      <c r="T919" s="255"/>
      <c r="U919" s="255"/>
      <c r="V919" s="255"/>
      <c r="W919" s="255"/>
      <c r="X919" s="255"/>
      <c r="Y919" s="262"/>
      <c r="Z919" s="262"/>
      <c r="AA919" s="255"/>
      <c r="AB919" s="255"/>
      <c r="AC919" s="259"/>
      <c r="AD919" s="259"/>
      <c r="AE919" s="259"/>
      <c r="AF919" s="259"/>
    </row>
    <row r="920">
      <c r="A920" s="258"/>
      <c r="B920" s="259"/>
      <c r="C920" s="259"/>
      <c r="D920" s="259"/>
      <c r="E920" s="259"/>
      <c r="F920" s="259"/>
      <c r="G920" s="260"/>
      <c r="H920" s="261"/>
      <c r="I920" s="261"/>
      <c r="J920" s="259"/>
      <c r="K920" s="259"/>
      <c r="L920" s="259"/>
      <c r="M920" s="256"/>
      <c r="N920" s="255"/>
      <c r="O920" s="255"/>
      <c r="P920" s="255"/>
      <c r="Q920" s="256"/>
      <c r="R920" s="255"/>
      <c r="S920" s="255"/>
      <c r="T920" s="255"/>
      <c r="U920" s="255"/>
      <c r="V920" s="255"/>
      <c r="W920" s="255"/>
      <c r="X920" s="255"/>
      <c r="Y920" s="262"/>
      <c r="Z920" s="262"/>
      <c r="AA920" s="255"/>
      <c r="AB920" s="255"/>
      <c r="AC920" s="259"/>
      <c r="AD920" s="259"/>
      <c r="AE920" s="259"/>
      <c r="AF920" s="259"/>
    </row>
    <row r="921">
      <c r="A921" s="258"/>
      <c r="B921" s="259"/>
      <c r="C921" s="259"/>
      <c r="D921" s="259"/>
      <c r="E921" s="259"/>
      <c r="F921" s="259"/>
      <c r="G921" s="260"/>
      <c r="H921" s="261"/>
      <c r="I921" s="261"/>
      <c r="J921" s="259"/>
      <c r="K921" s="259"/>
      <c r="L921" s="259"/>
      <c r="M921" s="256"/>
      <c r="N921" s="255"/>
      <c r="O921" s="255"/>
      <c r="P921" s="255"/>
      <c r="Q921" s="256"/>
      <c r="R921" s="255"/>
      <c r="S921" s="255"/>
      <c r="T921" s="255"/>
      <c r="U921" s="255"/>
      <c r="V921" s="255"/>
      <c r="W921" s="255"/>
      <c r="X921" s="255"/>
      <c r="Y921" s="262"/>
      <c r="Z921" s="262"/>
      <c r="AA921" s="255"/>
      <c r="AB921" s="255"/>
      <c r="AC921" s="259"/>
      <c r="AD921" s="259"/>
      <c r="AE921" s="259"/>
      <c r="AF921" s="259"/>
    </row>
    <row r="922">
      <c r="A922" s="258"/>
      <c r="B922" s="259"/>
      <c r="C922" s="259"/>
      <c r="D922" s="259"/>
      <c r="E922" s="259"/>
      <c r="F922" s="259"/>
      <c r="G922" s="260"/>
      <c r="H922" s="261"/>
      <c r="I922" s="261"/>
      <c r="J922" s="259"/>
      <c r="K922" s="259"/>
      <c r="L922" s="259"/>
      <c r="M922" s="256"/>
      <c r="N922" s="255"/>
      <c r="O922" s="255"/>
      <c r="P922" s="255"/>
      <c r="Q922" s="256"/>
      <c r="R922" s="255"/>
      <c r="S922" s="255"/>
      <c r="T922" s="255"/>
      <c r="U922" s="255"/>
      <c r="V922" s="255"/>
      <c r="W922" s="255"/>
      <c r="X922" s="255"/>
      <c r="Y922" s="262"/>
      <c r="Z922" s="262"/>
      <c r="AA922" s="255"/>
      <c r="AB922" s="255"/>
      <c r="AC922" s="259"/>
      <c r="AD922" s="259"/>
      <c r="AE922" s="259"/>
      <c r="AF922" s="259"/>
    </row>
    <row r="923">
      <c r="A923" s="258"/>
      <c r="B923" s="259"/>
      <c r="C923" s="259"/>
      <c r="D923" s="259"/>
      <c r="E923" s="259"/>
      <c r="F923" s="259"/>
      <c r="G923" s="260"/>
      <c r="H923" s="261"/>
      <c r="I923" s="261"/>
      <c r="J923" s="259"/>
      <c r="K923" s="259"/>
      <c r="L923" s="259"/>
      <c r="M923" s="256"/>
      <c r="N923" s="255"/>
      <c r="O923" s="255"/>
      <c r="P923" s="255"/>
      <c r="Q923" s="256"/>
      <c r="R923" s="255"/>
      <c r="S923" s="255"/>
      <c r="T923" s="255"/>
      <c r="U923" s="255"/>
      <c r="V923" s="255"/>
      <c r="W923" s="255"/>
      <c r="X923" s="255"/>
      <c r="Y923" s="262"/>
      <c r="Z923" s="262"/>
      <c r="AA923" s="255"/>
      <c r="AB923" s="255"/>
      <c r="AC923" s="259"/>
      <c r="AD923" s="259"/>
      <c r="AE923" s="259"/>
      <c r="AF923" s="259"/>
    </row>
    <row r="924">
      <c r="A924" s="258"/>
      <c r="B924" s="259"/>
      <c r="C924" s="259"/>
      <c r="D924" s="259"/>
      <c r="E924" s="259"/>
      <c r="F924" s="259"/>
      <c r="G924" s="260"/>
      <c r="H924" s="261"/>
      <c r="I924" s="261"/>
      <c r="J924" s="259"/>
      <c r="K924" s="259"/>
      <c r="L924" s="259"/>
      <c r="M924" s="256"/>
      <c r="N924" s="255"/>
      <c r="O924" s="255"/>
      <c r="P924" s="255"/>
      <c r="Q924" s="256"/>
      <c r="R924" s="255"/>
      <c r="S924" s="255"/>
      <c r="T924" s="255"/>
      <c r="U924" s="255"/>
      <c r="V924" s="255"/>
      <c r="W924" s="255"/>
      <c r="X924" s="255"/>
      <c r="Y924" s="262"/>
      <c r="Z924" s="262"/>
      <c r="AA924" s="255"/>
      <c r="AB924" s="255"/>
      <c r="AC924" s="259"/>
      <c r="AD924" s="259"/>
      <c r="AE924" s="259"/>
      <c r="AF924" s="259"/>
    </row>
    <row r="925">
      <c r="A925" s="258"/>
      <c r="B925" s="259"/>
      <c r="C925" s="259"/>
      <c r="D925" s="259"/>
      <c r="E925" s="259"/>
      <c r="F925" s="259"/>
      <c r="G925" s="260"/>
      <c r="H925" s="261"/>
      <c r="I925" s="261"/>
      <c r="J925" s="259"/>
      <c r="K925" s="259"/>
      <c r="L925" s="259"/>
      <c r="M925" s="256"/>
      <c r="N925" s="255"/>
      <c r="O925" s="255"/>
      <c r="P925" s="255"/>
      <c r="Q925" s="256"/>
      <c r="R925" s="255"/>
      <c r="S925" s="255"/>
      <c r="T925" s="255"/>
      <c r="U925" s="255"/>
      <c r="V925" s="255"/>
      <c r="W925" s="255"/>
      <c r="X925" s="255"/>
      <c r="Y925" s="262"/>
      <c r="Z925" s="262"/>
      <c r="AA925" s="255"/>
      <c r="AB925" s="255"/>
      <c r="AC925" s="259"/>
      <c r="AD925" s="259"/>
      <c r="AE925" s="259"/>
      <c r="AF925" s="259"/>
    </row>
    <row r="926">
      <c r="A926" s="258"/>
      <c r="B926" s="259"/>
      <c r="C926" s="259"/>
      <c r="D926" s="259"/>
      <c r="E926" s="259"/>
      <c r="F926" s="259"/>
      <c r="G926" s="260"/>
      <c r="H926" s="261"/>
      <c r="I926" s="261"/>
      <c r="J926" s="259"/>
      <c r="K926" s="259"/>
      <c r="L926" s="259"/>
      <c r="M926" s="256"/>
      <c r="N926" s="255"/>
      <c r="O926" s="255"/>
      <c r="P926" s="255"/>
      <c r="Q926" s="256"/>
      <c r="R926" s="255"/>
      <c r="S926" s="255"/>
      <c r="T926" s="255"/>
      <c r="U926" s="255"/>
      <c r="V926" s="255"/>
      <c r="W926" s="255"/>
      <c r="X926" s="255"/>
      <c r="Y926" s="262"/>
      <c r="Z926" s="262"/>
      <c r="AA926" s="255"/>
      <c r="AB926" s="255"/>
      <c r="AC926" s="259"/>
      <c r="AD926" s="259"/>
      <c r="AE926" s="259"/>
      <c r="AF926" s="259"/>
    </row>
    <row r="927">
      <c r="A927" s="258"/>
      <c r="B927" s="259"/>
      <c r="C927" s="259"/>
      <c r="D927" s="259"/>
      <c r="E927" s="259"/>
      <c r="F927" s="259"/>
      <c r="G927" s="260"/>
      <c r="H927" s="261"/>
      <c r="I927" s="261"/>
      <c r="J927" s="259"/>
      <c r="K927" s="259"/>
      <c r="L927" s="259"/>
      <c r="M927" s="256"/>
      <c r="N927" s="255"/>
      <c r="O927" s="255"/>
      <c r="P927" s="255"/>
      <c r="Q927" s="256"/>
      <c r="R927" s="255"/>
      <c r="S927" s="255"/>
      <c r="T927" s="255"/>
      <c r="U927" s="255"/>
      <c r="V927" s="255"/>
      <c r="W927" s="255"/>
      <c r="X927" s="255"/>
      <c r="Y927" s="262"/>
      <c r="Z927" s="262"/>
      <c r="AA927" s="255"/>
      <c r="AB927" s="255"/>
      <c r="AC927" s="259"/>
      <c r="AD927" s="259"/>
      <c r="AE927" s="259"/>
      <c r="AF927" s="259"/>
    </row>
    <row r="928">
      <c r="A928" s="258"/>
      <c r="B928" s="259"/>
      <c r="C928" s="259"/>
      <c r="D928" s="259"/>
      <c r="E928" s="259"/>
      <c r="F928" s="259"/>
      <c r="G928" s="260"/>
      <c r="H928" s="261"/>
      <c r="I928" s="261"/>
      <c r="J928" s="259"/>
      <c r="K928" s="259"/>
      <c r="L928" s="259"/>
      <c r="M928" s="256"/>
      <c r="N928" s="255"/>
      <c r="O928" s="255"/>
      <c r="P928" s="255"/>
      <c r="Q928" s="256"/>
      <c r="R928" s="255"/>
      <c r="S928" s="255"/>
      <c r="T928" s="255"/>
      <c r="U928" s="255"/>
      <c r="V928" s="255"/>
      <c r="W928" s="255"/>
      <c r="X928" s="255"/>
      <c r="Y928" s="262"/>
      <c r="Z928" s="262"/>
      <c r="AA928" s="255"/>
      <c r="AB928" s="255"/>
      <c r="AC928" s="259"/>
      <c r="AD928" s="259"/>
      <c r="AE928" s="259"/>
      <c r="AF928" s="259"/>
    </row>
    <row r="929">
      <c r="A929" s="258"/>
      <c r="B929" s="259"/>
      <c r="C929" s="259"/>
      <c r="D929" s="259"/>
      <c r="E929" s="259"/>
      <c r="F929" s="259"/>
      <c r="G929" s="260"/>
      <c r="H929" s="261"/>
      <c r="I929" s="261"/>
      <c r="J929" s="259"/>
      <c r="K929" s="259"/>
      <c r="L929" s="259"/>
      <c r="M929" s="256"/>
      <c r="N929" s="255"/>
      <c r="O929" s="255"/>
      <c r="P929" s="255"/>
      <c r="Q929" s="256"/>
      <c r="R929" s="255"/>
      <c r="S929" s="255"/>
      <c r="T929" s="255"/>
      <c r="U929" s="255"/>
      <c r="V929" s="255"/>
      <c r="W929" s="255"/>
      <c r="X929" s="255"/>
      <c r="Y929" s="262"/>
      <c r="Z929" s="262"/>
      <c r="AA929" s="255"/>
      <c r="AB929" s="255"/>
      <c r="AC929" s="259"/>
      <c r="AD929" s="259"/>
      <c r="AE929" s="259"/>
      <c r="AF929" s="259"/>
    </row>
    <row r="930">
      <c r="A930" s="258"/>
      <c r="B930" s="259"/>
      <c r="C930" s="259"/>
      <c r="D930" s="259"/>
      <c r="E930" s="259"/>
      <c r="F930" s="259"/>
      <c r="G930" s="260"/>
      <c r="H930" s="261"/>
      <c r="I930" s="261"/>
      <c r="J930" s="259"/>
      <c r="K930" s="259"/>
      <c r="L930" s="259"/>
      <c r="M930" s="256"/>
      <c r="N930" s="255"/>
      <c r="O930" s="255"/>
      <c r="P930" s="255"/>
      <c r="Q930" s="256"/>
      <c r="R930" s="255"/>
      <c r="S930" s="255"/>
      <c r="T930" s="255"/>
      <c r="U930" s="255"/>
      <c r="V930" s="255"/>
      <c r="W930" s="255"/>
      <c r="X930" s="255"/>
      <c r="Y930" s="262"/>
      <c r="Z930" s="262"/>
      <c r="AA930" s="255"/>
      <c r="AB930" s="255"/>
      <c r="AC930" s="259"/>
      <c r="AD930" s="259"/>
      <c r="AE930" s="259"/>
      <c r="AF930" s="259"/>
    </row>
    <row r="931">
      <c r="A931" s="258"/>
      <c r="B931" s="259"/>
      <c r="C931" s="259"/>
      <c r="D931" s="259"/>
      <c r="E931" s="259"/>
      <c r="F931" s="259"/>
      <c r="G931" s="260"/>
      <c r="H931" s="261"/>
      <c r="I931" s="261"/>
      <c r="J931" s="259"/>
      <c r="K931" s="259"/>
      <c r="L931" s="259"/>
      <c r="M931" s="256"/>
      <c r="N931" s="255"/>
      <c r="O931" s="255"/>
      <c r="P931" s="255"/>
      <c r="Q931" s="256"/>
      <c r="R931" s="255"/>
      <c r="S931" s="255"/>
      <c r="T931" s="255"/>
      <c r="U931" s="255"/>
      <c r="V931" s="255"/>
      <c r="W931" s="255"/>
      <c r="X931" s="255"/>
      <c r="Y931" s="262"/>
      <c r="Z931" s="262"/>
      <c r="AA931" s="255"/>
      <c r="AB931" s="255"/>
      <c r="AC931" s="259"/>
      <c r="AD931" s="259"/>
      <c r="AE931" s="259"/>
      <c r="AF931" s="259"/>
    </row>
    <row r="932">
      <c r="A932" s="258"/>
      <c r="B932" s="259"/>
      <c r="C932" s="259"/>
      <c r="D932" s="259"/>
      <c r="E932" s="259"/>
      <c r="F932" s="259"/>
      <c r="G932" s="260"/>
      <c r="H932" s="261"/>
      <c r="I932" s="261"/>
      <c r="J932" s="259"/>
      <c r="K932" s="259"/>
      <c r="L932" s="259"/>
      <c r="M932" s="256"/>
      <c r="N932" s="255"/>
      <c r="O932" s="255"/>
      <c r="P932" s="255"/>
      <c r="Q932" s="256"/>
      <c r="R932" s="255"/>
      <c r="S932" s="255"/>
      <c r="T932" s="255"/>
      <c r="U932" s="255"/>
      <c r="V932" s="255"/>
      <c r="W932" s="255"/>
      <c r="X932" s="255"/>
      <c r="Y932" s="262"/>
      <c r="Z932" s="262"/>
      <c r="AA932" s="255"/>
      <c r="AB932" s="255"/>
      <c r="AC932" s="259"/>
      <c r="AD932" s="259"/>
      <c r="AE932" s="259"/>
      <c r="AF932" s="259"/>
    </row>
    <row r="933">
      <c r="A933" s="258"/>
      <c r="B933" s="259"/>
      <c r="C933" s="259"/>
      <c r="D933" s="259"/>
      <c r="E933" s="259"/>
      <c r="F933" s="259"/>
      <c r="G933" s="260"/>
      <c r="H933" s="261"/>
      <c r="I933" s="261"/>
      <c r="J933" s="259"/>
      <c r="K933" s="259"/>
      <c r="L933" s="259"/>
      <c r="M933" s="256"/>
      <c r="N933" s="255"/>
      <c r="O933" s="255"/>
      <c r="P933" s="255"/>
      <c r="Q933" s="256"/>
      <c r="R933" s="255"/>
      <c r="S933" s="255"/>
      <c r="T933" s="255"/>
      <c r="U933" s="255"/>
      <c r="V933" s="255"/>
      <c r="W933" s="255"/>
      <c r="X933" s="255"/>
      <c r="Y933" s="262"/>
      <c r="Z933" s="262"/>
      <c r="AA933" s="255"/>
      <c r="AB933" s="255"/>
      <c r="AC933" s="259"/>
      <c r="AD933" s="259"/>
      <c r="AE933" s="259"/>
      <c r="AF933" s="259"/>
    </row>
    <row r="934">
      <c r="A934" s="258"/>
      <c r="B934" s="259"/>
      <c r="C934" s="259"/>
      <c r="D934" s="259"/>
      <c r="E934" s="259"/>
      <c r="F934" s="259"/>
      <c r="G934" s="260"/>
      <c r="H934" s="261"/>
      <c r="I934" s="261"/>
      <c r="J934" s="259"/>
      <c r="K934" s="259"/>
      <c r="L934" s="259"/>
      <c r="M934" s="256"/>
      <c r="N934" s="255"/>
      <c r="O934" s="255"/>
      <c r="P934" s="255"/>
      <c r="Q934" s="256"/>
      <c r="R934" s="255"/>
      <c r="S934" s="255"/>
      <c r="T934" s="255"/>
      <c r="U934" s="255"/>
      <c r="V934" s="255"/>
      <c r="W934" s="255"/>
      <c r="X934" s="255"/>
      <c r="Y934" s="262"/>
      <c r="Z934" s="262"/>
      <c r="AA934" s="255"/>
      <c r="AB934" s="255"/>
      <c r="AC934" s="259"/>
      <c r="AD934" s="259"/>
      <c r="AE934" s="259"/>
      <c r="AF934" s="259"/>
    </row>
    <row r="935">
      <c r="A935" s="258"/>
      <c r="B935" s="259"/>
      <c r="C935" s="259"/>
      <c r="D935" s="259"/>
      <c r="E935" s="259"/>
      <c r="F935" s="259"/>
      <c r="G935" s="260"/>
      <c r="H935" s="261"/>
      <c r="I935" s="261"/>
      <c r="J935" s="259"/>
      <c r="K935" s="259"/>
      <c r="L935" s="259"/>
      <c r="M935" s="256"/>
      <c r="N935" s="255"/>
      <c r="O935" s="255"/>
      <c r="P935" s="255"/>
      <c r="Q935" s="256"/>
      <c r="R935" s="255"/>
      <c r="S935" s="255"/>
      <c r="T935" s="255"/>
      <c r="U935" s="255"/>
      <c r="V935" s="255"/>
      <c r="W935" s="255"/>
      <c r="X935" s="255"/>
      <c r="Y935" s="262"/>
      <c r="Z935" s="262"/>
      <c r="AA935" s="255"/>
      <c r="AB935" s="255"/>
      <c r="AC935" s="259"/>
      <c r="AD935" s="259"/>
      <c r="AE935" s="259"/>
      <c r="AF935" s="259"/>
    </row>
    <row r="936">
      <c r="A936" s="258"/>
      <c r="B936" s="259"/>
      <c r="C936" s="259"/>
      <c r="D936" s="259"/>
      <c r="E936" s="259"/>
      <c r="F936" s="259"/>
      <c r="G936" s="260"/>
      <c r="H936" s="261"/>
      <c r="I936" s="261"/>
      <c r="J936" s="259"/>
      <c r="K936" s="259"/>
      <c r="L936" s="259"/>
      <c r="M936" s="256"/>
      <c r="N936" s="255"/>
      <c r="O936" s="255"/>
      <c r="P936" s="255"/>
      <c r="Q936" s="256"/>
      <c r="R936" s="255"/>
      <c r="S936" s="255"/>
      <c r="T936" s="255"/>
      <c r="U936" s="255"/>
      <c r="V936" s="255"/>
      <c r="W936" s="255"/>
      <c r="X936" s="255"/>
      <c r="Y936" s="262"/>
      <c r="Z936" s="262"/>
      <c r="AA936" s="255"/>
      <c r="AB936" s="255"/>
      <c r="AC936" s="259"/>
      <c r="AD936" s="259"/>
      <c r="AE936" s="259"/>
      <c r="AF936" s="259"/>
    </row>
    <row r="937">
      <c r="A937" s="258"/>
      <c r="B937" s="259"/>
      <c r="C937" s="259"/>
      <c r="D937" s="259"/>
      <c r="E937" s="259"/>
      <c r="F937" s="259"/>
      <c r="G937" s="260"/>
      <c r="H937" s="261"/>
      <c r="I937" s="261"/>
      <c r="J937" s="259"/>
      <c r="K937" s="259"/>
      <c r="L937" s="259"/>
      <c r="M937" s="256"/>
      <c r="N937" s="255"/>
      <c r="O937" s="255"/>
      <c r="P937" s="255"/>
      <c r="Q937" s="256"/>
      <c r="R937" s="255"/>
      <c r="S937" s="255"/>
      <c r="T937" s="255"/>
      <c r="U937" s="255"/>
      <c r="V937" s="255"/>
      <c r="W937" s="255"/>
      <c r="X937" s="255"/>
      <c r="Y937" s="262"/>
      <c r="Z937" s="262"/>
      <c r="AA937" s="255"/>
      <c r="AB937" s="255"/>
      <c r="AC937" s="259"/>
      <c r="AD937" s="259"/>
      <c r="AE937" s="259"/>
      <c r="AF937" s="259"/>
    </row>
    <row r="938">
      <c r="A938" s="258"/>
      <c r="B938" s="259"/>
      <c r="C938" s="259"/>
      <c r="D938" s="259"/>
      <c r="E938" s="259"/>
      <c r="F938" s="259"/>
      <c r="G938" s="260"/>
      <c r="H938" s="261"/>
      <c r="I938" s="261"/>
      <c r="J938" s="259"/>
      <c r="K938" s="259"/>
      <c r="L938" s="259"/>
      <c r="M938" s="256"/>
      <c r="N938" s="255"/>
      <c r="O938" s="255"/>
      <c r="P938" s="255"/>
      <c r="Q938" s="256"/>
      <c r="R938" s="255"/>
      <c r="S938" s="255"/>
      <c r="T938" s="255"/>
      <c r="U938" s="255"/>
      <c r="V938" s="255"/>
      <c r="W938" s="255"/>
      <c r="X938" s="255"/>
      <c r="Y938" s="262"/>
      <c r="Z938" s="262"/>
      <c r="AA938" s="255"/>
      <c r="AB938" s="255"/>
      <c r="AC938" s="259"/>
      <c r="AD938" s="259"/>
      <c r="AE938" s="259"/>
      <c r="AF938" s="259"/>
    </row>
    <row r="939">
      <c r="A939" s="258"/>
      <c r="B939" s="259"/>
      <c r="C939" s="259"/>
      <c r="D939" s="259"/>
      <c r="E939" s="259"/>
      <c r="F939" s="259"/>
      <c r="G939" s="260"/>
      <c r="H939" s="261"/>
      <c r="I939" s="261"/>
      <c r="J939" s="259"/>
      <c r="K939" s="259"/>
      <c r="L939" s="259"/>
      <c r="M939" s="256"/>
      <c r="N939" s="255"/>
      <c r="O939" s="255"/>
      <c r="P939" s="255"/>
      <c r="Q939" s="256"/>
      <c r="R939" s="255"/>
      <c r="S939" s="255"/>
      <c r="T939" s="255"/>
      <c r="U939" s="255"/>
      <c r="V939" s="255"/>
      <c r="W939" s="255"/>
      <c r="X939" s="255"/>
      <c r="Y939" s="262"/>
      <c r="Z939" s="262"/>
      <c r="AA939" s="255"/>
      <c r="AB939" s="255"/>
      <c r="AC939" s="259"/>
      <c r="AD939" s="259"/>
      <c r="AE939" s="259"/>
      <c r="AF939" s="259"/>
    </row>
    <row r="940">
      <c r="A940" s="258"/>
      <c r="B940" s="259"/>
      <c r="C940" s="259"/>
      <c r="D940" s="259"/>
      <c r="E940" s="259"/>
      <c r="F940" s="259"/>
      <c r="G940" s="260"/>
      <c r="H940" s="261"/>
      <c r="I940" s="261"/>
      <c r="J940" s="259"/>
      <c r="K940" s="259"/>
      <c r="L940" s="259"/>
      <c r="M940" s="256"/>
      <c r="N940" s="255"/>
      <c r="O940" s="255"/>
      <c r="P940" s="255"/>
      <c r="Q940" s="256"/>
      <c r="R940" s="255"/>
      <c r="S940" s="255"/>
      <c r="T940" s="255"/>
      <c r="U940" s="255"/>
      <c r="V940" s="255"/>
      <c r="W940" s="255"/>
      <c r="X940" s="255"/>
      <c r="Y940" s="262"/>
      <c r="Z940" s="262"/>
      <c r="AA940" s="255"/>
      <c r="AB940" s="255"/>
      <c r="AC940" s="259"/>
      <c r="AD940" s="259"/>
      <c r="AE940" s="259"/>
      <c r="AF940" s="259"/>
    </row>
    <row r="941">
      <c r="A941" s="258"/>
      <c r="B941" s="259"/>
      <c r="C941" s="259"/>
      <c r="D941" s="259"/>
      <c r="E941" s="259"/>
      <c r="F941" s="259"/>
      <c r="G941" s="260"/>
      <c r="H941" s="261"/>
      <c r="I941" s="261"/>
      <c r="J941" s="259"/>
      <c r="K941" s="259"/>
      <c r="L941" s="259"/>
      <c r="M941" s="256"/>
      <c r="N941" s="255"/>
      <c r="O941" s="255"/>
      <c r="P941" s="255"/>
      <c r="Q941" s="256"/>
      <c r="R941" s="255"/>
      <c r="S941" s="255"/>
      <c r="T941" s="255"/>
      <c r="U941" s="255"/>
      <c r="V941" s="255"/>
      <c r="W941" s="255"/>
      <c r="X941" s="255"/>
      <c r="Y941" s="262"/>
      <c r="Z941" s="262"/>
      <c r="AA941" s="255"/>
      <c r="AB941" s="255"/>
      <c r="AC941" s="259"/>
      <c r="AD941" s="259"/>
      <c r="AE941" s="259"/>
      <c r="AF941" s="259"/>
    </row>
    <row r="942">
      <c r="A942" s="258"/>
      <c r="B942" s="259"/>
      <c r="C942" s="259"/>
      <c r="D942" s="259"/>
      <c r="E942" s="259"/>
      <c r="F942" s="259"/>
      <c r="G942" s="260"/>
      <c r="H942" s="261"/>
      <c r="I942" s="261"/>
      <c r="J942" s="259"/>
      <c r="K942" s="259"/>
      <c r="L942" s="259"/>
      <c r="M942" s="256"/>
      <c r="N942" s="255"/>
      <c r="O942" s="255"/>
      <c r="P942" s="255"/>
      <c r="Q942" s="256"/>
      <c r="R942" s="255"/>
      <c r="S942" s="255"/>
      <c r="T942" s="255"/>
      <c r="U942" s="255"/>
      <c r="V942" s="255"/>
      <c r="W942" s="255"/>
      <c r="X942" s="255"/>
      <c r="Y942" s="262"/>
      <c r="Z942" s="262"/>
      <c r="AA942" s="255"/>
      <c r="AB942" s="255"/>
      <c r="AC942" s="259"/>
      <c r="AD942" s="259"/>
      <c r="AE942" s="259"/>
      <c r="AF942" s="259"/>
    </row>
    <row r="943">
      <c r="A943" s="258"/>
      <c r="B943" s="259"/>
      <c r="C943" s="259"/>
      <c r="D943" s="259"/>
      <c r="E943" s="259"/>
      <c r="F943" s="259"/>
      <c r="G943" s="260"/>
      <c r="H943" s="261"/>
      <c r="I943" s="261"/>
      <c r="J943" s="259"/>
      <c r="K943" s="259"/>
      <c r="L943" s="259"/>
      <c r="M943" s="256"/>
      <c r="N943" s="255"/>
      <c r="O943" s="255"/>
      <c r="P943" s="255"/>
      <c r="Q943" s="256"/>
      <c r="R943" s="255"/>
      <c r="S943" s="255"/>
      <c r="T943" s="255"/>
      <c r="U943" s="255"/>
      <c r="V943" s="255"/>
      <c r="W943" s="255"/>
      <c r="X943" s="255"/>
      <c r="Y943" s="262"/>
      <c r="Z943" s="262"/>
      <c r="AA943" s="255"/>
      <c r="AB943" s="255"/>
      <c r="AC943" s="259"/>
      <c r="AD943" s="259"/>
      <c r="AE943" s="259"/>
      <c r="AF943" s="259"/>
    </row>
    <row r="944">
      <c r="A944" s="258"/>
      <c r="B944" s="259"/>
      <c r="C944" s="259"/>
      <c r="D944" s="259"/>
      <c r="E944" s="259"/>
      <c r="F944" s="259"/>
      <c r="G944" s="260"/>
      <c r="H944" s="261"/>
      <c r="I944" s="261"/>
      <c r="J944" s="259"/>
      <c r="K944" s="259"/>
      <c r="L944" s="259"/>
      <c r="M944" s="256"/>
      <c r="N944" s="255"/>
      <c r="O944" s="255"/>
      <c r="P944" s="255"/>
      <c r="Q944" s="256"/>
      <c r="R944" s="255"/>
      <c r="S944" s="255"/>
      <c r="T944" s="255"/>
      <c r="U944" s="255"/>
      <c r="V944" s="255"/>
      <c r="W944" s="255"/>
      <c r="X944" s="255"/>
      <c r="Y944" s="262"/>
      <c r="Z944" s="262"/>
      <c r="AA944" s="255"/>
      <c r="AB944" s="255"/>
      <c r="AC944" s="259"/>
      <c r="AD944" s="259"/>
      <c r="AE944" s="259"/>
      <c r="AF944" s="259"/>
    </row>
    <row r="945">
      <c r="A945" s="258"/>
      <c r="B945" s="259"/>
      <c r="C945" s="259"/>
      <c r="D945" s="259"/>
      <c r="E945" s="259"/>
      <c r="F945" s="259"/>
      <c r="G945" s="260"/>
      <c r="H945" s="261"/>
      <c r="I945" s="261"/>
      <c r="J945" s="259"/>
      <c r="K945" s="259"/>
      <c r="L945" s="259"/>
      <c r="M945" s="256"/>
      <c r="N945" s="255"/>
      <c r="O945" s="255"/>
      <c r="P945" s="255"/>
      <c r="Q945" s="256"/>
      <c r="R945" s="255"/>
      <c r="S945" s="255"/>
      <c r="T945" s="255"/>
      <c r="U945" s="255"/>
      <c r="V945" s="255"/>
      <c r="W945" s="255"/>
      <c r="X945" s="255"/>
      <c r="Y945" s="262"/>
      <c r="Z945" s="262"/>
      <c r="AA945" s="255"/>
      <c r="AB945" s="255"/>
      <c r="AC945" s="259"/>
      <c r="AD945" s="259"/>
      <c r="AE945" s="259"/>
      <c r="AF945" s="259"/>
    </row>
    <row r="946">
      <c r="A946" s="258"/>
      <c r="B946" s="259"/>
      <c r="C946" s="259"/>
      <c r="D946" s="259"/>
      <c r="E946" s="259"/>
      <c r="F946" s="259"/>
      <c r="G946" s="260"/>
      <c r="H946" s="261"/>
      <c r="I946" s="261"/>
      <c r="J946" s="259"/>
      <c r="K946" s="259"/>
      <c r="L946" s="259"/>
      <c r="M946" s="256"/>
      <c r="N946" s="255"/>
      <c r="O946" s="255"/>
      <c r="P946" s="255"/>
      <c r="Q946" s="256"/>
      <c r="R946" s="255"/>
      <c r="S946" s="255"/>
      <c r="T946" s="255"/>
      <c r="U946" s="255"/>
      <c r="V946" s="255"/>
      <c r="W946" s="255"/>
      <c r="X946" s="255"/>
      <c r="Y946" s="262"/>
      <c r="Z946" s="262"/>
      <c r="AA946" s="255"/>
      <c r="AB946" s="255"/>
      <c r="AC946" s="259"/>
      <c r="AD946" s="259"/>
      <c r="AE946" s="259"/>
      <c r="AF946" s="259"/>
    </row>
    <row r="947">
      <c r="A947" s="258"/>
      <c r="B947" s="259"/>
      <c r="C947" s="259"/>
      <c r="D947" s="259"/>
      <c r="E947" s="259"/>
      <c r="F947" s="259"/>
      <c r="G947" s="260"/>
      <c r="H947" s="261"/>
      <c r="I947" s="261"/>
      <c r="J947" s="259"/>
      <c r="K947" s="259"/>
      <c r="L947" s="259"/>
      <c r="M947" s="256"/>
      <c r="N947" s="255"/>
      <c r="O947" s="255"/>
      <c r="P947" s="255"/>
      <c r="Q947" s="256"/>
      <c r="R947" s="255"/>
      <c r="S947" s="255"/>
      <c r="T947" s="255"/>
      <c r="U947" s="255"/>
      <c r="V947" s="255"/>
      <c r="W947" s="255"/>
      <c r="X947" s="255"/>
      <c r="Y947" s="262"/>
      <c r="Z947" s="262"/>
      <c r="AA947" s="255"/>
      <c r="AB947" s="255"/>
      <c r="AC947" s="259"/>
      <c r="AD947" s="259"/>
      <c r="AE947" s="259"/>
      <c r="AF947" s="259"/>
    </row>
    <row r="948">
      <c r="A948" s="258"/>
      <c r="B948" s="259"/>
      <c r="C948" s="259"/>
      <c r="D948" s="259"/>
      <c r="E948" s="259"/>
      <c r="F948" s="259"/>
      <c r="G948" s="260"/>
      <c r="H948" s="261"/>
      <c r="I948" s="261"/>
      <c r="J948" s="259"/>
      <c r="K948" s="259"/>
      <c r="L948" s="259"/>
      <c r="M948" s="256"/>
      <c r="N948" s="255"/>
      <c r="O948" s="255"/>
      <c r="P948" s="255"/>
      <c r="Q948" s="256"/>
      <c r="R948" s="255"/>
      <c r="S948" s="255"/>
      <c r="T948" s="255"/>
      <c r="U948" s="255"/>
      <c r="V948" s="255"/>
      <c r="W948" s="255"/>
      <c r="X948" s="255"/>
      <c r="Y948" s="262"/>
      <c r="Z948" s="262"/>
      <c r="AA948" s="255"/>
      <c r="AB948" s="255"/>
      <c r="AC948" s="259"/>
      <c r="AD948" s="259"/>
      <c r="AE948" s="259"/>
      <c r="AF948" s="259"/>
    </row>
    <row r="949">
      <c r="A949" s="258"/>
      <c r="B949" s="259"/>
      <c r="C949" s="259"/>
      <c r="D949" s="259"/>
      <c r="E949" s="259"/>
      <c r="F949" s="259"/>
      <c r="G949" s="260"/>
      <c r="H949" s="261"/>
      <c r="I949" s="261"/>
      <c r="J949" s="259"/>
      <c r="K949" s="259"/>
      <c r="L949" s="259"/>
      <c r="M949" s="256"/>
      <c r="N949" s="255"/>
      <c r="O949" s="255"/>
      <c r="P949" s="255"/>
      <c r="Q949" s="256"/>
      <c r="R949" s="255"/>
      <c r="S949" s="255"/>
      <c r="T949" s="255"/>
      <c r="U949" s="255"/>
      <c r="V949" s="255"/>
      <c r="W949" s="255"/>
      <c r="X949" s="255"/>
      <c r="Y949" s="262"/>
      <c r="Z949" s="262"/>
      <c r="AA949" s="255"/>
      <c r="AB949" s="255"/>
      <c r="AC949" s="259"/>
      <c r="AD949" s="259"/>
      <c r="AE949" s="259"/>
      <c r="AF949" s="259"/>
    </row>
    <row r="950">
      <c r="A950" s="258"/>
      <c r="B950" s="259"/>
      <c r="C950" s="259"/>
      <c r="D950" s="259"/>
      <c r="E950" s="259"/>
      <c r="F950" s="259"/>
      <c r="G950" s="260"/>
      <c r="H950" s="261"/>
      <c r="I950" s="261"/>
      <c r="J950" s="259"/>
      <c r="K950" s="259"/>
      <c r="L950" s="259"/>
      <c r="M950" s="256"/>
      <c r="N950" s="255"/>
      <c r="O950" s="255"/>
      <c r="P950" s="255"/>
      <c r="Q950" s="256"/>
      <c r="R950" s="255"/>
      <c r="S950" s="255"/>
      <c r="T950" s="255"/>
      <c r="U950" s="255"/>
      <c r="V950" s="255"/>
      <c r="W950" s="255"/>
      <c r="X950" s="255"/>
      <c r="Y950" s="262"/>
      <c r="Z950" s="262"/>
      <c r="AA950" s="255"/>
      <c r="AB950" s="255"/>
      <c r="AC950" s="259"/>
      <c r="AD950" s="259"/>
      <c r="AE950" s="259"/>
      <c r="AF950" s="259"/>
    </row>
    <row r="951">
      <c r="A951" s="258"/>
      <c r="B951" s="259"/>
      <c r="C951" s="259"/>
      <c r="D951" s="259"/>
      <c r="E951" s="259"/>
      <c r="F951" s="259"/>
      <c r="G951" s="260"/>
      <c r="H951" s="261"/>
      <c r="I951" s="261"/>
      <c r="J951" s="259"/>
      <c r="K951" s="259"/>
      <c r="L951" s="259"/>
      <c r="M951" s="256"/>
      <c r="N951" s="255"/>
      <c r="O951" s="255"/>
      <c r="P951" s="255"/>
      <c r="Q951" s="256"/>
      <c r="R951" s="255"/>
      <c r="S951" s="255"/>
      <c r="T951" s="255"/>
      <c r="U951" s="255"/>
      <c r="V951" s="255"/>
      <c r="W951" s="255"/>
      <c r="X951" s="255"/>
      <c r="Y951" s="262"/>
      <c r="Z951" s="262"/>
      <c r="AA951" s="255"/>
      <c r="AB951" s="255"/>
      <c r="AC951" s="259"/>
      <c r="AD951" s="259"/>
      <c r="AE951" s="259"/>
      <c r="AF951" s="259"/>
    </row>
    <row r="952">
      <c r="A952" s="258"/>
      <c r="B952" s="259"/>
      <c r="C952" s="259"/>
      <c r="D952" s="259"/>
      <c r="E952" s="259"/>
      <c r="F952" s="259"/>
      <c r="G952" s="260"/>
      <c r="H952" s="261"/>
      <c r="I952" s="261"/>
      <c r="J952" s="259"/>
      <c r="K952" s="259"/>
      <c r="L952" s="259"/>
      <c r="M952" s="256"/>
      <c r="N952" s="255"/>
      <c r="O952" s="255"/>
      <c r="P952" s="255"/>
      <c r="Q952" s="256"/>
      <c r="R952" s="255"/>
      <c r="S952" s="255"/>
      <c r="T952" s="255"/>
      <c r="U952" s="255"/>
      <c r="V952" s="255"/>
      <c r="W952" s="255"/>
      <c r="X952" s="255"/>
      <c r="Y952" s="262"/>
      <c r="Z952" s="262"/>
      <c r="AA952" s="255"/>
      <c r="AB952" s="255"/>
      <c r="AC952" s="259"/>
      <c r="AD952" s="259"/>
      <c r="AE952" s="259"/>
      <c r="AF952" s="259"/>
    </row>
    <row r="953">
      <c r="A953" s="258"/>
      <c r="B953" s="259"/>
      <c r="C953" s="259"/>
      <c r="D953" s="259"/>
      <c r="E953" s="259"/>
      <c r="F953" s="259"/>
      <c r="G953" s="260"/>
      <c r="H953" s="261"/>
      <c r="I953" s="261"/>
      <c r="J953" s="259"/>
      <c r="K953" s="259"/>
      <c r="L953" s="259"/>
      <c r="M953" s="256"/>
      <c r="N953" s="255"/>
      <c r="O953" s="255"/>
      <c r="P953" s="255"/>
      <c r="Q953" s="256"/>
      <c r="R953" s="255"/>
      <c r="S953" s="255"/>
      <c r="T953" s="255"/>
      <c r="U953" s="255"/>
      <c r="V953" s="255"/>
      <c r="W953" s="255"/>
      <c r="X953" s="255"/>
      <c r="Y953" s="262"/>
      <c r="Z953" s="262"/>
      <c r="AA953" s="255"/>
      <c r="AB953" s="255"/>
      <c r="AC953" s="259"/>
      <c r="AD953" s="259"/>
      <c r="AE953" s="259"/>
      <c r="AF953" s="259"/>
    </row>
    <row r="954">
      <c r="A954" s="258"/>
      <c r="B954" s="259"/>
      <c r="C954" s="259"/>
      <c r="D954" s="259"/>
      <c r="E954" s="259"/>
      <c r="F954" s="259"/>
      <c r="G954" s="260"/>
      <c r="H954" s="261"/>
      <c r="I954" s="261"/>
      <c r="J954" s="259"/>
      <c r="K954" s="259"/>
      <c r="L954" s="259"/>
      <c r="M954" s="256"/>
      <c r="N954" s="255"/>
      <c r="O954" s="255"/>
      <c r="P954" s="255"/>
      <c r="Q954" s="256"/>
      <c r="R954" s="255"/>
      <c r="S954" s="255"/>
      <c r="T954" s="255"/>
      <c r="U954" s="255"/>
      <c r="V954" s="255"/>
      <c r="W954" s="255"/>
      <c r="X954" s="255"/>
      <c r="Y954" s="262"/>
      <c r="Z954" s="262"/>
      <c r="AA954" s="255"/>
      <c r="AB954" s="255"/>
      <c r="AC954" s="259"/>
      <c r="AD954" s="259"/>
      <c r="AE954" s="259"/>
      <c r="AF954" s="259"/>
    </row>
    <row r="955">
      <c r="A955" s="258"/>
      <c r="B955" s="259"/>
      <c r="C955" s="259"/>
      <c r="D955" s="259"/>
      <c r="E955" s="259"/>
      <c r="F955" s="259"/>
      <c r="G955" s="260"/>
      <c r="H955" s="261"/>
      <c r="I955" s="261"/>
      <c r="J955" s="259"/>
      <c r="K955" s="259"/>
      <c r="L955" s="259"/>
      <c r="M955" s="256"/>
      <c r="N955" s="255"/>
      <c r="O955" s="255"/>
      <c r="P955" s="255"/>
      <c r="Q955" s="256"/>
      <c r="R955" s="255"/>
      <c r="S955" s="255"/>
      <c r="T955" s="255"/>
      <c r="U955" s="255"/>
      <c r="V955" s="255"/>
      <c r="W955" s="255"/>
      <c r="X955" s="255"/>
      <c r="Y955" s="262"/>
      <c r="Z955" s="262"/>
      <c r="AA955" s="255"/>
      <c r="AB955" s="255"/>
      <c r="AC955" s="259"/>
      <c r="AD955" s="259"/>
      <c r="AE955" s="259"/>
      <c r="AF955" s="259"/>
    </row>
    <row r="956">
      <c r="A956" s="258"/>
      <c r="B956" s="259"/>
      <c r="C956" s="259"/>
      <c r="D956" s="259"/>
      <c r="E956" s="259"/>
      <c r="F956" s="259"/>
      <c r="G956" s="260"/>
      <c r="H956" s="261"/>
      <c r="I956" s="261"/>
      <c r="J956" s="259"/>
      <c r="K956" s="259"/>
      <c r="L956" s="259"/>
      <c r="M956" s="256"/>
      <c r="N956" s="255"/>
      <c r="O956" s="255"/>
      <c r="P956" s="255"/>
      <c r="Q956" s="256"/>
      <c r="R956" s="255"/>
      <c r="S956" s="255"/>
      <c r="T956" s="255"/>
      <c r="U956" s="255"/>
      <c r="V956" s="255"/>
      <c r="W956" s="255"/>
      <c r="X956" s="255"/>
      <c r="Y956" s="262"/>
      <c r="Z956" s="262"/>
      <c r="AA956" s="255"/>
      <c r="AB956" s="255"/>
      <c r="AC956" s="259"/>
      <c r="AD956" s="259"/>
      <c r="AE956" s="259"/>
      <c r="AF956" s="259"/>
    </row>
    <row r="957">
      <c r="A957" s="258"/>
      <c r="B957" s="259"/>
      <c r="C957" s="259"/>
      <c r="D957" s="259"/>
      <c r="E957" s="259"/>
      <c r="F957" s="259"/>
      <c r="G957" s="260"/>
      <c r="H957" s="261"/>
      <c r="I957" s="261"/>
      <c r="J957" s="259"/>
      <c r="K957" s="259"/>
      <c r="L957" s="259"/>
      <c r="M957" s="256"/>
      <c r="N957" s="255"/>
      <c r="O957" s="255"/>
      <c r="P957" s="255"/>
      <c r="Q957" s="256"/>
      <c r="R957" s="255"/>
      <c r="S957" s="255"/>
      <c r="T957" s="255"/>
      <c r="U957" s="255"/>
      <c r="V957" s="255"/>
      <c r="W957" s="255"/>
      <c r="X957" s="255"/>
      <c r="Y957" s="262"/>
      <c r="Z957" s="262"/>
      <c r="AA957" s="255"/>
      <c r="AB957" s="255"/>
      <c r="AC957" s="259"/>
      <c r="AD957" s="259"/>
      <c r="AE957" s="259"/>
      <c r="AF957" s="259"/>
    </row>
    <row r="958">
      <c r="A958" s="258"/>
      <c r="B958" s="259"/>
      <c r="C958" s="259"/>
      <c r="D958" s="259"/>
      <c r="E958" s="259"/>
      <c r="F958" s="259"/>
      <c r="G958" s="260"/>
      <c r="H958" s="261"/>
      <c r="I958" s="261"/>
      <c r="J958" s="259"/>
      <c r="K958" s="259"/>
      <c r="L958" s="259"/>
      <c r="M958" s="256"/>
      <c r="N958" s="255"/>
      <c r="O958" s="255"/>
      <c r="P958" s="255"/>
      <c r="Q958" s="256"/>
      <c r="R958" s="255"/>
      <c r="S958" s="255"/>
      <c r="T958" s="255"/>
      <c r="U958" s="255"/>
      <c r="V958" s="255"/>
      <c r="W958" s="255"/>
      <c r="X958" s="255"/>
      <c r="Y958" s="262"/>
      <c r="Z958" s="262"/>
      <c r="AA958" s="255"/>
      <c r="AB958" s="255"/>
      <c r="AC958" s="259"/>
      <c r="AD958" s="259"/>
      <c r="AE958" s="259"/>
      <c r="AF958" s="259"/>
    </row>
    <row r="959">
      <c r="A959" s="258"/>
      <c r="B959" s="259"/>
      <c r="C959" s="259"/>
      <c r="D959" s="259"/>
      <c r="E959" s="259"/>
      <c r="F959" s="259"/>
      <c r="G959" s="260"/>
      <c r="H959" s="261"/>
      <c r="I959" s="261"/>
      <c r="J959" s="259"/>
      <c r="K959" s="259"/>
      <c r="L959" s="259"/>
      <c r="M959" s="256"/>
      <c r="N959" s="255"/>
      <c r="O959" s="255"/>
      <c r="P959" s="255"/>
      <c r="Q959" s="256"/>
      <c r="R959" s="255"/>
      <c r="S959" s="255"/>
      <c r="T959" s="255"/>
      <c r="U959" s="255"/>
      <c r="V959" s="255"/>
      <c r="W959" s="255"/>
      <c r="X959" s="255"/>
      <c r="Y959" s="262"/>
      <c r="Z959" s="262"/>
      <c r="AA959" s="255"/>
      <c r="AB959" s="255"/>
      <c r="AC959" s="259"/>
      <c r="AD959" s="259"/>
      <c r="AE959" s="259"/>
      <c r="AF959" s="259"/>
    </row>
    <row r="960">
      <c r="A960" s="258"/>
      <c r="B960" s="259"/>
      <c r="C960" s="259"/>
      <c r="D960" s="259"/>
      <c r="E960" s="259"/>
      <c r="F960" s="259"/>
      <c r="G960" s="260"/>
      <c r="H960" s="261"/>
      <c r="I960" s="261"/>
      <c r="J960" s="259"/>
      <c r="K960" s="259"/>
      <c r="L960" s="259"/>
      <c r="M960" s="256"/>
      <c r="N960" s="255"/>
      <c r="O960" s="255"/>
      <c r="P960" s="255"/>
      <c r="Q960" s="256"/>
      <c r="R960" s="255"/>
      <c r="S960" s="255"/>
      <c r="T960" s="255"/>
      <c r="U960" s="255"/>
      <c r="V960" s="255"/>
      <c r="W960" s="255"/>
      <c r="X960" s="255"/>
      <c r="Y960" s="262"/>
      <c r="Z960" s="262"/>
      <c r="AA960" s="255"/>
      <c r="AB960" s="255"/>
      <c r="AC960" s="259"/>
      <c r="AD960" s="259"/>
      <c r="AE960" s="259"/>
      <c r="AF960" s="259"/>
    </row>
    <row r="961">
      <c r="A961" s="258"/>
      <c r="B961" s="259"/>
      <c r="C961" s="259"/>
      <c r="D961" s="259"/>
      <c r="E961" s="259"/>
      <c r="F961" s="259"/>
      <c r="G961" s="260"/>
      <c r="H961" s="261"/>
      <c r="I961" s="261"/>
      <c r="J961" s="259"/>
      <c r="K961" s="259"/>
      <c r="L961" s="259"/>
      <c r="M961" s="256"/>
      <c r="N961" s="255"/>
      <c r="O961" s="255"/>
      <c r="P961" s="255"/>
      <c r="Q961" s="256"/>
      <c r="R961" s="255"/>
      <c r="S961" s="255"/>
      <c r="T961" s="255"/>
      <c r="U961" s="255"/>
      <c r="V961" s="255"/>
      <c r="W961" s="255"/>
      <c r="X961" s="255"/>
      <c r="Y961" s="262"/>
      <c r="Z961" s="262"/>
      <c r="AA961" s="255"/>
      <c r="AB961" s="255"/>
      <c r="AC961" s="259"/>
      <c r="AD961" s="259"/>
      <c r="AE961" s="259"/>
      <c r="AF961" s="259"/>
    </row>
    <row r="962">
      <c r="A962" s="258"/>
      <c r="B962" s="259"/>
      <c r="C962" s="259"/>
      <c r="D962" s="259"/>
      <c r="E962" s="259"/>
      <c r="F962" s="259"/>
      <c r="G962" s="260"/>
      <c r="H962" s="261"/>
      <c r="I962" s="261"/>
      <c r="J962" s="259"/>
      <c r="K962" s="259"/>
      <c r="L962" s="259"/>
      <c r="M962" s="256"/>
      <c r="N962" s="255"/>
      <c r="O962" s="255"/>
      <c r="P962" s="255"/>
      <c r="Q962" s="256"/>
      <c r="R962" s="255"/>
      <c r="S962" s="255"/>
      <c r="T962" s="255"/>
      <c r="U962" s="255"/>
      <c r="V962" s="255"/>
      <c r="W962" s="255"/>
      <c r="X962" s="255"/>
      <c r="Y962" s="262"/>
      <c r="Z962" s="262"/>
      <c r="AA962" s="255"/>
      <c r="AB962" s="255"/>
      <c r="AC962" s="259"/>
      <c r="AD962" s="259"/>
      <c r="AE962" s="259"/>
      <c r="AF962" s="259"/>
    </row>
    <row r="963">
      <c r="A963" s="258"/>
      <c r="B963" s="259"/>
      <c r="C963" s="259"/>
      <c r="D963" s="259"/>
      <c r="E963" s="259"/>
      <c r="F963" s="259"/>
      <c r="G963" s="260"/>
      <c r="H963" s="261"/>
      <c r="I963" s="261"/>
      <c r="J963" s="259"/>
      <c r="K963" s="259"/>
      <c r="L963" s="259"/>
      <c r="M963" s="256"/>
      <c r="N963" s="255"/>
      <c r="O963" s="255"/>
      <c r="P963" s="255"/>
      <c r="Q963" s="256"/>
      <c r="R963" s="255"/>
      <c r="S963" s="255"/>
      <c r="T963" s="255"/>
      <c r="U963" s="255"/>
      <c r="V963" s="255"/>
      <c r="W963" s="255"/>
      <c r="X963" s="255"/>
      <c r="Y963" s="262"/>
      <c r="Z963" s="262"/>
      <c r="AA963" s="255"/>
      <c r="AB963" s="255"/>
      <c r="AC963" s="259"/>
      <c r="AD963" s="259"/>
      <c r="AE963" s="259"/>
      <c r="AF963" s="259"/>
    </row>
    <row r="964">
      <c r="A964" s="258"/>
      <c r="B964" s="259"/>
      <c r="C964" s="259"/>
      <c r="D964" s="259"/>
      <c r="E964" s="259"/>
      <c r="F964" s="259"/>
      <c r="G964" s="260"/>
      <c r="H964" s="261"/>
      <c r="I964" s="261"/>
      <c r="J964" s="259"/>
      <c r="K964" s="259"/>
      <c r="L964" s="259"/>
      <c r="M964" s="256"/>
      <c r="N964" s="255"/>
      <c r="O964" s="255"/>
      <c r="P964" s="255"/>
      <c r="Q964" s="256"/>
      <c r="R964" s="255"/>
      <c r="S964" s="255"/>
      <c r="T964" s="255"/>
      <c r="U964" s="255"/>
      <c r="V964" s="255"/>
      <c r="W964" s="255"/>
      <c r="X964" s="255"/>
      <c r="Y964" s="262"/>
      <c r="Z964" s="262"/>
      <c r="AA964" s="255"/>
      <c r="AB964" s="255"/>
      <c r="AC964" s="259"/>
      <c r="AD964" s="259"/>
      <c r="AE964" s="259"/>
      <c r="AF964" s="259"/>
    </row>
    <row r="965">
      <c r="A965" s="258"/>
      <c r="B965" s="259"/>
      <c r="C965" s="259"/>
      <c r="D965" s="259"/>
      <c r="E965" s="259"/>
      <c r="F965" s="259"/>
      <c r="G965" s="260"/>
      <c r="H965" s="261"/>
      <c r="I965" s="261"/>
      <c r="J965" s="259"/>
      <c r="K965" s="259"/>
      <c r="L965" s="259"/>
      <c r="M965" s="256"/>
      <c r="N965" s="255"/>
      <c r="O965" s="255"/>
      <c r="P965" s="255"/>
      <c r="Q965" s="256"/>
      <c r="R965" s="255"/>
      <c r="S965" s="255"/>
      <c r="T965" s="255"/>
      <c r="U965" s="255"/>
      <c r="V965" s="255"/>
      <c r="W965" s="255"/>
      <c r="X965" s="255"/>
      <c r="Y965" s="262"/>
      <c r="Z965" s="262"/>
      <c r="AA965" s="255"/>
      <c r="AB965" s="255"/>
      <c r="AC965" s="259"/>
      <c r="AD965" s="259"/>
      <c r="AE965" s="259"/>
      <c r="AF965" s="259"/>
    </row>
    <row r="966">
      <c r="A966" s="258"/>
      <c r="B966" s="259"/>
      <c r="C966" s="259"/>
      <c r="D966" s="259"/>
      <c r="E966" s="259"/>
      <c r="F966" s="259"/>
      <c r="G966" s="260"/>
      <c r="H966" s="261"/>
      <c r="I966" s="261"/>
      <c r="J966" s="259"/>
      <c r="K966" s="259"/>
      <c r="L966" s="259"/>
      <c r="M966" s="256"/>
      <c r="N966" s="255"/>
      <c r="O966" s="255"/>
      <c r="P966" s="255"/>
      <c r="Q966" s="256"/>
      <c r="R966" s="255"/>
      <c r="S966" s="255"/>
      <c r="T966" s="255"/>
      <c r="U966" s="255"/>
      <c r="V966" s="255"/>
      <c r="W966" s="255"/>
      <c r="X966" s="255"/>
      <c r="Y966" s="262"/>
      <c r="Z966" s="262"/>
      <c r="AA966" s="255"/>
      <c r="AB966" s="255"/>
      <c r="AC966" s="259"/>
      <c r="AD966" s="259"/>
      <c r="AE966" s="259"/>
      <c r="AF966" s="259"/>
    </row>
    <row r="967">
      <c r="A967" s="258"/>
      <c r="B967" s="259"/>
      <c r="C967" s="259"/>
      <c r="D967" s="259"/>
      <c r="E967" s="259"/>
      <c r="F967" s="259"/>
      <c r="G967" s="260"/>
      <c r="H967" s="261"/>
      <c r="I967" s="261"/>
      <c r="J967" s="259"/>
      <c r="K967" s="259"/>
      <c r="L967" s="259"/>
      <c r="M967" s="256"/>
      <c r="N967" s="255"/>
      <c r="O967" s="255"/>
      <c r="P967" s="255"/>
      <c r="Q967" s="256"/>
      <c r="R967" s="255"/>
      <c r="S967" s="255"/>
      <c r="T967" s="255"/>
      <c r="U967" s="255"/>
      <c r="V967" s="255"/>
      <c r="W967" s="255"/>
      <c r="X967" s="255"/>
      <c r="Y967" s="262"/>
      <c r="Z967" s="262"/>
      <c r="AA967" s="255"/>
      <c r="AB967" s="255"/>
      <c r="AC967" s="259"/>
      <c r="AD967" s="259"/>
      <c r="AE967" s="259"/>
      <c r="AF967" s="259"/>
    </row>
    <row r="968">
      <c r="A968" s="258"/>
      <c r="B968" s="259"/>
      <c r="C968" s="259"/>
      <c r="D968" s="259"/>
      <c r="E968" s="259"/>
      <c r="F968" s="259"/>
      <c r="G968" s="260"/>
      <c r="H968" s="261"/>
      <c r="I968" s="261"/>
      <c r="J968" s="259"/>
      <c r="K968" s="259"/>
      <c r="L968" s="259"/>
      <c r="M968" s="256"/>
      <c r="N968" s="255"/>
      <c r="O968" s="255"/>
      <c r="P968" s="255"/>
      <c r="Q968" s="256"/>
      <c r="R968" s="255"/>
      <c r="S968" s="255"/>
      <c r="T968" s="255"/>
      <c r="U968" s="255"/>
      <c r="V968" s="255"/>
      <c r="W968" s="255"/>
      <c r="X968" s="255"/>
      <c r="Y968" s="262"/>
      <c r="Z968" s="262"/>
      <c r="AA968" s="255"/>
      <c r="AB968" s="255"/>
      <c r="AC968" s="259"/>
      <c r="AD968" s="259"/>
      <c r="AE968" s="259"/>
      <c r="AF968" s="259"/>
    </row>
    <row r="969">
      <c r="A969" s="258"/>
      <c r="B969" s="259"/>
      <c r="C969" s="259"/>
      <c r="D969" s="259"/>
      <c r="E969" s="259"/>
      <c r="F969" s="259"/>
      <c r="G969" s="260"/>
      <c r="H969" s="261"/>
      <c r="I969" s="261"/>
      <c r="J969" s="259"/>
      <c r="K969" s="259"/>
      <c r="L969" s="259"/>
      <c r="M969" s="256"/>
      <c r="N969" s="255"/>
      <c r="O969" s="255"/>
      <c r="P969" s="255"/>
      <c r="Q969" s="256"/>
      <c r="R969" s="255"/>
      <c r="S969" s="255"/>
      <c r="T969" s="255"/>
      <c r="U969" s="255"/>
      <c r="V969" s="255"/>
      <c r="W969" s="255"/>
      <c r="X969" s="255"/>
      <c r="Y969" s="262"/>
      <c r="Z969" s="262"/>
      <c r="AA969" s="255"/>
      <c r="AB969" s="255"/>
      <c r="AC969" s="259"/>
      <c r="AD969" s="259"/>
      <c r="AE969" s="259"/>
      <c r="AF969" s="259"/>
    </row>
    <row r="970">
      <c r="A970" s="258"/>
      <c r="B970" s="259"/>
      <c r="C970" s="259"/>
      <c r="D970" s="259"/>
      <c r="E970" s="259"/>
      <c r="F970" s="259"/>
      <c r="G970" s="260"/>
      <c r="H970" s="261"/>
      <c r="I970" s="261"/>
      <c r="J970" s="259"/>
      <c r="K970" s="259"/>
      <c r="L970" s="259"/>
      <c r="M970" s="256"/>
      <c r="N970" s="255"/>
      <c r="O970" s="255"/>
      <c r="P970" s="255"/>
      <c r="Q970" s="256"/>
      <c r="R970" s="255"/>
      <c r="S970" s="255"/>
      <c r="T970" s="255"/>
      <c r="U970" s="255"/>
      <c r="V970" s="255"/>
      <c r="W970" s="255"/>
      <c r="X970" s="255"/>
      <c r="Y970" s="262"/>
      <c r="Z970" s="262"/>
      <c r="AA970" s="255"/>
      <c r="AB970" s="255"/>
      <c r="AC970" s="259"/>
      <c r="AD970" s="259"/>
      <c r="AE970" s="259"/>
      <c r="AF970" s="259"/>
    </row>
    <row r="971">
      <c r="A971" s="258"/>
      <c r="B971" s="259"/>
      <c r="C971" s="259"/>
      <c r="D971" s="259"/>
      <c r="E971" s="259"/>
      <c r="F971" s="259"/>
      <c r="G971" s="260"/>
      <c r="H971" s="261"/>
      <c r="I971" s="261"/>
      <c r="J971" s="259"/>
      <c r="K971" s="259"/>
      <c r="L971" s="259"/>
      <c r="M971" s="256"/>
      <c r="N971" s="255"/>
      <c r="O971" s="255"/>
      <c r="P971" s="255"/>
      <c r="Q971" s="256"/>
      <c r="R971" s="255"/>
      <c r="S971" s="255"/>
      <c r="T971" s="255"/>
      <c r="U971" s="255"/>
      <c r="V971" s="255"/>
      <c r="W971" s="255"/>
      <c r="X971" s="255"/>
      <c r="Y971" s="262"/>
      <c r="Z971" s="262"/>
      <c r="AA971" s="255"/>
      <c r="AB971" s="255"/>
      <c r="AC971" s="259"/>
      <c r="AD971" s="259"/>
      <c r="AE971" s="259"/>
      <c r="AF971" s="259"/>
    </row>
    <row r="972">
      <c r="A972" s="258"/>
      <c r="B972" s="259"/>
      <c r="C972" s="259"/>
      <c r="D972" s="259"/>
      <c r="E972" s="259"/>
      <c r="F972" s="259"/>
      <c r="G972" s="260"/>
      <c r="H972" s="261"/>
      <c r="I972" s="261"/>
      <c r="J972" s="259"/>
      <c r="K972" s="259"/>
      <c r="L972" s="259"/>
      <c r="M972" s="256"/>
      <c r="N972" s="255"/>
      <c r="O972" s="255"/>
      <c r="P972" s="255"/>
      <c r="Q972" s="256"/>
      <c r="R972" s="255"/>
      <c r="S972" s="255"/>
      <c r="T972" s="255"/>
      <c r="U972" s="255"/>
      <c r="V972" s="255"/>
      <c r="W972" s="255"/>
      <c r="X972" s="255"/>
      <c r="Y972" s="262"/>
      <c r="Z972" s="262"/>
      <c r="AA972" s="255"/>
      <c r="AB972" s="255"/>
      <c r="AC972" s="259"/>
      <c r="AD972" s="259"/>
      <c r="AE972" s="259"/>
      <c r="AF972" s="259"/>
    </row>
    <row r="973">
      <c r="A973" s="258"/>
      <c r="B973" s="259"/>
      <c r="C973" s="259"/>
      <c r="D973" s="259"/>
      <c r="E973" s="259"/>
      <c r="F973" s="259"/>
      <c r="G973" s="260"/>
      <c r="H973" s="261"/>
      <c r="I973" s="261"/>
      <c r="J973" s="259"/>
      <c r="K973" s="259"/>
      <c r="L973" s="259"/>
      <c r="M973" s="256"/>
      <c r="N973" s="255"/>
      <c r="O973" s="255"/>
      <c r="P973" s="255"/>
      <c r="Q973" s="256"/>
      <c r="R973" s="255"/>
      <c r="S973" s="255"/>
      <c r="T973" s="255"/>
      <c r="U973" s="255"/>
      <c r="V973" s="255"/>
      <c r="W973" s="255"/>
      <c r="X973" s="255"/>
      <c r="Y973" s="262"/>
      <c r="Z973" s="262"/>
      <c r="AA973" s="255"/>
      <c r="AB973" s="255"/>
      <c r="AC973" s="259"/>
      <c r="AD973" s="259"/>
      <c r="AE973" s="259"/>
      <c r="AF973" s="259"/>
    </row>
    <row r="974">
      <c r="A974" s="258"/>
      <c r="B974" s="259"/>
      <c r="C974" s="259"/>
      <c r="D974" s="259"/>
      <c r="E974" s="259"/>
      <c r="F974" s="259"/>
      <c r="G974" s="260"/>
      <c r="H974" s="261"/>
      <c r="I974" s="261"/>
      <c r="J974" s="259"/>
      <c r="K974" s="259"/>
      <c r="L974" s="259"/>
      <c r="M974" s="256"/>
      <c r="N974" s="255"/>
      <c r="O974" s="255"/>
      <c r="P974" s="255"/>
      <c r="Q974" s="256"/>
      <c r="R974" s="255"/>
      <c r="S974" s="255"/>
      <c r="T974" s="255"/>
      <c r="U974" s="255"/>
      <c r="V974" s="255"/>
      <c r="W974" s="255"/>
      <c r="X974" s="255"/>
      <c r="Y974" s="262"/>
      <c r="Z974" s="262"/>
      <c r="AA974" s="255"/>
      <c r="AB974" s="255"/>
      <c r="AC974" s="259"/>
      <c r="AD974" s="259"/>
      <c r="AE974" s="259"/>
      <c r="AF974" s="259"/>
    </row>
    <row r="975">
      <c r="A975" s="258"/>
      <c r="B975" s="259"/>
      <c r="C975" s="259"/>
      <c r="D975" s="259"/>
      <c r="E975" s="259"/>
      <c r="F975" s="259"/>
      <c r="G975" s="260"/>
      <c r="H975" s="261"/>
      <c r="I975" s="261"/>
      <c r="J975" s="259"/>
      <c r="K975" s="259"/>
      <c r="L975" s="259"/>
      <c r="M975" s="256"/>
      <c r="N975" s="255"/>
      <c r="O975" s="255"/>
      <c r="P975" s="255"/>
      <c r="Q975" s="256"/>
      <c r="R975" s="255"/>
      <c r="S975" s="255"/>
      <c r="T975" s="255"/>
      <c r="U975" s="255"/>
      <c r="V975" s="255"/>
      <c r="W975" s="255"/>
      <c r="X975" s="255"/>
      <c r="Y975" s="262"/>
      <c r="Z975" s="262"/>
      <c r="AA975" s="255"/>
      <c r="AB975" s="255"/>
      <c r="AC975" s="259"/>
      <c r="AD975" s="259"/>
      <c r="AE975" s="259"/>
      <c r="AF975" s="259"/>
    </row>
    <row r="976">
      <c r="A976" s="258"/>
      <c r="B976" s="259"/>
      <c r="C976" s="259"/>
      <c r="D976" s="259"/>
      <c r="E976" s="259"/>
      <c r="F976" s="259"/>
      <c r="G976" s="260"/>
      <c r="H976" s="261"/>
      <c r="I976" s="261"/>
      <c r="J976" s="259"/>
      <c r="K976" s="259"/>
      <c r="L976" s="259"/>
      <c r="M976" s="256"/>
      <c r="N976" s="255"/>
      <c r="O976" s="255"/>
      <c r="P976" s="255"/>
      <c r="Q976" s="256"/>
      <c r="R976" s="255"/>
      <c r="S976" s="255"/>
      <c r="T976" s="255"/>
      <c r="U976" s="255"/>
      <c r="V976" s="255"/>
      <c r="W976" s="255"/>
      <c r="X976" s="255"/>
      <c r="Y976" s="262"/>
      <c r="Z976" s="262"/>
      <c r="AA976" s="255"/>
      <c r="AB976" s="255"/>
      <c r="AC976" s="259"/>
      <c r="AD976" s="259"/>
      <c r="AE976" s="259"/>
      <c r="AF976" s="259"/>
    </row>
    <row r="977">
      <c r="A977" s="258"/>
      <c r="B977" s="259"/>
      <c r="C977" s="259"/>
      <c r="D977" s="259"/>
      <c r="E977" s="259"/>
      <c r="F977" s="259"/>
      <c r="G977" s="260"/>
      <c r="H977" s="261"/>
      <c r="I977" s="261"/>
      <c r="J977" s="259"/>
      <c r="K977" s="259"/>
      <c r="L977" s="259"/>
      <c r="M977" s="256"/>
      <c r="N977" s="255"/>
      <c r="O977" s="255"/>
      <c r="P977" s="255"/>
      <c r="Q977" s="256"/>
      <c r="R977" s="255"/>
      <c r="S977" s="255"/>
      <c r="T977" s="255"/>
      <c r="U977" s="255"/>
      <c r="V977" s="255"/>
      <c r="W977" s="255"/>
      <c r="X977" s="255"/>
      <c r="Y977" s="262"/>
      <c r="Z977" s="262"/>
      <c r="AA977" s="255"/>
      <c r="AB977" s="255"/>
      <c r="AC977" s="259"/>
      <c r="AD977" s="259"/>
      <c r="AE977" s="259"/>
      <c r="AF977" s="259"/>
    </row>
    <row r="978">
      <c r="A978" s="258"/>
      <c r="B978" s="259"/>
      <c r="C978" s="259"/>
      <c r="D978" s="259"/>
      <c r="E978" s="259"/>
      <c r="F978" s="259"/>
      <c r="G978" s="260"/>
      <c r="H978" s="261"/>
      <c r="I978" s="261"/>
      <c r="J978" s="259"/>
      <c r="K978" s="259"/>
      <c r="L978" s="259"/>
      <c r="M978" s="256"/>
      <c r="N978" s="255"/>
      <c r="O978" s="255"/>
      <c r="P978" s="255"/>
      <c r="Q978" s="256"/>
      <c r="R978" s="255"/>
      <c r="S978" s="255"/>
      <c r="T978" s="255"/>
      <c r="U978" s="255"/>
      <c r="V978" s="255"/>
      <c r="W978" s="255"/>
      <c r="X978" s="255"/>
      <c r="Y978" s="262"/>
      <c r="Z978" s="262"/>
      <c r="AA978" s="255"/>
      <c r="AB978" s="255"/>
      <c r="AC978" s="259"/>
      <c r="AD978" s="259"/>
      <c r="AE978" s="259"/>
      <c r="AF978" s="259"/>
    </row>
    <row r="979">
      <c r="A979" s="258"/>
      <c r="B979" s="259"/>
      <c r="C979" s="259"/>
      <c r="D979" s="259"/>
      <c r="E979" s="259"/>
      <c r="F979" s="259"/>
      <c r="G979" s="260"/>
      <c r="H979" s="261"/>
      <c r="I979" s="261"/>
      <c r="J979" s="259"/>
      <c r="K979" s="259"/>
      <c r="L979" s="259"/>
      <c r="M979" s="256"/>
      <c r="N979" s="255"/>
      <c r="O979" s="255"/>
      <c r="P979" s="255"/>
      <c r="Q979" s="256"/>
      <c r="R979" s="255"/>
      <c r="S979" s="255"/>
      <c r="T979" s="255"/>
      <c r="U979" s="255"/>
      <c r="V979" s="255"/>
      <c r="W979" s="255"/>
      <c r="X979" s="255"/>
      <c r="Y979" s="262"/>
      <c r="Z979" s="262"/>
      <c r="AA979" s="255"/>
      <c r="AB979" s="255"/>
      <c r="AC979" s="259"/>
      <c r="AD979" s="259"/>
      <c r="AE979" s="259"/>
      <c r="AF979" s="259"/>
    </row>
    <row r="980">
      <c r="A980" s="258"/>
      <c r="B980" s="259"/>
      <c r="C980" s="259"/>
      <c r="D980" s="259"/>
      <c r="E980" s="259"/>
      <c r="F980" s="259"/>
      <c r="G980" s="260"/>
      <c r="H980" s="261"/>
      <c r="I980" s="261"/>
      <c r="J980" s="259"/>
      <c r="K980" s="259"/>
      <c r="L980" s="259"/>
      <c r="M980" s="256"/>
      <c r="N980" s="255"/>
      <c r="O980" s="255"/>
      <c r="P980" s="255"/>
      <c r="Q980" s="256"/>
      <c r="R980" s="255"/>
      <c r="S980" s="255"/>
      <c r="T980" s="255"/>
      <c r="U980" s="255"/>
      <c r="V980" s="255"/>
      <c r="W980" s="255"/>
      <c r="X980" s="255"/>
      <c r="Y980" s="262"/>
      <c r="Z980" s="262"/>
      <c r="AA980" s="255"/>
      <c r="AB980" s="255"/>
      <c r="AC980" s="259"/>
      <c r="AD980" s="259"/>
      <c r="AE980" s="259"/>
      <c r="AF980" s="259"/>
    </row>
    <row r="981">
      <c r="A981" s="258"/>
      <c r="B981" s="259"/>
      <c r="C981" s="259"/>
      <c r="D981" s="259"/>
      <c r="E981" s="259"/>
      <c r="F981" s="259"/>
      <c r="G981" s="260"/>
      <c r="H981" s="261"/>
      <c r="I981" s="261"/>
      <c r="J981" s="259"/>
      <c r="K981" s="259"/>
      <c r="L981" s="259"/>
      <c r="M981" s="256"/>
      <c r="N981" s="255"/>
      <c r="O981" s="255"/>
      <c r="P981" s="255"/>
      <c r="Q981" s="256"/>
      <c r="R981" s="255"/>
      <c r="S981" s="255"/>
      <c r="T981" s="255"/>
      <c r="U981" s="255"/>
      <c r="V981" s="255"/>
      <c r="W981" s="255"/>
      <c r="X981" s="255"/>
      <c r="Y981" s="262"/>
      <c r="Z981" s="262"/>
      <c r="AA981" s="255"/>
      <c r="AB981" s="255"/>
      <c r="AC981" s="259"/>
      <c r="AD981" s="259"/>
      <c r="AE981" s="259"/>
      <c r="AF981" s="259"/>
    </row>
    <row r="982">
      <c r="A982" s="258"/>
      <c r="B982" s="259"/>
      <c r="C982" s="259"/>
      <c r="D982" s="259"/>
      <c r="E982" s="259"/>
      <c r="F982" s="259"/>
      <c r="G982" s="260"/>
      <c r="H982" s="261"/>
      <c r="I982" s="261"/>
      <c r="J982" s="259"/>
      <c r="K982" s="259"/>
      <c r="L982" s="259"/>
      <c r="M982" s="256"/>
      <c r="N982" s="255"/>
      <c r="O982" s="255"/>
      <c r="P982" s="255"/>
      <c r="Q982" s="256"/>
      <c r="R982" s="255"/>
      <c r="S982" s="255"/>
      <c r="T982" s="255"/>
      <c r="U982" s="255"/>
      <c r="V982" s="255"/>
      <c r="W982" s="255"/>
      <c r="X982" s="255"/>
      <c r="Y982" s="262"/>
      <c r="Z982" s="262"/>
      <c r="AA982" s="255"/>
      <c r="AB982" s="255"/>
      <c r="AC982" s="259"/>
      <c r="AD982" s="259"/>
      <c r="AE982" s="259"/>
      <c r="AF982" s="259"/>
    </row>
    <row r="983">
      <c r="A983" s="258"/>
      <c r="B983" s="259"/>
      <c r="C983" s="259"/>
      <c r="D983" s="259"/>
      <c r="E983" s="259"/>
      <c r="F983" s="259"/>
      <c r="G983" s="260"/>
      <c r="H983" s="261"/>
      <c r="I983" s="261"/>
      <c r="J983" s="259"/>
      <c r="K983" s="259"/>
      <c r="L983" s="259"/>
      <c r="M983" s="256"/>
      <c r="N983" s="255"/>
      <c r="O983" s="255"/>
      <c r="P983" s="255"/>
      <c r="Q983" s="256"/>
      <c r="R983" s="255"/>
      <c r="S983" s="255"/>
      <c r="T983" s="255"/>
      <c r="U983" s="255"/>
      <c r="V983" s="255"/>
      <c r="W983" s="255"/>
      <c r="X983" s="255"/>
      <c r="Y983" s="262"/>
      <c r="Z983" s="262"/>
      <c r="AA983" s="255"/>
      <c r="AB983" s="255"/>
      <c r="AC983" s="259"/>
      <c r="AD983" s="259"/>
      <c r="AE983" s="259"/>
      <c r="AF983" s="259"/>
    </row>
    <row r="984">
      <c r="A984" s="258"/>
      <c r="B984" s="259"/>
      <c r="C984" s="259"/>
      <c r="D984" s="259"/>
      <c r="E984" s="259"/>
      <c r="F984" s="259"/>
      <c r="G984" s="260"/>
      <c r="H984" s="261"/>
      <c r="I984" s="261"/>
      <c r="J984" s="259"/>
      <c r="K984" s="259"/>
      <c r="L984" s="259"/>
      <c r="M984" s="256"/>
      <c r="N984" s="255"/>
      <c r="O984" s="255"/>
      <c r="P984" s="255"/>
      <c r="Q984" s="256"/>
      <c r="R984" s="255"/>
      <c r="S984" s="255"/>
      <c r="T984" s="255"/>
      <c r="U984" s="255"/>
      <c r="V984" s="255"/>
      <c r="W984" s="255"/>
      <c r="X984" s="255"/>
      <c r="Y984" s="262"/>
      <c r="Z984" s="262"/>
      <c r="AA984" s="255"/>
      <c r="AB984" s="255"/>
      <c r="AC984" s="259"/>
      <c r="AD984" s="259"/>
      <c r="AE984" s="259"/>
      <c r="AF984" s="259"/>
    </row>
    <row r="985">
      <c r="A985" s="258"/>
      <c r="B985" s="259"/>
      <c r="C985" s="259"/>
      <c r="D985" s="259"/>
      <c r="E985" s="259"/>
      <c r="F985" s="259"/>
      <c r="G985" s="260"/>
      <c r="H985" s="261"/>
      <c r="I985" s="261"/>
      <c r="J985" s="259"/>
      <c r="K985" s="259"/>
      <c r="L985" s="259"/>
      <c r="M985" s="256"/>
      <c r="N985" s="255"/>
      <c r="O985" s="255"/>
      <c r="P985" s="255"/>
      <c r="Q985" s="256"/>
      <c r="R985" s="255"/>
      <c r="S985" s="255"/>
      <c r="T985" s="255"/>
      <c r="U985" s="255"/>
      <c r="V985" s="255"/>
      <c r="W985" s="255"/>
      <c r="X985" s="255"/>
      <c r="Y985" s="262"/>
      <c r="Z985" s="262"/>
      <c r="AA985" s="255"/>
      <c r="AB985" s="255"/>
      <c r="AC985" s="259"/>
      <c r="AD985" s="259"/>
      <c r="AE985" s="259"/>
      <c r="AF985" s="259"/>
    </row>
    <row r="986">
      <c r="A986" s="258"/>
      <c r="B986" s="259"/>
      <c r="C986" s="259"/>
      <c r="D986" s="259"/>
      <c r="E986" s="259"/>
      <c r="F986" s="259"/>
      <c r="G986" s="260"/>
      <c r="H986" s="261"/>
      <c r="I986" s="261"/>
      <c r="J986" s="259"/>
      <c r="K986" s="259"/>
      <c r="L986" s="259"/>
      <c r="M986" s="256"/>
      <c r="N986" s="255"/>
      <c r="O986" s="255"/>
      <c r="P986" s="255"/>
      <c r="Q986" s="256"/>
      <c r="R986" s="255"/>
      <c r="S986" s="255"/>
      <c r="T986" s="255"/>
      <c r="U986" s="255"/>
      <c r="V986" s="255"/>
      <c r="W986" s="255"/>
      <c r="X986" s="255"/>
      <c r="Y986" s="262"/>
      <c r="Z986" s="262"/>
      <c r="AA986" s="255"/>
      <c r="AB986" s="255"/>
      <c r="AC986" s="259"/>
      <c r="AD986" s="259"/>
      <c r="AE986" s="259"/>
      <c r="AF986" s="259"/>
    </row>
    <row r="987">
      <c r="A987" s="258"/>
      <c r="B987" s="259"/>
      <c r="C987" s="259"/>
      <c r="D987" s="259"/>
      <c r="E987" s="259"/>
      <c r="F987" s="259"/>
      <c r="G987" s="260"/>
      <c r="H987" s="261"/>
      <c r="I987" s="261"/>
      <c r="J987" s="259"/>
      <c r="K987" s="259"/>
      <c r="L987" s="259"/>
      <c r="M987" s="256"/>
      <c r="N987" s="255"/>
      <c r="O987" s="255"/>
      <c r="P987" s="255"/>
      <c r="Q987" s="256"/>
      <c r="R987" s="255"/>
      <c r="S987" s="255"/>
      <c r="T987" s="255"/>
      <c r="U987" s="255"/>
      <c r="V987" s="255"/>
      <c r="W987" s="255"/>
      <c r="X987" s="255"/>
      <c r="Y987" s="262"/>
      <c r="Z987" s="262"/>
      <c r="AA987" s="255"/>
      <c r="AB987" s="255"/>
      <c r="AC987" s="259"/>
      <c r="AD987" s="259"/>
      <c r="AE987" s="259"/>
      <c r="AF987" s="259"/>
    </row>
    <row r="988">
      <c r="A988" s="258"/>
      <c r="B988" s="259"/>
      <c r="C988" s="259"/>
      <c r="D988" s="259"/>
      <c r="E988" s="259"/>
      <c r="F988" s="259"/>
      <c r="G988" s="260"/>
      <c r="H988" s="261"/>
      <c r="I988" s="261"/>
      <c r="J988" s="259"/>
      <c r="K988" s="259"/>
      <c r="L988" s="259"/>
      <c r="M988" s="256"/>
      <c r="N988" s="255"/>
      <c r="O988" s="255"/>
      <c r="P988" s="255"/>
      <c r="Q988" s="256"/>
      <c r="R988" s="255"/>
      <c r="S988" s="255"/>
      <c r="T988" s="255"/>
      <c r="U988" s="255"/>
      <c r="V988" s="255"/>
      <c r="W988" s="255"/>
      <c r="X988" s="255"/>
      <c r="Y988" s="262"/>
      <c r="Z988" s="262"/>
      <c r="AA988" s="255"/>
      <c r="AB988" s="255"/>
      <c r="AC988" s="259"/>
      <c r="AD988" s="259"/>
      <c r="AE988" s="259"/>
      <c r="AF988" s="259"/>
    </row>
    <row r="989">
      <c r="A989" s="258"/>
      <c r="B989" s="259"/>
      <c r="C989" s="259"/>
      <c r="D989" s="259"/>
      <c r="E989" s="259"/>
      <c r="F989" s="259"/>
      <c r="G989" s="260"/>
      <c r="H989" s="261"/>
      <c r="I989" s="261"/>
      <c r="J989" s="259"/>
      <c r="K989" s="259"/>
      <c r="L989" s="259"/>
      <c r="M989" s="256"/>
      <c r="N989" s="255"/>
      <c r="O989" s="255"/>
      <c r="P989" s="255"/>
      <c r="Q989" s="256"/>
      <c r="R989" s="255"/>
      <c r="S989" s="255"/>
      <c r="T989" s="255"/>
      <c r="U989" s="255"/>
      <c r="V989" s="255"/>
      <c r="W989" s="255"/>
      <c r="X989" s="255"/>
      <c r="Y989" s="262"/>
      <c r="Z989" s="262"/>
      <c r="AA989" s="255"/>
      <c r="AB989" s="255"/>
      <c r="AC989" s="259"/>
      <c r="AD989" s="259"/>
      <c r="AE989" s="259"/>
      <c r="AF989" s="259"/>
    </row>
    <row r="990">
      <c r="A990" s="258"/>
      <c r="B990" s="259"/>
      <c r="C990" s="259"/>
      <c r="D990" s="259"/>
      <c r="E990" s="259"/>
      <c r="F990" s="259"/>
      <c r="G990" s="260"/>
      <c r="H990" s="261"/>
      <c r="I990" s="261"/>
      <c r="J990" s="259"/>
      <c r="K990" s="259"/>
      <c r="L990" s="259"/>
      <c r="M990" s="256"/>
      <c r="N990" s="255"/>
      <c r="O990" s="255"/>
      <c r="P990" s="255"/>
      <c r="Q990" s="256"/>
      <c r="R990" s="255"/>
      <c r="S990" s="255"/>
      <c r="T990" s="255"/>
      <c r="U990" s="255"/>
      <c r="V990" s="255"/>
      <c r="W990" s="255"/>
      <c r="X990" s="255"/>
      <c r="Y990" s="262"/>
      <c r="Z990" s="262"/>
      <c r="AA990" s="255"/>
      <c r="AB990" s="255"/>
      <c r="AC990" s="259"/>
      <c r="AD990" s="259"/>
      <c r="AE990" s="259"/>
      <c r="AF990" s="259"/>
    </row>
    <row r="991">
      <c r="A991" s="258"/>
      <c r="B991" s="259"/>
      <c r="C991" s="259"/>
      <c r="D991" s="259"/>
      <c r="E991" s="259"/>
      <c r="F991" s="259"/>
      <c r="G991" s="260"/>
      <c r="H991" s="261"/>
      <c r="I991" s="261"/>
      <c r="J991" s="259"/>
      <c r="K991" s="259"/>
      <c r="L991" s="259"/>
      <c r="M991" s="256"/>
      <c r="N991" s="255"/>
      <c r="O991" s="255"/>
      <c r="P991" s="255"/>
      <c r="Q991" s="256"/>
      <c r="R991" s="255"/>
      <c r="S991" s="255"/>
      <c r="T991" s="255"/>
      <c r="U991" s="255"/>
      <c r="V991" s="255"/>
      <c r="W991" s="255"/>
      <c r="X991" s="255"/>
      <c r="Y991" s="262"/>
      <c r="Z991" s="262"/>
      <c r="AA991" s="255"/>
      <c r="AB991" s="255"/>
      <c r="AC991" s="259"/>
      <c r="AD991" s="259"/>
      <c r="AE991" s="259"/>
      <c r="AF991" s="259"/>
    </row>
    <row r="992">
      <c r="A992" s="258"/>
      <c r="B992" s="259"/>
      <c r="C992" s="259"/>
      <c r="D992" s="259"/>
      <c r="E992" s="259"/>
      <c r="F992" s="259"/>
      <c r="G992" s="260"/>
      <c r="H992" s="261"/>
      <c r="I992" s="261"/>
      <c r="J992" s="259"/>
      <c r="K992" s="259"/>
      <c r="L992" s="259"/>
      <c r="M992" s="256"/>
      <c r="N992" s="255"/>
      <c r="O992" s="255"/>
      <c r="P992" s="255"/>
      <c r="Q992" s="256"/>
      <c r="R992" s="255"/>
      <c r="S992" s="255"/>
      <c r="T992" s="255"/>
      <c r="U992" s="255"/>
      <c r="V992" s="255"/>
      <c r="W992" s="255"/>
      <c r="X992" s="255"/>
      <c r="Y992" s="262"/>
      <c r="Z992" s="262"/>
      <c r="AA992" s="255"/>
      <c r="AB992" s="255"/>
      <c r="AC992" s="259"/>
      <c r="AD992" s="259"/>
      <c r="AE992" s="259"/>
      <c r="AF992" s="259"/>
    </row>
    <row r="993">
      <c r="A993" s="258"/>
      <c r="B993" s="259"/>
      <c r="C993" s="259"/>
      <c r="D993" s="259"/>
      <c r="E993" s="259"/>
      <c r="F993" s="259"/>
      <c r="G993" s="260"/>
      <c r="H993" s="261"/>
      <c r="I993" s="261"/>
      <c r="J993" s="259"/>
      <c r="K993" s="259"/>
      <c r="L993" s="259"/>
      <c r="M993" s="256"/>
      <c r="N993" s="255"/>
      <c r="O993" s="255"/>
      <c r="P993" s="255"/>
      <c r="Q993" s="256"/>
      <c r="R993" s="255"/>
      <c r="S993" s="255"/>
      <c r="T993" s="255"/>
      <c r="U993" s="255"/>
      <c r="V993" s="255"/>
      <c r="W993" s="255"/>
      <c r="X993" s="255"/>
      <c r="Y993" s="262"/>
      <c r="Z993" s="262"/>
      <c r="AA993" s="255"/>
      <c r="AB993" s="255"/>
      <c r="AC993" s="259"/>
      <c r="AD993" s="259"/>
      <c r="AE993" s="259"/>
      <c r="AF993" s="259"/>
    </row>
    <row r="994">
      <c r="A994" s="258"/>
      <c r="B994" s="259"/>
      <c r="C994" s="259"/>
      <c r="D994" s="259"/>
      <c r="E994" s="259"/>
      <c r="F994" s="259"/>
      <c r="G994" s="260"/>
      <c r="H994" s="261"/>
      <c r="I994" s="261"/>
      <c r="J994" s="259"/>
      <c r="K994" s="259"/>
      <c r="L994" s="259"/>
      <c r="M994" s="256"/>
      <c r="N994" s="255"/>
      <c r="O994" s="255"/>
      <c r="P994" s="255"/>
      <c r="Q994" s="256"/>
      <c r="R994" s="255"/>
      <c r="S994" s="255"/>
      <c r="T994" s="255"/>
      <c r="U994" s="255"/>
      <c r="V994" s="255"/>
      <c r="W994" s="255"/>
      <c r="X994" s="255"/>
      <c r="Y994" s="262"/>
      <c r="Z994" s="262"/>
      <c r="AA994" s="255"/>
      <c r="AB994" s="255"/>
      <c r="AC994" s="259"/>
      <c r="AD994" s="259"/>
      <c r="AE994" s="259"/>
      <c r="AF994" s="259"/>
    </row>
    <row r="995">
      <c r="A995" s="258"/>
      <c r="B995" s="259"/>
      <c r="C995" s="259"/>
      <c r="D995" s="259"/>
      <c r="E995" s="259"/>
      <c r="F995" s="259"/>
      <c r="G995" s="260"/>
      <c r="H995" s="261"/>
      <c r="I995" s="261"/>
      <c r="J995" s="259"/>
      <c r="K995" s="259"/>
      <c r="L995" s="259"/>
      <c r="M995" s="256"/>
      <c r="N995" s="255"/>
      <c r="O995" s="255"/>
      <c r="P995" s="255"/>
      <c r="Q995" s="256"/>
      <c r="R995" s="255"/>
      <c r="S995" s="255"/>
      <c r="T995" s="255"/>
      <c r="U995" s="255"/>
      <c r="V995" s="255"/>
      <c r="W995" s="255"/>
      <c r="X995" s="255"/>
      <c r="Y995" s="262"/>
      <c r="Z995" s="262"/>
      <c r="AA995" s="255"/>
      <c r="AB995" s="255"/>
      <c r="AC995" s="259"/>
      <c r="AD995" s="259"/>
      <c r="AE995" s="259"/>
      <c r="AF995" s="259"/>
    </row>
    <row r="996">
      <c r="A996" s="258"/>
      <c r="B996" s="259"/>
      <c r="C996" s="259"/>
      <c r="D996" s="259"/>
      <c r="E996" s="259"/>
      <c r="F996" s="259"/>
      <c r="G996" s="260"/>
      <c r="H996" s="261"/>
      <c r="I996" s="261"/>
      <c r="J996" s="259"/>
      <c r="K996" s="259"/>
      <c r="L996" s="259"/>
      <c r="M996" s="256"/>
      <c r="N996" s="255"/>
      <c r="O996" s="255"/>
      <c r="P996" s="255"/>
      <c r="Q996" s="256"/>
      <c r="R996" s="255"/>
      <c r="S996" s="255"/>
      <c r="T996" s="255"/>
      <c r="U996" s="255"/>
      <c r="V996" s="255"/>
      <c r="W996" s="255"/>
      <c r="X996" s="255"/>
      <c r="Y996" s="262"/>
      <c r="Z996" s="262"/>
      <c r="AA996" s="255"/>
      <c r="AB996" s="255"/>
      <c r="AC996" s="259"/>
      <c r="AD996" s="259"/>
      <c r="AE996" s="259"/>
      <c r="AF996" s="259"/>
    </row>
    <row r="997">
      <c r="A997" s="258"/>
      <c r="B997" s="259"/>
      <c r="C997" s="259"/>
      <c r="D997" s="259"/>
      <c r="E997" s="259"/>
      <c r="F997" s="259"/>
      <c r="G997" s="260"/>
      <c r="H997" s="261"/>
      <c r="I997" s="261"/>
      <c r="J997" s="259"/>
      <c r="K997" s="259"/>
      <c r="L997" s="259"/>
      <c r="M997" s="256"/>
      <c r="N997" s="255"/>
      <c r="O997" s="255"/>
      <c r="P997" s="255"/>
      <c r="Q997" s="256"/>
      <c r="R997" s="255"/>
      <c r="S997" s="255"/>
      <c r="T997" s="255"/>
      <c r="U997" s="255"/>
      <c r="V997" s="255"/>
      <c r="W997" s="255"/>
      <c r="X997" s="255"/>
      <c r="Y997" s="262"/>
      <c r="Z997" s="262"/>
      <c r="AA997" s="255"/>
      <c r="AB997" s="255"/>
      <c r="AC997" s="259"/>
      <c r="AD997" s="259"/>
      <c r="AE997" s="259"/>
      <c r="AF997" s="259"/>
    </row>
    <row r="998">
      <c r="A998" s="258"/>
      <c r="B998" s="259"/>
      <c r="C998" s="259"/>
      <c r="D998" s="259"/>
      <c r="E998" s="259"/>
      <c r="F998" s="259"/>
      <c r="G998" s="260"/>
      <c r="H998" s="261"/>
      <c r="I998" s="261"/>
      <c r="J998" s="259"/>
      <c r="K998" s="259"/>
      <c r="L998" s="259"/>
      <c r="M998" s="256"/>
      <c r="N998" s="255"/>
      <c r="O998" s="255"/>
      <c r="P998" s="255"/>
      <c r="Q998" s="256"/>
      <c r="R998" s="255"/>
      <c r="S998" s="255"/>
      <c r="T998" s="255"/>
      <c r="U998" s="255"/>
      <c r="V998" s="255"/>
      <c r="W998" s="255"/>
      <c r="X998" s="255"/>
      <c r="Y998" s="262"/>
      <c r="Z998" s="262"/>
      <c r="AA998" s="255"/>
      <c r="AB998" s="255"/>
      <c r="AC998" s="259"/>
      <c r="AD998" s="259"/>
      <c r="AE998" s="259"/>
      <c r="AF998" s="259"/>
    </row>
    <row r="999">
      <c r="A999" s="258"/>
      <c r="B999" s="259"/>
      <c r="C999" s="259"/>
      <c r="D999" s="259"/>
      <c r="E999" s="259"/>
      <c r="F999" s="259"/>
      <c r="G999" s="260"/>
      <c r="H999" s="261"/>
      <c r="I999" s="261"/>
      <c r="J999" s="259"/>
      <c r="K999" s="259"/>
      <c r="L999" s="259"/>
      <c r="M999" s="256"/>
      <c r="N999" s="255"/>
      <c r="O999" s="255"/>
      <c r="P999" s="255"/>
      <c r="Q999" s="256"/>
      <c r="R999" s="255"/>
      <c r="S999" s="255"/>
      <c r="T999" s="255"/>
      <c r="U999" s="255"/>
      <c r="V999" s="255"/>
      <c r="W999" s="255"/>
      <c r="X999" s="255"/>
      <c r="Y999" s="262"/>
      <c r="Z999" s="262"/>
      <c r="AA999" s="255"/>
      <c r="AB999" s="255"/>
      <c r="AC999" s="259"/>
      <c r="AD999" s="259"/>
      <c r="AE999" s="259"/>
      <c r="AF999" s="259"/>
    </row>
    <row r="1000">
      <c r="A1000" s="258"/>
      <c r="B1000" s="259"/>
      <c r="C1000" s="259"/>
      <c r="D1000" s="259"/>
      <c r="E1000" s="259"/>
      <c r="F1000" s="259"/>
      <c r="G1000" s="260"/>
      <c r="H1000" s="261"/>
      <c r="I1000" s="261"/>
      <c r="J1000" s="259"/>
      <c r="K1000" s="259"/>
      <c r="L1000" s="259"/>
      <c r="M1000" s="256"/>
      <c r="N1000" s="255"/>
      <c r="O1000" s="255"/>
      <c r="P1000" s="255"/>
      <c r="Q1000" s="256"/>
      <c r="R1000" s="255"/>
      <c r="S1000" s="255"/>
      <c r="T1000" s="255"/>
      <c r="U1000" s="255"/>
      <c r="V1000" s="255"/>
      <c r="W1000" s="255"/>
      <c r="X1000" s="255"/>
      <c r="Y1000" s="262"/>
      <c r="Z1000" s="262"/>
      <c r="AA1000" s="255"/>
      <c r="AB1000" s="255"/>
      <c r="AC1000" s="259"/>
      <c r="AD1000" s="259"/>
      <c r="AE1000" s="259"/>
      <c r="AF1000" s="259"/>
    </row>
    <row r="1001">
      <c r="A1001" s="258"/>
      <c r="B1001" s="259"/>
      <c r="C1001" s="259"/>
      <c r="D1001" s="259"/>
      <c r="E1001" s="259"/>
      <c r="F1001" s="259"/>
      <c r="G1001" s="260"/>
      <c r="H1001" s="261"/>
      <c r="I1001" s="261"/>
      <c r="J1001" s="259"/>
      <c r="K1001" s="259"/>
      <c r="L1001" s="259"/>
      <c r="M1001" s="256"/>
      <c r="N1001" s="255"/>
      <c r="O1001" s="255"/>
      <c r="P1001" s="255"/>
      <c r="Q1001" s="256"/>
      <c r="R1001" s="255"/>
      <c r="S1001" s="255"/>
      <c r="T1001" s="255"/>
      <c r="U1001" s="255"/>
      <c r="V1001" s="255"/>
      <c r="W1001" s="255"/>
      <c r="X1001" s="255"/>
      <c r="Y1001" s="262"/>
      <c r="Z1001" s="262"/>
      <c r="AA1001" s="255"/>
      <c r="AB1001" s="255"/>
      <c r="AC1001" s="259"/>
      <c r="AD1001" s="259"/>
      <c r="AE1001" s="259"/>
      <c r="AF1001" s="259"/>
    </row>
    <row r="1002">
      <c r="A1002" s="258"/>
      <c r="B1002" s="259"/>
      <c r="C1002" s="259"/>
      <c r="D1002" s="259"/>
      <c r="E1002" s="259"/>
      <c r="F1002" s="259"/>
      <c r="G1002" s="260"/>
      <c r="H1002" s="261"/>
      <c r="I1002" s="261"/>
      <c r="J1002" s="259"/>
      <c r="K1002" s="259"/>
      <c r="L1002" s="259"/>
      <c r="M1002" s="256"/>
      <c r="N1002" s="255"/>
      <c r="O1002" s="255"/>
      <c r="P1002" s="255"/>
      <c r="Q1002" s="256"/>
      <c r="R1002" s="255"/>
      <c r="S1002" s="255"/>
      <c r="T1002" s="255"/>
      <c r="U1002" s="255"/>
      <c r="V1002" s="255"/>
      <c r="W1002" s="255"/>
      <c r="X1002" s="255"/>
      <c r="Y1002" s="262"/>
      <c r="Z1002" s="262"/>
      <c r="AA1002" s="255"/>
      <c r="AB1002" s="255"/>
      <c r="AC1002" s="259"/>
      <c r="AD1002" s="259"/>
      <c r="AE1002" s="259"/>
      <c r="AF1002" s="259"/>
    </row>
    <row r="1003">
      <c r="A1003" s="258"/>
      <c r="B1003" s="259"/>
      <c r="C1003" s="259"/>
      <c r="D1003" s="259"/>
      <c r="E1003" s="259"/>
      <c r="F1003" s="259"/>
      <c r="G1003" s="260"/>
      <c r="H1003" s="261"/>
      <c r="I1003" s="261"/>
      <c r="J1003" s="259"/>
      <c r="K1003" s="259"/>
      <c r="L1003" s="259"/>
      <c r="M1003" s="256"/>
      <c r="N1003" s="255"/>
      <c r="O1003" s="255"/>
      <c r="P1003" s="255"/>
      <c r="Q1003" s="256"/>
      <c r="R1003" s="255"/>
      <c r="S1003" s="255"/>
      <c r="T1003" s="255"/>
      <c r="U1003" s="255"/>
      <c r="V1003" s="255"/>
      <c r="W1003" s="255"/>
      <c r="X1003" s="255"/>
      <c r="Y1003" s="262"/>
      <c r="Z1003" s="262"/>
      <c r="AA1003" s="255"/>
      <c r="AB1003" s="255"/>
      <c r="AC1003" s="259"/>
      <c r="AD1003" s="259"/>
      <c r="AE1003" s="259"/>
      <c r="AF1003" s="259"/>
    </row>
    <row r="1004">
      <c r="A1004" s="258"/>
      <c r="B1004" s="259"/>
      <c r="C1004" s="259"/>
      <c r="D1004" s="259"/>
      <c r="E1004" s="259"/>
      <c r="F1004" s="259"/>
      <c r="G1004" s="260"/>
      <c r="H1004" s="261"/>
      <c r="I1004" s="261"/>
      <c r="J1004" s="259"/>
      <c r="K1004" s="259"/>
      <c r="L1004" s="259"/>
      <c r="M1004" s="256"/>
      <c r="N1004" s="255"/>
      <c r="O1004" s="255"/>
      <c r="P1004" s="255"/>
      <c r="Q1004" s="256"/>
      <c r="R1004" s="255"/>
      <c r="S1004" s="255"/>
      <c r="T1004" s="255"/>
      <c r="U1004" s="255"/>
      <c r="V1004" s="255"/>
      <c r="W1004" s="255"/>
      <c r="X1004" s="255"/>
      <c r="Y1004" s="262"/>
      <c r="Z1004" s="262"/>
      <c r="AA1004" s="255"/>
      <c r="AB1004" s="255"/>
      <c r="AC1004" s="259"/>
      <c r="AD1004" s="259"/>
      <c r="AE1004" s="259"/>
      <c r="AF1004" s="259"/>
    </row>
    <row r="1005">
      <c r="A1005" s="258"/>
      <c r="B1005" s="259"/>
      <c r="C1005" s="259"/>
      <c r="D1005" s="259"/>
      <c r="E1005" s="259"/>
      <c r="F1005" s="259"/>
      <c r="G1005" s="260"/>
      <c r="H1005" s="261"/>
      <c r="I1005" s="261"/>
      <c r="J1005" s="259"/>
      <c r="K1005" s="259"/>
      <c r="L1005" s="259"/>
      <c r="M1005" s="256"/>
      <c r="N1005" s="255"/>
      <c r="O1005" s="255"/>
      <c r="P1005" s="255"/>
      <c r="Q1005" s="256"/>
      <c r="R1005" s="255"/>
      <c r="S1005" s="255"/>
      <c r="T1005" s="255"/>
      <c r="U1005" s="255"/>
      <c r="V1005" s="255"/>
      <c r="W1005" s="255"/>
      <c r="X1005" s="255"/>
      <c r="Y1005" s="262"/>
      <c r="Z1005" s="262"/>
      <c r="AA1005" s="255"/>
      <c r="AB1005" s="255"/>
      <c r="AC1005" s="259"/>
      <c r="AD1005" s="259"/>
      <c r="AE1005" s="259"/>
      <c r="AF1005" s="259"/>
    </row>
    <row r="1006">
      <c r="A1006" s="258"/>
      <c r="B1006" s="259"/>
      <c r="C1006" s="259"/>
      <c r="D1006" s="259"/>
      <c r="E1006" s="259"/>
      <c r="F1006" s="259"/>
      <c r="G1006" s="260"/>
      <c r="H1006" s="261"/>
      <c r="I1006" s="261"/>
      <c r="J1006" s="259"/>
      <c r="K1006" s="259"/>
      <c r="L1006" s="259"/>
      <c r="M1006" s="256"/>
      <c r="N1006" s="255"/>
      <c r="O1006" s="255"/>
      <c r="P1006" s="255"/>
      <c r="Q1006" s="256"/>
      <c r="R1006" s="255"/>
      <c r="S1006" s="255"/>
      <c r="T1006" s="255"/>
      <c r="U1006" s="255"/>
      <c r="V1006" s="255"/>
      <c r="W1006" s="255"/>
      <c r="X1006" s="255"/>
      <c r="Y1006" s="262"/>
      <c r="Z1006" s="262"/>
      <c r="AA1006" s="255"/>
      <c r="AB1006" s="255"/>
      <c r="AC1006" s="259"/>
      <c r="AD1006" s="259"/>
      <c r="AE1006" s="259"/>
      <c r="AF1006" s="259"/>
    </row>
    <row r="1007">
      <c r="A1007" s="258"/>
      <c r="B1007" s="259"/>
      <c r="C1007" s="259"/>
      <c r="D1007" s="259"/>
      <c r="E1007" s="259"/>
      <c r="F1007" s="259"/>
      <c r="G1007" s="260"/>
      <c r="H1007" s="261"/>
      <c r="I1007" s="261"/>
      <c r="J1007" s="259"/>
      <c r="K1007" s="259"/>
      <c r="L1007" s="259"/>
      <c r="M1007" s="256"/>
      <c r="N1007" s="255"/>
      <c r="O1007" s="255"/>
      <c r="P1007" s="255"/>
      <c r="Q1007" s="256"/>
      <c r="R1007" s="255"/>
      <c r="S1007" s="255"/>
      <c r="T1007" s="255"/>
      <c r="U1007" s="255"/>
      <c r="V1007" s="255"/>
      <c r="W1007" s="255"/>
      <c r="X1007" s="255"/>
      <c r="Y1007" s="262"/>
      <c r="Z1007" s="262"/>
      <c r="AA1007" s="255"/>
      <c r="AB1007" s="255"/>
      <c r="AC1007" s="259"/>
      <c r="AD1007" s="259"/>
      <c r="AE1007" s="259"/>
      <c r="AF1007" s="259"/>
    </row>
    <row r="1008">
      <c r="A1008" s="258"/>
      <c r="B1008" s="259"/>
      <c r="C1008" s="259"/>
      <c r="D1008" s="259"/>
      <c r="E1008" s="259"/>
      <c r="F1008" s="259"/>
      <c r="G1008" s="260"/>
      <c r="H1008" s="261"/>
      <c r="I1008" s="261"/>
      <c r="J1008" s="259"/>
      <c r="K1008" s="259"/>
      <c r="L1008" s="259"/>
      <c r="M1008" s="256"/>
      <c r="N1008" s="255"/>
      <c r="O1008" s="255"/>
      <c r="P1008" s="255"/>
      <c r="Q1008" s="256"/>
      <c r="R1008" s="255"/>
      <c r="S1008" s="255"/>
      <c r="T1008" s="255"/>
      <c r="U1008" s="255"/>
      <c r="V1008" s="255"/>
      <c r="W1008" s="255"/>
      <c r="X1008" s="255"/>
      <c r="Y1008" s="262"/>
      <c r="Z1008" s="262"/>
      <c r="AA1008" s="255"/>
      <c r="AB1008" s="255"/>
      <c r="AC1008" s="259"/>
      <c r="AD1008" s="259"/>
      <c r="AE1008" s="259"/>
      <c r="AF1008" s="259"/>
    </row>
    <row r="1009">
      <c r="A1009" s="258"/>
      <c r="B1009" s="259"/>
      <c r="C1009" s="259"/>
      <c r="D1009" s="259"/>
      <c r="E1009" s="259"/>
      <c r="F1009" s="259"/>
      <c r="G1009" s="260"/>
      <c r="H1009" s="261"/>
      <c r="I1009" s="261"/>
      <c r="J1009" s="259"/>
      <c r="K1009" s="259"/>
      <c r="L1009" s="259"/>
      <c r="M1009" s="256"/>
      <c r="N1009" s="255"/>
      <c r="O1009" s="255"/>
      <c r="P1009" s="255"/>
      <c r="Q1009" s="256"/>
      <c r="R1009" s="255"/>
      <c r="S1009" s="255"/>
      <c r="T1009" s="255"/>
      <c r="U1009" s="255"/>
      <c r="V1009" s="255"/>
      <c r="W1009" s="255"/>
      <c r="X1009" s="255"/>
      <c r="Y1009" s="262"/>
      <c r="Z1009" s="262"/>
      <c r="AA1009" s="255"/>
      <c r="AB1009" s="255"/>
      <c r="AC1009" s="259"/>
      <c r="AD1009" s="259"/>
      <c r="AE1009" s="259"/>
      <c r="AF1009" s="259"/>
    </row>
    <row r="1010">
      <c r="A1010" s="258"/>
      <c r="B1010" s="259"/>
      <c r="C1010" s="259"/>
      <c r="D1010" s="259"/>
      <c r="E1010" s="259"/>
      <c r="F1010" s="259"/>
      <c r="G1010" s="260"/>
      <c r="H1010" s="261"/>
      <c r="I1010" s="261"/>
      <c r="J1010" s="259"/>
      <c r="K1010" s="259"/>
      <c r="L1010" s="259"/>
      <c r="M1010" s="256"/>
      <c r="N1010" s="255"/>
      <c r="O1010" s="255"/>
      <c r="P1010" s="255"/>
      <c r="Q1010" s="256"/>
      <c r="R1010" s="255"/>
      <c r="S1010" s="255"/>
      <c r="T1010" s="255"/>
      <c r="U1010" s="255"/>
      <c r="V1010" s="255"/>
      <c r="W1010" s="255"/>
      <c r="X1010" s="255"/>
      <c r="Y1010" s="262"/>
      <c r="Z1010" s="262"/>
      <c r="AA1010" s="255"/>
      <c r="AB1010" s="255"/>
      <c r="AC1010" s="259"/>
      <c r="AD1010" s="259"/>
      <c r="AE1010" s="259"/>
      <c r="AF1010" s="259"/>
    </row>
    <row r="1011">
      <c r="A1011" s="258"/>
      <c r="B1011" s="259"/>
      <c r="C1011" s="259"/>
      <c r="D1011" s="259"/>
      <c r="E1011" s="259"/>
      <c r="F1011" s="259"/>
      <c r="G1011" s="260"/>
      <c r="H1011" s="261"/>
      <c r="I1011" s="261"/>
      <c r="J1011" s="259"/>
      <c r="K1011" s="259"/>
      <c r="L1011" s="259"/>
      <c r="M1011" s="256"/>
      <c r="N1011" s="255"/>
      <c r="O1011" s="255"/>
      <c r="P1011" s="255"/>
      <c r="Q1011" s="256"/>
      <c r="R1011" s="255"/>
      <c r="S1011" s="255"/>
      <c r="T1011" s="255"/>
      <c r="U1011" s="255"/>
      <c r="V1011" s="255"/>
      <c r="W1011" s="255"/>
      <c r="X1011" s="255"/>
      <c r="Y1011" s="262"/>
      <c r="Z1011" s="262"/>
      <c r="AA1011" s="255"/>
      <c r="AB1011" s="255"/>
      <c r="AC1011" s="259"/>
      <c r="AD1011" s="259"/>
      <c r="AE1011" s="259"/>
      <c r="AF1011" s="259"/>
    </row>
    <row r="1012">
      <c r="A1012" s="258"/>
      <c r="B1012" s="259"/>
      <c r="C1012" s="259"/>
      <c r="D1012" s="259"/>
      <c r="E1012" s="259"/>
      <c r="F1012" s="259"/>
      <c r="G1012" s="260"/>
      <c r="H1012" s="261"/>
      <c r="I1012" s="261"/>
      <c r="J1012" s="259"/>
      <c r="K1012" s="259"/>
      <c r="L1012" s="259"/>
      <c r="M1012" s="256"/>
      <c r="N1012" s="255"/>
      <c r="O1012" s="255"/>
      <c r="P1012" s="255"/>
      <c r="Q1012" s="256"/>
      <c r="R1012" s="255"/>
      <c r="S1012" s="255"/>
      <c r="T1012" s="255"/>
      <c r="U1012" s="255"/>
      <c r="V1012" s="255"/>
      <c r="W1012" s="255"/>
      <c r="X1012" s="255"/>
      <c r="Y1012" s="262"/>
      <c r="Z1012" s="262"/>
      <c r="AA1012" s="255"/>
      <c r="AB1012" s="255"/>
      <c r="AC1012" s="259"/>
      <c r="AD1012" s="259"/>
      <c r="AE1012" s="259"/>
      <c r="AF1012" s="259"/>
    </row>
    <row r="1013">
      <c r="A1013" s="258"/>
      <c r="B1013" s="259"/>
      <c r="C1013" s="259"/>
      <c r="D1013" s="259"/>
      <c r="E1013" s="259"/>
      <c r="F1013" s="259"/>
      <c r="G1013" s="260"/>
      <c r="H1013" s="261"/>
      <c r="I1013" s="261"/>
      <c r="J1013" s="259"/>
      <c r="K1013" s="259"/>
      <c r="L1013" s="259"/>
      <c r="M1013" s="256"/>
      <c r="N1013" s="255"/>
      <c r="O1013" s="255"/>
      <c r="P1013" s="255"/>
      <c r="Q1013" s="256"/>
      <c r="R1013" s="255"/>
      <c r="S1013" s="255"/>
      <c r="T1013" s="255"/>
      <c r="U1013" s="255"/>
      <c r="V1013" s="255"/>
      <c r="W1013" s="255"/>
      <c r="X1013" s="255"/>
      <c r="Y1013" s="262"/>
      <c r="Z1013" s="262"/>
      <c r="AA1013" s="255"/>
      <c r="AB1013" s="255"/>
      <c r="AC1013" s="259"/>
      <c r="AD1013" s="259"/>
      <c r="AE1013" s="259"/>
      <c r="AF1013" s="259"/>
    </row>
    <row r="1014">
      <c r="A1014" s="258"/>
      <c r="B1014" s="259"/>
      <c r="C1014" s="259"/>
      <c r="D1014" s="259"/>
      <c r="E1014" s="259"/>
      <c r="F1014" s="259"/>
      <c r="G1014" s="260"/>
      <c r="H1014" s="261"/>
      <c r="I1014" s="261"/>
      <c r="J1014" s="259"/>
      <c r="K1014" s="259"/>
      <c r="L1014" s="259"/>
      <c r="M1014" s="256"/>
      <c r="N1014" s="255"/>
      <c r="O1014" s="255"/>
      <c r="P1014" s="255"/>
      <c r="Q1014" s="256"/>
      <c r="R1014" s="255"/>
      <c r="S1014" s="255"/>
      <c r="T1014" s="255"/>
      <c r="U1014" s="255"/>
      <c r="V1014" s="255"/>
      <c r="W1014" s="255"/>
      <c r="X1014" s="255"/>
      <c r="Y1014" s="262"/>
      <c r="Z1014" s="262"/>
      <c r="AA1014" s="255"/>
      <c r="AB1014" s="255"/>
      <c r="AC1014" s="259"/>
      <c r="AD1014" s="259"/>
      <c r="AE1014" s="259"/>
      <c r="AF1014" s="259"/>
    </row>
    <row r="1015">
      <c r="A1015" s="258"/>
      <c r="B1015" s="259"/>
      <c r="C1015" s="259"/>
      <c r="D1015" s="259"/>
      <c r="E1015" s="259"/>
      <c r="F1015" s="259"/>
      <c r="G1015" s="260"/>
      <c r="H1015" s="261"/>
      <c r="I1015" s="261"/>
      <c r="J1015" s="259"/>
      <c r="K1015" s="259"/>
      <c r="L1015" s="259"/>
      <c r="M1015" s="256"/>
      <c r="N1015" s="255"/>
      <c r="O1015" s="255"/>
      <c r="P1015" s="255"/>
      <c r="Q1015" s="256"/>
      <c r="R1015" s="255"/>
      <c r="S1015" s="255"/>
      <c r="T1015" s="255"/>
      <c r="U1015" s="255"/>
      <c r="V1015" s="255"/>
      <c r="W1015" s="255"/>
      <c r="X1015" s="255"/>
      <c r="Y1015" s="262"/>
      <c r="Z1015" s="262"/>
      <c r="AA1015" s="255"/>
      <c r="AB1015" s="255"/>
      <c r="AC1015" s="259"/>
      <c r="AD1015" s="259"/>
      <c r="AE1015" s="259"/>
      <c r="AF1015" s="259"/>
    </row>
    <row r="1016">
      <c r="A1016" s="258"/>
      <c r="B1016" s="259"/>
      <c r="C1016" s="259"/>
      <c r="D1016" s="259"/>
      <c r="E1016" s="259"/>
      <c r="F1016" s="259"/>
      <c r="G1016" s="260"/>
      <c r="H1016" s="261"/>
      <c r="I1016" s="261"/>
      <c r="J1016" s="259"/>
      <c r="K1016" s="259"/>
      <c r="L1016" s="259"/>
      <c r="M1016" s="256"/>
      <c r="N1016" s="255"/>
      <c r="O1016" s="255"/>
      <c r="P1016" s="255"/>
      <c r="Q1016" s="256"/>
      <c r="R1016" s="255"/>
      <c r="S1016" s="255"/>
      <c r="T1016" s="255"/>
      <c r="U1016" s="255"/>
      <c r="V1016" s="255"/>
      <c r="W1016" s="255"/>
      <c r="X1016" s="255"/>
      <c r="Y1016" s="262"/>
      <c r="Z1016" s="262"/>
      <c r="AA1016" s="255"/>
      <c r="AB1016" s="255"/>
      <c r="AC1016" s="259"/>
      <c r="AD1016" s="259"/>
      <c r="AE1016" s="259"/>
      <c r="AF1016" s="259"/>
    </row>
    <row r="1017">
      <c r="A1017" s="258"/>
      <c r="B1017" s="259"/>
      <c r="C1017" s="259"/>
      <c r="D1017" s="259"/>
      <c r="E1017" s="259"/>
      <c r="F1017" s="259"/>
      <c r="G1017" s="260"/>
      <c r="H1017" s="261"/>
      <c r="I1017" s="261"/>
      <c r="J1017" s="259"/>
      <c r="K1017" s="259"/>
      <c r="L1017" s="259"/>
      <c r="M1017" s="256"/>
      <c r="N1017" s="255"/>
      <c r="O1017" s="255"/>
      <c r="P1017" s="255"/>
      <c r="Q1017" s="256"/>
      <c r="R1017" s="255"/>
      <c r="S1017" s="255"/>
      <c r="T1017" s="255"/>
      <c r="U1017" s="255"/>
      <c r="V1017" s="255"/>
      <c r="W1017" s="255"/>
      <c r="X1017" s="255"/>
      <c r="Y1017" s="262"/>
      <c r="Z1017" s="262"/>
      <c r="AA1017" s="255"/>
      <c r="AB1017" s="255"/>
      <c r="AC1017" s="259"/>
      <c r="AD1017" s="259"/>
      <c r="AE1017" s="259"/>
      <c r="AF1017" s="259"/>
    </row>
    <row r="1018">
      <c r="A1018" s="258"/>
      <c r="B1018" s="259"/>
      <c r="C1018" s="259"/>
      <c r="D1018" s="259"/>
      <c r="E1018" s="259"/>
      <c r="F1018" s="259"/>
      <c r="G1018" s="260"/>
      <c r="H1018" s="261"/>
      <c r="I1018" s="261"/>
      <c r="J1018" s="259"/>
      <c r="K1018" s="259"/>
      <c r="L1018" s="259"/>
      <c r="M1018" s="256"/>
      <c r="N1018" s="255"/>
      <c r="O1018" s="255"/>
      <c r="P1018" s="255"/>
      <c r="Q1018" s="256"/>
      <c r="R1018" s="255"/>
      <c r="S1018" s="255"/>
      <c r="T1018" s="255"/>
      <c r="U1018" s="255"/>
      <c r="V1018" s="255"/>
      <c r="W1018" s="255"/>
      <c r="X1018" s="255"/>
      <c r="Y1018" s="262"/>
      <c r="Z1018" s="262"/>
      <c r="AA1018" s="255"/>
      <c r="AB1018" s="255"/>
      <c r="AC1018" s="259"/>
      <c r="AD1018" s="259"/>
      <c r="AE1018" s="259"/>
      <c r="AF1018" s="259"/>
    </row>
    <row r="1019">
      <c r="A1019" s="258"/>
      <c r="B1019" s="259"/>
      <c r="C1019" s="259"/>
      <c r="D1019" s="259"/>
      <c r="E1019" s="259"/>
      <c r="F1019" s="259"/>
      <c r="G1019" s="260"/>
      <c r="H1019" s="261"/>
      <c r="I1019" s="261"/>
      <c r="J1019" s="259"/>
      <c r="K1019" s="259"/>
      <c r="L1019" s="259"/>
      <c r="M1019" s="256"/>
      <c r="N1019" s="255"/>
      <c r="O1019" s="255"/>
      <c r="P1019" s="255"/>
      <c r="Q1019" s="256"/>
      <c r="R1019" s="255"/>
      <c r="S1019" s="255"/>
      <c r="T1019" s="255"/>
      <c r="U1019" s="255"/>
      <c r="V1019" s="255"/>
      <c r="W1019" s="255"/>
      <c r="X1019" s="255"/>
      <c r="Y1019" s="262"/>
      <c r="Z1019" s="262"/>
      <c r="AA1019" s="255"/>
      <c r="AB1019" s="255"/>
      <c r="AC1019" s="259"/>
      <c r="AD1019" s="259"/>
      <c r="AE1019" s="259"/>
      <c r="AF1019" s="259"/>
    </row>
    <row r="1020">
      <c r="A1020" s="258"/>
      <c r="B1020" s="259"/>
      <c r="C1020" s="259"/>
      <c r="D1020" s="259"/>
      <c r="E1020" s="259"/>
      <c r="F1020" s="259"/>
      <c r="G1020" s="260"/>
      <c r="H1020" s="261"/>
      <c r="I1020" s="261"/>
      <c r="J1020" s="259"/>
      <c r="K1020" s="259"/>
      <c r="L1020" s="259"/>
      <c r="M1020" s="256"/>
      <c r="N1020" s="255"/>
      <c r="O1020" s="255"/>
      <c r="P1020" s="255"/>
      <c r="Q1020" s="256"/>
      <c r="R1020" s="255"/>
      <c r="S1020" s="255"/>
      <c r="T1020" s="255"/>
      <c r="U1020" s="255"/>
      <c r="V1020" s="255"/>
      <c r="W1020" s="255"/>
      <c r="X1020" s="255"/>
      <c r="Y1020" s="262"/>
      <c r="Z1020" s="262"/>
      <c r="AA1020" s="255"/>
      <c r="AB1020" s="255"/>
      <c r="AC1020" s="259"/>
      <c r="AD1020" s="259"/>
      <c r="AE1020" s="259"/>
      <c r="AF1020" s="259"/>
    </row>
    <row r="1021">
      <c r="A1021" s="258"/>
      <c r="B1021" s="259"/>
      <c r="C1021" s="259"/>
      <c r="D1021" s="259"/>
      <c r="E1021" s="259"/>
      <c r="F1021" s="259"/>
      <c r="G1021" s="260"/>
      <c r="H1021" s="261"/>
      <c r="I1021" s="261"/>
      <c r="J1021" s="259"/>
      <c r="K1021" s="259"/>
      <c r="L1021" s="259"/>
      <c r="M1021" s="256"/>
      <c r="N1021" s="255"/>
      <c r="O1021" s="255"/>
      <c r="P1021" s="255"/>
      <c r="Q1021" s="256"/>
      <c r="R1021" s="255"/>
      <c r="S1021" s="255"/>
      <c r="T1021" s="255"/>
      <c r="U1021" s="255"/>
      <c r="V1021" s="255"/>
      <c r="W1021" s="255"/>
      <c r="X1021" s="255"/>
      <c r="Y1021" s="262"/>
      <c r="Z1021" s="262"/>
      <c r="AA1021" s="255"/>
      <c r="AB1021" s="255"/>
      <c r="AC1021" s="259"/>
      <c r="AD1021" s="259"/>
      <c r="AE1021" s="259"/>
      <c r="AF1021" s="259"/>
    </row>
    <row r="1022">
      <c r="A1022" s="258"/>
      <c r="B1022" s="259"/>
      <c r="C1022" s="259"/>
      <c r="D1022" s="259"/>
      <c r="E1022" s="259"/>
      <c r="F1022" s="259"/>
      <c r="G1022" s="260"/>
      <c r="H1022" s="261"/>
      <c r="I1022" s="261"/>
      <c r="J1022" s="259"/>
      <c r="K1022" s="259"/>
      <c r="L1022" s="259"/>
      <c r="M1022" s="256"/>
      <c r="N1022" s="255"/>
      <c r="O1022" s="255"/>
      <c r="P1022" s="255"/>
      <c r="Q1022" s="256"/>
      <c r="R1022" s="255"/>
      <c r="S1022" s="255"/>
      <c r="T1022" s="255"/>
      <c r="U1022" s="255"/>
      <c r="V1022" s="255"/>
      <c r="W1022" s="255"/>
      <c r="X1022" s="255"/>
      <c r="Y1022" s="262"/>
      <c r="Z1022" s="262"/>
      <c r="AA1022" s="255"/>
      <c r="AB1022" s="255"/>
      <c r="AC1022" s="259"/>
      <c r="AD1022" s="259"/>
      <c r="AE1022" s="259"/>
      <c r="AF1022" s="259"/>
    </row>
    <row r="1023">
      <c r="A1023" s="258"/>
      <c r="B1023" s="259"/>
      <c r="C1023" s="259"/>
      <c r="D1023" s="259"/>
      <c r="E1023" s="259"/>
      <c r="F1023" s="259"/>
      <c r="G1023" s="260"/>
      <c r="H1023" s="261"/>
      <c r="I1023" s="261"/>
      <c r="J1023" s="259"/>
      <c r="K1023" s="259"/>
      <c r="L1023" s="259"/>
      <c r="M1023" s="256"/>
      <c r="N1023" s="255"/>
      <c r="O1023" s="255"/>
      <c r="P1023" s="255"/>
      <c r="Q1023" s="256"/>
      <c r="R1023" s="255"/>
      <c r="S1023" s="255"/>
      <c r="T1023" s="255"/>
      <c r="U1023" s="255"/>
      <c r="V1023" s="255"/>
      <c r="W1023" s="255"/>
      <c r="X1023" s="255"/>
      <c r="Y1023" s="262"/>
      <c r="Z1023" s="262"/>
      <c r="AA1023" s="255"/>
      <c r="AB1023" s="255"/>
      <c r="AC1023" s="259"/>
      <c r="AD1023" s="259"/>
      <c r="AE1023" s="259"/>
      <c r="AF1023" s="259"/>
    </row>
    <row r="1024">
      <c r="A1024" s="258"/>
      <c r="B1024" s="259"/>
      <c r="C1024" s="259"/>
      <c r="D1024" s="259"/>
      <c r="E1024" s="259"/>
      <c r="F1024" s="259"/>
      <c r="G1024" s="260"/>
      <c r="H1024" s="261"/>
      <c r="I1024" s="261"/>
      <c r="J1024" s="259"/>
      <c r="K1024" s="259"/>
      <c r="L1024" s="259"/>
      <c r="M1024" s="256"/>
      <c r="N1024" s="255"/>
      <c r="O1024" s="255"/>
      <c r="P1024" s="255"/>
      <c r="Q1024" s="256"/>
      <c r="R1024" s="255"/>
      <c r="S1024" s="255"/>
      <c r="T1024" s="255"/>
      <c r="U1024" s="255"/>
      <c r="V1024" s="255"/>
      <c r="W1024" s="255"/>
      <c r="X1024" s="255"/>
      <c r="Y1024" s="262"/>
      <c r="Z1024" s="262"/>
      <c r="AA1024" s="255"/>
      <c r="AB1024" s="255"/>
      <c r="AC1024" s="259"/>
      <c r="AD1024" s="259"/>
      <c r="AE1024" s="259"/>
      <c r="AF1024" s="259"/>
    </row>
    <row r="1025">
      <c r="A1025" s="258"/>
      <c r="B1025" s="259"/>
      <c r="C1025" s="259"/>
      <c r="D1025" s="259"/>
      <c r="E1025" s="259"/>
      <c r="F1025" s="259"/>
      <c r="G1025" s="260"/>
      <c r="H1025" s="261"/>
      <c r="I1025" s="261"/>
      <c r="J1025" s="259"/>
      <c r="K1025" s="259"/>
      <c r="L1025" s="259"/>
      <c r="M1025" s="256"/>
      <c r="N1025" s="255"/>
      <c r="O1025" s="255"/>
      <c r="P1025" s="255"/>
      <c r="Q1025" s="256"/>
      <c r="R1025" s="255"/>
      <c r="S1025" s="255"/>
      <c r="T1025" s="255"/>
      <c r="U1025" s="255"/>
      <c r="V1025" s="255"/>
      <c r="W1025" s="255"/>
      <c r="X1025" s="255"/>
      <c r="Y1025" s="262"/>
      <c r="Z1025" s="262"/>
      <c r="AA1025" s="255"/>
      <c r="AB1025" s="255"/>
      <c r="AC1025" s="259"/>
      <c r="AD1025" s="259"/>
      <c r="AE1025" s="259"/>
      <c r="AF1025" s="259"/>
    </row>
    <row r="1026">
      <c r="A1026" s="258"/>
      <c r="B1026" s="259"/>
      <c r="C1026" s="259"/>
      <c r="D1026" s="259"/>
      <c r="E1026" s="259"/>
      <c r="F1026" s="259"/>
      <c r="G1026" s="260"/>
      <c r="H1026" s="261"/>
      <c r="I1026" s="261"/>
      <c r="J1026" s="259"/>
      <c r="K1026" s="259"/>
      <c r="L1026" s="259"/>
      <c r="M1026" s="256"/>
      <c r="N1026" s="255"/>
      <c r="O1026" s="255"/>
      <c r="P1026" s="255"/>
      <c r="Q1026" s="256"/>
      <c r="R1026" s="255"/>
      <c r="S1026" s="255"/>
      <c r="T1026" s="255"/>
      <c r="U1026" s="255"/>
      <c r="V1026" s="255"/>
      <c r="W1026" s="255"/>
      <c r="X1026" s="255"/>
      <c r="Y1026" s="262"/>
      <c r="Z1026" s="262"/>
      <c r="AA1026" s="255"/>
      <c r="AB1026" s="255"/>
      <c r="AC1026" s="259"/>
      <c r="AD1026" s="259"/>
      <c r="AE1026" s="259"/>
      <c r="AF1026" s="259"/>
    </row>
    <row r="1027">
      <c r="A1027" s="258"/>
      <c r="B1027" s="259"/>
      <c r="C1027" s="259"/>
      <c r="D1027" s="259"/>
      <c r="E1027" s="259"/>
      <c r="F1027" s="259"/>
      <c r="G1027" s="260"/>
      <c r="H1027" s="261"/>
      <c r="I1027" s="261"/>
      <c r="J1027" s="259"/>
      <c r="K1027" s="259"/>
      <c r="L1027" s="259"/>
      <c r="M1027" s="256"/>
      <c r="N1027" s="255"/>
      <c r="O1027" s="255"/>
      <c r="P1027" s="255"/>
      <c r="Q1027" s="256"/>
      <c r="R1027" s="255"/>
      <c r="S1027" s="255"/>
      <c r="T1027" s="255"/>
      <c r="U1027" s="255"/>
      <c r="V1027" s="255"/>
      <c r="W1027" s="255"/>
      <c r="X1027" s="255"/>
      <c r="Y1027" s="262"/>
      <c r="Z1027" s="262"/>
      <c r="AA1027" s="255"/>
      <c r="AB1027" s="255"/>
      <c r="AC1027" s="259"/>
      <c r="AD1027" s="259"/>
      <c r="AE1027" s="259"/>
      <c r="AF1027" s="259"/>
    </row>
    <row r="1028">
      <c r="A1028" s="258"/>
      <c r="B1028" s="259"/>
      <c r="C1028" s="259"/>
      <c r="D1028" s="259"/>
      <c r="E1028" s="259"/>
      <c r="F1028" s="259"/>
      <c r="G1028" s="260"/>
      <c r="H1028" s="261"/>
      <c r="I1028" s="261"/>
      <c r="J1028" s="259"/>
      <c r="K1028" s="259"/>
      <c r="L1028" s="259"/>
      <c r="M1028" s="256"/>
      <c r="N1028" s="255"/>
      <c r="O1028" s="255"/>
      <c r="P1028" s="255"/>
      <c r="Q1028" s="256"/>
      <c r="R1028" s="255"/>
      <c r="S1028" s="255"/>
      <c r="T1028" s="255"/>
      <c r="U1028" s="255"/>
      <c r="V1028" s="255"/>
      <c r="W1028" s="255"/>
      <c r="X1028" s="255"/>
      <c r="Y1028" s="262"/>
      <c r="Z1028" s="262"/>
      <c r="AA1028" s="255"/>
      <c r="AB1028" s="255"/>
      <c r="AC1028" s="259"/>
      <c r="AD1028" s="259"/>
      <c r="AE1028" s="259"/>
      <c r="AF1028" s="259"/>
    </row>
    <row r="1029">
      <c r="A1029" s="258"/>
      <c r="B1029" s="259"/>
      <c r="C1029" s="259"/>
      <c r="D1029" s="259"/>
      <c r="E1029" s="259"/>
      <c r="F1029" s="259"/>
      <c r="G1029" s="260"/>
      <c r="H1029" s="261"/>
      <c r="I1029" s="261"/>
      <c r="J1029" s="259"/>
      <c r="K1029" s="259"/>
      <c r="L1029" s="259"/>
      <c r="M1029" s="256"/>
      <c r="N1029" s="255"/>
      <c r="O1029" s="255"/>
      <c r="P1029" s="255"/>
      <c r="Q1029" s="256"/>
      <c r="R1029" s="255"/>
      <c r="S1029" s="255"/>
      <c r="T1029" s="255"/>
      <c r="U1029" s="255"/>
      <c r="V1029" s="255"/>
      <c r="W1029" s="255"/>
      <c r="X1029" s="255"/>
      <c r="Y1029" s="262"/>
      <c r="Z1029" s="262"/>
      <c r="AA1029" s="255"/>
      <c r="AB1029" s="255"/>
      <c r="AC1029" s="259"/>
      <c r="AD1029" s="259"/>
      <c r="AE1029" s="259"/>
      <c r="AF1029" s="259"/>
    </row>
    <row r="1030">
      <c r="A1030" s="258"/>
      <c r="B1030" s="259"/>
      <c r="C1030" s="259"/>
      <c r="D1030" s="259"/>
      <c r="E1030" s="259"/>
      <c r="F1030" s="259"/>
      <c r="G1030" s="260"/>
      <c r="H1030" s="261"/>
      <c r="I1030" s="261"/>
      <c r="J1030" s="259"/>
      <c r="K1030" s="259"/>
      <c r="L1030" s="259"/>
      <c r="M1030" s="256"/>
      <c r="N1030" s="255"/>
      <c r="O1030" s="255"/>
      <c r="P1030" s="255"/>
      <c r="Q1030" s="256"/>
      <c r="R1030" s="255"/>
      <c r="S1030" s="255"/>
      <c r="T1030" s="255"/>
      <c r="U1030" s="255"/>
      <c r="V1030" s="255"/>
      <c r="W1030" s="255"/>
      <c r="X1030" s="255"/>
      <c r="Y1030" s="262"/>
      <c r="Z1030" s="262"/>
      <c r="AA1030" s="255"/>
      <c r="AB1030" s="255"/>
      <c r="AC1030" s="259"/>
      <c r="AD1030" s="259"/>
      <c r="AE1030" s="259"/>
      <c r="AF1030" s="259"/>
    </row>
    <row r="1031">
      <c r="A1031" s="258"/>
      <c r="B1031" s="259"/>
      <c r="C1031" s="259"/>
      <c r="D1031" s="259"/>
      <c r="E1031" s="259"/>
      <c r="F1031" s="259"/>
      <c r="G1031" s="260"/>
      <c r="H1031" s="261"/>
      <c r="I1031" s="261"/>
      <c r="J1031" s="259"/>
      <c r="K1031" s="259"/>
      <c r="L1031" s="259"/>
      <c r="M1031" s="256"/>
      <c r="N1031" s="255"/>
      <c r="O1031" s="255"/>
      <c r="P1031" s="255"/>
      <c r="Q1031" s="256"/>
      <c r="R1031" s="255"/>
      <c r="S1031" s="255"/>
      <c r="T1031" s="255"/>
      <c r="U1031" s="255"/>
      <c r="V1031" s="255"/>
      <c r="W1031" s="255"/>
      <c r="X1031" s="255"/>
      <c r="Y1031" s="262"/>
      <c r="Z1031" s="262"/>
      <c r="AA1031" s="255"/>
      <c r="AB1031" s="255"/>
      <c r="AC1031" s="259"/>
      <c r="AD1031" s="259"/>
      <c r="AE1031" s="259"/>
      <c r="AF1031" s="259"/>
    </row>
    <row r="1032">
      <c r="A1032" s="258"/>
      <c r="B1032" s="259"/>
      <c r="C1032" s="259"/>
      <c r="D1032" s="259"/>
      <c r="E1032" s="259"/>
      <c r="F1032" s="259"/>
      <c r="G1032" s="260"/>
      <c r="H1032" s="261"/>
      <c r="I1032" s="261"/>
      <c r="J1032" s="259"/>
      <c r="K1032" s="259"/>
      <c r="L1032" s="259"/>
      <c r="M1032" s="256"/>
      <c r="N1032" s="255"/>
      <c r="O1032" s="255"/>
      <c r="P1032" s="255"/>
      <c r="Q1032" s="256"/>
      <c r="R1032" s="255"/>
      <c r="S1032" s="255"/>
      <c r="T1032" s="255"/>
      <c r="U1032" s="255"/>
      <c r="V1032" s="255"/>
      <c r="W1032" s="255"/>
      <c r="X1032" s="255"/>
      <c r="Y1032" s="262"/>
      <c r="Z1032" s="262"/>
      <c r="AA1032" s="255"/>
      <c r="AB1032" s="255"/>
      <c r="AC1032" s="259"/>
      <c r="AD1032" s="259"/>
      <c r="AE1032" s="259"/>
      <c r="AF1032" s="259"/>
    </row>
    <row r="1033">
      <c r="A1033" s="258"/>
      <c r="B1033" s="259"/>
      <c r="C1033" s="259"/>
      <c r="D1033" s="259"/>
      <c r="E1033" s="259"/>
      <c r="F1033" s="259"/>
      <c r="G1033" s="260"/>
      <c r="H1033" s="261"/>
      <c r="I1033" s="261"/>
      <c r="J1033" s="259"/>
      <c r="K1033" s="259"/>
      <c r="L1033" s="259"/>
      <c r="M1033" s="256"/>
      <c r="N1033" s="255"/>
      <c r="O1033" s="255"/>
      <c r="P1033" s="255"/>
      <c r="Q1033" s="256"/>
      <c r="R1033" s="255"/>
      <c r="S1033" s="255"/>
      <c r="T1033" s="255"/>
      <c r="U1033" s="255"/>
      <c r="V1033" s="255"/>
      <c r="W1033" s="255"/>
      <c r="X1033" s="255"/>
      <c r="Y1033" s="262"/>
      <c r="Z1033" s="262"/>
      <c r="AA1033" s="255"/>
      <c r="AB1033" s="255"/>
      <c r="AC1033" s="259"/>
      <c r="AD1033" s="259"/>
      <c r="AE1033" s="259"/>
      <c r="AF1033" s="259"/>
    </row>
    <row r="1034">
      <c r="A1034" s="258"/>
      <c r="B1034" s="259"/>
      <c r="C1034" s="259"/>
      <c r="D1034" s="259"/>
      <c r="E1034" s="259"/>
      <c r="F1034" s="259"/>
      <c r="G1034" s="260"/>
      <c r="H1034" s="261"/>
      <c r="I1034" s="261"/>
      <c r="J1034" s="259"/>
      <c r="K1034" s="259"/>
      <c r="L1034" s="259"/>
      <c r="M1034" s="256"/>
      <c r="N1034" s="255"/>
      <c r="O1034" s="255"/>
      <c r="P1034" s="255"/>
      <c r="Q1034" s="256"/>
      <c r="R1034" s="255"/>
      <c r="S1034" s="255"/>
      <c r="T1034" s="255"/>
      <c r="U1034" s="255"/>
      <c r="V1034" s="255"/>
      <c r="W1034" s="255"/>
      <c r="X1034" s="255"/>
      <c r="Y1034" s="262"/>
      <c r="Z1034" s="262"/>
      <c r="AA1034" s="255"/>
      <c r="AB1034" s="255"/>
      <c r="AC1034" s="259"/>
      <c r="AD1034" s="259"/>
      <c r="AE1034" s="259"/>
      <c r="AF1034" s="259"/>
    </row>
    <row r="1035">
      <c r="A1035" s="258"/>
      <c r="B1035" s="259"/>
      <c r="C1035" s="259"/>
      <c r="D1035" s="259"/>
      <c r="E1035" s="259"/>
      <c r="F1035" s="259"/>
      <c r="G1035" s="260"/>
      <c r="H1035" s="261"/>
      <c r="I1035" s="261"/>
      <c r="J1035" s="259"/>
      <c r="K1035" s="259"/>
      <c r="L1035" s="259"/>
      <c r="M1035" s="256"/>
      <c r="N1035" s="255"/>
      <c r="O1035" s="255"/>
      <c r="P1035" s="255"/>
      <c r="Q1035" s="256"/>
      <c r="R1035" s="255"/>
      <c r="S1035" s="255"/>
      <c r="T1035" s="255"/>
      <c r="U1035" s="255"/>
      <c r="V1035" s="255"/>
      <c r="W1035" s="255"/>
      <c r="X1035" s="255"/>
      <c r="Y1035" s="262"/>
      <c r="Z1035" s="262"/>
      <c r="AA1035" s="255"/>
      <c r="AB1035" s="255"/>
      <c r="AC1035" s="259"/>
      <c r="AD1035" s="259"/>
      <c r="AE1035" s="259"/>
      <c r="AF1035" s="259"/>
    </row>
    <row r="1036">
      <c r="A1036" s="258"/>
      <c r="B1036" s="259"/>
      <c r="C1036" s="259"/>
      <c r="D1036" s="259"/>
      <c r="E1036" s="259"/>
      <c r="F1036" s="259"/>
      <c r="G1036" s="260"/>
      <c r="H1036" s="261"/>
      <c r="I1036" s="261"/>
      <c r="J1036" s="259"/>
      <c r="K1036" s="259"/>
      <c r="L1036" s="259"/>
      <c r="M1036" s="256"/>
      <c r="N1036" s="255"/>
      <c r="O1036" s="255"/>
      <c r="P1036" s="255"/>
      <c r="Q1036" s="256"/>
      <c r="R1036" s="255"/>
      <c r="S1036" s="255"/>
      <c r="T1036" s="255"/>
      <c r="U1036" s="255"/>
      <c r="V1036" s="255"/>
      <c r="W1036" s="255"/>
      <c r="X1036" s="255"/>
      <c r="Y1036" s="262"/>
      <c r="Z1036" s="262"/>
      <c r="AA1036" s="255"/>
      <c r="AB1036" s="255"/>
      <c r="AC1036" s="259"/>
      <c r="AD1036" s="259"/>
      <c r="AE1036" s="259"/>
      <c r="AF1036" s="259"/>
    </row>
    <row r="1037">
      <c r="A1037" s="258"/>
      <c r="B1037" s="259"/>
      <c r="C1037" s="259"/>
      <c r="D1037" s="259"/>
      <c r="E1037" s="259"/>
      <c r="F1037" s="259"/>
      <c r="G1037" s="260"/>
      <c r="H1037" s="261"/>
      <c r="I1037" s="261"/>
      <c r="J1037" s="259"/>
      <c r="K1037" s="259"/>
      <c r="L1037" s="259"/>
      <c r="M1037" s="256"/>
      <c r="N1037" s="255"/>
      <c r="O1037" s="255"/>
      <c r="P1037" s="255"/>
      <c r="Q1037" s="256"/>
      <c r="R1037" s="255"/>
      <c r="S1037" s="255"/>
      <c r="T1037" s="255"/>
      <c r="U1037" s="255"/>
      <c r="V1037" s="255"/>
      <c r="W1037" s="255"/>
      <c r="X1037" s="255"/>
      <c r="Y1037" s="262"/>
      <c r="Z1037" s="262"/>
      <c r="AA1037" s="255"/>
      <c r="AB1037" s="255"/>
      <c r="AC1037" s="259"/>
      <c r="AD1037" s="259"/>
      <c r="AE1037" s="259"/>
      <c r="AF1037" s="259"/>
    </row>
    <row r="1038">
      <c r="A1038" s="258"/>
      <c r="B1038" s="259"/>
      <c r="C1038" s="259"/>
      <c r="D1038" s="259"/>
      <c r="E1038" s="259"/>
      <c r="F1038" s="259"/>
      <c r="G1038" s="260"/>
      <c r="H1038" s="261"/>
      <c r="I1038" s="261"/>
      <c r="J1038" s="259"/>
      <c r="K1038" s="259"/>
      <c r="L1038" s="259"/>
      <c r="M1038" s="256"/>
      <c r="N1038" s="255"/>
      <c r="O1038" s="255"/>
      <c r="P1038" s="255"/>
      <c r="Q1038" s="256"/>
      <c r="R1038" s="255"/>
      <c r="S1038" s="255"/>
      <c r="T1038" s="255"/>
      <c r="U1038" s="255"/>
      <c r="V1038" s="255"/>
      <c r="W1038" s="255"/>
      <c r="X1038" s="255"/>
      <c r="Y1038" s="262"/>
      <c r="Z1038" s="262"/>
      <c r="AA1038" s="255"/>
      <c r="AB1038" s="255"/>
      <c r="AC1038" s="259"/>
      <c r="AD1038" s="259"/>
      <c r="AE1038" s="259"/>
      <c r="AF1038" s="259"/>
    </row>
    <row r="1039">
      <c r="A1039" s="258"/>
      <c r="B1039" s="259"/>
      <c r="C1039" s="259"/>
      <c r="D1039" s="259"/>
      <c r="E1039" s="259"/>
      <c r="F1039" s="259"/>
      <c r="G1039" s="260"/>
      <c r="H1039" s="261"/>
      <c r="I1039" s="261"/>
      <c r="J1039" s="259"/>
      <c r="K1039" s="259"/>
      <c r="L1039" s="259"/>
      <c r="M1039" s="256"/>
      <c r="N1039" s="255"/>
      <c r="O1039" s="255"/>
      <c r="P1039" s="255"/>
      <c r="Q1039" s="256"/>
      <c r="R1039" s="255"/>
      <c r="S1039" s="255"/>
      <c r="T1039" s="255"/>
      <c r="U1039" s="255"/>
      <c r="V1039" s="255"/>
      <c r="W1039" s="255"/>
      <c r="X1039" s="255"/>
      <c r="Y1039" s="262"/>
      <c r="Z1039" s="262"/>
      <c r="AA1039" s="255"/>
      <c r="AB1039" s="255"/>
      <c r="AC1039" s="259"/>
      <c r="AD1039" s="259"/>
      <c r="AE1039" s="259"/>
      <c r="AF1039" s="259"/>
    </row>
    <row r="1040">
      <c r="A1040" s="258"/>
      <c r="B1040" s="259"/>
      <c r="C1040" s="259"/>
      <c r="D1040" s="259"/>
      <c r="E1040" s="259"/>
      <c r="F1040" s="259"/>
      <c r="G1040" s="260"/>
      <c r="H1040" s="261"/>
      <c r="I1040" s="261"/>
      <c r="J1040" s="259"/>
      <c r="K1040" s="259"/>
      <c r="L1040" s="259"/>
      <c r="M1040" s="256"/>
      <c r="N1040" s="255"/>
      <c r="O1040" s="255"/>
      <c r="P1040" s="255"/>
      <c r="Q1040" s="256"/>
      <c r="R1040" s="255"/>
      <c r="S1040" s="255"/>
      <c r="T1040" s="255"/>
      <c r="U1040" s="255"/>
      <c r="V1040" s="255"/>
      <c r="W1040" s="255"/>
      <c r="X1040" s="255"/>
      <c r="Y1040" s="262"/>
      <c r="Z1040" s="262"/>
      <c r="AA1040" s="255"/>
      <c r="AB1040" s="255"/>
      <c r="AC1040" s="259"/>
      <c r="AD1040" s="259"/>
      <c r="AE1040" s="259"/>
      <c r="AF1040" s="259"/>
    </row>
    <row r="1041">
      <c r="A1041" s="258"/>
      <c r="B1041" s="259"/>
      <c r="C1041" s="259"/>
      <c r="D1041" s="259"/>
      <c r="E1041" s="259"/>
      <c r="F1041" s="259"/>
      <c r="G1041" s="260"/>
      <c r="H1041" s="261"/>
      <c r="I1041" s="261"/>
      <c r="J1041" s="259"/>
      <c r="K1041" s="259"/>
      <c r="L1041" s="259"/>
      <c r="M1041" s="256"/>
      <c r="N1041" s="255"/>
      <c r="O1041" s="255"/>
      <c r="P1041" s="255"/>
      <c r="Q1041" s="256"/>
      <c r="R1041" s="255"/>
      <c r="S1041" s="255"/>
      <c r="T1041" s="255"/>
      <c r="U1041" s="255"/>
      <c r="V1041" s="255"/>
      <c r="W1041" s="255"/>
      <c r="X1041" s="255"/>
      <c r="Y1041" s="262"/>
      <c r="Z1041" s="262"/>
      <c r="AA1041" s="255"/>
      <c r="AB1041" s="255"/>
      <c r="AC1041" s="259"/>
      <c r="AD1041" s="259"/>
      <c r="AE1041" s="259"/>
      <c r="AF1041" s="259"/>
    </row>
    <row r="1042">
      <c r="A1042" s="258"/>
      <c r="B1042" s="259"/>
      <c r="C1042" s="259"/>
      <c r="D1042" s="259"/>
      <c r="E1042" s="259"/>
      <c r="F1042" s="259"/>
      <c r="G1042" s="260"/>
      <c r="H1042" s="261"/>
      <c r="I1042" s="261"/>
      <c r="J1042" s="259"/>
      <c r="K1042" s="259"/>
      <c r="L1042" s="259"/>
      <c r="M1042" s="256"/>
      <c r="N1042" s="255"/>
      <c r="O1042" s="255"/>
      <c r="P1042" s="255"/>
      <c r="Q1042" s="256"/>
      <c r="R1042" s="255"/>
      <c r="S1042" s="255"/>
      <c r="T1042" s="255"/>
      <c r="U1042" s="255"/>
      <c r="V1042" s="255"/>
      <c r="W1042" s="255"/>
      <c r="X1042" s="255"/>
      <c r="Y1042" s="262"/>
      <c r="Z1042" s="262"/>
      <c r="AA1042" s="255"/>
      <c r="AB1042" s="255"/>
      <c r="AC1042" s="259"/>
      <c r="AD1042" s="259"/>
      <c r="AE1042" s="259"/>
      <c r="AF1042" s="259"/>
    </row>
    <row r="1043">
      <c r="A1043" s="258"/>
      <c r="B1043" s="259"/>
      <c r="C1043" s="259"/>
      <c r="D1043" s="259"/>
      <c r="E1043" s="259"/>
      <c r="F1043" s="259"/>
      <c r="G1043" s="260"/>
      <c r="H1043" s="261"/>
      <c r="I1043" s="261"/>
      <c r="J1043" s="259"/>
      <c r="K1043" s="259"/>
      <c r="L1043" s="259"/>
      <c r="M1043" s="256"/>
      <c r="N1043" s="255"/>
      <c r="O1043" s="255"/>
      <c r="P1043" s="255"/>
      <c r="Q1043" s="256"/>
      <c r="R1043" s="255"/>
      <c r="S1043" s="255"/>
      <c r="T1043" s="255"/>
      <c r="U1043" s="255"/>
      <c r="V1043" s="255"/>
      <c r="W1043" s="255"/>
      <c r="X1043" s="255"/>
      <c r="Y1043" s="262"/>
      <c r="Z1043" s="262"/>
      <c r="AA1043" s="255"/>
      <c r="AB1043" s="255"/>
      <c r="AC1043" s="259"/>
      <c r="AD1043" s="259"/>
      <c r="AE1043" s="259"/>
      <c r="AF1043" s="259"/>
    </row>
    <row r="1044">
      <c r="A1044" s="258"/>
      <c r="B1044" s="259"/>
      <c r="C1044" s="259"/>
      <c r="D1044" s="259"/>
      <c r="E1044" s="259"/>
      <c r="F1044" s="259"/>
      <c r="G1044" s="260"/>
      <c r="H1044" s="261"/>
      <c r="I1044" s="261"/>
      <c r="J1044" s="259"/>
      <c r="K1044" s="259"/>
      <c r="L1044" s="259"/>
      <c r="M1044" s="256"/>
      <c r="N1044" s="255"/>
      <c r="O1044" s="255"/>
      <c r="P1044" s="255"/>
      <c r="Q1044" s="256"/>
      <c r="R1044" s="255"/>
      <c r="S1044" s="255"/>
      <c r="T1044" s="255"/>
      <c r="U1044" s="255"/>
      <c r="V1044" s="255"/>
      <c r="W1044" s="255"/>
      <c r="X1044" s="255"/>
      <c r="Y1044" s="262"/>
      <c r="Z1044" s="262"/>
      <c r="AA1044" s="255"/>
      <c r="AB1044" s="255"/>
      <c r="AC1044" s="259"/>
      <c r="AD1044" s="259"/>
      <c r="AE1044" s="259"/>
      <c r="AF1044" s="259"/>
    </row>
    <row r="1045">
      <c r="A1045" s="258"/>
      <c r="B1045" s="259"/>
      <c r="C1045" s="259"/>
      <c r="D1045" s="259"/>
      <c r="E1045" s="259"/>
      <c r="F1045" s="259"/>
      <c r="G1045" s="260"/>
      <c r="H1045" s="261"/>
      <c r="I1045" s="261"/>
      <c r="J1045" s="259"/>
      <c r="K1045" s="259"/>
      <c r="L1045" s="259"/>
      <c r="M1045" s="256"/>
      <c r="N1045" s="255"/>
      <c r="O1045" s="255"/>
      <c r="P1045" s="255"/>
      <c r="Q1045" s="256"/>
      <c r="R1045" s="255"/>
      <c r="S1045" s="255"/>
      <c r="T1045" s="255"/>
      <c r="U1045" s="255"/>
      <c r="V1045" s="255"/>
      <c r="W1045" s="255"/>
      <c r="X1045" s="255"/>
      <c r="Y1045" s="262"/>
      <c r="Z1045" s="262"/>
      <c r="AA1045" s="255"/>
      <c r="AB1045" s="255"/>
      <c r="AC1045" s="259"/>
      <c r="AD1045" s="259"/>
      <c r="AE1045" s="259"/>
      <c r="AF1045" s="259"/>
    </row>
    <row r="1046">
      <c r="A1046" s="258"/>
      <c r="B1046" s="259"/>
      <c r="C1046" s="259"/>
      <c r="D1046" s="259"/>
      <c r="E1046" s="259"/>
      <c r="F1046" s="259"/>
      <c r="G1046" s="260"/>
      <c r="H1046" s="261"/>
      <c r="I1046" s="261"/>
      <c r="J1046" s="259"/>
      <c r="K1046" s="259"/>
      <c r="L1046" s="259"/>
      <c r="M1046" s="256"/>
      <c r="N1046" s="255"/>
      <c r="O1046" s="255"/>
      <c r="P1046" s="255"/>
      <c r="Q1046" s="256"/>
      <c r="R1046" s="255"/>
      <c r="S1046" s="255"/>
      <c r="T1046" s="255"/>
      <c r="U1046" s="255"/>
      <c r="V1046" s="255"/>
      <c r="W1046" s="255"/>
      <c r="X1046" s="255"/>
      <c r="Y1046" s="262"/>
      <c r="Z1046" s="262"/>
      <c r="AA1046" s="255"/>
      <c r="AB1046" s="255"/>
      <c r="AC1046" s="259"/>
      <c r="AD1046" s="259"/>
      <c r="AE1046" s="259"/>
      <c r="AF1046" s="259"/>
    </row>
    <row r="1047">
      <c r="A1047" s="258"/>
      <c r="B1047" s="259"/>
      <c r="C1047" s="259"/>
      <c r="D1047" s="259"/>
      <c r="E1047" s="259"/>
      <c r="F1047" s="259"/>
      <c r="G1047" s="260"/>
      <c r="H1047" s="261"/>
      <c r="I1047" s="261"/>
      <c r="J1047" s="259"/>
      <c r="K1047" s="259"/>
      <c r="L1047" s="259"/>
      <c r="M1047" s="256"/>
      <c r="N1047" s="255"/>
      <c r="O1047" s="255"/>
      <c r="P1047" s="255"/>
      <c r="Q1047" s="256"/>
      <c r="R1047" s="255"/>
      <c r="S1047" s="255"/>
      <c r="T1047" s="255"/>
      <c r="U1047" s="255"/>
      <c r="V1047" s="255"/>
      <c r="W1047" s="255"/>
      <c r="X1047" s="255"/>
      <c r="Y1047" s="262"/>
      <c r="Z1047" s="262"/>
      <c r="AA1047" s="255"/>
      <c r="AB1047" s="255"/>
      <c r="AC1047" s="259"/>
      <c r="AD1047" s="259"/>
      <c r="AE1047" s="259"/>
      <c r="AF1047" s="259"/>
    </row>
    <row r="1048">
      <c r="A1048" s="258"/>
      <c r="B1048" s="259"/>
      <c r="C1048" s="259"/>
      <c r="D1048" s="259"/>
      <c r="E1048" s="259"/>
      <c r="F1048" s="259"/>
      <c r="G1048" s="260"/>
      <c r="H1048" s="261"/>
      <c r="I1048" s="261"/>
      <c r="J1048" s="259"/>
      <c r="K1048" s="259"/>
      <c r="L1048" s="259"/>
      <c r="M1048" s="256"/>
      <c r="N1048" s="255"/>
      <c r="O1048" s="255"/>
      <c r="P1048" s="255"/>
      <c r="Q1048" s="256"/>
      <c r="R1048" s="255"/>
      <c r="S1048" s="255"/>
      <c r="T1048" s="255"/>
      <c r="U1048" s="255"/>
      <c r="V1048" s="255"/>
      <c r="W1048" s="255"/>
      <c r="X1048" s="255"/>
      <c r="Y1048" s="262"/>
      <c r="Z1048" s="262"/>
      <c r="AA1048" s="255"/>
      <c r="AB1048" s="255"/>
      <c r="AC1048" s="259"/>
      <c r="AD1048" s="259"/>
      <c r="AE1048" s="259"/>
      <c r="AF1048" s="259"/>
    </row>
    <row r="1049">
      <c r="A1049" s="258"/>
      <c r="B1049" s="259"/>
      <c r="C1049" s="259"/>
      <c r="D1049" s="259"/>
      <c r="E1049" s="259"/>
      <c r="F1049" s="259"/>
      <c r="G1049" s="260"/>
      <c r="H1049" s="261"/>
      <c r="I1049" s="261"/>
      <c r="J1049" s="259"/>
      <c r="K1049" s="259"/>
      <c r="L1049" s="259"/>
      <c r="M1049" s="256"/>
      <c r="N1049" s="255"/>
      <c r="O1049" s="255"/>
      <c r="P1049" s="255"/>
      <c r="Q1049" s="256"/>
      <c r="R1049" s="255"/>
      <c r="S1049" s="255"/>
      <c r="T1049" s="255"/>
      <c r="U1049" s="255"/>
      <c r="V1049" s="255"/>
      <c r="W1049" s="255"/>
      <c r="X1049" s="255"/>
      <c r="Y1049" s="262"/>
      <c r="Z1049" s="262"/>
      <c r="AA1049" s="255"/>
      <c r="AB1049" s="255"/>
      <c r="AC1049" s="259"/>
      <c r="AD1049" s="259"/>
      <c r="AE1049" s="259"/>
      <c r="AF1049" s="259"/>
    </row>
    <row r="1050">
      <c r="A1050" s="258"/>
      <c r="B1050" s="259"/>
      <c r="C1050" s="259"/>
      <c r="D1050" s="259"/>
      <c r="E1050" s="259"/>
      <c r="F1050" s="259"/>
      <c r="G1050" s="260"/>
      <c r="H1050" s="261"/>
      <c r="I1050" s="261"/>
      <c r="J1050" s="259"/>
      <c r="K1050" s="259"/>
      <c r="L1050" s="259"/>
      <c r="M1050" s="256"/>
      <c r="N1050" s="255"/>
      <c r="O1050" s="255"/>
      <c r="P1050" s="255"/>
      <c r="Q1050" s="256"/>
      <c r="R1050" s="255"/>
      <c r="S1050" s="255"/>
      <c r="T1050" s="255"/>
      <c r="U1050" s="255"/>
      <c r="V1050" s="255"/>
      <c r="W1050" s="255"/>
      <c r="X1050" s="255"/>
      <c r="Y1050" s="262"/>
      <c r="Z1050" s="262"/>
      <c r="AA1050" s="255"/>
      <c r="AB1050" s="255"/>
      <c r="AC1050" s="259"/>
      <c r="AD1050" s="259"/>
      <c r="AE1050" s="259"/>
      <c r="AF1050" s="259"/>
    </row>
    <row r="1051">
      <c r="A1051" s="258"/>
      <c r="B1051" s="259"/>
      <c r="C1051" s="259"/>
      <c r="D1051" s="259"/>
      <c r="E1051" s="259"/>
      <c r="F1051" s="259"/>
      <c r="G1051" s="260"/>
      <c r="H1051" s="261"/>
      <c r="I1051" s="261"/>
      <c r="J1051" s="259"/>
      <c r="K1051" s="259"/>
      <c r="L1051" s="259"/>
      <c r="M1051" s="256"/>
      <c r="N1051" s="255"/>
      <c r="O1051" s="255"/>
      <c r="P1051" s="255"/>
      <c r="Q1051" s="256"/>
      <c r="R1051" s="255"/>
      <c r="S1051" s="255"/>
      <c r="T1051" s="255"/>
      <c r="U1051" s="255"/>
      <c r="V1051" s="255"/>
      <c r="W1051" s="255"/>
      <c r="X1051" s="255"/>
      <c r="Y1051" s="262"/>
      <c r="Z1051" s="262"/>
      <c r="AA1051" s="255"/>
      <c r="AB1051" s="255"/>
      <c r="AC1051" s="259"/>
      <c r="AD1051" s="259"/>
      <c r="AE1051" s="259"/>
      <c r="AF1051" s="259"/>
    </row>
    <row r="1052">
      <c r="A1052" s="258"/>
      <c r="B1052" s="259"/>
      <c r="C1052" s="259"/>
      <c r="D1052" s="259"/>
      <c r="E1052" s="259"/>
      <c r="F1052" s="259"/>
      <c r="G1052" s="260"/>
      <c r="H1052" s="261"/>
      <c r="I1052" s="261"/>
      <c r="J1052" s="259"/>
      <c r="K1052" s="259"/>
      <c r="L1052" s="259"/>
      <c r="M1052" s="256"/>
      <c r="N1052" s="255"/>
      <c r="O1052" s="255"/>
      <c r="P1052" s="255"/>
      <c r="Q1052" s="256"/>
      <c r="R1052" s="255"/>
      <c r="S1052" s="255"/>
      <c r="T1052" s="255"/>
      <c r="U1052" s="255"/>
      <c r="V1052" s="255"/>
      <c r="W1052" s="255"/>
      <c r="X1052" s="255"/>
      <c r="Y1052" s="262"/>
      <c r="Z1052" s="262"/>
      <c r="AA1052" s="255"/>
      <c r="AB1052" s="255"/>
      <c r="AC1052" s="259"/>
      <c r="AD1052" s="259"/>
      <c r="AE1052" s="259"/>
      <c r="AF1052" s="259"/>
    </row>
    <row r="1053">
      <c r="A1053" s="258"/>
      <c r="B1053" s="259"/>
      <c r="C1053" s="259"/>
      <c r="D1053" s="259"/>
      <c r="E1053" s="259"/>
      <c r="F1053" s="259"/>
      <c r="G1053" s="260"/>
      <c r="H1053" s="261"/>
      <c r="I1053" s="261"/>
      <c r="J1053" s="259"/>
      <c r="K1053" s="259"/>
      <c r="L1053" s="259"/>
      <c r="M1053" s="256"/>
      <c r="N1053" s="255"/>
      <c r="O1053" s="255"/>
      <c r="P1053" s="255"/>
      <c r="Q1053" s="256"/>
      <c r="R1053" s="255"/>
      <c r="S1053" s="255"/>
      <c r="T1053" s="255"/>
      <c r="U1053" s="255"/>
      <c r="V1053" s="255"/>
      <c r="W1053" s="255"/>
      <c r="X1053" s="255"/>
      <c r="Y1053" s="262"/>
      <c r="Z1053" s="262"/>
      <c r="AA1053" s="255"/>
      <c r="AB1053" s="255"/>
      <c r="AC1053" s="259"/>
      <c r="AD1053" s="259"/>
      <c r="AE1053" s="259"/>
      <c r="AF1053" s="259"/>
    </row>
    <row r="1054">
      <c r="A1054" s="258"/>
      <c r="B1054" s="259"/>
      <c r="C1054" s="259"/>
      <c r="D1054" s="259"/>
      <c r="E1054" s="259"/>
      <c r="F1054" s="259"/>
      <c r="G1054" s="260"/>
      <c r="H1054" s="261"/>
      <c r="I1054" s="261"/>
      <c r="J1054" s="259"/>
      <c r="K1054" s="259"/>
      <c r="L1054" s="259"/>
      <c r="M1054" s="256"/>
      <c r="N1054" s="255"/>
      <c r="O1054" s="255"/>
      <c r="P1054" s="255"/>
      <c r="Q1054" s="256"/>
      <c r="R1054" s="255"/>
      <c r="S1054" s="255"/>
      <c r="T1054" s="255"/>
      <c r="U1054" s="255"/>
      <c r="V1054" s="255"/>
      <c r="W1054" s="255"/>
      <c r="X1054" s="255"/>
      <c r="Y1054" s="262"/>
      <c r="Z1054" s="262"/>
      <c r="AA1054" s="255"/>
      <c r="AB1054" s="255"/>
      <c r="AC1054" s="259"/>
      <c r="AD1054" s="259"/>
      <c r="AE1054" s="259"/>
      <c r="AF1054" s="259"/>
    </row>
    <row r="1055">
      <c r="A1055" s="258"/>
      <c r="B1055" s="259"/>
      <c r="C1055" s="259"/>
      <c r="D1055" s="259"/>
      <c r="E1055" s="259"/>
      <c r="F1055" s="259"/>
      <c r="G1055" s="260"/>
      <c r="H1055" s="261"/>
      <c r="I1055" s="261"/>
      <c r="J1055" s="259"/>
      <c r="K1055" s="259"/>
      <c r="L1055" s="259"/>
      <c r="M1055" s="256"/>
      <c r="N1055" s="255"/>
      <c r="O1055" s="255"/>
      <c r="P1055" s="255"/>
      <c r="Q1055" s="256"/>
      <c r="R1055" s="255"/>
      <c r="S1055" s="255"/>
      <c r="T1055" s="255"/>
      <c r="U1055" s="255"/>
      <c r="V1055" s="255"/>
      <c r="W1055" s="255"/>
      <c r="X1055" s="255"/>
      <c r="Y1055" s="262"/>
      <c r="Z1055" s="262"/>
      <c r="AA1055" s="255"/>
      <c r="AB1055" s="255"/>
      <c r="AC1055" s="259"/>
      <c r="AD1055" s="259"/>
      <c r="AE1055" s="259"/>
      <c r="AF1055" s="259"/>
    </row>
    <row r="1056">
      <c r="A1056" s="258"/>
      <c r="B1056" s="259"/>
      <c r="C1056" s="259"/>
      <c r="D1056" s="259"/>
      <c r="E1056" s="259"/>
      <c r="F1056" s="259"/>
      <c r="G1056" s="260"/>
      <c r="H1056" s="261"/>
      <c r="I1056" s="261"/>
      <c r="J1056" s="259"/>
      <c r="K1056" s="259"/>
      <c r="L1056" s="259"/>
      <c r="M1056" s="256"/>
      <c r="N1056" s="255"/>
      <c r="O1056" s="255"/>
      <c r="P1056" s="255"/>
      <c r="Q1056" s="256"/>
      <c r="R1056" s="255"/>
      <c r="S1056" s="255"/>
      <c r="T1056" s="255"/>
      <c r="U1056" s="255"/>
      <c r="V1056" s="255"/>
      <c r="W1056" s="255"/>
      <c r="X1056" s="255"/>
      <c r="Y1056" s="262"/>
      <c r="Z1056" s="262"/>
      <c r="AA1056" s="255"/>
      <c r="AB1056" s="255"/>
      <c r="AC1056" s="259"/>
      <c r="AD1056" s="259"/>
      <c r="AE1056" s="259"/>
      <c r="AF1056" s="259"/>
    </row>
    <row r="1057">
      <c r="A1057" s="258"/>
      <c r="B1057" s="259"/>
      <c r="C1057" s="259"/>
      <c r="D1057" s="259"/>
      <c r="E1057" s="259"/>
      <c r="F1057" s="259"/>
      <c r="G1057" s="260"/>
      <c r="H1057" s="261"/>
      <c r="I1057" s="261"/>
      <c r="J1057" s="259"/>
      <c r="K1057" s="259"/>
      <c r="L1057" s="259"/>
      <c r="M1057" s="256"/>
      <c r="N1057" s="255"/>
      <c r="O1057" s="255"/>
      <c r="P1057" s="255"/>
      <c r="Q1057" s="256"/>
      <c r="R1057" s="255"/>
      <c r="S1057" s="255"/>
      <c r="T1057" s="255"/>
      <c r="U1057" s="255"/>
      <c r="V1057" s="255"/>
      <c r="W1057" s="255"/>
      <c r="X1057" s="255"/>
      <c r="Y1057" s="262"/>
      <c r="Z1057" s="262"/>
      <c r="AA1057" s="255"/>
      <c r="AB1057" s="255"/>
      <c r="AC1057" s="259"/>
      <c r="AD1057" s="259"/>
      <c r="AE1057" s="259"/>
      <c r="AF1057" s="259"/>
    </row>
    <row r="1058">
      <c r="A1058" s="258"/>
      <c r="B1058" s="259"/>
      <c r="C1058" s="259"/>
      <c r="D1058" s="259"/>
      <c r="E1058" s="259"/>
      <c r="F1058" s="259"/>
      <c r="G1058" s="260"/>
      <c r="H1058" s="261"/>
      <c r="I1058" s="261"/>
      <c r="J1058" s="259"/>
      <c r="K1058" s="259"/>
      <c r="L1058" s="259"/>
      <c r="M1058" s="256"/>
      <c r="N1058" s="255"/>
      <c r="O1058" s="255"/>
      <c r="P1058" s="255"/>
      <c r="Q1058" s="256"/>
      <c r="R1058" s="255"/>
      <c r="S1058" s="255"/>
      <c r="T1058" s="255"/>
      <c r="U1058" s="255"/>
      <c r="V1058" s="255"/>
      <c r="W1058" s="255"/>
      <c r="X1058" s="255"/>
      <c r="Y1058" s="262"/>
      <c r="Z1058" s="262"/>
      <c r="AA1058" s="255"/>
      <c r="AB1058" s="255"/>
      <c r="AC1058" s="259"/>
      <c r="AD1058" s="259"/>
      <c r="AE1058" s="259"/>
      <c r="AF1058" s="259"/>
    </row>
    <row r="1059">
      <c r="A1059" s="258"/>
      <c r="B1059" s="259"/>
      <c r="C1059" s="259"/>
      <c r="D1059" s="259"/>
      <c r="E1059" s="259"/>
      <c r="F1059" s="259"/>
      <c r="G1059" s="260"/>
      <c r="H1059" s="261"/>
      <c r="I1059" s="261"/>
      <c r="J1059" s="259"/>
      <c r="K1059" s="259"/>
      <c r="L1059" s="259"/>
      <c r="M1059" s="256"/>
      <c r="N1059" s="255"/>
      <c r="O1059" s="255"/>
      <c r="P1059" s="255"/>
      <c r="Q1059" s="256"/>
      <c r="R1059" s="255"/>
      <c r="S1059" s="255"/>
      <c r="T1059" s="255"/>
      <c r="U1059" s="255"/>
      <c r="V1059" s="255"/>
      <c r="W1059" s="255"/>
      <c r="X1059" s="255"/>
      <c r="Y1059" s="262"/>
      <c r="Z1059" s="262"/>
      <c r="AA1059" s="255"/>
      <c r="AB1059" s="255"/>
      <c r="AC1059" s="259"/>
      <c r="AD1059" s="259"/>
      <c r="AE1059" s="259"/>
      <c r="AF1059" s="259"/>
    </row>
    <row r="1060">
      <c r="A1060" s="258"/>
      <c r="B1060" s="259"/>
      <c r="C1060" s="259"/>
      <c r="D1060" s="259"/>
      <c r="E1060" s="259"/>
      <c r="F1060" s="259"/>
      <c r="G1060" s="260"/>
      <c r="H1060" s="261"/>
      <c r="I1060" s="261"/>
      <c r="J1060" s="259"/>
      <c r="K1060" s="259"/>
      <c r="L1060" s="259"/>
      <c r="M1060" s="256"/>
      <c r="N1060" s="255"/>
      <c r="O1060" s="255"/>
      <c r="P1060" s="255"/>
      <c r="Q1060" s="256"/>
      <c r="R1060" s="255"/>
      <c r="S1060" s="255"/>
      <c r="T1060" s="255"/>
      <c r="U1060" s="255"/>
      <c r="V1060" s="255"/>
      <c r="W1060" s="255"/>
      <c r="X1060" s="255"/>
      <c r="Y1060" s="262"/>
      <c r="Z1060" s="262"/>
      <c r="AA1060" s="255"/>
      <c r="AB1060" s="255"/>
      <c r="AC1060" s="259"/>
      <c r="AD1060" s="259"/>
      <c r="AE1060" s="259"/>
      <c r="AF1060" s="259"/>
    </row>
    <row r="1061">
      <c r="A1061" s="258"/>
      <c r="B1061" s="259"/>
      <c r="C1061" s="259"/>
      <c r="D1061" s="259"/>
      <c r="E1061" s="259"/>
      <c r="F1061" s="259"/>
      <c r="G1061" s="260"/>
      <c r="H1061" s="261"/>
      <c r="I1061" s="261"/>
      <c r="J1061" s="259"/>
      <c r="K1061" s="259"/>
      <c r="L1061" s="259"/>
      <c r="M1061" s="256"/>
      <c r="N1061" s="255"/>
      <c r="O1061" s="255"/>
      <c r="P1061" s="255"/>
      <c r="Q1061" s="256"/>
      <c r="R1061" s="255"/>
      <c r="S1061" s="255"/>
      <c r="T1061" s="255"/>
      <c r="U1061" s="255"/>
      <c r="V1061" s="255"/>
      <c r="W1061" s="255"/>
      <c r="X1061" s="255"/>
      <c r="Y1061" s="262"/>
      <c r="Z1061" s="262"/>
      <c r="AA1061" s="255"/>
      <c r="AB1061" s="255"/>
      <c r="AC1061" s="259"/>
      <c r="AD1061" s="259"/>
      <c r="AE1061" s="259"/>
      <c r="AF1061" s="259"/>
    </row>
    <row r="1062">
      <c r="A1062" s="258"/>
      <c r="B1062" s="259"/>
      <c r="C1062" s="259"/>
      <c r="D1062" s="259"/>
      <c r="E1062" s="259"/>
      <c r="F1062" s="259"/>
      <c r="G1062" s="260"/>
      <c r="H1062" s="261"/>
      <c r="I1062" s="261"/>
      <c r="J1062" s="259"/>
      <c r="K1062" s="259"/>
      <c r="L1062" s="259"/>
      <c r="M1062" s="256"/>
      <c r="N1062" s="255"/>
      <c r="O1062" s="255"/>
      <c r="P1062" s="255"/>
      <c r="Q1062" s="256"/>
      <c r="R1062" s="255"/>
      <c r="S1062" s="255"/>
      <c r="T1062" s="255"/>
      <c r="U1062" s="255"/>
      <c r="V1062" s="255"/>
      <c r="W1062" s="255"/>
      <c r="X1062" s="255"/>
      <c r="Y1062" s="262"/>
      <c r="Z1062" s="262"/>
      <c r="AA1062" s="255"/>
      <c r="AB1062" s="255"/>
      <c r="AC1062" s="259"/>
      <c r="AD1062" s="259"/>
      <c r="AE1062" s="259"/>
      <c r="AF1062" s="259"/>
    </row>
    <row r="1063">
      <c r="A1063" s="258"/>
      <c r="B1063" s="259"/>
      <c r="C1063" s="259"/>
      <c r="D1063" s="259"/>
      <c r="E1063" s="259"/>
      <c r="F1063" s="259"/>
      <c r="G1063" s="260"/>
      <c r="H1063" s="261"/>
      <c r="I1063" s="261"/>
      <c r="J1063" s="259"/>
      <c r="K1063" s="259"/>
      <c r="L1063" s="259"/>
      <c r="M1063" s="256"/>
      <c r="N1063" s="255"/>
      <c r="O1063" s="255"/>
      <c r="P1063" s="255"/>
      <c r="Q1063" s="256"/>
      <c r="R1063" s="255"/>
      <c r="S1063" s="255"/>
      <c r="T1063" s="255"/>
      <c r="U1063" s="255"/>
      <c r="V1063" s="255"/>
      <c r="W1063" s="255"/>
      <c r="X1063" s="255"/>
      <c r="Y1063" s="262"/>
      <c r="Z1063" s="262"/>
      <c r="AA1063" s="255"/>
      <c r="AB1063" s="255"/>
      <c r="AC1063" s="259"/>
      <c r="AD1063" s="259"/>
      <c r="AE1063" s="259"/>
      <c r="AF1063" s="259"/>
    </row>
    <row r="1064">
      <c r="A1064" s="258"/>
      <c r="B1064" s="259"/>
      <c r="C1064" s="259"/>
      <c r="D1064" s="259"/>
      <c r="E1064" s="259"/>
      <c r="F1064" s="259"/>
      <c r="G1064" s="260"/>
      <c r="H1064" s="261"/>
      <c r="I1064" s="261"/>
      <c r="J1064" s="259"/>
      <c r="K1064" s="259"/>
      <c r="L1064" s="259"/>
      <c r="M1064" s="256"/>
      <c r="N1064" s="255"/>
      <c r="O1064" s="255"/>
      <c r="P1064" s="255"/>
      <c r="Q1064" s="256"/>
      <c r="R1064" s="255"/>
      <c r="S1064" s="255"/>
      <c r="T1064" s="255"/>
      <c r="U1064" s="255"/>
      <c r="V1064" s="255"/>
      <c r="W1064" s="255"/>
      <c r="X1064" s="255"/>
      <c r="Y1064" s="262"/>
      <c r="Z1064" s="262"/>
      <c r="AA1064" s="255"/>
      <c r="AB1064" s="255"/>
      <c r="AC1064" s="259"/>
      <c r="AD1064" s="259"/>
      <c r="AE1064" s="259"/>
      <c r="AF1064" s="259"/>
    </row>
    <row r="1065">
      <c r="A1065" s="258"/>
      <c r="B1065" s="259"/>
      <c r="C1065" s="259"/>
      <c r="D1065" s="259"/>
      <c r="E1065" s="259"/>
      <c r="F1065" s="259"/>
      <c r="G1065" s="260"/>
      <c r="H1065" s="261"/>
      <c r="I1065" s="261"/>
      <c r="J1065" s="259"/>
      <c r="K1065" s="259"/>
      <c r="L1065" s="259"/>
      <c r="M1065" s="256"/>
      <c r="N1065" s="255"/>
      <c r="O1065" s="255"/>
      <c r="P1065" s="255"/>
      <c r="Q1065" s="256"/>
      <c r="R1065" s="255"/>
      <c r="S1065" s="255"/>
      <c r="T1065" s="255"/>
      <c r="U1065" s="255"/>
      <c r="V1065" s="255"/>
      <c r="W1065" s="255"/>
      <c r="X1065" s="255"/>
      <c r="Y1065" s="262"/>
      <c r="Z1065" s="262"/>
      <c r="AA1065" s="255"/>
      <c r="AB1065" s="255"/>
      <c r="AC1065" s="259"/>
      <c r="AD1065" s="259"/>
      <c r="AE1065" s="259"/>
      <c r="AF1065" s="259"/>
    </row>
    <row r="1066">
      <c r="A1066" s="258"/>
      <c r="B1066" s="259"/>
      <c r="C1066" s="259"/>
      <c r="D1066" s="259"/>
      <c r="E1066" s="259"/>
      <c r="F1066" s="259"/>
      <c r="G1066" s="260"/>
      <c r="H1066" s="261"/>
      <c r="I1066" s="261"/>
      <c r="J1066" s="259"/>
      <c r="K1066" s="259"/>
      <c r="L1066" s="259"/>
      <c r="M1066" s="256"/>
      <c r="N1066" s="255"/>
      <c r="O1066" s="255"/>
      <c r="P1066" s="255"/>
      <c r="Q1066" s="256"/>
      <c r="R1066" s="255"/>
      <c r="S1066" s="255"/>
      <c r="T1066" s="255"/>
      <c r="U1066" s="255"/>
      <c r="V1066" s="255"/>
      <c r="W1066" s="255"/>
      <c r="X1066" s="255"/>
      <c r="Y1066" s="262"/>
      <c r="Z1066" s="262"/>
      <c r="AA1066" s="255"/>
      <c r="AB1066" s="255"/>
      <c r="AC1066" s="259"/>
      <c r="AD1066" s="259"/>
      <c r="AE1066" s="259"/>
      <c r="AF1066" s="259"/>
    </row>
    <row r="1067">
      <c r="A1067" s="258"/>
      <c r="B1067" s="259"/>
      <c r="C1067" s="259"/>
      <c r="D1067" s="259"/>
      <c r="E1067" s="259"/>
      <c r="F1067" s="259"/>
      <c r="G1067" s="260"/>
      <c r="H1067" s="261"/>
      <c r="I1067" s="261"/>
      <c r="J1067" s="259"/>
      <c r="K1067" s="259"/>
      <c r="L1067" s="259"/>
      <c r="M1067" s="256"/>
      <c r="N1067" s="255"/>
      <c r="O1067" s="255"/>
      <c r="P1067" s="255"/>
      <c r="Q1067" s="256"/>
      <c r="R1067" s="255"/>
      <c r="S1067" s="255"/>
      <c r="T1067" s="255"/>
      <c r="U1067" s="255"/>
      <c r="V1067" s="255"/>
      <c r="W1067" s="255"/>
      <c r="X1067" s="255"/>
      <c r="Y1067" s="262"/>
      <c r="Z1067" s="262"/>
      <c r="AA1067" s="255"/>
      <c r="AB1067" s="255"/>
      <c r="AC1067" s="259"/>
      <c r="AD1067" s="259"/>
      <c r="AE1067" s="259"/>
      <c r="AF1067" s="259"/>
    </row>
    <row r="1068">
      <c r="A1068" s="258"/>
      <c r="B1068" s="259"/>
      <c r="C1068" s="259"/>
      <c r="D1068" s="259"/>
      <c r="E1068" s="259"/>
      <c r="F1068" s="259"/>
      <c r="G1068" s="260"/>
      <c r="H1068" s="261"/>
      <c r="I1068" s="261"/>
      <c r="J1068" s="259"/>
      <c r="K1068" s="259"/>
      <c r="L1068" s="259"/>
      <c r="M1068" s="256"/>
      <c r="N1068" s="255"/>
      <c r="O1068" s="255"/>
      <c r="P1068" s="255"/>
      <c r="Q1068" s="256"/>
      <c r="R1068" s="255"/>
      <c r="S1068" s="255"/>
      <c r="T1068" s="255"/>
      <c r="U1068" s="255"/>
      <c r="V1068" s="255"/>
      <c r="W1068" s="255"/>
      <c r="X1068" s="255"/>
      <c r="Y1068" s="262"/>
      <c r="Z1068" s="262"/>
      <c r="AA1068" s="255"/>
      <c r="AB1068" s="255"/>
      <c r="AC1068" s="259"/>
      <c r="AD1068" s="259"/>
      <c r="AE1068" s="259"/>
      <c r="AF1068" s="259"/>
    </row>
    <row r="1069">
      <c r="A1069" s="258"/>
      <c r="B1069" s="259"/>
      <c r="C1069" s="259"/>
      <c r="D1069" s="259"/>
      <c r="E1069" s="259"/>
      <c r="F1069" s="259"/>
      <c r="G1069" s="260"/>
      <c r="H1069" s="261"/>
      <c r="I1069" s="261"/>
      <c r="J1069" s="259"/>
      <c r="K1069" s="259"/>
      <c r="L1069" s="259"/>
      <c r="M1069" s="256"/>
      <c r="N1069" s="255"/>
      <c r="O1069" s="255"/>
      <c r="P1069" s="255"/>
      <c r="Q1069" s="256"/>
      <c r="R1069" s="255"/>
      <c r="S1069" s="255"/>
      <c r="T1069" s="255"/>
      <c r="U1069" s="255"/>
      <c r="V1069" s="255"/>
      <c r="W1069" s="255"/>
      <c r="X1069" s="255"/>
      <c r="Y1069" s="262"/>
      <c r="Z1069" s="262"/>
      <c r="AA1069" s="255"/>
      <c r="AB1069" s="255"/>
      <c r="AC1069" s="259"/>
      <c r="AD1069" s="259"/>
      <c r="AE1069" s="259"/>
      <c r="AF1069" s="259"/>
    </row>
    <row r="1070">
      <c r="A1070" s="258"/>
      <c r="B1070" s="259"/>
      <c r="C1070" s="259"/>
      <c r="D1070" s="259"/>
      <c r="E1070" s="259"/>
      <c r="F1070" s="259"/>
      <c r="G1070" s="260"/>
      <c r="H1070" s="261"/>
      <c r="I1070" s="261"/>
      <c r="J1070" s="259"/>
      <c r="K1070" s="259"/>
      <c r="L1070" s="259"/>
      <c r="M1070" s="256"/>
      <c r="N1070" s="255"/>
      <c r="O1070" s="255"/>
      <c r="P1070" s="255"/>
      <c r="Q1070" s="256"/>
      <c r="R1070" s="255"/>
      <c r="S1070" s="255"/>
      <c r="T1070" s="255"/>
      <c r="U1070" s="255"/>
      <c r="V1070" s="255"/>
      <c r="W1070" s="255"/>
      <c r="X1070" s="255"/>
      <c r="Y1070" s="262"/>
      <c r="Z1070" s="262"/>
      <c r="AA1070" s="255"/>
      <c r="AB1070" s="255"/>
      <c r="AC1070" s="259"/>
      <c r="AD1070" s="259"/>
      <c r="AE1070" s="259"/>
      <c r="AF1070" s="259"/>
    </row>
    <row r="1071">
      <c r="A1071" s="258"/>
      <c r="B1071" s="259"/>
      <c r="C1071" s="259"/>
      <c r="D1071" s="259"/>
      <c r="E1071" s="259"/>
      <c r="F1071" s="259"/>
      <c r="G1071" s="260"/>
      <c r="H1071" s="261"/>
      <c r="I1071" s="261"/>
      <c r="J1071" s="259"/>
      <c r="K1071" s="259"/>
      <c r="L1071" s="259"/>
      <c r="M1071" s="256"/>
      <c r="N1071" s="255"/>
      <c r="O1071" s="255"/>
      <c r="P1071" s="255"/>
      <c r="Q1071" s="256"/>
      <c r="R1071" s="255"/>
      <c r="S1071" s="255"/>
      <c r="T1071" s="255"/>
      <c r="U1071" s="255"/>
      <c r="V1071" s="255"/>
      <c r="W1071" s="255"/>
      <c r="X1071" s="255"/>
      <c r="Y1071" s="262"/>
      <c r="Z1071" s="262"/>
      <c r="AA1071" s="255"/>
      <c r="AB1071" s="255"/>
      <c r="AC1071" s="259"/>
      <c r="AD1071" s="259"/>
      <c r="AE1071" s="259"/>
      <c r="AF1071" s="259"/>
    </row>
    <row r="1072">
      <c r="A1072" s="258"/>
      <c r="B1072" s="259"/>
      <c r="C1072" s="259"/>
      <c r="D1072" s="259"/>
      <c r="E1072" s="259"/>
      <c r="F1072" s="259"/>
      <c r="G1072" s="260"/>
      <c r="H1072" s="261"/>
      <c r="I1072" s="261"/>
      <c r="J1072" s="259"/>
      <c r="K1072" s="259"/>
      <c r="L1072" s="259"/>
      <c r="M1072" s="256"/>
      <c r="N1072" s="255"/>
      <c r="O1072" s="255"/>
      <c r="P1072" s="255"/>
      <c r="Q1072" s="256"/>
      <c r="R1072" s="255"/>
      <c r="S1072" s="255"/>
      <c r="T1072" s="255"/>
      <c r="U1072" s="255"/>
      <c r="V1072" s="255"/>
      <c r="W1072" s="255"/>
      <c r="X1072" s="255"/>
      <c r="Y1072" s="262"/>
      <c r="Z1072" s="262"/>
      <c r="AA1072" s="255"/>
      <c r="AB1072" s="255"/>
      <c r="AC1072" s="259"/>
      <c r="AD1072" s="259"/>
      <c r="AE1072" s="259"/>
      <c r="AF1072" s="259"/>
    </row>
    <row r="1073">
      <c r="A1073" s="258"/>
      <c r="B1073" s="259"/>
      <c r="C1073" s="259"/>
      <c r="D1073" s="259"/>
      <c r="E1073" s="259"/>
      <c r="F1073" s="259"/>
      <c r="G1073" s="260"/>
      <c r="H1073" s="261"/>
      <c r="I1073" s="261"/>
      <c r="J1073" s="259"/>
      <c r="K1073" s="259"/>
      <c r="L1073" s="259"/>
      <c r="M1073" s="256"/>
      <c r="N1073" s="255"/>
      <c r="O1073" s="255"/>
      <c r="P1073" s="255"/>
      <c r="Q1073" s="256"/>
      <c r="R1073" s="255"/>
      <c r="S1073" s="255"/>
      <c r="T1073" s="255"/>
      <c r="U1073" s="255"/>
      <c r="V1073" s="255"/>
      <c r="W1073" s="255"/>
      <c r="X1073" s="255"/>
      <c r="Y1073" s="262"/>
      <c r="Z1073" s="262"/>
      <c r="AA1073" s="255"/>
      <c r="AB1073" s="255"/>
      <c r="AC1073" s="259"/>
      <c r="AD1073" s="259"/>
      <c r="AE1073" s="259"/>
      <c r="AF1073" s="259"/>
    </row>
    <row r="1074">
      <c r="A1074" s="258"/>
      <c r="B1074" s="259"/>
      <c r="C1074" s="259"/>
      <c r="D1074" s="259"/>
      <c r="E1074" s="259"/>
      <c r="F1074" s="259"/>
      <c r="G1074" s="260"/>
      <c r="H1074" s="261"/>
      <c r="I1074" s="261"/>
      <c r="J1074" s="259"/>
      <c r="K1074" s="259"/>
      <c r="L1074" s="259"/>
      <c r="M1074" s="256"/>
      <c r="N1074" s="255"/>
      <c r="O1074" s="255"/>
      <c r="P1074" s="255"/>
      <c r="Q1074" s="256"/>
      <c r="R1074" s="255"/>
      <c r="S1074" s="255"/>
      <c r="T1074" s="255"/>
      <c r="U1074" s="255"/>
      <c r="V1074" s="255"/>
      <c r="W1074" s="255"/>
      <c r="X1074" s="255"/>
      <c r="Y1074" s="262"/>
      <c r="Z1074" s="262"/>
      <c r="AA1074" s="255"/>
      <c r="AB1074" s="255"/>
      <c r="AC1074" s="259"/>
      <c r="AD1074" s="259"/>
      <c r="AE1074" s="259"/>
      <c r="AF1074" s="259"/>
    </row>
    <row r="1075">
      <c r="A1075" s="258"/>
      <c r="B1075" s="259"/>
      <c r="C1075" s="259"/>
      <c r="D1075" s="259"/>
      <c r="E1075" s="259"/>
      <c r="F1075" s="259"/>
      <c r="G1075" s="260"/>
      <c r="H1075" s="261"/>
      <c r="I1075" s="261"/>
      <c r="J1075" s="259"/>
      <c r="K1075" s="259"/>
      <c r="L1075" s="259"/>
      <c r="M1075" s="256"/>
      <c r="N1075" s="255"/>
      <c r="O1075" s="255"/>
      <c r="P1075" s="255"/>
      <c r="Q1075" s="256"/>
      <c r="R1075" s="255"/>
      <c r="S1075" s="255"/>
      <c r="T1075" s="255"/>
      <c r="U1075" s="255"/>
      <c r="V1075" s="255"/>
      <c r="W1075" s="255"/>
      <c r="X1075" s="255"/>
      <c r="Y1075" s="262"/>
      <c r="Z1075" s="262"/>
      <c r="AA1075" s="255"/>
      <c r="AB1075" s="255"/>
      <c r="AC1075" s="259"/>
      <c r="AD1075" s="259"/>
      <c r="AE1075" s="259"/>
      <c r="AF1075" s="259"/>
    </row>
    <row r="1076">
      <c r="A1076" s="258"/>
      <c r="B1076" s="259"/>
      <c r="C1076" s="259"/>
      <c r="D1076" s="259"/>
      <c r="E1076" s="259"/>
      <c r="F1076" s="259"/>
      <c r="G1076" s="260"/>
      <c r="H1076" s="261"/>
      <c r="I1076" s="261"/>
      <c r="J1076" s="259"/>
      <c r="K1076" s="259"/>
      <c r="L1076" s="259"/>
      <c r="M1076" s="256"/>
      <c r="N1076" s="255"/>
      <c r="O1076" s="255"/>
      <c r="P1076" s="255"/>
      <c r="Q1076" s="256"/>
      <c r="R1076" s="255"/>
      <c r="S1076" s="255"/>
      <c r="T1076" s="255"/>
      <c r="U1076" s="255"/>
      <c r="V1076" s="255"/>
      <c r="W1076" s="255"/>
      <c r="X1076" s="255"/>
      <c r="Y1076" s="262"/>
      <c r="Z1076" s="262"/>
      <c r="AA1076" s="255"/>
      <c r="AB1076" s="255"/>
      <c r="AC1076" s="259"/>
      <c r="AD1076" s="259"/>
      <c r="AE1076" s="259"/>
      <c r="AF1076" s="259"/>
    </row>
    <row r="1077">
      <c r="A1077" s="258"/>
      <c r="B1077" s="259"/>
      <c r="C1077" s="259"/>
      <c r="D1077" s="259"/>
      <c r="E1077" s="259"/>
      <c r="F1077" s="259"/>
      <c r="G1077" s="260"/>
      <c r="H1077" s="261"/>
      <c r="I1077" s="261"/>
      <c r="J1077" s="259"/>
      <c r="K1077" s="259"/>
      <c r="L1077" s="259"/>
      <c r="M1077" s="256"/>
      <c r="N1077" s="255"/>
      <c r="O1077" s="255"/>
      <c r="P1077" s="255"/>
      <c r="Q1077" s="256"/>
      <c r="R1077" s="255"/>
      <c r="S1077" s="255"/>
      <c r="T1077" s="255"/>
      <c r="U1077" s="255"/>
      <c r="V1077" s="255"/>
      <c r="W1077" s="255"/>
      <c r="X1077" s="255"/>
      <c r="Y1077" s="262"/>
      <c r="Z1077" s="262"/>
      <c r="AA1077" s="255"/>
      <c r="AB1077" s="255"/>
      <c r="AC1077" s="259"/>
      <c r="AD1077" s="259"/>
      <c r="AE1077" s="259"/>
      <c r="AF1077" s="259"/>
    </row>
    <row r="1078">
      <c r="A1078" s="258"/>
      <c r="B1078" s="259"/>
      <c r="C1078" s="259"/>
      <c r="D1078" s="259"/>
      <c r="E1078" s="259"/>
      <c r="F1078" s="259"/>
      <c r="G1078" s="260"/>
      <c r="H1078" s="261"/>
      <c r="I1078" s="261"/>
      <c r="J1078" s="259"/>
      <c r="K1078" s="259"/>
      <c r="L1078" s="259"/>
      <c r="M1078" s="256"/>
      <c r="N1078" s="255"/>
      <c r="O1078" s="255"/>
      <c r="P1078" s="255"/>
      <c r="Q1078" s="256"/>
      <c r="R1078" s="255"/>
      <c r="S1078" s="255"/>
      <c r="T1078" s="255"/>
      <c r="U1078" s="255"/>
      <c r="V1078" s="255"/>
      <c r="W1078" s="255"/>
      <c r="X1078" s="255"/>
      <c r="Y1078" s="262"/>
      <c r="Z1078" s="262"/>
      <c r="AA1078" s="255"/>
      <c r="AB1078" s="255"/>
      <c r="AC1078" s="259"/>
      <c r="AD1078" s="259"/>
      <c r="AE1078" s="259"/>
      <c r="AF1078" s="259"/>
    </row>
    <row r="1079">
      <c r="A1079" s="258"/>
      <c r="B1079" s="259"/>
      <c r="C1079" s="259"/>
      <c r="D1079" s="259"/>
      <c r="E1079" s="259"/>
      <c r="F1079" s="259"/>
      <c r="G1079" s="260"/>
      <c r="H1079" s="261"/>
      <c r="I1079" s="261"/>
      <c r="J1079" s="259"/>
      <c r="K1079" s="259"/>
      <c r="L1079" s="259"/>
      <c r="M1079" s="256"/>
      <c r="N1079" s="255"/>
      <c r="O1079" s="255"/>
      <c r="P1079" s="255"/>
      <c r="Q1079" s="256"/>
      <c r="R1079" s="255"/>
      <c r="S1079" s="255"/>
      <c r="T1079" s="255"/>
      <c r="U1079" s="255"/>
      <c r="V1079" s="255"/>
      <c r="W1079" s="255"/>
      <c r="X1079" s="255"/>
      <c r="Y1079" s="262"/>
      <c r="Z1079" s="262"/>
      <c r="AA1079" s="255"/>
      <c r="AB1079" s="255"/>
      <c r="AC1079" s="259"/>
      <c r="AD1079" s="259"/>
      <c r="AE1079" s="259"/>
      <c r="AF1079" s="259"/>
    </row>
    <row r="1080">
      <c r="A1080" s="258"/>
      <c r="B1080" s="259"/>
      <c r="C1080" s="259"/>
      <c r="D1080" s="259"/>
      <c r="E1080" s="259"/>
      <c r="F1080" s="259"/>
      <c r="G1080" s="260"/>
      <c r="H1080" s="261"/>
      <c r="I1080" s="261"/>
      <c r="J1080" s="259"/>
      <c r="K1080" s="259"/>
      <c r="L1080" s="259"/>
      <c r="M1080" s="256"/>
      <c r="N1080" s="255"/>
      <c r="O1080" s="255"/>
      <c r="P1080" s="255"/>
      <c r="Q1080" s="256"/>
      <c r="R1080" s="255"/>
      <c r="S1080" s="255"/>
      <c r="T1080" s="255"/>
      <c r="U1080" s="255"/>
      <c r="V1080" s="255"/>
      <c r="W1080" s="255"/>
      <c r="X1080" s="255"/>
      <c r="Y1080" s="262"/>
      <c r="Z1080" s="262"/>
      <c r="AA1080" s="255"/>
      <c r="AB1080" s="255"/>
      <c r="AC1080" s="259"/>
      <c r="AD1080" s="259"/>
      <c r="AE1080" s="259"/>
      <c r="AF1080" s="259"/>
    </row>
    <row r="1081">
      <c r="A1081" s="258"/>
      <c r="B1081" s="259"/>
      <c r="C1081" s="259"/>
      <c r="D1081" s="259"/>
      <c r="E1081" s="259"/>
      <c r="F1081" s="259"/>
      <c r="G1081" s="260"/>
      <c r="H1081" s="261"/>
      <c r="I1081" s="261"/>
      <c r="J1081" s="259"/>
      <c r="K1081" s="259"/>
      <c r="L1081" s="259"/>
      <c r="M1081" s="256"/>
      <c r="N1081" s="255"/>
      <c r="O1081" s="255"/>
      <c r="P1081" s="255"/>
      <c r="Q1081" s="256"/>
      <c r="R1081" s="255"/>
      <c r="S1081" s="255"/>
      <c r="T1081" s="255"/>
      <c r="U1081" s="255"/>
      <c r="V1081" s="255"/>
      <c r="W1081" s="255"/>
      <c r="X1081" s="255"/>
      <c r="Y1081" s="262"/>
      <c r="Z1081" s="262"/>
      <c r="AA1081" s="255"/>
      <c r="AB1081" s="255"/>
      <c r="AC1081" s="259"/>
      <c r="AD1081" s="259"/>
      <c r="AE1081" s="259"/>
      <c r="AF1081" s="259"/>
    </row>
    <row r="1082">
      <c r="A1082" s="258"/>
      <c r="B1082" s="259"/>
      <c r="C1082" s="259"/>
      <c r="D1082" s="259"/>
      <c r="E1082" s="259"/>
      <c r="F1082" s="259"/>
      <c r="G1082" s="260"/>
      <c r="H1082" s="261"/>
      <c r="I1082" s="261"/>
      <c r="J1082" s="259"/>
      <c r="K1082" s="259"/>
      <c r="L1082" s="259"/>
      <c r="M1082" s="256"/>
      <c r="N1082" s="255"/>
      <c r="O1082" s="255"/>
      <c r="P1082" s="255"/>
      <c r="Q1082" s="256"/>
      <c r="R1082" s="255"/>
      <c r="S1082" s="255"/>
      <c r="T1082" s="255"/>
      <c r="U1082" s="255"/>
      <c r="V1082" s="255"/>
      <c r="W1082" s="255"/>
      <c r="X1082" s="255"/>
      <c r="Y1082" s="262"/>
      <c r="Z1082" s="262"/>
      <c r="AA1082" s="255"/>
      <c r="AB1082" s="255"/>
      <c r="AC1082" s="259"/>
      <c r="AD1082" s="259"/>
      <c r="AE1082" s="259"/>
      <c r="AF1082" s="259"/>
    </row>
    <row r="1083">
      <c r="A1083" s="258"/>
      <c r="B1083" s="259"/>
      <c r="C1083" s="259"/>
      <c r="D1083" s="259"/>
      <c r="E1083" s="259"/>
      <c r="F1083" s="259"/>
      <c r="G1083" s="260"/>
      <c r="H1083" s="261"/>
      <c r="I1083" s="261"/>
      <c r="J1083" s="259"/>
      <c r="K1083" s="259"/>
      <c r="L1083" s="259"/>
      <c r="M1083" s="256"/>
      <c r="N1083" s="255"/>
      <c r="O1083" s="255"/>
      <c r="P1083" s="255"/>
      <c r="Q1083" s="256"/>
      <c r="R1083" s="255"/>
      <c r="S1083" s="255"/>
      <c r="T1083" s="255"/>
      <c r="U1083" s="255"/>
      <c r="V1083" s="255"/>
      <c r="W1083" s="255"/>
      <c r="X1083" s="255"/>
      <c r="Y1083" s="262"/>
      <c r="Z1083" s="262"/>
      <c r="AA1083" s="255"/>
      <c r="AB1083" s="255"/>
      <c r="AC1083" s="259"/>
      <c r="AD1083" s="259"/>
      <c r="AE1083" s="259"/>
      <c r="AF1083" s="259"/>
    </row>
  </sheetData>
  <printOptions horizontalCentered="1"/>
  <pageMargins bottom="0.75" footer="0.0" header="0.0" left="0.7" right="0.7" top="0.75"/>
  <pageSetup fitToHeight="0" paperSize="8" orientation="landscape" pageOrder="overThenDown"/>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37.38"/>
  </cols>
  <sheetData>
    <row r="1" ht="55.5" customHeight="1">
      <c r="A1" s="33"/>
      <c r="D1" s="326"/>
      <c r="E1" s="326"/>
      <c r="F1" s="326"/>
      <c r="G1" s="326"/>
      <c r="H1" s="326"/>
      <c r="I1" s="326"/>
      <c r="J1" s="326"/>
      <c r="K1" s="326"/>
      <c r="L1" s="326"/>
      <c r="M1" s="326"/>
      <c r="N1" s="326"/>
      <c r="O1" s="326"/>
      <c r="P1" s="326"/>
      <c r="Q1" s="326"/>
      <c r="R1" s="326"/>
      <c r="S1" s="326"/>
      <c r="T1" s="326"/>
      <c r="U1" s="326"/>
      <c r="V1" s="326"/>
    </row>
    <row r="2">
      <c r="A2" s="326"/>
      <c r="B2" s="326"/>
      <c r="C2" s="326"/>
      <c r="D2" s="326"/>
      <c r="E2" s="326"/>
      <c r="F2" s="326"/>
      <c r="G2" s="326"/>
      <c r="H2" s="326"/>
      <c r="I2" s="326"/>
      <c r="J2" s="326"/>
      <c r="K2" s="326"/>
      <c r="L2" s="326"/>
      <c r="M2" s="326"/>
      <c r="N2" s="326"/>
      <c r="O2" s="326"/>
      <c r="P2" s="326"/>
      <c r="Q2" s="326"/>
      <c r="R2" s="326"/>
      <c r="S2" s="326"/>
      <c r="T2" s="326"/>
      <c r="U2" s="326"/>
      <c r="V2" s="326"/>
    </row>
    <row r="3">
      <c r="A3" s="334" t="s">
        <v>585</v>
      </c>
      <c r="B3" s="335"/>
      <c r="C3" s="335"/>
      <c r="D3" s="335"/>
      <c r="E3" s="335"/>
      <c r="F3" s="335"/>
      <c r="G3" s="335"/>
      <c r="H3" s="335"/>
      <c r="I3" s="335"/>
      <c r="J3" s="335"/>
      <c r="K3" s="335"/>
      <c r="L3" s="335"/>
      <c r="M3" s="335"/>
      <c r="N3" s="335"/>
      <c r="O3" s="335"/>
      <c r="P3" s="335"/>
      <c r="Q3" s="335"/>
      <c r="R3" s="335"/>
      <c r="S3" s="335"/>
      <c r="T3" s="335"/>
      <c r="U3" s="335"/>
      <c r="V3" s="335"/>
    </row>
    <row r="4">
      <c r="A4" s="336" t="s">
        <v>586</v>
      </c>
      <c r="B4" s="94" t="s">
        <v>587</v>
      </c>
      <c r="C4" s="326"/>
      <c r="D4" s="326"/>
      <c r="E4" s="326"/>
      <c r="F4" s="326"/>
      <c r="G4" s="326"/>
      <c r="H4" s="326"/>
      <c r="I4" s="326"/>
      <c r="J4" s="326"/>
      <c r="K4" s="326"/>
      <c r="L4" s="326"/>
      <c r="M4" s="326"/>
      <c r="N4" s="326"/>
      <c r="O4" s="326"/>
      <c r="P4" s="326"/>
      <c r="Q4" s="326"/>
      <c r="R4" s="326"/>
      <c r="S4" s="326"/>
      <c r="T4" s="326"/>
      <c r="U4" s="326"/>
      <c r="V4" s="326"/>
    </row>
    <row r="5">
      <c r="A5" s="336" t="s">
        <v>588</v>
      </c>
      <c r="B5" s="337" t="s">
        <v>589</v>
      </c>
      <c r="C5" s="326"/>
      <c r="D5" s="326"/>
      <c r="E5" s="326"/>
      <c r="F5" s="326"/>
      <c r="G5" s="326"/>
      <c r="H5" s="326"/>
      <c r="I5" s="326"/>
      <c r="J5" s="326"/>
      <c r="K5" s="326"/>
      <c r="L5" s="326"/>
      <c r="M5" s="326"/>
      <c r="N5" s="326"/>
      <c r="O5" s="326"/>
      <c r="P5" s="326"/>
      <c r="Q5" s="326"/>
      <c r="R5" s="326"/>
      <c r="S5" s="326"/>
      <c r="T5" s="326"/>
      <c r="U5" s="326"/>
      <c r="V5" s="326"/>
    </row>
    <row r="6">
      <c r="A6" s="336" t="s">
        <v>590</v>
      </c>
      <c r="B6" s="338" t="s">
        <v>591</v>
      </c>
      <c r="C6" s="326"/>
      <c r="D6" s="326"/>
      <c r="E6" s="326"/>
      <c r="F6" s="326"/>
      <c r="G6" s="326"/>
      <c r="H6" s="326"/>
      <c r="I6" s="326"/>
      <c r="J6" s="326"/>
      <c r="K6" s="326"/>
      <c r="L6" s="326"/>
      <c r="M6" s="326"/>
      <c r="N6" s="326"/>
      <c r="O6" s="326"/>
      <c r="P6" s="326"/>
      <c r="Q6" s="326"/>
      <c r="R6" s="326"/>
      <c r="S6" s="326"/>
      <c r="T6" s="326"/>
      <c r="U6" s="326"/>
      <c r="V6" s="326"/>
    </row>
    <row r="7">
      <c r="A7" s="326"/>
      <c r="B7" s="326"/>
      <c r="C7" s="326"/>
      <c r="D7" s="326"/>
      <c r="E7" s="326"/>
      <c r="F7" s="326"/>
      <c r="G7" s="326"/>
      <c r="H7" s="326"/>
      <c r="I7" s="326"/>
      <c r="J7" s="326"/>
      <c r="K7" s="326"/>
      <c r="L7" s="326"/>
      <c r="M7" s="326"/>
      <c r="N7" s="326"/>
      <c r="O7" s="326"/>
      <c r="P7" s="326"/>
      <c r="Q7" s="326"/>
      <c r="R7" s="326"/>
      <c r="S7" s="326"/>
      <c r="T7" s="326"/>
      <c r="U7" s="326"/>
      <c r="V7" s="326"/>
    </row>
    <row r="8">
      <c r="A8" s="33"/>
      <c r="B8" s="33"/>
      <c r="C8" s="33"/>
      <c r="D8" s="33"/>
      <c r="E8" s="33"/>
      <c r="F8" s="33"/>
      <c r="G8" s="33"/>
      <c r="H8" s="33"/>
      <c r="I8" s="33"/>
      <c r="J8" s="33"/>
      <c r="K8" s="33"/>
      <c r="L8" s="33"/>
      <c r="M8" s="33"/>
      <c r="N8" s="33"/>
      <c r="O8" s="33"/>
      <c r="P8" s="33"/>
      <c r="Q8" s="33"/>
      <c r="R8" s="33"/>
      <c r="S8" s="33"/>
      <c r="T8" s="33"/>
      <c r="U8" s="33"/>
      <c r="V8" s="33"/>
    </row>
    <row r="9">
      <c r="A9" s="149" t="s">
        <v>592</v>
      </c>
      <c r="B9" s="339"/>
      <c r="C9" s="339"/>
      <c r="D9" s="339"/>
      <c r="E9" s="339"/>
      <c r="F9" s="339"/>
      <c r="G9" s="339"/>
      <c r="H9" s="339"/>
      <c r="I9" s="339"/>
      <c r="J9" s="339"/>
      <c r="K9" s="339"/>
      <c r="L9" s="339"/>
      <c r="M9" s="339"/>
      <c r="N9" s="339"/>
      <c r="O9" s="339"/>
      <c r="P9" s="339"/>
      <c r="Q9" s="339"/>
      <c r="R9" s="339"/>
      <c r="S9" s="339"/>
      <c r="T9" s="339"/>
      <c r="U9" s="339"/>
      <c r="V9" s="339"/>
    </row>
    <row r="10">
      <c r="A10" s="340" t="s">
        <v>593</v>
      </c>
      <c r="B10" s="33"/>
      <c r="C10" s="33"/>
      <c r="D10" s="33"/>
      <c r="E10" s="33"/>
      <c r="F10" s="33"/>
      <c r="G10" s="33"/>
      <c r="H10" s="33"/>
      <c r="I10" s="33"/>
      <c r="J10" s="33"/>
      <c r="K10" s="33"/>
      <c r="L10" s="33"/>
      <c r="M10" s="33"/>
      <c r="N10" s="33"/>
      <c r="O10" s="33"/>
      <c r="P10" s="33"/>
      <c r="Q10" s="33"/>
      <c r="R10" s="33"/>
      <c r="S10" s="33"/>
      <c r="T10" s="33"/>
      <c r="U10" s="33"/>
      <c r="V10" s="33"/>
    </row>
    <row r="11">
      <c r="A11" s="340" t="s">
        <v>594</v>
      </c>
      <c r="B11" s="33"/>
      <c r="C11" s="33"/>
      <c r="D11" s="33"/>
      <c r="E11" s="33"/>
      <c r="F11" s="33"/>
      <c r="G11" s="33"/>
      <c r="H11" s="33"/>
      <c r="I11" s="33"/>
      <c r="J11" s="33"/>
      <c r="K11" s="33"/>
      <c r="L11" s="33"/>
      <c r="M11" s="33"/>
      <c r="N11" s="33"/>
      <c r="O11" s="33"/>
      <c r="P11" s="33"/>
      <c r="Q11" s="33"/>
      <c r="R11" s="33"/>
      <c r="S11" s="33"/>
      <c r="T11" s="33"/>
      <c r="U11" s="33"/>
      <c r="V11" s="33"/>
    </row>
    <row r="12">
      <c r="A12" s="340" t="s">
        <v>595</v>
      </c>
      <c r="B12" s="33"/>
      <c r="C12" s="33"/>
      <c r="D12" s="33"/>
      <c r="E12" s="33"/>
      <c r="F12" s="33"/>
      <c r="G12" s="33"/>
      <c r="H12" s="33"/>
      <c r="I12" s="33"/>
      <c r="J12" s="33"/>
      <c r="K12" s="33"/>
      <c r="L12" s="33"/>
      <c r="M12" s="33"/>
      <c r="N12" s="33"/>
      <c r="O12" s="33"/>
      <c r="P12" s="33"/>
      <c r="Q12" s="33"/>
      <c r="R12" s="33"/>
      <c r="S12" s="33"/>
      <c r="T12" s="33"/>
      <c r="U12" s="33"/>
      <c r="V12" s="33"/>
    </row>
    <row r="13">
      <c r="A13" s="33"/>
      <c r="B13" s="33"/>
      <c r="C13" s="33"/>
      <c r="D13" s="33"/>
      <c r="E13" s="33"/>
      <c r="F13" s="33"/>
      <c r="G13" s="33"/>
      <c r="H13" s="33"/>
      <c r="I13" s="33"/>
      <c r="J13" s="33"/>
      <c r="K13" s="33"/>
      <c r="L13" s="33"/>
      <c r="M13" s="33"/>
      <c r="N13" s="33"/>
      <c r="O13" s="33"/>
      <c r="P13" s="33"/>
      <c r="Q13" s="33"/>
      <c r="R13" s="33"/>
      <c r="S13" s="33"/>
      <c r="T13" s="33"/>
      <c r="U13" s="33"/>
      <c r="V13" s="33"/>
    </row>
    <row r="14">
      <c r="A14" s="341" t="s">
        <v>596</v>
      </c>
      <c r="B14" s="342"/>
      <c r="C14" s="342"/>
      <c r="D14" s="343" t="s">
        <v>457</v>
      </c>
      <c r="E14" s="342"/>
      <c r="F14" s="342"/>
      <c r="G14" s="344"/>
      <c r="H14" s="345"/>
      <c r="I14" s="345"/>
      <c r="J14" s="345"/>
      <c r="K14" s="345"/>
      <c r="L14" s="342"/>
      <c r="M14" s="342"/>
      <c r="N14" s="346"/>
      <c r="O14" s="346"/>
      <c r="P14" s="346"/>
      <c r="Q14" s="346"/>
      <c r="R14" s="346"/>
      <c r="S14" s="346"/>
      <c r="T14" s="342"/>
      <c r="U14" s="342"/>
      <c r="V14" s="347"/>
    </row>
    <row r="15">
      <c r="A15" s="348" t="s">
        <v>295</v>
      </c>
      <c r="B15" s="349" t="s">
        <v>19</v>
      </c>
      <c r="C15" s="350" t="s">
        <v>462</v>
      </c>
      <c r="D15" s="350" t="s">
        <v>463</v>
      </c>
      <c r="E15" s="350" t="s">
        <v>464</v>
      </c>
      <c r="F15" s="350" t="s">
        <v>465</v>
      </c>
      <c r="G15" s="351" t="s">
        <v>466</v>
      </c>
      <c r="H15" s="352" t="s">
        <v>597</v>
      </c>
      <c r="I15" s="352"/>
      <c r="J15" s="352" t="s">
        <v>467</v>
      </c>
      <c r="K15" s="352" t="s">
        <v>468</v>
      </c>
      <c r="L15" s="350" t="s">
        <v>470</v>
      </c>
      <c r="M15" s="350" t="s">
        <v>471</v>
      </c>
      <c r="N15" s="353"/>
      <c r="O15" s="353"/>
      <c r="P15" s="353"/>
      <c r="Q15" s="353"/>
      <c r="R15" s="353"/>
      <c r="S15" s="353"/>
      <c r="T15" s="354"/>
      <c r="U15" s="354"/>
      <c r="V15" s="354"/>
    </row>
    <row r="16">
      <c r="A16" s="355">
        <f>roundup(sumif('Bill of Quantities'!X:X,C16,'Bill of Quantities'!Z:Z),0)</f>
        <v>90</v>
      </c>
      <c r="B16" s="356" t="s">
        <v>48</v>
      </c>
      <c r="C16" s="356" t="str">
        <f t="shared" ref="C16:C33" si="1">L16&amp;" "&amp;M16&amp;" "&amp;D16&amp;" x "&amp;E16&amp;" x "&amp;F16</f>
        <v>Wall Beam 46 x 71 x 2450</v>
      </c>
      <c r="D16" s="357">
        <v>46.0</v>
      </c>
      <c r="E16" s="357">
        <v>71.0</v>
      </c>
      <c r="F16" s="357">
        <v>2450.0</v>
      </c>
      <c r="G16" s="358">
        <f t="shared" ref="G16:G33" si="2">D16*E16*F16*0.000000001</f>
        <v>0.0080017</v>
      </c>
      <c r="H16" s="359">
        <f t="shared" ref="H16:H33" si="3">A16*G16</f>
        <v>0.720153</v>
      </c>
      <c r="I16" s="358"/>
      <c r="J16" s="358">
        <f>G16*'Bill of Quantities'!$D$16</f>
        <v>4.4889537</v>
      </c>
      <c r="K16" s="358">
        <f>G16*'Bill of Quantities'!$D$18*'Bill of Quantities'!$D$20</f>
        <v>7.230888237</v>
      </c>
      <c r="L16" s="360" t="s">
        <v>570</v>
      </c>
      <c r="M16" s="356" t="s">
        <v>572</v>
      </c>
      <c r="N16" s="361"/>
      <c r="O16" s="361"/>
      <c r="P16" s="361"/>
      <c r="Q16" s="361"/>
      <c r="R16" s="361"/>
      <c r="S16" s="361"/>
      <c r="T16" s="361"/>
      <c r="U16" s="361"/>
      <c r="V16" s="361"/>
    </row>
    <row r="17">
      <c r="A17" s="355">
        <f>roundup(sumif('Bill of Quantities'!X:X,C17,'Bill of Quantities'!Z:Z),0)</f>
        <v>103</v>
      </c>
      <c r="B17" s="356" t="s">
        <v>48</v>
      </c>
      <c r="C17" s="356" t="str">
        <f t="shared" si="1"/>
        <v>Wall Beam 46 x 71 x 3650</v>
      </c>
      <c r="D17" s="357">
        <v>46.0</v>
      </c>
      <c r="E17" s="357">
        <v>71.0</v>
      </c>
      <c r="F17" s="357">
        <v>3650.0</v>
      </c>
      <c r="G17" s="358">
        <f t="shared" si="2"/>
        <v>0.0119209</v>
      </c>
      <c r="H17" s="359">
        <f t="shared" si="3"/>
        <v>1.2278527</v>
      </c>
      <c r="I17" s="358"/>
      <c r="J17" s="358">
        <f>G17*'Bill of Quantities'!$D$16</f>
        <v>6.6876249</v>
      </c>
      <c r="K17" s="358">
        <f>G17*'Bill of Quantities'!$D$18*'Bill of Quantities'!$D$20</f>
        <v>10.77254778</v>
      </c>
      <c r="L17" s="360" t="s">
        <v>570</v>
      </c>
      <c r="M17" s="356" t="s">
        <v>572</v>
      </c>
      <c r="N17" s="361"/>
      <c r="O17" s="361"/>
      <c r="P17" s="361"/>
      <c r="Q17" s="361"/>
      <c r="R17" s="361"/>
      <c r="S17" s="361"/>
      <c r="T17" s="361"/>
      <c r="U17" s="361"/>
      <c r="V17" s="361"/>
    </row>
    <row r="18">
      <c r="A18" s="362">
        <f>roundup(sumif('Bill of Quantities'!X:X,C18,'Bill of Quantities'!Z:Z),0)</f>
        <v>38</v>
      </c>
      <c r="B18" s="363" t="s">
        <v>48</v>
      </c>
      <c r="C18" s="364" t="str">
        <f t="shared" si="1"/>
        <v>Roof Beam 46 x 96 x 2450</v>
      </c>
      <c r="D18" s="363">
        <v>46.0</v>
      </c>
      <c r="E18" s="363">
        <v>96.0</v>
      </c>
      <c r="F18" s="363">
        <v>2450.0</v>
      </c>
      <c r="G18" s="365">
        <f t="shared" si="2"/>
        <v>0.0108192</v>
      </c>
      <c r="H18" s="365">
        <f t="shared" si="3"/>
        <v>0.4111296</v>
      </c>
      <c r="I18" s="365"/>
      <c r="J18" s="365">
        <f>G18*'Bill of Quantities'!$D$16</f>
        <v>6.0695712</v>
      </c>
      <c r="K18" s="365">
        <f>G18*'Bill of Quantities'!$D$18*'Bill of Quantities'!$D$20</f>
        <v>9.776975645</v>
      </c>
      <c r="L18" s="363" t="s">
        <v>581</v>
      </c>
      <c r="M18" s="363" t="s">
        <v>572</v>
      </c>
      <c r="N18" s="365"/>
      <c r="O18" s="365"/>
      <c r="P18" s="365"/>
      <c r="Q18" s="365"/>
      <c r="R18" s="365"/>
      <c r="S18" s="365"/>
      <c r="T18" s="365"/>
      <c r="U18" s="365"/>
      <c r="V18" s="365"/>
    </row>
    <row r="19">
      <c r="A19" s="366">
        <f>roundup(sumif('Bill of Quantities'!X:X,C19,'Bill of Quantities'!Z:Z),0)</f>
        <v>0</v>
      </c>
      <c r="B19" s="367" t="s">
        <v>48</v>
      </c>
      <c r="C19" s="364" t="str">
        <f t="shared" si="1"/>
        <v>Roof Beam 46 x 96 x 4250</v>
      </c>
      <c r="D19" s="363">
        <v>46.0</v>
      </c>
      <c r="E19" s="363">
        <v>96.0</v>
      </c>
      <c r="F19" s="368">
        <v>4250.0</v>
      </c>
      <c r="G19" s="369">
        <f t="shared" si="2"/>
        <v>0.018768</v>
      </c>
      <c r="H19" s="369">
        <f t="shared" si="3"/>
        <v>0</v>
      </c>
      <c r="I19" s="370"/>
      <c r="J19" s="369">
        <f>G19*'Bill of Quantities'!$D$16</f>
        <v>10.528848</v>
      </c>
      <c r="K19" s="369">
        <f>G19*'Bill of Quantities'!$D$18*'Bill of Quantities'!$D$20</f>
        <v>16.96005979</v>
      </c>
      <c r="L19" s="371" t="s">
        <v>581</v>
      </c>
      <c r="M19" s="367" t="s">
        <v>572</v>
      </c>
      <c r="N19" s="370"/>
      <c r="O19" s="370"/>
      <c r="P19" s="370"/>
      <c r="Q19" s="370"/>
      <c r="R19" s="370"/>
      <c r="S19" s="370"/>
      <c r="T19" s="370"/>
      <c r="U19" s="370"/>
      <c r="V19" s="370"/>
    </row>
    <row r="20">
      <c r="A20" s="362">
        <f>roundup(sumif('Bill of Quantities'!X:X,C20,'Bill of Quantities'!Z:Z),0)</f>
        <v>34</v>
      </c>
      <c r="B20" s="363" t="s">
        <v>48</v>
      </c>
      <c r="C20" s="364" t="str">
        <f t="shared" si="1"/>
        <v>Roof Beam 46 x 96 x 5750</v>
      </c>
      <c r="D20" s="363">
        <v>46.0</v>
      </c>
      <c r="E20" s="363">
        <v>96.0</v>
      </c>
      <c r="F20" s="363">
        <v>5750.0</v>
      </c>
      <c r="G20" s="365">
        <f t="shared" si="2"/>
        <v>0.025392</v>
      </c>
      <c r="H20" s="365">
        <f t="shared" si="3"/>
        <v>0.863328</v>
      </c>
      <c r="I20" s="365"/>
      <c r="J20" s="365">
        <f>G20*'Bill of Quantities'!$D$16</f>
        <v>14.244912</v>
      </c>
      <c r="K20" s="365">
        <f>G20*'Bill of Quantities'!$D$18*'Bill of Quantities'!$D$20</f>
        <v>22.94596325</v>
      </c>
      <c r="L20" s="363" t="s">
        <v>581</v>
      </c>
      <c r="M20" s="363" t="s">
        <v>572</v>
      </c>
      <c r="N20" s="365"/>
      <c r="O20" s="365"/>
      <c r="P20" s="365"/>
      <c r="Q20" s="365"/>
      <c r="R20" s="365"/>
      <c r="S20" s="365"/>
      <c r="T20" s="365"/>
      <c r="U20" s="365"/>
      <c r="V20" s="365"/>
    </row>
    <row r="21">
      <c r="A21" s="372">
        <f>roundup(sumif('Bill of Quantities'!X:X,C21,'Bill of Quantities'!Z:Z),0)</f>
        <v>86</v>
      </c>
      <c r="B21" s="373" t="s">
        <v>48</v>
      </c>
      <c r="C21" s="374" t="str">
        <f t="shared" si="1"/>
        <v>Floor Beam 46 x 146 x 2450</v>
      </c>
      <c r="D21" s="373">
        <v>46.0</v>
      </c>
      <c r="E21" s="373">
        <v>146.0</v>
      </c>
      <c r="F21" s="373">
        <v>2450.0</v>
      </c>
      <c r="G21" s="375">
        <f t="shared" si="2"/>
        <v>0.0164542</v>
      </c>
      <c r="H21" s="375">
        <f t="shared" si="3"/>
        <v>1.4150612</v>
      </c>
      <c r="I21" s="375"/>
      <c r="J21" s="375">
        <f>G21*'Bill of Quantities'!$D$16</f>
        <v>9.2308062</v>
      </c>
      <c r="K21" s="375">
        <f>G21*'Bill of Quantities'!$D$18*'Bill of Quantities'!$D$20</f>
        <v>14.86915046</v>
      </c>
      <c r="L21" s="373" t="s">
        <v>564</v>
      </c>
      <c r="M21" s="373" t="s">
        <v>572</v>
      </c>
      <c r="N21" s="375"/>
      <c r="O21" s="375"/>
      <c r="P21" s="375"/>
      <c r="Q21" s="375"/>
      <c r="R21" s="375"/>
      <c r="S21" s="375"/>
      <c r="T21" s="375"/>
      <c r="U21" s="375"/>
      <c r="V21" s="375"/>
    </row>
    <row r="22">
      <c r="A22" s="372">
        <f>roundup(sumif('Bill of Quantities'!X:X,C22,'Bill of Quantities'!Z:Z),0)</f>
        <v>0</v>
      </c>
      <c r="B22" s="373" t="s">
        <v>48</v>
      </c>
      <c r="C22" s="374" t="str">
        <f t="shared" si="1"/>
        <v>Floor Beam 46 x 146 x 3050</v>
      </c>
      <c r="D22" s="373">
        <v>46.0</v>
      </c>
      <c r="E22" s="373">
        <v>146.0</v>
      </c>
      <c r="F22" s="373">
        <v>3050.0</v>
      </c>
      <c r="G22" s="375">
        <f t="shared" si="2"/>
        <v>0.0204838</v>
      </c>
      <c r="H22" s="375">
        <f t="shared" si="3"/>
        <v>0</v>
      </c>
      <c r="I22" s="375"/>
      <c r="J22" s="375">
        <f>G22*'Bill of Quantities'!$D$16</f>
        <v>11.4914118</v>
      </c>
      <c r="K22" s="375">
        <f>G22*'Bill of Quantities'!$D$18*'Bill of Quantities'!$D$20</f>
        <v>18.51057506</v>
      </c>
      <c r="L22" s="373" t="s">
        <v>564</v>
      </c>
      <c r="M22" s="373" t="s">
        <v>572</v>
      </c>
      <c r="N22" s="375"/>
      <c r="O22" s="375"/>
      <c r="P22" s="375"/>
      <c r="Q22" s="375"/>
      <c r="R22" s="375"/>
      <c r="S22" s="375"/>
      <c r="T22" s="375"/>
      <c r="U22" s="375"/>
      <c r="V22" s="375"/>
    </row>
    <row r="23">
      <c r="A23" s="372">
        <f>roundup(sumif('Bill of Quantities'!X:X,C23,'Bill of Quantities'!Z:Z),0)</f>
        <v>0</v>
      </c>
      <c r="B23" s="373" t="s">
        <v>48</v>
      </c>
      <c r="C23" s="374" t="str">
        <f t="shared" si="1"/>
        <v>Floor Beam 46 x 146 x 5450</v>
      </c>
      <c r="D23" s="373">
        <v>46.0</v>
      </c>
      <c r="E23" s="373">
        <v>146.0</v>
      </c>
      <c r="F23" s="373">
        <v>5450.0</v>
      </c>
      <c r="G23" s="375">
        <f t="shared" si="2"/>
        <v>0.0366022</v>
      </c>
      <c r="H23" s="375">
        <f t="shared" si="3"/>
        <v>0</v>
      </c>
      <c r="I23" s="375"/>
      <c r="J23" s="375">
        <f>G23*'Bill of Quantities'!$D$16</f>
        <v>20.5338342</v>
      </c>
      <c r="K23" s="375">
        <f>G23*'Bill of Quantities'!$D$18*'Bill of Quantities'!$D$20</f>
        <v>33.07627347</v>
      </c>
      <c r="L23" s="373" t="s">
        <v>564</v>
      </c>
      <c r="M23" s="373" t="s">
        <v>572</v>
      </c>
      <c r="N23" s="375"/>
      <c r="O23" s="375"/>
      <c r="P23" s="375"/>
      <c r="Q23" s="375"/>
      <c r="R23" s="375"/>
      <c r="S23" s="375"/>
      <c r="T23" s="375"/>
      <c r="U23" s="375"/>
      <c r="V23" s="375"/>
    </row>
    <row r="24">
      <c r="A24" s="376">
        <f>roundup(sumif('Bill of Quantities'!X:X,C24,'Bill of Quantities'!Z:Z),0)</f>
        <v>0</v>
      </c>
      <c r="B24" s="377" t="s">
        <v>48</v>
      </c>
      <c r="C24" s="377" t="str">
        <f t="shared" si="1"/>
        <v>Timber Column 100 x 100 x 3050</v>
      </c>
      <c r="D24" s="378">
        <v>100.0</v>
      </c>
      <c r="E24" s="378">
        <v>100.0</v>
      </c>
      <c r="F24" s="378">
        <v>3050.0</v>
      </c>
      <c r="G24" s="379">
        <f t="shared" si="2"/>
        <v>0.0305</v>
      </c>
      <c r="H24" s="380">
        <f t="shared" si="3"/>
        <v>0</v>
      </c>
      <c r="I24" s="379"/>
      <c r="J24" s="379">
        <f>G24*'Bill of Quantities'!$D$16</f>
        <v>17.1105</v>
      </c>
      <c r="K24" s="379">
        <f>G24*'Bill of Quantities'!$D$18*'Bill of Quantities'!$D$20</f>
        <v>27.5619045</v>
      </c>
      <c r="L24" s="377" t="s">
        <v>598</v>
      </c>
      <c r="M24" s="381" t="s">
        <v>599</v>
      </c>
      <c r="N24" s="382"/>
      <c r="O24" s="382"/>
      <c r="P24" s="382"/>
      <c r="Q24" s="382"/>
      <c r="R24" s="382"/>
      <c r="S24" s="382"/>
      <c r="T24" s="382"/>
      <c r="U24" s="382"/>
      <c r="V24" s="382"/>
    </row>
    <row r="25">
      <c r="A25" s="383">
        <f>roundup(sumif('Bill of Quantities'!X:X,C25,'Bill of Quantities'!Z:Z),0)</f>
        <v>249</v>
      </c>
      <c r="B25" s="384" t="s">
        <v>48</v>
      </c>
      <c r="C25" s="384" t="str">
        <f t="shared" si="1"/>
        <v>Timber Back Batten 22 x 46 x 2450</v>
      </c>
      <c r="D25" s="385">
        <v>22.0</v>
      </c>
      <c r="E25" s="385">
        <v>46.0</v>
      </c>
      <c r="F25" s="385">
        <v>2450.0</v>
      </c>
      <c r="G25" s="386">
        <f t="shared" si="2"/>
        <v>0.0024794</v>
      </c>
      <c r="H25" s="387">
        <f t="shared" si="3"/>
        <v>0.6173706</v>
      </c>
      <c r="I25" s="386"/>
      <c r="J25" s="386">
        <f>G25*'Bill of Quantities'!$D$16</f>
        <v>1.3909434</v>
      </c>
      <c r="K25" s="386">
        <f>G25*'Bill of Quantities'!$D$18*'Bill of Quantities'!$D$20</f>
        <v>2.240556919</v>
      </c>
      <c r="L25" s="384" t="s">
        <v>598</v>
      </c>
      <c r="M25" s="388" t="s">
        <v>600</v>
      </c>
      <c r="N25" s="389"/>
      <c r="O25" s="389"/>
      <c r="P25" s="389"/>
      <c r="Q25" s="389"/>
      <c r="R25" s="389"/>
      <c r="S25" s="389"/>
      <c r="T25" s="389"/>
      <c r="U25" s="389"/>
      <c r="V25" s="389"/>
    </row>
    <row r="26">
      <c r="A26" s="383">
        <f>roundup(sumif('Bill of Quantities'!X:X,C26,'Bill of Quantities'!Z:Z),0)</f>
        <v>0</v>
      </c>
      <c r="B26" s="384" t="s">
        <v>48</v>
      </c>
      <c r="C26" s="384" t="str">
        <f t="shared" si="1"/>
        <v>Timber Back Batten 22 x 46 x 3050</v>
      </c>
      <c r="D26" s="385">
        <v>22.0</v>
      </c>
      <c r="E26" s="385">
        <v>46.0</v>
      </c>
      <c r="F26" s="385">
        <v>3050.0</v>
      </c>
      <c r="G26" s="386">
        <f t="shared" si="2"/>
        <v>0.0030866</v>
      </c>
      <c r="H26" s="387">
        <f t="shared" si="3"/>
        <v>0</v>
      </c>
      <c r="I26" s="386"/>
      <c r="J26" s="386">
        <f>G26*'Bill of Quantities'!$D$16</f>
        <v>1.7315826</v>
      </c>
      <c r="K26" s="386">
        <f>G26*'Bill of Quantities'!$D$18*'Bill of Quantities'!$D$20</f>
        <v>2.789264735</v>
      </c>
      <c r="L26" s="384" t="s">
        <v>598</v>
      </c>
      <c r="M26" s="388" t="s">
        <v>600</v>
      </c>
      <c r="N26" s="389"/>
      <c r="O26" s="389"/>
      <c r="P26" s="389"/>
      <c r="Q26" s="389"/>
      <c r="R26" s="389"/>
      <c r="S26" s="389"/>
      <c r="T26" s="389"/>
      <c r="U26" s="389"/>
      <c r="V26" s="389"/>
    </row>
    <row r="27">
      <c r="A27" s="390">
        <f>roundup(sumif('Bill of Quantities'!X:X,C27,'Bill of Quantities'!Z:Z),0)</f>
        <v>328</v>
      </c>
      <c r="B27" s="391" t="s">
        <v>48</v>
      </c>
      <c r="C27" s="391" t="str">
        <f t="shared" si="1"/>
        <v>Timber Floor Plank 22 x 96 x 2450</v>
      </c>
      <c r="D27" s="392">
        <v>22.0</v>
      </c>
      <c r="E27" s="392">
        <v>96.0</v>
      </c>
      <c r="F27" s="392">
        <v>2450.0</v>
      </c>
      <c r="G27" s="393">
        <f t="shared" si="2"/>
        <v>0.0051744</v>
      </c>
      <c r="H27" s="394">
        <f t="shared" si="3"/>
        <v>1.6972032</v>
      </c>
      <c r="I27" s="393"/>
      <c r="J27" s="393">
        <f>G27*'Bill of Quantities'!$D$16</f>
        <v>2.9028384</v>
      </c>
      <c r="K27" s="393">
        <f>G27*'Bill of Quantities'!$D$18*'Bill of Quantities'!$D$20</f>
        <v>4.675944874</v>
      </c>
      <c r="L27" s="391" t="s">
        <v>598</v>
      </c>
      <c r="M27" s="395" t="s">
        <v>601</v>
      </c>
      <c r="N27" s="396"/>
      <c r="O27" s="396"/>
      <c r="P27" s="396"/>
      <c r="Q27" s="396"/>
      <c r="R27" s="396"/>
      <c r="S27" s="396"/>
      <c r="T27" s="396"/>
      <c r="U27" s="396"/>
      <c r="V27" s="396"/>
    </row>
    <row r="28">
      <c r="A28" s="397">
        <f>roundup(sumif('Bill of Quantities'!X:X,C28,'Bill of Quantities'!Z:Z),0)</f>
        <v>0</v>
      </c>
      <c r="B28" s="398" t="s">
        <v>48</v>
      </c>
      <c r="C28" s="398" t="str">
        <f t="shared" si="1"/>
        <v>Timber Decking Plank  22 x 96 x 2450</v>
      </c>
      <c r="D28" s="399">
        <v>22.0</v>
      </c>
      <c r="E28" s="399">
        <v>96.0</v>
      </c>
      <c r="F28" s="399">
        <v>2450.0</v>
      </c>
      <c r="G28" s="400">
        <f t="shared" si="2"/>
        <v>0.0051744</v>
      </c>
      <c r="H28" s="401">
        <f t="shared" si="3"/>
        <v>0</v>
      </c>
      <c r="I28" s="400"/>
      <c r="J28" s="400">
        <f>G28*'Bill of Quantities'!$D$16</f>
        <v>2.9028384</v>
      </c>
      <c r="K28" s="400">
        <f>G28*'Bill of Quantities'!$D$18*'Bill of Quantities'!$D$20</f>
        <v>4.675944874</v>
      </c>
      <c r="L28" s="398" t="s">
        <v>598</v>
      </c>
      <c r="M28" s="402" t="s">
        <v>602</v>
      </c>
      <c r="N28" s="403"/>
      <c r="O28" s="403"/>
      <c r="P28" s="403"/>
      <c r="Q28" s="403"/>
      <c r="R28" s="403"/>
      <c r="S28" s="403"/>
      <c r="T28" s="403"/>
      <c r="U28" s="403"/>
      <c r="V28" s="403"/>
    </row>
    <row r="29">
      <c r="A29" s="404">
        <f>roundup(sumif('Bill of Quantities'!X:X,C29,'Bill of Quantities'!Z:Z),0)</f>
        <v>437</v>
      </c>
      <c r="B29" s="405" t="s">
        <v>48</v>
      </c>
      <c r="C29" s="405" t="str">
        <f t="shared" si="1"/>
        <v>Timber Facade Plank 22 x 96 x 3050</v>
      </c>
      <c r="D29" s="406">
        <v>22.0</v>
      </c>
      <c r="E29" s="406">
        <v>96.0</v>
      </c>
      <c r="F29" s="406">
        <v>3050.0</v>
      </c>
      <c r="G29" s="407">
        <f t="shared" si="2"/>
        <v>0.0064416</v>
      </c>
      <c r="H29" s="408">
        <f t="shared" si="3"/>
        <v>2.8149792</v>
      </c>
      <c r="I29" s="407"/>
      <c r="J29" s="407">
        <f>G29*'Bill of Quantities'!$D$16</f>
        <v>3.6137376</v>
      </c>
      <c r="K29" s="407">
        <f>G29*'Bill of Quantities'!$D$18*'Bill of Quantities'!$D$20</f>
        <v>5.82107423</v>
      </c>
      <c r="L29" s="405" t="s">
        <v>598</v>
      </c>
      <c r="M29" s="409" t="s">
        <v>603</v>
      </c>
      <c r="N29" s="410"/>
      <c r="O29" s="410"/>
      <c r="P29" s="410"/>
      <c r="Q29" s="410"/>
      <c r="R29" s="410"/>
      <c r="S29" s="410"/>
      <c r="T29" s="410"/>
      <c r="U29" s="410"/>
      <c r="V29" s="410"/>
    </row>
    <row r="30">
      <c r="A30" s="404">
        <f>roundup(sumif('Bill of Quantities'!X:X,C30,'Bill of Quantities'!Z:Z),0)</f>
        <v>0</v>
      </c>
      <c r="B30" s="405" t="s">
        <v>48</v>
      </c>
      <c r="C30" s="405" t="str">
        <f t="shared" si="1"/>
        <v>Timber Facade Plank 22 x 96 x 3650</v>
      </c>
      <c r="D30" s="406">
        <v>22.0</v>
      </c>
      <c r="E30" s="406">
        <v>96.0</v>
      </c>
      <c r="F30" s="406">
        <v>3650.0</v>
      </c>
      <c r="G30" s="407">
        <f t="shared" si="2"/>
        <v>0.0077088</v>
      </c>
      <c r="H30" s="408">
        <f t="shared" si="3"/>
        <v>0</v>
      </c>
      <c r="I30" s="407"/>
      <c r="J30" s="407">
        <f>G30*'Bill of Quantities'!$D$16</f>
        <v>4.3246368</v>
      </c>
      <c r="K30" s="407">
        <f>G30*'Bill of Quantities'!$D$18*'Bill of Quantities'!$D$20</f>
        <v>6.966203587</v>
      </c>
      <c r="L30" s="405" t="s">
        <v>598</v>
      </c>
      <c r="M30" s="409" t="s">
        <v>603</v>
      </c>
      <c r="N30" s="410"/>
      <c r="O30" s="410"/>
      <c r="P30" s="410"/>
      <c r="Q30" s="410"/>
      <c r="R30" s="410"/>
      <c r="S30" s="410"/>
      <c r="T30" s="410"/>
      <c r="U30" s="410"/>
      <c r="V30" s="410"/>
    </row>
    <row r="31">
      <c r="A31" s="411">
        <f>roundup(sumif('Bill of Quantities'!X:X,C31,'Bill of Quantities'!Z:Z),0)</f>
        <v>8</v>
      </c>
      <c r="B31" s="412" t="s">
        <v>48</v>
      </c>
      <c r="C31" s="412" t="str">
        <f t="shared" si="1"/>
        <v>Timber Fascia Board 22 x 146 x 5450</v>
      </c>
      <c r="D31" s="413">
        <v>22.0</v>
      </c>
      <c r="E31" s="413">
        <v>146.0</v>
      </c>
      <c r="F31" s="413">
        <v>5450.0</v>
      </c>
      <c r="G31" s="414">
        <f t="shared" si="2"/>
        <v>0.0175054</v>
      </c>
      <c r="H31" s="415">
        <f t="shared" si="3"/>
        <v>0.1400432</v>
      </c>
      <c r="I31" s="414"/>
      <c r="J31" s="414">
        <f>G31*'Bill of Quantities'!$D$16</f>
        <v>9.8205294</v>
      </c>
      <c r="K31" s="414">
        <f>G31*'Bill of Quantities'!$D$18*'Bill of Quantities'!$D$20</f>
        <v>15.81908731</v>
      </c>
      <c r="L31" s="412" t="s">
        <v>598</v>
      </c>
      <c r="M31" s="416" t="s">
        <v>582</v>
      </c>
      <c r="N31" s="417"/>
      <c r="O31" s="417"/>
      <c r="P31" s="417"/>
      <c r="Q31" s="417"/>
      <c r="R31" s="417"/>
      <c r="S31" s="417"/>
      <c r="T31" s="417"/>
      <c r="U31" s="417"/>
      <c r="V31" s="417"/>
    </row>
    <row r="32">
      <c r="A32" s="411">
        <f>roundup(sumif('Bill of Quantities'!X:X,C32,'Bill of Quantities'!Z:Z),0)</f>
        <v>9</v>
      </c>
      <c r="B32" s="412" t="s">
        <v>48</v>
      </c>
      <c r="C32" s="412" t="str">
        <f t="shared" si="1"/>
        <v>Timber Fascia Board 22 x 196 x 5450</v>
      </c>
      <c r="D32" s="413">
        <v>22.0</v>
      </c>
      <c r="E32" s="413">
        <v>196.0</v>
      </c>
      <c r="F32" s="413">
        <v>5450.0</v>
      </c>
      <c r="G32" s="414">
        <f t="shared" si="2"/>
        <v>0.0235004</v>
      </c>
      <c r="H32" s="415">
        <f t="shared" si="3"/>
        <v>0.2115036</v>
      </c>
      <c r="I32" s="414"/>
      <c r="J32" s="414">
        <f>G32*'Bill of Quantities'!$D$16</f>
        <v>13.1837244</v>
      </c>
      <c r="K32" s="414">
        <f>G32*'Bill of Quantities'!$D$18*'Bill of Quantities'!$D$20</f>
        <v>21.23658297</v>
      </c>
      <c r="L32" s="412" t="s">
        <v>598</v>
      </c>
      <c r="M32" s="416" t="s">
        <v>582</v>
      </c>
      <c r="N32" s="417"/>
      <c r="O32" s="417"/>
      <c r="P32" s="417"/>
      <c r="Q32" s="417"/>
      <c r="R32" s="417"/>
      <c r="S32" s="417"/>
      <c r="T32" s="417"/>
      <c r="U32" s="417"/>
      <c r="V32" s="417"/>
    </row>
    <row r="33">
      <c r="A33" s="418">
        <f>roundup(sumif('Bill of Quantities'!X:X,C33,'Bill of Quantities'!Z:Z),0)</f>
        <v>36</v>
      </c>
      <c r="B33" s="419" t="s">
        <v>48</v>
      </c>
      <c r="C33" s="419" t="str">
        <f t="shared" si="1"/>
        <v>Interior Door Beams 50 x 150 x 2450</v>
      </c>
      <c r="D33" s="420">
        <v>50.0</v>
      </c>
      <c r="E33" s="420">
        <v>150.0</v>
      </c>
      <c r="F33" s="420">
        <v>2450.0</v>
      </c>
      <c r="G33" s="421">
        <f t="shared" si="2"/>
        <v>0.018375</v>
      </c>
      <c r="H33" s="422">
        <f t="shared" si="3"/>
        <v>0.6615</v>
      </c>
      <c r="I33" s="421"/>
      <c r="J33" s="421">
        <f>G33*'Bill of Quantities'!$D$16</f>
        <v>10.308375</v>
      </c>
      <c r="K33" s="421">
        <f>G33*'Bill of Quantities'!$D$18*'Bill of Quantities'!$D$20</f>
        <v>16.60491788</v>
      </c>
      <c r="L33" s="423" t="s">
        <v>317</v>
      </c>
      <c r="M33" s="423" t="s">
        <v>604</v>
      </c>
      <c r="N33" s="424"/>
      <c r="O33" s="424"/>
      <c r="P33" s="424"/>
      <c r="Q33" s="424"/>
      <c r="R33" s="424"/>
      <c r="S33" s="424"/>
      <c r="T33" s="424"/>
      <c r="U33" s="424"/>
      <c r="V33" s="424"/>
    </row>
    <row r="34">
      <c r="A34" s="33"/>
      <c r="B34" s="33"/>
      <c r="C34" s="33"/>
      <c r="D34" s="33"/>
      <c r="E34" s="33"/>
      <c r="F34" s="33"/>
      <c r="G34" s="33"/>
      <c r="H34" s="33"/>
      <c r="I34" s="33"/>
      <c r="J34" s="33"/>
      <c r="K34" s="33"/>
      <c r="L34" s="33"/>
      <c r="M34" s="33"/>
      <c r="N34" s="33"/>
      <c r="O34" s="33"/>
      <c r="P34" s="33"/>
      <c r="Q34" s="33"/>
      <c r="R34" s="33"/>
      <c r="S34" s="33"/>
      <c r="T34" s="33"/>
      <c r="U34" s="33"/>
      <c r="V34" s="33"/>
    </row>
    <row r="35">
      <c r="A35" s="425" t="s">
        <v>605</v>
      </c>
      <c r="B35" s="426"/>
      <c r="C35" s="426"/>
      <c r="D35" s="426"/>
      <c r="E35" s="426"/>
      <c r="F35" s="426"/>
      <c r="G35" s="427"/>
      <c r="H35" s="428">
        <f>SUM(H16:H34)</f>
        <v>10.7801243</v>
      </c>
      <c r="I35" s="429" t="s">
        <v>547</v>
      </c>
      <c r="J35" s="430"/>
      <c r="K35" s="430"/>
      <c r="L35" s="426"/>
      <c r="M35" s="426"/>
      <c r="N35" s="431"/>
      <c r="O35" s="431"/>
      <c r="P35" s="431"/>
      <c r="Q35" s="431"/>
      <c r="R35" s="431"/>
      <c r="S35" s="431"/>
      <c r="T35" s="426"/>
      <c r="U35" s="426"/>
      <c r="V35" s="426"/>
    </row>
    <row r="36">
      <c r="A36" s="33"/>
      <c r="B36" s="33"/>
      <c r="C36" s="33"/>
      <c r="D36" s="33"/>
      <c r="E36" s="33"/>
      <c r="F36" s="33"/>
      <c r="G36" s="33"/>
      <c r="H36" s="34"/>
      <c r="I36" s="35"/>
      <c r="J36" s="33"/>
      <c r="K36" s="33"/>
      <c r="L36" s="33"/>
      <c r="M36" s="33"/>
      <c r="N36" s="33"/>
      <c r="O36" s="33"/>
      <c r="P36" s="33"/>
      <c r="Q36" s="33"/>
      <c r="R36" s="33"/>
      <c r="S36" s="33"/>
      <c r="T36" s="33"/>
      <c r="U36" s="33"/>
      <c r="V36" s="33"/>
    </row>
    <row r="37">
      <c r="A37" s="33"/>
      <c r="B37" s="33"/>
      <c r="C37" s="33"/>
      <c r="D37" s="33"/>
      <c r="E37" s="33"/>
      <c r="F37" s="33"/>
      <c r="G37" s="33"/>
      <c r="H37" s="33"/>
      <c r="I37" s="35"/>
      <c r="J37" s="33"/>
      <c r="K37" s="33"/>
      <c r="L37" s="33"/>
      <c r="M37" s="33"/>
      <c r="N37" s="33"/>
      <c r="O37" s="33"/>
      <c r="P37" s="33"/>
      <c r="Q37" s="33"/>
      <c r="R37" s="33"/>
      <c r="S37" s="33"/>
      <c r="T37" s="33"/>
      <c r="U37" s="33"/>
      <c r="V37" s="33"/>
    </row>
    <row r="38">
      <c r="A38" s="35"/>
      <c r="B38" s="33"/>
      <c r="C38" s="33"/>
      <c r="D38" s="33"/>
      <c r="E38" s="33"/>
      <c r="F38" s="33"/>
      <c r="G38" s="33"/>
      <c r="H38" s="33"/>
      <c r="I38" s="33"/>
      <c r="J38" s="33"/>
      <c r="K38" s="33"/>
      <c r="L38" s="33"/>
      <c r="M38" s="33"/>
      <c r="N38" s="33"/>
      <c r="O38" s="33"/>
      <c r="P38" s="33"/>
      <c r="Q38" s="33"/>
      <c r="R38" s="33"/>
      <c r="S38" s="33"/>
      <c r="T38" s="33"/>
      <c r="U38" s="33"/>
      <c r="V38" s="33"/>
    </row>
    <row r="39">
      <c r="A39" s="33"/>
      <c r="B39" s="33"/>
      <c r="C39" s="33"/>
      <c r="D39" s="33"/>
      <c r="E39" s="33"/>
      <c r="F39" s="33"/>
      <c r="G39" s="33"/>
      <c r="H39" s="33"/>
      <c r="I39" s="33"/>
      <c r="J39" s="33"/>
      <c r="K39" s="33"/>
      <c r="L39" s="33"/>
      <c r="M39" s="33"/>
      <c r="N39" s="33"/>
      <c r="O39" s="33"/>
      <c r="P39" s="33"/>
      <c r="Q39" s="33"/>
      <c r="R39" s="33"/>
      <c r="S39" s="33"/>
      <c r="T39" s="33"/>
      <c r="U39" s="33"/>
      <c r="V39" s="33"/>
    </row>
    <row r="40">
      <c r="A40" s="33"/>
      <c r="B40" s="33"/>
      <c r="C40" s="33"/>
      <c r="D40" s="33"/>
      <c r="E40" s="33"/>
      <c r="F40" s="33"/>
      <c r="G40" s="33"/>
      <c r="H40" s="33"/>
      <c r="I40" s="33"/>
      <c r="J40" s="33"/>
      <c r="K40" s="33"/>
      <c r="L40" s="33"/>
      <c r="M40" s="33"/>
      <c r="N40" s="33"/>
      <c r="O40" s="33"/>
      <c r="P40" s="33"/>
      <c r="Q40" s="33"/>
      <c r="R40" s="33"/>
      <c r="S40" s="33"/>
      <c r="T40" s="33"/>
      <c r="U40" s="33"/>
      <c r="V40" s="33"/>
    </row>
    <row r="41">
      <c r="A41" s="33"/>
      <c r="B41" s="33"/>
      <c r="C41" s="33"/>
      <c r="D41" s="33"/>
      <c r="E41" s="33"/>
      <c r="F41" s="33"/>
      <c r="G41" s="33"/>
      <c r="H41" s="33"/>
      <c r="I41" s="33"/>
      <c r="J41" s="33"/>
      <c r="K41" s="33"/>
      <c r="L41" s="33"/>
      <c r="M41" s="33"/>
      <c r="N41" s="33"/>
      <c r="O41" s="33"/>
      <c r="P41" s="33"/>
      <c r="Q41" s="33"/>
      <c r="R41" s="33"/>
      <c r="S41" s="33"/>
      <c r="T41" s="33"/>
      <c r="U41" s="33"/>
      <c r="V41" s="33"/>
    </row>
    <row r="42">
      <c r="A42" s="33"/>
      <c r="B42" s="33"/>
      <c r="C42" s="35"/>
      <c r="D42" s="33"/>
      <c r="E42" s="33"/>
      <c r="F42" s="33"/>
      <c r="G42" s="33"/>
      <c r="H42" s="33"/>
      <c r="I42" s="33"/>
      <c r="J42" s="33"/>
      <c r="K42" s="33"/>
      <c r="L42" s="33"/>
      <c r="M42" s="33"/>
      <c r="N42" s="33"/>
      <c r="O42" s="33"/>
      <c r="P42" s="33"/>
      <c r="Q42" s="33"/>
      <c r="R42" s="33"/>
      <c r="S42" s="33"/>
      <c r="T42" s="33"/>
      <c r="U42" s="33"/>
      <c r="V42" s="33"/>
    </row>
    <row r="43">
      <c r="A43" s="35" t="s">
        <v>606</v>
      </c>
      <c r="B43" s="35"/>
      <c r="C43" s="57"/>
      <c r="D43" s="33"/>
      <c r="E43" s="33"/>
      <c r="F43" s="33"/>
      <c r="G43" s="33"/>
      <c r="H43" s="33"/>
      <c r="I43" s="33"/>
      <c r="J43" s="33"/>
      <c r="K43" s="33"/>
      <c r="L43" s="33"/>
      <c r="M43" s="33"/>
      <c r="N43" s="33"/>
      <c r="O43" s="33"/>
      <c r="P43" s="33"/>
      <c r="Q43" s="33"/>
      <c r="R43" s="33"/>
      <c r="S43" s="33"/>
      <c r="T43" s="33"/>
      <c r="U43" s="33"/>
      <c r="V43" s="33"/>
    </row>
    <row r="44">
      <c r="A44" s="33"/>
      <c r="B44" s="35"/>
      <c r="C44" s="57"/>
      <c r="D44" s="57" t="s">
        <v>607</v>
      </c>
      <c r="E44" s="65"/>
      <c r="F44" s="33"/>
      <c r="G44" s="33"/>
      <c r="H44" s="33"/>
      <c r="I44" s="33"/>
      <c r="J44" s="33"/>
      <c r="K44" s="33"/>
      <c r="L44" s="33"/>
      <c r="M44" s="33"/>
      <c r="N44" s="33"/>
      <c r="O44" s="33"/>
      <c r="P44" s="33"/>
      <c r="Q44" s="33"/>
      <c r="R44" s="33"/>
      <c r="S44" s="33"/>
      <c r="T44" s="33"/>
      <c r="U44" s="33"/>
      <c r="V44" s="33"/>
    </row>
    <row r="45">
      <c r="B45" s="35"/>
      <c r="C45" s="57"/>
      <c r="D45" s="57" t="s">
        <v>608</v>
      </c>
      <c r="E45" s="57" t="s">
        <v>609</v>
      </c>
      <c r="F45" s="33"/>
      <c r="G45" s="33"/>
      <c r="H45" s="33"/>
      <c r="I45" s="33"/>
      <c r="J45" s="33"/>
      <c r="K45" s="33"/>
      <c r="L45" s="33"/>
      <c r="M45" s="33"/>
      <c r="N45" s="33"/>
      <c r="O45" s="33"/>
      <c r="P45" s="33"/>
      <c r="Q45" s="33"/>
      <c r="R45" s="33"/>
      <c r="S45" s="33"/>
      <c r="T45" s="33"/>
      <c r="U45" s="33"/>
      <c r="V45" s="33"/>
    </row>
    <row r="46">
      <c r="A46" s="35"/>
      <c r="B46" s="35"/>
      <c r="D46" s="63">
        <v>2450.0</v>
      </c>
      <c r="E46" s="432">
        <f t="shared" ref="E46:E54" si="4">round(D46/300,0)</f>
        <v>8</v>
      </c>
      <c r="F46" s="33"/>
      <c r="G46" s="33"/>
      <c r="H46" s="33"/>
      <c r="I46" s="33"/>
      <c r="J46" s="33"/>
      <c r="K46" s="33"/>
      <c r="L46" s="33"/>
      <c r="M46" s="33"/>
      <c r="N46" s="33"/>
      <c r="O46" s="33"/>
      <c r="P46" s="33"/>
      <c r="Q46" s="33"/>
      <c r="R46" s="33"/>
      <c r="S46" s="33"/>
      <c r="T46" s="33"/>
      <c r="U46" s="33"/>
      <c r="V46" s="33"/>
    </row>
    <row r="47">
      <c r="A47" s="33"/>
      <c r="B47" s="35"/>
      <c r="D47" s="63">
        <v>2750.0</v>
      </c>
      <c r="E47" s="432">
        <f t="shared" si="4"/>
        <v>9</v>
      </c>
      <c r="F47" s="33"/>
      <c r="G47" s="33"/>
      <c r="H47" s="33"/>
      <c r="I47" s="33"/>
      <c r="J47" s="33"/>
      <c r="K47" s="33"/>
      <c r="L47" s="33"/>
      <c r="M47" s="33"/>
      <c r="N47" s="33"/>
      <c r="O47" s="33"/>
      <c r="P47" s="33"/>
      <c r="Q47" s="33"/>
      <c r="R47" s="33"/>
      <c r="S47" s="33"/>
      <c r="T47" s="33"/>
      <c r="U47" s="33"/>
      <c r="V47" s="33"/>
    </row>
    <row r="48">
      <c r="A48" s="33"/>
      <c r="B48" s="33"/>
      <c r="D48" s="63">
        <v>3050.0</v>
      </c>
      <c r="E48" s="432">
        <f t="shared" si="4"/>
        <v>10</v>
      </c>
      <c r="F48" s="33"/>
      <c r="G48" s="33"/>
      <c r="H48" s="33"/>
      <c r="I48" s="33"/>
      <c r="J48" s="33"/>
      <c r="K48" s="33"/>
      <c r="L48" s="33"/>
      <c r="M48" s="33"/>
      <c r="N48" s="33"/>
      <c r="O48" s="33"/>
      <c r="P48" s="33"/>
      <c r="Q48" s="33"/>
      <c r="R48" s="33"/>
      <c r="S48" s="33"/>
      <c r="T48" s="33"/>
      <c r="U48" s="33"/>
      <c r="V48" s="33"/>
    </row>
    <row r="49">
      <c r="A49" s="33"/>
      <c r="B49" s="33"/>
      <c r="D49" s="63">
        <v>3650.0</v>
      </c>
      <c r="E49" s="432">
        <f t="shared" si="4"/>
        <v>12</v>
      </c>
      <c r="F49" s="33"/>
      <c r="G49" s="33"/>
      <c r="H49" s="33"/>
      <c r="I49" s="33"/>
      <c r="J49" s="33"/>
      <c r="K49" s="33"/>
      <c r="L49" s="33"/>
      <c r="M49" s="33"/>
      <c r="N49" s="33"/>
      <c r="O49" s="33"/>
      <c r="P49" s="33"/>
      <c r="Q49" s="33"/>
      <c r="R49" s="33"/>
      <c r="S49" s="33"/>
      <c r="T49" s="33"/>
      <c r="U49" s="33"/>
      <c r="V49" s="33"/>
    </row>
    <row r="50">
      <c r="A50" s="33"/>
      <c r="B50" s="33"/>
      <c r="D50" s="63">
        <v>3950.0</v>
      </c>
      <c r="E50" s="432">
        <f t="shared" si="4"/>
        <v>13</v>
      </c>
      <c r="F50" s="33"/>
      <c r="G50" s="33"/>
      <c r="H50" s="33"/>
      <c r="I50" s="33"/>
      <c r="J50" s="33"/>
      <c r="K50" s="33"/>
      <c r="L50" s="33"/>
      <c r="M50" s="33"/>
      <c r="N50" s="33"/>
      <c r="O50" s="33"/>
      <c r="P50" s="33"/>
      <c r="Q50" s="33"/>
      <c r="R50" s="33"/>
      <c r="S50" s="33"/>
      <c r="T50" s="33"/>
      <c r="U50" s="33"/>
      <c r="V50" s="33"/>
    </row>
    <row r="51">
      <c r="A51" s="33"/>
      <c r="B51" s="35"/>
      <c r="D51" s="215">
        <v>4250.0</v>
      </c>
      <c r="E51" s="432">
        <f t="shared" si="4"/>
        <v>14</v>
      </c>
      <c r="F51" s="33"/>
      <c r="G51" s="33"/>
      <c r="H51" s="33"/>
      <c r="I51" s="33"/>
      <c r="J51" s="33"/>
      <c r="K51" s="33"/>
      <c r="L51" s="33"/>
      <c r="M51" s="33"/>
      <c r="N51" s="33"/>
      <c r="O51" s="33"/>
      <c r="P51" s="33"/>
      <c r="Q51" s="33"/>
      <c r="R51" s="33"/>
      <c r="S51" s="33"/>
      <c r="T51" s="33"/>
      <c r="U51" s="33"/>
      <c r="V51" s="33"/>
    </row>
    <row r="52">
      <c r="A52" s="33"/>
      <c r="B52" s="35"/>
      <c r="D52" s="63">
        <v>5450.0</v>
      </c>
      <c r="E52" s="432">
        <f t="shared" si="4"/>
        <v>18</v>
      </c>
      <c r="F52" s="33"/>
      <c r="G52" s="33"/>
      <c r="H52" s="33"/>
      <c r="I52" s="33"/>
      <c r="J52" s="33"/>
      <c r="K52" s="33"/>
      <c r="L52" s="33"/>
      <c r="M52" s="33"/>
      <c r="N52" s="33"/>
      <c r="O52" s="33"/>
      <c r="P52" s="33"/>
      <c r="Q52" s="33"/>
      <c r="R52" s="33"/>
      <c r="S52" s="33"/>
      <c r="T52" s="33"/>
      <c r="U52" s="33"/>
      <c r="V52" s="33"/>
    </row>
    <row r="53">
      <c r="A53" s="33"/>
      <c r="B53" s="33"/>
      <c r="D53" s="63">
        <v>5750.0</v>
      </c>
      <c r="E53" s="432">
        <f t="shared" si="4"/>
        <v>19</v>
      </c>
      <c r="F53" s="33"/>
      <c r="G53" s="33"/>
      <c r="H53" s="33"/>
      <c r="I53" s="33"/>
      <c r="J53" s="33"/>
      <c r="K53" s="33"/>
      <c r="L53" s="33"/>
      <c r="M53" s="33"/>
      <c r="N53" s="33"/>
      <c r="O53" s="33"/>
      <c r="P53" s="33"/>
      <c r="Q53" s="33"/>
      <c r="R53" s="33"/>
      <c r="S53" s="33"/>
      <c r="T53" s="33"/>
      <c r="U53" s="33"/>
      <c r="V53" s="33"/>
    </row>
    <row r="54">
      <c r="A54" s="33"/>
      <c r="B54" s="33"/>
      <c r="D54" s="63">
        <v>6050.0</v>
      </c>
      <c r="E54" s="432">
        <f t="shared" si="4"/>
        <v>20</v>
      </c>
      <c r="F54" s="33"/>
      <c r="G54" s="33"/>
      <c r="H54" s="33"/>
      <c r="I54" s="33"/>
      <c r="J54" s="33"/>
      <c r="K54" s="33"/>
      <c r="L54" s="33"/>
      <c r="M54" s="33"/>
      <c r="N54" s="33"/>
      <c r="O54" s="33"/>
      <c r="P54" s="33"/>
      <c r="Q54" s="33"/>
      <c r="R54" s="33"/>
      <c r="S54" s="33"/>
      <c r="T54" s="33"/>
      <c r="U54" s="33"/>
      <c r="V54" s="33"/>
    </row>
    <row r="55">
      <c r="A55" s="33"/>
      <c r="B55" s="33"/>
      <c r="C55" s="33"/>
      <c r="D55" s="433"/>
      <c r="E55" s="33"/>
      <c r="F55" s="33"/>
      <c r="G55" s="33"/>
      <c r="H55" s="33"/>
      <c r="I55" s="33"/>
      <c r="J55" s="33"/>
      <c r="K55" s="33"/>
      <c r="L55" s="33"/>
      <c r="M55" s="33"/>
      <c r="N55" s="33"/>
      <c r="O55" s="33"/>
      <c r="P55" s="33"/>
      <c r="Q55" s="33"/>
      <c r="R55" s="33"/>
      <c r="S55" s="33"/>
      <c r="T55" s="33"/>
      <c r="U55" s="33"/>
      <c r="V55" s="33"/>
    </row>
    <row r="56">
      <c r="A56" s="33"/>
      <c r="B56" s="33"/>
      <c r="C56" s="33"/>
      <c r="D56" s="35" t="s">
        <v>610</v>
      </c>
      <c r="E56" s="33"/>
      <c r="F56" s="33"/>
      <c r="G56" s="33"/>
      <c r="H56" s="33"/>
      <c r="I56" s="33"/>
      <c r="J56" s="33"/>
      <c r="K56" s="33"/>
      <c r="L56" s="33"/>
      <c r="M56" s="33"/>
      <c r="N56" s="33"/>
      <c r="O56" s="33"/>
      <c r="P56" s="33"/>
      <c r="Q56" s="33"/>
      <c r="R56" s="33"/>
      <c r="S56" s="33"/>
      <c r="T56" s="33"/>
      <c r="U56" s="33"/>
      <c r="V56" s="33"/>
    </row>
    <row r="57">
      <c r="A57" s="33"/>
      <c r="B57" s="33"/>
      <c r="C57" s="33"/>
      <c r="D57" s="33"/>
      <c r="E57" s="33"/>
      <c r="F57" s="33"/>
      <c r="G57" s="33"/>
      <c r="H57" s="33"/>
      <c r="I57" s="33"/>
      <c r="J57" s="33"/>
      <c r="K57" s="33"/>
      <c r="L57" s="33"/>
      <c r="M57" s="33"/>
      <c r="N57" s="33"/>
      <c r="O57" s="33"/>
      <c r="P57" s="33"/>
      <c r="Q57" s="33"/>
      <c r="R57" s="33"/>
      <c r="S57" s="33"/>
      <c r="T57" s="33"/>
      <c r="U57" s="33"/>
      <c r="V57" s="33"/>
    </row>
    <row r="58">
      <c r="A58" s="33"/>
      <c r="B58" s="33"/>
      <c r="C58" s="33"/>
      <c r="D58" s="33"/>
      <c r="E58" s="33"/>
      <c r="F58" s="33"/>
      <c r="G58" s="33"/>
      <c r="H58" s="33"/>
      <c r="I58" s="33"/>
      <c r="J58" s="33"/>
      <c r="K58" s="33"/>
      <c r="L58" s="33"/>
      <c r="M58" s="33"/>
      <c r="N58" s="33"/>
      <c r="O58" s="33"/>
      <c r="P58" s="33"/>
      <c r="Q58" s="33"/>
      <c r="R58" s="33"/>
      <c r="S58" s="33"/>
      <c r="T58" s="33"/>
      <c r="U58" s="33"/>
      <c r="V58" s="33"/>
    </row>
    <row r="59">
      <c r="A59" s="33"/>
      <c r="B59" s="33"/>
      <c r="C59" s="33"/>
      <c r="D59" s="33"/>
      <c r="E59" s="33"/>
      <c r="F59" s="33"/>
      <c r="G59" s="33"/>
      <c r="H59" s="33"/>
      <c r="I59" s="33"/>
      <c r="J59" s="33"/>
      <c r="K59" s="33"/>
      <c r="L59" s="33"/>
      <c r="M59" s="33"/>
      <c r="N59" s="33"/>
      <c r="O59" s="33"/>
      <c r="P59" s="33"/>
      <c r="Q59" s="33"/>
      <c r="R59" s="33"/>
      <c r="S59" s="33"/>
      <c r="T59" s="33"/>
      <c r="U59" s="33"/>
      <c r="V59" s="33"/>
    </row>
    <row r="60">
      <c r="A60" s="33"/>
      <c r="B60" s="33"/>
      <c r="C60" s="33"/>
      <c r="D60" s="33"/>
      <c r="E60" s="33"/>
      <c r="F60" s="33"/>
      <c r="G60" s="33"/>
      <c r="H60" s="33"/>
      <c r="I60" s="33"/>
      <c r="J60" s="33"/>
      <c r="K60" s="33"/>
      <c r="L60" s="33"/>
      <c r="M60" s="33"/>
      <c r="N60" s="33"/>
      <c r="O60" s="33"/>
      <c r="P60" s="33"/>
      <c r="Q60" s="33"/>
      <c r="R60" s="33"/>
      <c r="S60" s="33"/>
      <c r="T60" s="33"/>
      <c r="U60" s="33"/>
      <c r="V60" s="33"/>
    </row>
    <row r="61">
      <c r="A61" s="33"/>
      <c r="B61" s="33"/>
      <c r="C61" s="33"/>
      <c r="D61" s="33"/>
      <c r="E61" s="33"/>
      <c r="F61" s="33"/>
      <c r="G61" s="33"/>
      <c r="H61" s="33"/>
      <c r="I61" s="33"/>
      <c r="J61" s="33"/>
      <c r="K61" s="33"/>
      <c r="L61" s="33"/>
      <c r="M61" s="33"/>
      <c r="N61" s="33"/>
      <c r="O61" s="33"/>
      <c r="P61" s="33"/>
      <c r="Q61" s="33"/>
      <c r="R61" s="33"/>
      <c r="S61" s="33"/>
      <c r="T61" s="33"/>
      <c r="U61" s="33"/>
      <c r="V61" s="33"/>
    </row>
    <row r="62">
      <c r="A62" s="33"/>
      <c r="B62" s="33"/>
      <c r="C62" s="33"/>
      <c r="D62" s="33"/>
      <c r="E62" s="33"/>
      <c r="F62" s="33"/>
      <c r="G62" s="33"/>
      <c r="H62" s="33"/>
      <c r="I62" s="33"/>
      <c r="J62" s="33"/>
      <c r="K62" s="33"/>
      <c r="L62" s="33"/>
      <c r="M62" s="33"/>
      <c r="N62" s="33"/>
      <c r="O62" s="33"/>
      <c r="P62" s="33"/>
      <c r="Q62" s="33"/>
      <c r="R62" s="33"/>
      <c r="S62" s="33"/>
      <c r="T62" s="33"/>
      <c r="U62" s="33"/>
      <c r="V62" s="33"/>
    </row>
    <row r="63">
      <c r="A63" s="33"/>
      <c r="B63" s="33"/>
      <c r="C63" s="33"/>
      <c r="D63" s="33"/>
      <c r="E63" s="33"/>
      <c r="F63" s="33"/>
      <c r="G63" s="33"/>
      <c r="H63" s="33"/>
      <c r="I63" s="33"/>
      <c r="J63" s="33"/>
      <c r="K63" s="33"/>
      <c r="L63" s="33"/>
      <c r="M63" s="33"/>
      <c r="N63" s="33"/>
      <c r="O63" s="33"/>
      <c r="P63" s="33"/>
      <c r="Q63" s="33"/>
      <c r="R63" s="33"/>
      <c r="S63" s="33"/>
      <c r="T63" s="33"/>
      <c r="U63" s="33"/>
      <c r="V63" s="33"/>
    </row>
    <row r="64">
      <c r="A64" s="33"/>
      <c r="B64" s="33"/>
      <c r="C64" s="33"/>
      <c r="D64" s="33"/>
      <c r="E64" s="33"/>
      <c r="F64" s="33"/>
      <c r="G64" s="33"/>
      <c r="H64" s="33"/>
      <c r="I64" s="33"/>
      <c r="J64" s="33"/>
      <c r="K64" s="33"/>
      <c r="L64" s="33"/>
      <c r="M64" s="33"/>
      <c r="N64" s="33"/>
      <c r="O64" s="33"/>
      <c r="P64" s="33"/>
      <c r="Q64" s="33"/>
      <c r="R64" s="33"/>
      <c r="S64" s="33"/>
      <c r="T64" s="33"/>
      <c r="U64" s="33"/>
      <c r="V64" s="33"/>
    </row>
    <row r="65">
      <c r="A65" s="33"/>
      <c r="B65" s="33"/>
      <c r="C65" s="33"/>
      <c r="D65" s="33"/>
      <c r="E65" s="33"/>
      <c r="F65" s="33"/>
      <c r="G65" s="33"/>
      <c r="H65" s="33"/>
      <c r="I65" s="33"/>
      <c r="J65" s="33"/>
      <c r="K65" s="33"/>
      <c r="L65" s="33"/>
      <c r="M65" s="33"/>
      <c r="N65" s="33"/>
      <c r="O65" s="33"/>
      <c r="P65" s="33"/>
      <c r="Q65" s="33"/>
      <c r="R65" s="33"/>
      <c r="S65" s="33"/>
      <c r="T65" s="33"/>
      <c r="U65" s="33"/>
      <c r="V65" s="33"/>
    </row>
    <row r="66">
      <c r="A66" s="33"/>
      <c r="B66" s="33"/>
      <c r="C66" s="33"/>
      <c r="D66" s="33"/>
      <c r="E66" s="33"/>
      <c r="F66" s="33"/>
      <c r="G66" s="33"/>
      <c r="H66" s="33"/>
      <c r="I66" s="33"/>
      <c r="J66" s="33"/>
      <c r="K66" s="33"/>
      <c r="L66" s="33"/>
      <c r="M66" s="33"/>
      <c r="N66" s="33"/>
      <c r="O66" s="33"/>
      <c r="P66" s="33"/>
      <c r="Q66" s="33"/>
      <c r="R66" s="33"/>
      <c r="S66" s="33"/>
      <c r="T66" s="33"/>
      <c r="U66" s="33"/>
      <c r="V66" s="33"/>
    </row>
    <row r="67">
      <c r="A67" s="33"/>
      <c r="B67" s="33"/>
      <c r="C67" s="33"/>
      <c r="D67" s="33"/>
      <c r="E67" s="33"/>
      <c r="F67" s="33"/>
      <c r="G67" s="33"/>
      <c r="H67" s="33"/>
      <c r="I67" s="33"/>
      <c r="J67" s="33"/>
      <c r="K67" s="33"/>
      <c r="L67" s="33"/>
      <c r="M67" s="33"/>
      <c r="N67" s="33"/>
      <c r="O67" s="33"/>
      <c r="P67" s="33"/>
      <c r="Q67" s="33"/>
      <c r="R67" s="33"/>
      <c r="S67" s="33"/>
      <c r="T67" s="33"/>
      <c r="U67" s="33"/>
      <c r="V67" s="33"/>
    </row>
    <row r="68">
      <c r="A68" s="33"/>
      <c r="B68" s="33"/>
      <c r="C68" s="33"/>
      <c r="D68" s="33"/>
      <c r="E68" s="33"/>
      <c r="F68" s="33"/>
      <c r="G68" s="33"/>
      <c r="H68" s="33"/>
      <c r="I68" s="33"/>
      <c r="J68" s="33"/>
      <c r="K68" s="33"/>
      <c r="L68" s="33"/>
      <c r="M68" s="33"/>
      <c r="N68" s="33"/>
      <c r="O68" s="33"/>
      <c r="P68" s="33"/>
      <c r="Q68" s="33"/>
      <c r="R68" s="33"/>
      <c r="S68" s="33"/>
      <c r="T68" s="33"/>
      <c r="U68" s="33"/>
      <c r="V68" s="33"/>
    </row>
    <row r="69">
      <c r="A69" s="33"/>
      <c r="B69" s="33"/>
      <c r="C69" s="33"/>
      <c r="D69" s="33"/>
      <c r="E69" s="33"/>
      <c r="F69" s="33"/>
      <c r="G69" s="33"/>
      <c r="H69" s="33"/>
      <c r="I69" s="33"/>
      <c r="J69" s="33"/>
      <c r="K69" s="33"/>
      <c r="L69" s="33"/>
      <c r="M69" s="33"/>
      <c r="N69" s="33"/>
      <c r="O69" s="33"/>
      <c r="P69" s="33"/>
      <c r="Q69" s="33"/>
      <c r="R69" s="33"/>
      <c r="S69" s="33"/>
      <c r="T69" s="33"/>
      <c r="U69" s="33"/>
      <c r="V69" s="33"/>
    </row>
    <row r="70">
      <c r="A70" s="33"/>
      <c r="B70" s="33"/>
      <c r="C70" s="33"/>
      <c r="D70" s="33"/>
      <c r="E70" s="33"/>
      <c r="F70" s="33"/>
      <c r="G70" s="33"/>
      <c r="H70" s="33"/>
      <c r="I70" s="33"/>
      <c r="J70" s="33"/>
      <c r="K70" s="33"/>
      <c r="L70" s="33"/>
      <c r="M70" s="33"/>
      <c r="N70" s="33"/>
      <c r="O70" s="33"/>
      <c r="P70" s="33"/>
      <c r="Q70" s="33"/>
      <c r="R70" s="33"/>
      <c r="S70" s="33"/>
      <c r="T70" s="33"/>
      <c r="U70" s="33"/>
      <c r="V70" s="33"/>
    </row>
    <row r="71">
      <c r="A71" s="33"/>
      <c r="B71" s="33"/>
      <c r="C71" s="33"/>
      <c r="D71" s="33"/>
      <c r="E71" s="33"/>
      <c r="F71" s="33"/>
      <c r="G71" s="33"/>
      <c r="H71" s="33"/>
      <c r="I71" s="33"/>
      <c r="J71" s="33"/>
      <c r="K71" s="33"/>
      <c r="L71" s="33"/>
      <c r="M71" s="33"/>
      <c r="N71" s="33"/>
      <c r="O71" s="33"/>
      <c r="P71" s="33"/>
      <c r="Q71" s="33"/>
      <c r="R71" s="33"/>
      <c r="S71" s="33"/>
      <c r="T71" s="33"/>
      <c r="U71" s="33"/>
      <c r="V71" s="33"/>
    </row>
    <row r="72">
      <c r="A72" s="33"/>
      <c r="B72" s="33"/>
      <c r="C72" s="33"/>
      <c r="D72" s="33"/>
      <c r="E72" s="33"/>
      <c r="F72" s="33"/>
      <c r="G72" s="33"/>
      <c r="H72" s="33"/>
      <c r="I72" s="33"/>
      <c r="J72" s="33"/>
      <c r="K72" s="33"/>
      <c r="L72" s="33"/>
      <c r="M72" s="33"/>
      <c r="N72" s="33"/>
      <c r="O72" s="33"/>
      <c r="P72" s="33"/>
      <c r="Q72" s="33"/>
      <c r="R72" s="33"/>
      <c r="S72" s="33"/>
      <c r="T72" s="33"/>
      <c r="U72" s="33"/>
      <c r="V72" s="33"/>
    </row>
    <row r="73">
      <c r="A73" s="33"/>
      <c r="B73" s="33"/>
      <c r="C73" s="33"/>
      <c r="D73" s="33"/>
      <c r="E73" s="33"/>
      <c r="F73" s="33"/>
      <c r="G73" s="33"/>
      <c r="H73" s="33"/>
      <c r="I73" s="33"/>
      <c r="J73" s="33"/>
      <c r="K73" s="33"/>
      <c r="L73" s="33"/>
      <c r="M73" s="33"/>
      <c r="N73" s="33"/>
      <c r="O73" s="33"/>
      <c r="P73" s="33"/>
      <c r="Q73" s="33"/>
      <c r="R73" s="33"/>
      <c r="S73" s="33"/>
      <c r="T73" s="33"/>
      <c r="U73" s="33"/>
      <c r="V73" s="33"/>
    </row>
    <row r="74">
      <c r="A74" s="33"/>
      <c r="B74" s="33"/>
      <c r="C74" s="33"/>
      <c r="D74" s="33"/>
      <c r="E74" s="33"/>
      <c r="F74" s="33"/>
      <c r="G74" s="33"/>
      <c r="H74" s="33"/>
      <c r="I74" s="33"/>
      <c r="J74" s="33"/>
      <c r="K74" s="33"/>
      <c r="L74" s="33"/>
      <c r="M74" s="33"/>
      <c r="N74" s="33"/>
      <c r="O74" s="33"/>
      <c r="P74" s="33"/>
      <c r="Q74" s="33"/>
      <c r="R74" s="33"/>
      <c r="S74" s="33"/>
      <c r="T74" s="33"/>
      <c r="U74" s="33"/>
      <c r="V74" s="33"/>
    </row>
    <row r="75">
      <c r="A75" s="33"/>
      <c r="B75" s="33"/>
      <c r="C75" s="33"/>
      <c r="D75" s="33"/>
      <c r="E75" s="33"/>
      <c r="F75" s="33"/>
      <c r="G75" s="33"/>
      <c r="H75" s="33"/>
      <c r="I75" s="33"/>
      <c r="J75" s="33"/>
      <c r="K75" s="33"/>
      <c r="L75" s="33"/>
      <c r="M75" s="33"/>
      <c r="N75" s="33"/>
      <c r="O75" s="33"/>
      <c r="P75" s="33"/>
      <c r="Q75" s="33"/>
      <c r="R75" s="33"/>
      <c r="S75" s="33"/>
      <c r="T75" s="33"/>
      <c r="U75" s="33"/>
      <c r="V75" s="33"/>
    </row>
    <row r="76">
      <c r="A76" s="33"/>
      <c r="B76" s="33"/>
      <c r="C76" s="33"/>
      <c r="D76" s="33"/>
      <c r="E76" s="33"/>
      <c r="F76" s="33"/>
      <c r="G76" s="33"/>
      <c r="H76" s="33"/>
      <c r="I76" s="33"/>
      <c r="J76" s="33"/>
      <c r="K76" s="33"/>
      <c r="L76" s="33"/>
      <c r="M76" s="33"/>
      <c r="N76" s="33"/>
      <c r="O76" s="33"/>
      <c r="P76" s="33"/>
      <c r="Q76" s="33"/>
      <c r="R76" s="33"/>
      <c r="S76" s="33"/>
      <c r="T76" s="33"/>
      <c r="U76" s="33"/>
      <c r="V76" s="33"/>
    </row>
    <row r="77">
      <c r="A77" s="33"/>
      <c r="B77" s="33"/>
      <c r="C77" s="33"/>
      <c r="D77" s="33"/>
      <c r="E77" s="33"/>
      <c r="F77" s="33"/>
      <c r="G77" s="33"/>
      <c r="H77" s="33"/>
      <c r="I77" s="33"/>
      <c r="J77" s="33"/>
      <c r="K77" s="33"/>
      <c r="L77" s="33"/>
      <c r="M77" s="33"/>
      <c r="N77" s="33"/>
      <c r="O77" s="33"/>
      <c r="P77" s="33"/>
      <c r="Q77" s="33"/>
      <c r="R77" s="33"/>
      <c r="S77" s="33"/>
      <c r="T77" s="33"/>
      <c r="U77" s="33"/>
      <c r="V77" s="33"/>
    </row>
    <row r="78">
      <c r="A78" s="33"/>
      <c r="B78" s="33"/>
      <c r="C78" s="33"/>
      <c r="D78" s="33"/>
      <c r="E78" s="33"/>
      <c r="F78" s="33"/>
      <c r="G78" s="33"/>
      <c r="H78" s="33"/>
      <c r="I78" s="33"/>
      <c r="J78" s="33"/>
      <c r="K78" s="33"/>
      <c r="L78" s="33"/>
      <c r="M78" s="33"/>
      <c r="N78" s="33"/>
      <c r="O78" s="33"/>
      <c r="P78" s="33"/>
      <c r="Q78" s="33"/>
      <c r="R78" s="33"/>
      <c r="S78" s="33"/>
      <c r="T78" s="33"/>
      <c r="U78" s="33"/>
      <c r="V78" s="33"/>
    </row>
    <row r="79">
      <c r="A79" s="33"/>
      <c r="B79" s="33"/>
      <c r="C79" s="33"/>
      <c r="D79" s="33"/>
      <c r="E79" s="33"/>
      <c r="F79" s="33"/>
      <c r="G79" s="33"/>
      <c r="H79" s="33"/>
      <c r="I79" s="33"/>
      <c r="J79" s="33"/>
      <c r="K79" s="33"/>
      <c r="L79" s="33"/>
      <c r="M79" s="33"/>
      <c r="N79" s="33"/>
      <c r="O79" s="33"/>
      <c r="P79" s="33"/>
      <c r="Q79" s="33"/>
      <c r="R79" s="33"/>
      <c r="S79" s="33"/>
      <c r="T79" s="33"/>
      <c r="U79" s="33"/>
      <c r="V79" s="33"/>
    </row>
    <row r="80">
      <c r="A80" s="33"/>
      <c r="B80" s="33"/>
      <c r="C80" s="33"/>
      <c r="D80" s="33"/>
      <c r="E80" s="33"/>
      <c r="F80" s="33"/>
      <c r="G80" s="33"/>
      <c r="H80" s="33"/>
      <c r="I80" s="33"/>
      <c r="J80" s="33"/>
      <c r="K80" s="33"/>
      <c r="L80" s="33"/>
      <c r="M80" s="33"/>
      <c r="N80" s="33"/>
      <c r="O80" s="33"/>
      <c r="P80" s="33"/>
      <c r="Q80" s="33"/>
      <c r="R80" s="33"/>
      <c r="S80" s="33"/>
      <c r="T80" s="33"/>
      <c r="U80" s="33"/>
      <c r="V80" s="33"/>
    </row>
    <row r="81">
      <c r="A81" s="33"/>
      <c r="B81" s="33"/>
      <c r="C81" s="33"/>
      <c r="D81" s="33"/>
      <c r="E81" s="33"/>
      <c r="F81" s="33"/>
      <c r="G81" s="33"/>
      <c r="H81" s="33"/>
      <c r="I81" s="33"/>
      <c r="J81" s="33"/>
      <c r="K81" s="33"/>
      <c r="L81" s="33"/>
      <c r="M81" s="33"/>
      <c r="N81" s="33"/>
      <c r="O81" s="33"/>
      <c r="P81" s="33"/>
      <c r="Q81" s="33"/>
      <c r="R81" s="33"/>
      <c r="S81" s="33"/>
      <c r="T81" s="33"/>
      <c r="U81" s="33"/>
      <c r="V81" s="33"/>
    </row>
    <row r="82">
      <c r="A82" s="33"/>
      <c r="B82" s="33"/>
      <c r="C82" s="33"/>
      <c r="D82" s="33"/>
      <c r="E82" s="33"/>
      <c r="F82" s="33"/>
      <c r="G82" s="33"/>
      <c r="H82" s="33"/>
      <c r="I82" s="33"/>
      <c r="J82" s="33"/>
      <c r="K82" s="33"/>
      <c r="L82" s="33"/>
      <c r="M82" s="33"/>
      <c r="N82" s="33"/>
      <c r="O82" s="33"/>
      <c r="P82" s="33"/>
      <c r="Q82" s="33"/>
      <c r="R82" s="33"/>
      <c r="S82" s="33"/>
      <c r="T82" s="33"/>
      <c r="U82" s="33"/>
      <c r="V82" s="33"/>
    </row>
    <row r="83">
      <c r="A83" s="33"/>
      <c r="B83" s="33"/>
      <c r="C83" s="33"/>
      <c r="D83" s="33"/>
      <c r="E83" s="33"/>
      <c r="F83" s="33"/>
      <c r="G83" s="33"/>
      <c r="H83" s="33"/>
      <c r="I83" s="33"/>
      <c r="J83" s="33"/>
      <c r="K83" s="33"/>
      <c r="L83" s="33"/>
      <c r="M83" s="33"/>
      <c r="N83" s="33"/>
      <c r="O83" s="33"/>
      <c r="P83" s="33"/>
      <c r="Q83" s="33"/>
      <c r="R83" s="33"/>
      <c r="S83" s="33"/>
      <c r="T83" s="33"/>
      <c r="U83" s="33"/>
      <c r="V83" s="33"/>
    </row>
    <row r="84">
      <c r="A84" s="33"/>
      <c r="B84" s="33"/>
      <c r="C84" s="33"/>
      <c r="D84" s="33"/>
      <c r="E84" s="33"/>
      <c r="F84" s="33"/>
      <c r="G84" s="33"/>
      <c r="H84" s="33"/>
      <c r="I84" s="33"/>
      <c r="J84" s="33"/>
      <c r="K84" s="33"/>
      <c r="L84" s="33"/>
      <c r="M84" s="33"/>
      <c r="N84" s="33"/>
      <c r="O84" s="33"/>
      <c r="P84" s="33"/>
      <c r="Q84" s="33"/>
      <c r="R84" s="33"/>
      <c r="S84" s="33"/>
      <c r="T84" s="33"/>
      <c r="U84" s="33"/>
      <c r="V84" s="33"/>
    </row>
    <row r="85">
      <c r="A85" s="33"/>
      <c r="B85" s="33"/>
      <c r="C85" s="33"/>
      <c r="D85" s="33"/>
      <c r="E85" s="33"/>
      <c r="F85" s="33"/>
      <c r="G85" s="33"/>
      <c r="H85" s="33"/>
      <c r="I85" s="33"/>
      <c r="J85" s="33"/>
      <c r="K85" s="33"/>
      <c r="L85" s="33"/>
      <c r="M85" s="33"/>
      <c r="N85" s="33"/>
      <c r="O85" s="33"/>
      <c r="P85" s="33"/>
      <c r="Q85" s="33"/>
      <c r="R85" s="33"/>
      <c r="S85" s="33"/>
      <c r="T85" s="33"/>
      <c r="U85" s="33"/>
      <c r="V85" s="33"/>
    </row>
    <row r="86">
      <c r="A86" s="33"/>
      <c r="B86" s="33"/>
      <c r="C86" s="33"/>
      <c r="D86" s="33"/>
      <c r="E86" s="33"/>
      <c r="F86" s="33"/>
      <c r="G86" s="33"/>
      <c r="H86" s="33"/>
      <c r="I86" s="33"/>
      <c r="J86" s="33"/>
      <c r="K86" s="33"/>
      <c r="L86" s="33"/>
      <c r="M86" s="33"/>
      <c r="N86" s="33"/>
      <c r="O86" s="33"/>
      <c r="P86" s="33"/>
      <c r="Q86" s="33"/>
      <c r="R86" s="33"/>
      <c r="S86" s="33"/>
      <c r="T86" s="33"/>
      <c r="U86" s="33"/>
      <c r="V86" s="33"/>
    </row>
    <row r="87">
      <c r="A87" s="33"/>
      <c r="B87" s="33"/>
      <c r="C87" s="33"/>
      <c r="D87" s="33"/>
      <c r="E87" s="33"/>
      <c r="F87" s="33"/>
      <c r="G87" s="33"/>
      <c r="H87" s="33"/>
      <c r="I87" s="33"/>
      <c r="J87" s="33"/>
      <c r="K87" s="33"/>
      <c r="L87" s="33"/>
      <c r="M87" s="33"/>
      <c r="N87" s="33"/>
      <c r="O87" s="33"/>
      <c r="P87" s="33"/>
      <c r="Q87" s="33"/>
      <c r="R87" s="33"/>
      <c r="S87" s="33"/>
      <c r="T87" s="33"/>
      <c r="U87" s="33"/>
      <c r="V87" s="33"/>
    </row>
    <row r="88">
      <c r="A88" s="33"/>
      <c r="B88" s="33"/>
      <c r="C88" s="33"/>
      <c r="D88" s="33"/>
      <c r="E88" s="33"/>
      <c r="F88" s="33"/>
      <c r="G88" s="33"/>
      <c r="H88" s="33"/>
      <c r="I88" s="33"/>
      <c r="J88" s="33"/>
      <c r="K88" s="33"/>
      <c r="L88" s="33"/>
      <c r="M88" s="33"/>
      <c r="N88" s="33"/>
      <c r="O88" s="33"/>
      <c r="P88" s="33"/>
      <c r="Q88" s="33"/>
      <c r="R88" s="33"/>
      <c r="S88" s="33"/>
      <c r="T88" s="33"/>
      <c r="U88" s="33"/>
      <c r="V88" s="33"/>
    </row>
    <row r="89">
      <c r="A89" s="33"/>
      <c r="B89" s="33"/>
      <c r="C89" s="33"/>
      <c r="D89" s="33"/>
      <c r="E89" s="33"/>
      <c r="F89" s="33"/>
      <c r="G89" s="33"/>
      <c r="H89" s="33"/>
      <c r="I89" s="33"/>
      <c r="J89" s="33"/>
      <c r="K89" s="33"/>
      <c r="L89" s="33"/>
      <c r="M89" s="33"/>
      <c r="N89" s="33"/>
      <c r="O89" s="33"/>
      <c r="P89" s="33"/>
      <c r="Q89" s="33"/>
      <c r="R89" s="33"/>
      <c r="S89" s="33"/>
      <c r="T89" s="33"/>
      <c r="U89" s="33"/>
      <c r="V89" s="33"/>
    </row>
    <row r="90">
      <c r="A90" s="33"/>
      <c r="B90" s="33"/>
      <c r="C90" s="33"/>
      <c r="D90" s="33"/>
      <c r="E90" s="33"/>
      <c r="F90" s="33"/>
      <c r="G90" s="33"/>
      <c r="H90" s="33"/>
      <c r="I90" s="33"/>
      <c r="J90" s="33"/>
      <c r="K90" s="33"/>
      <c r="L90" s="33"/>
      <c r="M90" s="33"/>
      <c r="N90" s="33"/>
      <c r="O90" s="33"/>
      <c r="P90" s="33"/>
      <c r="Q90" s="33"/>
      <c r="R90" s="33"/>
      <c r="S90" s="33"/>
      <c r="T90" s="33"/>
      <c r="U90" s="33"/>
      <c r="V90" s="33"/>
    </row>
    <row r="91">
      <c r="A91" s="33"/>
      <c r="B91" s="33"/>
      <c r="C91" s="33"/>
      <c r="D91" s="33"/>
      <c r="E91" s="33"/>
      <c r="F91" s="33"/>
      <c r="G91" s="33"/>
      <c r="H91" s="33"/>
      <c r="I91" s="33"/>
      <c r="J91" s="33"/>
      <c r="K91" s="33"/>
      <c r="L91" s="33"/>
      <c r="M91" s="33"/>
      <c r="N91" s="33"/>
      <c r="O91" s="33"/>
      <c r="P91" s="33"/>
      <c r="Q91" s="33"/>
      <c r="R91" s="33"/>
      <c r="S91" s="33"/>
      <c r="T91" s="33"/>
      <c r="U91" s="33"/>
      <c r="V91" s="33"/>
    </row>
    <row r="92">
      <c r="A92" s="33"/>
      <c r="B92" s="33"/>
      <c r="C92" s="33"/>
      <c r="D92" s="33"/>
      <c r="E92" s="33"/>
      <c r="F92" s="33"/>
      <c r="G92" s="33"/>
      <c r="H92" s="33"/>
      <c r="I92" s="33"/>
      <c r="J92" s="33"/>
      <c r="K92" s="33"/>
      <c r="L92" s="33"/>
      <c r="M92" s="33"/>
      <c r="N92" s="33"/>
      <c r="O92" s="33"/>
      <c r="P92" s="33"/>
      <c r="Q92" s="33"/>
      <c r="R92" s="33"/>
      <c r="S92" s="33"/>
      <c r="T92" s="33"/>
      <c r="U92" s="33"/>
      <c r="V92" s="33"/>
    </row>
    <row r="93">
      <c r="A93" s="33"/>
      <c r="B93" s="33"/>
      <c r="C93" s="33"/>
      <c r="D93" s="33"/>
      <c r="E93" s="33"/>
      <c r="F93" s="33"/>
      <c r="G93" s="33"/>
      <c r="H93" s="33"/>
      <c r="I93" s="33"/>
      <c r="J93" s="33"/>
      <c r="K93" s="33"/>
      <c r="L93" s="33"/>
      <c r="M93" s="33"/>
      <c r="N93" s="33"/>
      <c r="O93" s="33"/>
      <c r="P93" s="33"/>
      <c r="Q93" s="33"/>
      <c r="R93" s="33"/>
      <c r="S93" s="33"/>
      <c r="T93" s="33"/>
      <c r="U93" s="33"/>
      <c r="V93" s="33"/>
    </row>
    <row r="94">
      <c r="A94" s="33"/>
      <c r="B94" s="33"/>
      <c r="C94" s="33"/>
      <c r="D94" s="33"/>
      <c r="E94" s="33"/>
      <c r="F94" s="33"/>
      <c r="G94" s="33"/>
      <c r="H94" s="33"/>
      <c r="I94" s="33"/>
      <c r="J94" s="33"/>
      <c r="K94" s="33"/>
      <c r="L94" s="33"/>
      <c r="M94" s="33"/>
      <c r="N94" s="33"/>
      <c r="O94" s="33"/>
      <c r="P94" s="33"/>
      <c r="Q94" s="33"/>
      <c r="R94" s="33"/>
      <c r="S94" s="33"/>
      <c r="T94" s="33"/>
      <c r="U94" s="33"/>
      <c r="V94" s="33"/>
    </row>
    <row r="95">
      <c r="A95" s="33"/>
      <c r="B95" s="33"/>
      <c r="C95" s="33"/>
      <c r="D95" s="33"/>
      <c r="E95" s="33"/>
      <c r="F95" s="33"/>
      <c r="G95" s="33"/>
      <c r="H95" s="33"/>
      <c r="I95" s="33"/>
      <c r="J95" s="33"/>
      <c r="K95" s="33"/>
      <c r="L95" s="33"/>
      <c r="M95" s="33"/>
      <c r="N95" s="33"/>
      <c r="O95" s="33"/>
      <c r="P95" s="33"/>
      <c r="Q95" s="33"/>
      <c r="R95" s="33"/>
      <c r="S95" s="33"/>
      <c r="T95" s="33"/>
      <c r="U95" s="33"/>
      <c r="V95" s="33"/>
    </row>
    <row r="96">
      <c r="A96" s="33"/>
      <c r="B96" s="33"/>
      <c r="C96" s="33"/>
      <c r="D96" s="33"/>
      <c r="E96" s="33"/>
      <c r="F96" s="33"/>
      <c r="G96" s="33"/>
      <c r="H96" s="33"/>
      <c r="I96" s="33"/>
      <c r="J96" s="33"/>
      <c r="K96" s="33"/>
      <c r="L96" s="33"/>
      <c r="M96" s="33"/>
      <c r="N96" s="33"/>
      <c r="O96" s="33"/>
      <c r="P96" s="33"/>
      <c r="Q96" s="33"/>
      <c r="R96" s="33"/>
      <c r="S96" s="33"/>
      <c r="T96" s="33"/>
      <c r="U96" s="33"/>
      <c r="V96" s="33"/>
    </row>
    <row r="97">
      <c r="A97" s="33"/>
      <c r="B97" s="33"/>
      <c r="C97" s="33"/>
      <c r="D97" s="33"/>
      <c r="E97" s="33"/>
      <c r="F97" s="33"/>
      <c r="G97" s="33"/>
      <c r="H97" s="33"/>
      <c r="I97" s="33"/>
      <c r="J97" s="33"/>
      <c r="K97" s="33"/>
      <c r="L97" s="33"/>
      <c r="M97" s="33"/>
      <c r="N97" s="33"/>
      <c r="O97" s="33"/>
      <c r="P97" s="33"/>
      <c r="Q97" s="33"/>
      <c r="R97" s="33"/>
      <c r="S97" s="33"/>
      <c r="T97" s="33"/>
      <c r="U97" s="33"/>
      <c r="V97" s="33"/>
    </row>
    <row r="98">
      <c r="A98" s="33"/>
      <c r="B98" s="33"/>
      <c r="C98" s="33"/>
      <c r="D98" s="33"/>
      <c r="E98" s="33"/>
      <c r="F98" s="33"/>
      <c r="G98" s="33"/>
      <c r="H98" s="33"/>
      <c r="I98" s="33"/>
      <c r="J98" s="33"/>
      <c r="K98" s="33"/>
      <c r="L98" s="33"/>
      <c r="M98" s="33"/>
      <c r="N98" s="33"/>
      <c r="O98" s="33"/>
      <c r="P98" s="33"/>
      <c r="Q98" s="33"/>
      <c r="R98" s="33"/>
      <c r="S98" s="33"/>
      <c r="T98" s="33"/>
      <c r="U98" s="33"/>
      <c r="V98" s="33"/>
    </row>
    <row r="99">
      <c r="A99" s="33"/>
      <c r="B99" s="33"/>
      <c r="C99" s="33"/>
      <c r="D99" s="33"/>
      <c r="E99" s="33"/>
      <c r="F99" s="33"/>
      <c r="G99" s="33"/>
      <c r="H99" s="33"/>
      <c r="I99" s="33"/>
      <c r="J99" s="33"/>
      <c r="K99" s="33"/>
      <c r="L99" s="33"/>
      <c r="M99" s="33"/>
      <c r="N99" s="33"/>
      <c r="O99" s="33"/>
      <c r="P99" s="33"/>
      <c r="Q99" s="33"/>
      <c r="R99" s="33"/>
      <c r="S99" s="33"/>
      <c r="T99" s="33"/>
      <c r="U99" s="33"/>
      <c r="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row>
    <row r="100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row>
    <row r="1002">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row>
    <row r="1003">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row>
    <row r="1004">
      <c r="A1004" s="33"/>
      <c r="B1004" s="33"/>
      <c r="C1004" s="33"/>
      <c r="D1004" s="33"/>
      <c r="E1004" s="33"/>
      <c r="F1004" s="33"/>
      <c r="G1004" s="33"/>
      <c r="H1004" s="33"/>
      <c r="I1004" s="33"/>
      <c r="J1004" s="33"/>
      <c r="K1004" s="33"/>
      <c r="L1004" s="33"/>
      <c r="M1004" s="33"/>
      <c r="N1004" s="33"/>
      <c r="O1004" s="33"/>
      <c r="P1004" s="33"/>
      <c r="Q1004" s="33"/>
      <c r="R1004" s="33"/>
      <c r="S1004" s="33"/>
      <c r="T1004" s="33"/>
      <c r="U1004" s="33"/>
      <c r="V1004" s="33"/>
    </row>
  </sheetData>
  <mergeCells count="1">
    <mergeCell ref="A1:C1"/>
  </mergeCells>
  <printOptions horizontalCentered="1"/>
  <pageMargins bottom="0.75" footer="0.0" header="0.0" left="0.7" right="0.7" top="0.75"/>
  <pageSetup fitToHeight="0" paperSize="8"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25"/>
    <col customWidth="1" min="6" max="6" width="28.13"/>
    <col customWidth="1" min="7" max="7" width="28.38"/>
    <col customWidth="1" min="8" max="8" width="19.88"/>
    <col customWidth="1" min="9" max="9" width="22.13"/>
    <col customWidth="1" min="10" max="10" width="38.88"/>
    <col customWidth="1" min="11" max="11" width="32.63"/>
  </cols>
  <sheetData>
    <row r="1">
      <c r="A1" s="221" t="s">
        <v>611</v>
      </c>
      <c r="B1" s="3"/>
      <c r="C1" s="3"/>
      <c r="D1" s="3"/>
      <c r="E1" s="3"/>
      <c r="F1" s="3"/>
      <c r="G1" s="3"/>
      <c r="H1" s="3"/>
      <c r="I1" s="3"/>
      <c r="J1" s="3"/>
      <c r="K1" s="3"/>
      <c r="L1" s="3"/>
    </row>
    <row r="2">
      <c r="A2" s="221" t="s">
        <v>612</v>
      </c>
      <c r="B2" s="3"/>
      <c r="C2" s="3"/>
      <c r="D2" s="3"/>
      <c r="E2" s="3"/>
      <c r="F2" s="3"/>
      <c r="G2" s="3"/>
      <c r="H2" s="3"/>
      <c r="I2" s="3"/>
      <c r="J2" s="3"/>
      <c r="K2" s="3"/>
      <c r="L2" s="3"/>
    </row>
    <row r="3">
      <c r="B3" s="3"/>
      <c r="C3" s="3"/>
      <c r="D3" s="3"/>
      <c r="E3" s="3"/>
      <c r="F3" s="3"/>
      <c r="G3" s="3"/>
      <c r="H3" s="3"/>
      <c r="I3" s="3"/>
      <c r="J3" s="3"/>
      <c r="K3" s="3"/>
      <c r="L3" s="3"/>
    </row>
    <row r="4">
      <c r="B4" s="5" t="s">
        <v>613</v>
      </c>
      <c r="C4" s="3"/>
      <c r="D4" s="3"/>
      <c r="E4" s="3"/>
      <c r="F4" s="3"/>
      <c r="G4" s="3"/>
      <c r="H4" s="3"/>
      <c r="I4" s="3"/>
      <c r="J4" s="3"/>
      <c r="K4" s="3"/>
      <c r="L4" s="3"/>
    </row>
    <row r="5">
      <c r="B5" s="1" t="s">
        <v>614</v>
      </c>
      <c r="C5" s="3"/>
      <c r="D5" s="3"/>
      <c r="E5" s="3"/>
      <c r="F5" s="3"/>
      <c r="G5" s="3"/>
      <c r="H5" s="3"/>
      <c r="I5" s="3"/>
      <c r="J5" s="3"/>
      <c r="K5" s="3"/>
      <c r="L5" s="3"/>
    </row>
    <row r="6">
      <c r="B6" s="1" t="s">
        <v>587</v>
      </c>
      <c r="C6" s="3"/>
      <c r="D6" s="3"/>
      <c r="E6" s="3"/>
      <c r="F6" s="3"/>
      <c r="G6" s="3"/>
      <c r="H6" s="3"/>
      <c r="I6" s="3"/>
      <c r="J6" s="3"/>
      <c r="K6" s="3"/>
      <c r="L6" s="3"/>
    </row>
    <row r="7">
      <c r="B7" s="1"/>
      <c r="C7" s="3"/>
      <c r="D7" s="3"/>
      <c r="E7" s="3"/>
      <c r="F7" s="3"/>
      <c r="G7" s="3"/>
      <c r="H7" s="3"/>
      <c r="I7" s="3"/>
      <c r="J7" s="3"/>
      <c r="K7" s="3"/>
      <c r="L7" s="3"/>
    </row>
    <row r="8">
      <c r="A8" s="1" t="s">
        <v>17</v>
      </c>
      <c r="B8" s="1" t="s">
        <v>615</v>
      </c>
      <c r="C8" s="3"/>
      <c r="D8" s="3"/>
      <c r="E8" s="3"/>
      <c r="F8" s="3"/>
      <c r="G8" s="3"/>
      <c r="H8" s="3"/>
      <c r="I8" s="3"/>
      <c r="J8" s="3"/>
      <c r="K8" s="3"/>
      <c r="L8" s="3"/>
    </row>
    <row r="9">
      <c r="A9" s="7" t="s">
        <v>21</v>
      </c>
      <c r="B9" s="434"/>
      <c r="C9" s="434"/>
      <c r="D9" s="434"/>
      <c r="E9" s="434"/>
      <c r="F9" s="434"/>
      <c r="G9" s="435"/>
      <c r="H9" s="436"/>
      <c r="I9" s="434"/>
      <c r="J9" s="435"/>
      <c r="K9" s="435"/>
      <c r="L9" s="9"/>
    </row>
    <row r="10">
      <c r="A10" s="5" t="str">
        <f>'Price Calc'!A13</f>
        <v>Client Name</v>
      </c>
      <c r="B10" s="5" t="s">
        <v>616</v>
      </c>
      <c r="C10" s="5" t="s">
        <v>617</v>
      </c>
      <c r="D10" s="5" t="s">
        <v>618</v>
      </c>
      <c r="E10" s="5" t="s">
        <v>619</v>
      </c>
      <c r="F10" s="5" t="s">
        <v>620</v>
      </c>
      <c r="G10" s="437" t="s">
        <v>621</v>
      </c>
      <c r="H10" s="438" t="s">
        <v>622</v>
      </c>
      <c r="I10" s="5" t="s">
        <v>623</v>
      </c>
      <c r="J10" s="437" t="s">
        <v>624</v>
      </c>
      <c r="K10" s="437" t="s">
        <v>625</v>
      </c>
      <c r="L10" s="3"/>
    </row>
    <row r="11">
      <c r="A11" s="5" t="str">
        <f>'Price Calc'!A14</f>
        <v>Contact Details</v>
      </c>
      <c r="B11" s="439" t="s">
        <v>626</v>
      </c>
      <c r="C11" s="439" t="s">
        <v>627</v>
      </c>
      <c r="D11" s="439" t="s">
        <v>628</v>
      </c>
      <c r="E11" s="439" t="s">
        <v>629</v>
      </c>
      <c r="F11" s="5" t="s">
        <v>630</v>
      </c>
      <c r="G11" s="440" t="s">
        <v>631</v>
      </c>
      <c r="H11" s="441" t="s">
        <v>632</v>
      </c>
      <c r="I11" s="439" t="s">
        <v>633</v>
      </c>
      <c r="J11" s="442" t="s">
        <v>634</v>
      </c>
      <c r="K11" s="442" t="s">
        <v>634</v>
      </c>
      <c r="L11" s="3"/>
    </row>
    <row r="12">
      <c r="A12" s="5" t="str">
        <f>'Price Calc'!A23</f>
        <v>Project Location</v>
      </c>
      <c r="B12" s="5" t="s">
        <v>635</v>
      </c>
      <c r="C12" s="5" t="s">
        <v>635</v>
      </c>
      <c r="D12" s="5" t="s">
        <v>636</v>
      </c>
      <c r="E12" s="5" t="s">
        <v>637</v>
      </c>
      <c r="F12" s="5" t="s">
        <v>638</v>
      </c>
      <c r="G12" s="437" t="s">
        <v>639</v>
      </c>
      <c r="H12" s="438" t="s">
        <v>639</v>
      </c>
      <c r="I12" s="5" t="s">
        <v>640</v>
      </c>
      <c r="J12" s="437" t="s">
        <v>641</v>
      </c>
      <c r="K12" s="437" t="s">
        <v>641</v>
      </c>
      <c r="L12" s="3"/>
    </row>
    <row r="13">
      <c r="A13" s="5" t="str">
        <f>'Price Calc'!A24</f>
        <v>Distance from factory</v>
      </c>
      <c r="B13" s="5">
        <v>50.0</v>
      </c>
      <c r="C13" s="5">
        <v>50.0</v>
      </c>
      <c r="D13" s="5">
        <v>150.0</v>
      </c>
      <c r="E13" s="5">
        <v>177.0</v>
      </c>
      <c r="F13" s="5">
        <v>89.0</v>
      </c>
      <c r="G13" s="443">
        <v>50.0</v>
      </c>
      <c r="H13" s="444">
        <v>180.0</v>
      </c>
      <c r="I13" s="5">
        <v>150.0</v>
      </c>
      <c r="J13" s="443">
        <v>213.0</v>
      </c>
      <c r="K13" s="443">
        <v>213.0</v>
      </c>
      <c r="L13" s="3"/>
    </row>
    <row r="14">
      <c r="A14" s="5" t="s">
        <v>33</v>
      </c>
      <c r="B14" s="5"/>
      <c r="C14" s="5"/>
      <c r="D14" s="5"/>
      <c r="E14" s="5"/>
      <c r="F14" s="5"/>
      <c r="G14" s="437"/>
      <c r="H14" s="438"/>
      <c r="I14" s="5"/>
      <c r="J14" s="437"/>
      <c r="K14" s="437"/>
      <c r="L14" s="3"/>
    </row>
    <row r="15">
      <c r="A15" s="5" t="str">
        <f>'Price Calc'!A15</f>
        <v>Created by</v>
      </c>
      <c r="B15" s="5" t="s">
        <v>36</v>
      </c>
      <c r="C15" s="5" t="s">
        <v>36</v>
      </c>
      <c r="D15" s="5" t="s">
        <v>642</v>
      </c>
      <c r="E15" s="5" t="s">
        <v>36</v>
      </c>
      <c r="F15" s="5" t="s">
        <v>643</v>
      </c>
      <c r="G15" s="437" t="s">
        <v>36</v>
      </c>
      <c r="H15" s="438" t="s">
        <v>644</v>
      </c>
      <c r="I15" s="5" t="s">
        <v>645</v>
      </c>
      <c r="J15" s="437" t="s">
        <v>646</v>
      </c>
      <c r="K15" s="437" t="s">
        <v>646</v>
      </c>
      <c r="L15" s="3"/>
    </row>
    <row r="16">
      <c r="A16" s="1"/>
      <c r="B16" s="5"/>
      <c r="C16" s="5"/>
      <c r="D16" s="5"/>
      <c r="E16" s="5"/>
      <c r="F16" s="5"/>
      <c r="G16" s="5"/>
      <c r="H16" s="5"/>
      <c r="I16" s="5"/>
      <c r="J16" s="5"/>
      <c r="K16" s="5"/>
      <c r="L16" s="3"/>
    </row>
    <row r="17">
      <c r="A17" s="7" t="s">
        <v>38</v>
      </c>
      <c r="B17" s="434"/>
      <c r="C17" s="434"/>
      <c r="D17" s="434"/>
      <c r="E17" s="434"/>
      <c r="F17" s="434"/>
      <c r="G17" s="434"/>
      <c r="H17" s="434"/>
      <c r="I17" s="434"/>
      <c r="J17" s="434"/>
      <c r="K17" s="434"/>
      <c r="L17" s="9"/>
    </row>
    <row r="18">
      <c r="A18" s="5" t="str">
        <f>'Price Calc'!A18</f>
        <v>Easy Housing Typology</v>
      </c>
      <c r="B18" s="5" t="s">
        <v>647</v>
      </c>
      <c r="C18" s="5" t="s">
        <v>648</v>
      </c>
      <c r="D18" s="5" t="s">
        <v>649</v>
      </c>
      <c r="E18" s="5" t="s">
        <v>648</v>
      </c>
      <c r="F18" s="5" t="s">
        <v>649</v>
      </c>
      <c r="G18" s="445" t="s">
        <v>649</v>
      </c>
      <c r="H18" s="438" t="s">
        <v>647</v>
      </c>
      <c r="I18" s="5" t="s">
        <v>649</v>
      </c>
      <c r="J18" s="437" t="s">
        <v>649</v>
      </c>
      <c r="K18" s="437" t="s">
        <v>648</v>
      </c>
      <c r="L18" s="3"/>
    </row>
    <row r="19">
      <c r="A19" s="5" t="s">
        <v>41</v>
      </c>
      <c r="B19" s="5">
        <v>1.0</v>
      </c>
      <c r="C19" s="5">
        <v>1.0</v>
      </c>
      <c r="D19" s="5">
        <v>1.0</v>
      </c>
      <c r="E19" s="5">
        <v>4.0</v>
      </c>
      <c r="F19" s="5">
        <v>1.0</v>
      </c>
      <c r="G19" s="446">
        <v>1.0</v>
      </c>
      <c r="H19" s="444">
        <v>1.0</v>
      </c>
      <c r="I19" s="447">
        <v>1.0</v>
      </c>
      <c r="J19" s="446">
        <v>1.0</v>
      </c>
      <c r="K19" s="443">
        <v>1.0</v>
      </c>
      <c r="L19" s="3"/>
    </row>
    <row r="20">
      <c r="A20" s="3" t="str">
        <f>'Price Calc'!A59</f>
        <v>Columns A (1221)</v>
      </c>
      <c r="B20" s="5">
        <v>0.0</v>
      </c>
      <c r="C20" s="5">
        <v>0.0</v>
      </c>
      <c r="D20" s="5">
        <v>2.0</v>
      </c>
      <c r="E20" s="5">
        <v>0.0</v>
      </c>
      <c r="F20" s="5">
        <v>2.0</v>
      </c>
      <c r="G20" s="446">
        <v>2.0</v>
      </c>
      <c r="H20" s="444">
        <v>0.0</v>
      </c>
      <c r="I20" s="5">
        <v>2.0</v>
      </c>
      <c r="J20" s="443">
        <v>3.0</v>
      </c>
      <c r="K20" s="443">
        <v>0.0</v>
      </c>
      <c r="L20" s="3"/>
    </row>
    <row r="21">
      <c r="A21" s="3" t="str">
        <f>'Price Calc'!A60</f>
        <v>Columns B (2442)</v>
      </c>
      <c r="B21" s="5">
        <v>3.0</v>
      </c>
      <c r="C21" s="5">
        <v>4.0</v>
      </c>
      <c r="D21" s="5">
        <v>4.0</v>
      </c>
      <c r="E21" s="5">
        <v>4.0</v>
      </c>
      <c r="F21" s="5">
        <v>0.0</v>
      </c>
      <c r="G21" s="443">
        <v>2.0</v>
      </c>
      <c r="H21" s="444">
        <v>2.0</v>
      </c>
      <c r="I21" s="5">
        <v>2.0</v>
      </c>
      <c r="J21" s="443">
        <v>0.0</v>
      </c>
      <c r="K21" s="443">
        <v>4.0</v>
      </c>
      <c r="L21" s="3"/>
    </row>
    <row r="22">
      <c r="A22" s="3" t="str">
        <f>'Price Calc'!A61</f>
        <v>Columns C (3053)</v>
      </c>
      <c r="B22" s="5">
        <v>0.0</v>
      </c>
      <c r="C22" s="5">
        <v>0.0</v>
      </c>
      <c r="D22" s="5">
        <v>0.0</v>
      </c>
      <c r="E22" s="5">
        <v>0.0</v>
      </c>
      <c r="F22" s="5">
        <v>2.0</v>
      </c>
      <c r="G22" s="443">
        <v>1.0</v>
      </c>
      <c r="H22" s="444">
        <v>3.0</v>
      </c>
      <c r="I22" s="5">
        <v>0.0</v>
      </c>
      <c r="J22" s="443">
        <v>3.0</v>
      </c>
      <c r="K22" s="443">
        <v>0.0</v>
      </c>
      <c r="L22" s="3"/>
    </row>
    <row r="23">
      <c r="A23" s="3" t="str">
        <f>'Price Calc'!A64</f>
        <v>Interior doors</v>
      </c>
      <c r="B23" s="5">
        <v>2.0</v>
      </c>
      <c r="C23" s="5">
        <v>4.0</v>
      </c>
      <c r="D23" s="5">
        <v>6.0</v>
      </c>
      <c r="E23" s="5">
        <v>2.0</v>
      </c>
      <c r="F23" s="5">
        <v>3.0</v>
      </c>
      <c r="G23" s="443">
        <v>5.0</v>
      </c>
      <c r="H23" s="444">
        <v>4.0</v>
      </c>
      <c r="I23" s="5">
        <v>3.0</v>
      </c>
      <c r="J23" s="443">
        <v>1.0</v>
      </c>
      <c r="K23" s="443">
        <v>4.0</v>
      </c>
      <c r="L23" s="3"/>
    </row>
    <row r="24">
      <c r="A24" s="3" t="str">
        <f>'Price Calc'!A65</f>
        <v>Partitions (length)</v>
      </c>
      <c r="B24" s="5">
        <v>6.0</v>
      </c>
      <c r="C24" s="5">
        <v>19.5</v>
      </c>
      <c r="D24" s="5">
        <v>37.7</v>
      </c>
      <c r="E24" s="5">
        <v>9.0</v>
      </c>
      <c r="F24" s="5">
        <v>15.0</v>
      </c>
      <c r="G24" s="443">
        <v>32.0</v>
      </c>
      <c r="H24" s="444">
        <v>6.0</v>
      </c>
      <c r="I24" s="5">
        <v>16.0</v>
      </c>
      <c r="J24" s="443">
        <v>39.0</v>
      </c>
      <c r="K24" s="443">
        <v>18.2</v>
      </c>
      <c r="L24" s="3"/>
    </row>
    <row r="25">
      <c r="A25" s="3" t="str">
        <f>'Price Calc'!A66</f>
        <v>Exterior doors &amp; windows (area)</v>
      </c>
      <c r="B25" s="5">
        <v>7.9</v>
      </c>
      <c r="C25" s="5">
        <v>15.0</v>
      </c>
      <c r="D25" s="5">
        <v>28.8</v>
      </c>
      <c r="E25" s="5">
        <v>22.0</v>
      </c>
      <c r="F25" s="5">
        <v>30.3</v>
      </c>
      <c r="G25" s="443">
        <v>27.2</v>
      </c>
      <c r="H25" s="444">
        <v>9.4</v>
      </c>
      <c r="I25" s="5">
        <v>23.3</v>
      </c>
      <c r="J25" s="443">
        <v>27.0</v>
      </c>
      <c r="K25" s="443">
        <v>14.7</v>
      </c>
      <c r="L25" s="3"/>
    </row>
    <row r="26">
      <c r="A26" s="5" t="s">
        <v>52</v>
      </c>
      <c r="B26" s="5">
        <v>1.0</v>
      </c>
      <c r="C26" s="5">
        <v>2.0</v>
      </c>
      <c r="D26" s="5">
        <v>3.0</v>
      </c>
      <c r="E26" s="5">
        <v>2.0</v>
      </c>
      <c r="F26" s="5">
        <v>2.0</v>
      </c>
      <c r="G26" s="443">
        <v>3.0</v>
      </c>
      <c r="H26" s="444">
        <v>3.0</v>
      </c>
      <c r="I26" s="5">
        <v>2.0</v>
      </c>
      <c r="J26" s="443">
        <v>4.0</v>
      </c>
      <c r="K26" s="443">
        <v>2.0</v>
      </c>
      <c r="L26" s="3"/>
    </row>
    <row r="27">
      <c r="A27" s="5" t="s">
        <v>54</v>
      </c>
      <c r="B27" s="5">
        <v>1.0</v>
      </c>
      <c r="C27" s="5">
        <v>2.0</v>
      </c>
      <c r="D27" s="5">
        <v>4.0</v>
      </c>
      <c r="E27" s="5">
        <v>1.0</v>
      </c>
      <c r="F27" s="5">
        <v>1.0</v>
      </c>
      <c r="G27" s="443">
        <v>2.0</v>
      </c>
      <c r="H27" s="444">
        <v>2.0</v>
      </c>
      <c r="I27" s="5">
        <v>1.0</v>
      </c>
      <c r="J27" s="443">
        <v>4.0</v>
      </c>
      <c r="K27" s="443">
        <v>2.0</v>
      </c>
      <c r="L27" s="3"/>
    </row>
    <row r="28">
      <c r="A28" s="5" t="s">
        <v>56</v>
      </c>
      <c r="B28" s="5">
        <v>1.0</v>
      </c>
      <c r="C28" s="5">
        <v>1.0</v>
      </c>
      <c r="D28" s="5">
        <v>1.0</v>
      </c>
      <c r="E28" s="5">
        <v>0.0</v>
      </c>
      <c r="F28" s="5">
        <v>0.0</v>
      </c>
      <c r="G28" s="443">
        <v>1.0</v>
      </c>
      <c r="H28" s="444">
        <v>1.0</v>
      </c>
      <c r="I28" s="447">
        <v>1.0</v>
      </c>
      <c r="J28" s="443">
        <v>1.0</v>
      </c>
      <c r="K28" s="443">
        <v>1.0</v>
      </c>
      <c r="L28" s="3"/>
    </row>
    <row r="29">
      <c r="A29" s="1"/>
      <c r="B29" s="5"/>
      <c r="C29" s="5"/>
      <c r="D29" s="5"/>
      <c r="E29" s="5"/>
      <c r="F29" s="5"/>
      <c r="G29" s="5"/>
      <c r="H29" s="5"/>
      <c r="I29" s="5"/>
      <c r="J29" s="5"/>
      <c r="K29" s="5"/>
      <c r="L29" s="3"/>
    </row>
    <row r="30">
      <c r="A30" s="7" t="s">
        <v>58</v>
      </c>
      <c r="B30" s="434"/>
      <c r="C30" s="434"/>
      <c r="D30" s="434"/>
      <c r="E30" s="434"/>
      <c r="F30" s="434"/>
      <c r="G30" s="434"/>
      <c r="H30" s="434"/>
      <c r="I30" s="434"/>
      <c r="J30" s="434"/>
      <c r="K30" s="434"/>
      <c r="L30" s="9"/>
    </row>
    <row r="31">
      <c r="A31" s="3" t="str">
        <f>'Price Calc'!A41</f>
        <v>Terrace</v>
      </c>
      <c r="B31" s="5">
        <v>0.0</v>
      </c>
      <c r="C31" s="5">
        <v>6.0</v>
      </c>
      <c r="D31" s="5">
        <v>18.5</v>
      </c>
      <c r="E31" s="5">
        <v>4.0</v>
      </c>
      <c r="F31" s="5">
        <v>27.0</v>
      </c>
      <c r="G31" s="443">
        <v>19.0</v>
      </c>
      <c r="H31" s="444">
        <v>4.0</v>
      </c>
      <c r="I31" s="447">
        <v>25.799999999999997</v>
      </c>
      <c r="J31" s="443">
        <v>11.0</v>
      </c>
      <c r="K31" s="443">
        <v>0.0</v>
      </c>
      <c r="L31" s="3"/>
    </row>
    <row r="32">
      <c r="A32" s="3" t="str">
        <f>'Price Calc'!A42</f>
        <v>Pergola</v>
      </c>
      <c r="B32" s="5">
        <v>0.0</v>
      </c>
      <c r="C32" s="5">
        <v>6.0</v>
      </c>
      <c r="D32" s="5">
        <v>18.5</v>
      </c>
      <c r="E32" s="5">
        <v>0.0</v>
      </c>
      <c r="F32" s="5">
        <v>27.0</v>
      </c>
      <c r="G32" s="443">
        <v>17.0</v>
      </c>
      <c r="H32" s="444">
        <v>4.0</v>
      </c>
      <c r="I32" s="447">
        <v>25.799999999999997</v>
      </c>
      <c r="J32" s="443">
        <v>11.0</v>
      </c>
      <c r="K32" s="443">
        <v>0.0</v>
      </c>
      <c r="L32" s="3"/>
    </row>
    <row r="33">
      <c r="A33" s="3" t="str">
        <f>'Price Calc'!A43</f>
        <v>Railing open</v>
      </c>
      <c r="B33" s="5">
        <v>0.0</v>
      </c>
      <c r="C33" s="5">
        <v>0.0</v>
      </c>
      <c r="D33" s="5">
        <v>11.0</v>
      </c>
      <c r="E33" s="5">
        <v>0.0</v>
      </c>
      <c r="F33" s="5">
        <v>14.7</v>
      </c>
      <c r="G33" s="443">
        <v>17.0</v>
      </c>
      <c r="H33" s="444">
        <v>0.0</v>
      </c>
      <c r="I33" s="5">
        <v>13.0</v>
      </c>
      <c r="J33" s="443">
        <v>0.0</v>
      </c>
      <c r="K33" s="443">
        <v>0.0</v>
      </c>
      <c r="L33" s="3"/>
    </row>
    <row r="34">
      <c r="A34" s="3" t="str">
        <f>'Price Calc'!A44</f>
        <v>Railing semi-closed</v>
      </c>
      <c r="B34" s="5">
        <v>0.0</v>
      </c>
      <c r="C34" s="5">
        <v>0.0</v>
      </c>
      <c r="D34" s="5">
        <v>0.0</v>
      </c>
      <c r="E34" s="5">
        <v>10.0</v>
      </c>
      <c r="F34" s="5">
        <v>0.0</v>
      </c>
      <c r="G34" s="446">
        <v>0.0</v>
      </c>
      <c r="H34" s="444">
        <v>0.0</v>
      </c>
      <c r="I34" s="447">
        <v>0.0</v>
      </c>
      <c r="J34" s="443">
        <v>0.0</v>
      </c>
      <c r="K34" s="443">
        <v>0.0</v>
      </c>
      <c r="L34" s="3"/>
    </row>
    <row r="35">
      <c r="A35" s="3" t="str">
        <f>'Price Calc'!A67</f>
        <v>Extra staircase (beyond the first)</v>
      </c>
      <c r="B35" s="5">
        <v>0.0</v>
      </c>
      <c r="C35" s="5">
        <v>0.0</v>
      </c>
      <c r="D35" s="5">
        <v>1.0</v>
      </c>
      <c r="E35" s="5">
        <v>0.0</v>
      </c>
      <c r="F35" s="5">
        <v>1.0</v>
      </c>
      <c r="G35" s="446">
        <v>1.0</v>
      </c>
      <c r="H35" s="444">
        <v>0.0</v>
      </c>
      <c r="I35" s="447">
        <v>0.0</v>
      </c>
      <c r="J35" s="446">
        <v>0.0</v>
      </c>
      <c r="K35" s="446">
        <v>0.0</v>
      </c>
      <c r="L35" s="3"/>
    </row>
    <row r="36">
      <c r="A36" s="3" t="str">
        <f>'Price Calc'!A40</f>
        <v>Burglar bars</v>
      </c>
      <c r="B36" s="5">
        <v>0.0</v>
      </c>
      <c r="C36" s="5">
        <v>10.0</v>
      </c>
      <c r="D36" s="5">
        <v>0.0</v>
      </c>
      <c r="E36" s="5">
        <v>0.0</v>
      </c>
      <c r="F36" s="5">
        <v>0.0</v>
      </c>
      <c r="G36" s="446">
        <v>0.0</v>
      </c>
      <c r="H36" s="444">
        <v>0.0</v>
      </c>
      <c r="I36" s="447">
        <v>0.0</v>
      </c>
      <c r="J36" s="446">
        <v>0.0</v>
      </c>
      <c r="K36" s="443">
        <v>0.0</v>
      </c>
      <c r="L36" s="3"/>
    </row>
    <row r="37">
      <c r="A37" s="3" t="str">
        <f>'Price Calc'!A45</f>
        <v>Wheelchair ramp</v>
      </c>
      <c r="B37" s="5">
        <v>0.0</v>
      </c>
      <c r="C37" s="5">
        <v>0.0</v>
      </c>
      <c r="D37" s="5">
        <v>0.0</v>
      </c>
      <c r="E37" s="5">
        <v>0.0</v>
      </c>
      <c r="F37" s="5">
        <v>0.0</v>
      </c>
      <c r="G37" s="446">
        <v>0.0</v>
      </c>
      <c r="H37" s="444">
        <v>0.0</v>
      </c>
      <c r="I37" s="447">
        <v>0.0</v>
      </c>
      <c r="J37" s="446">
        <v>0.0</v>
      </c>
      <c r="K37" s="446">
        <v>0.0</v>
      </c>
      <c r="L37" s="3"/>
    </row>
    <row r="38">
      <c r="A38" s="3" t="str">
        <f>'Price Calc'!A46</f>
        <v>Tiles</v>
      </c>
      <c r="B38" s="5">
        <v>0.0</v>
      </c>
      <c r="C38" s="5">
        <v>0.0</v>
      </c>
      <c r="D38" s="5">
        <v>0.0</v>
      </c>
      <c r="E38" s="5">
        <v>1350000.0</v>
      </c>
      <c r="F38" s="5">
        <v>1500000.0</v>
      </c>
      <c r="G38" s="443">
        <v>0.0</v>
      </c>
      <c r="H38" s="444">
        <v>0.0</v>
      </c>
      <c r="I38" s="5">
        <v>2000000.0</v>
      </c>
      <c r="J38" s="443">
        <v>6400000.0</v>
      </c>
      <c r="K38" s="443">
        <v>0.0</v>
      </c>
      <c r="L38" s="3"/>
    </row>
    <row r="39">
      <c r="A39" s="3" t="str">
        <f>'Price Calc'!A47</f>
        <v>Sanitary wares</v>
      </c>
      <c r="B39" s="5">
        <v>0.0</v>
      </c>
      <c r="C39" s="5">
        <v>0.0</v>
      </c>
      <c r="D39" s="5">
        <v>0.0</v>
      </c>
      <c r="E39" s="5">
        <v>2800000.0</v>
      </c>
      <c r="F39" s="5">
        <v>3500000.0</v>
      </c>
      <c r="G39" s="443">
        <v>0.0</v>
      </c>
      <c r="H39" s="448">
        <v>0.0</v>
      </c>
      <c r="I39" s="5">
        <v>3000000.0</v>
      </c>
      <c r="J39" s="443">
        <v>1.4E7</v>
      </c>
      <c r="K39" s="443">
        <v>0.0</v>
      </c>
      <c r="L39" s="3"/>
    </row>
    <row r="40">
      <c r="A40" s="3" t="str">
        <f>'Price Calc'!A48</f>
        <v>Biodigester</v>
      </c>
      <c r="B40" s="5">
        <v>0.0</v>
      </c>
      <c r="C40" s="5">
        <v>0.0</v>
      </c>
      <c r="D40" s="5">
        <v>0.0</v>
      </c>
      <c r="E40" s="5">
        <v>0.0</v>
      </c>
      <c r="F40" s="5">
        <v>3100000.0</v>
      </c>
      <c r="G40" s="443">
        <v>0.0</v>
      </c>
      <c r="H40" s="444">
        <v>0.0</v>
      </c>
      <c r="I40" s="5">
        <v>3000000.0</v>
      </c>
      <c r="J40" s="443">
        <v>3200000.0</v>
      </c>
      <c r="K40" s="443">
        <v>0.0</v>
      </c>
      <c r="L40" s="3"/>
    </row>
    <row r="41">
      <c r="A41" s="5" t="s">
        <v>66</v>
      </c>
      <c r="B41" s="3"/>
      <c r="C41" s="5"/>
      <c r="D41" s="5"/>
      <c r="E41" s="5"/>
      <c r="F41" s="5" t="s">
        <v>650</v>
      </c>
      <c r="G41" s="437" t="s">
        <v>651</v>
      </c>
      <c r="H41" s="3"/>
      <c r="I41" s="5"/>
      <c r="J41" s="437" t="s">
        <v>652</v>
      </c>
      <c r="K41" s="437"/>
      <c r="L41" s="3"/>
    </row>
    <row r="42">
      <c r="A42" s="5" t="s">
        <v>69</v>
      </c>
      <c r="B42" s="3"/>
      <c r="C42" s="5"/>
      <c r="D42" s="5"/>
      <c r="E42" s="5"/>
      <c r="F42" s="5">
        <v>2500000.0</v>
      </c>
      <c r="G42" s="443">
        <v>150000.0</v>
      </c>
      <c r="H42" s="3"/>
      <c r="I42" s="5"/>
      <c r="J42" s="443">
        <v>5000000.0</v>
      </c>
      <c r="K42" s="443"/>
      <c r="L42" s="3"/>
    </row>
    <row r="43">
      <c r="B43" s="3"/>
      <c r="C43" s="3"/>
      <c r="D43" s="3"/>
      <c r="E43" s="3"/>
      <c r="F43" s="3"/>
      <c r="G43" s="3"/>
      <c r="H43" s="3"/>
      <c r="I43" s="3"/>
      <c r="J43" s="3"/>
      <c r="K43" s="3"/>
      <c r="L43" s="3"/>
    </row>
    <row r="44">
      <c r="B44" s="3"/>
      <c r="C44" s="3"/>
      <c r="D44" s="3"/>
      <c r="E44" s="3"/>
      <c r="F44" s="3"/>
      <c r="G44" s="3"/>
      <c r="H44" s="3"/>
      <c r="I44" s="3"/>
      <c r="J44" s="3"/>
      <c r="K44" s="3"/>
      <c r="L44" s="3"/>
    </row>
    <row r="45">
      <c r="B45" s="3"/>
      <c r="C45" s="3"/>
      <c r="D45" s="3"/>
      <c r="E45" s="3"/>
      <c r="F45" s="3"/>
      <c r="G45" s="3"/>
      <c r="H45" s="3"/>
      <c r="I45" s="3"/>
      <c r="J45" s="3"/>
      <c r="K45" s="3"/>
      <c r="L45" s="3"/>
    </row>
    <row r="46">
      <c r="B46" s="9"/>
      <c r="C46" s="9"/>
      <c r="D46" s="9"/>
      <c r="E46" s="9"/>
      <c r="F46" s="9"/>
      <c r="G46" s="9"/>
      <c r="H46" s="9"/>
      <c r="I46" s="9"/>
      <c r="J46" s="16"/>
      <c r="K46" s="16"/>
      <c r="L46" s="9"/>
    </row>
    <row r="47">
      <c r="B47" s="3"/>
      <c r="C47" s="3"/>
      <c r="D47" s="3"/>
      <c r="E47" s="3"/>
      <c r="F47" s="3"/>
      <c r="G47" s="3"/>
      <c r="H47" s="3"/>
      <c r="I47" s="3"/>
      <c r="J47" s="6"/>
      <c r="K47" s="6"/>
      <c r="L47" s="3"/>
    </row>
    <row r="48">
      <c r="B48" s="3"/>
      <c r="C48" s="3"/>
      <c r="D48" s="3"/>
      <c r="E48" s="3"/>
      <c r="F48" s="3"/>
      <c r="G48" s="3"/>
      <c r="H48" s="3"/>
      <c r="I48" s="3"/>
      <c r="J48" s="6"/>
      <c r="K48" s="6" t="s">
        <v>74</v>
      </c>
      <c r="L48" s="3"/>
    </row>
    <row r="49">
      <c r="B49" s="3"/>
      <c r="C49" s="3"/>
      <c r="D49" s="3"/>
      <c r="E49" s="3"/>
      <c r="F49" s="3"/>
      <c r="G49" s="3"/>
      <c r="H49" s="3"/>
      <c r="I49" s="3"/>
      <c r="J49" s="437"/>
      <c r="K49" s="437">
        <v>0.0</v>
      </c>
      <c r="L49" s="3"/>
    </row>
    <row r="50">
      <c r="B50" s="3"/>
      <c r="C50" s="3"/>
      <c r="D50" s="3"/>
      <c r="E50" s="3"/>
      <c r="F50" s="3"/>
      <c r="G50" s="3"/>
      <c r="H50" s="3"/>
      <c r="I50" s="3"/>
      <c r="J50" s="445"/>
      <c r="K50" s="445">
        <v>0.0</v>
      </c>
      <c r="L50" s="3"/>
    </row>
    <row r="51">
      <c r="B51" s="3"/>
      <c r="C51" s="3"/>
      <c r="D51" s="3"/>
      <c r="E51" s="3"/>
      <c r="F51" s="3"/>
      <c r="G51" s="3"/>
      <c r="H51" s="3"/>
      <c r="I51" s="3"/>
      <c r="J51" s="445"/>
      <c r="K51" s="445">
        <v>0.0</v>
      </c>
      <c r="L51" s="3"/>
    </row>
    <row r="52">
      <c r="B52" s="3"/>
      <c r="C52" s="3"/>
      <c r="D52" s="3"/>
      <c r="E52" s="3"/>
      <c r="F52" s="3"/>
      <c r="G52" s="3"/>
      <c r="H52" s="3"/>
      <c r="I52" s="3"/>
      <c r="J52" s="437"/>
      <c r="K52" s="437">
        <v>0.0</v>
      </c>
      <c r="L52" s="3"/>
    </row>
    <row r="53">
      <c r="B53" s="3"/>
      <c r="C53" s="3"/>
      <c r="D53" s="3"/>
      <c r="E53" s="3"/>
      <c r="F53" s="3"/>
      <c r="G53" s="3"/>
      <c r="H53" s="3"/>
      <c r="I53" s="3"/>
      <c r="J53" s="445"/>
      <c r="K53" s="445">
        <v>0.0</v>
      </c>
      <c r="L53" s="3"/>
    </row>
    <row r="54">
      <c r="B54" s="3"/>
      <c r="C54" s="3"/>
      <c r="D54" s="3"/>
      <c r="E54" s="3"/>
      <c r="F54" s="3"/>
      <c r="G54" s="3"/>
      <c r="H54" s="3"/>
      <c r="I54" s="3"/>
      <c r="J54" s="445"/>
      <c r="K54" s="445">
        <v>0.0</v>
      </c>
      <c r="L54" s="3"/>
    </row>
    <row r="55">
      <c r="B55" s="3"/>
      <c r="C55" s="3"/>
      <c r="D55" s="3"/>
      <c r="E55" s="3"/>
      <c r="F55" s="3"/>
      <c r="G55" s="3"/>
      <c r="H55" s="3"/>
      <c r="I55" s="3"/>
      <c r="J55" s="437"/>
      <c r="K55" s="437">
        <v>0.0</v>
      </c>
      <c r="L55" s="3"/>
    </row>
    <row r="56">
      <c r="B56" s="3"/>
      <c r="C56" s="3"/>
      <c r="D56" s="3"/>
      <c r="E56" s="3"/>
      <c r="F56" s="3"/>
      <c r="G56" s="3"/>
      <c r="H56" s="3"/>
      <c r="I56" s="3"/>
      <c r="J56" s="437"/>
      <c r="K56" s="437">
        <v>2.0</v>
      </c>
      <c r="L56" s="3"/>
    </row>
    <row r="57">
      <c r="B57" s="3"/>
      <c r="C57" s="3"/>
      <c r="D57" s="3"/>
      <c r="E57" s="3"/>
      <c r="F57" s="3"/>
      <c r="G57" s="3"/>
      <c r="H57" s="3"/>
      <c r="I57" s="3"/>
      <c r="J57" s="437"/>
      <c r="K57" s="437">
        <v>0.0</v>
      </c>
      <c r="L57" s="3"/>
    </row>
    <row r="58">
      <c r="B58" s="3"/>
      <c r="C58" s="3"/>
      <c r="D58" s="3"/>
      <c r="E58" s="3"/>
      <c r="F58" s="3"/>
      <c r="G58" s="3"/>
      <c r="H58" s="3"/>
      <c r="I58" s="3"/>
      <c r="J58" s="437"/>
      <c r="K58" s="437">
        <v>0.0</v>
      </c>
      <c r="L58" s="3"/>
    </row>
    <row r="59">
      <c r="B59" s="3"/>
      <c r="C59" s="3"/>
      <c r="D59" s="3"/>
      <c r="E59" s="3"/>
      <c r="F59" s="3"/>
      <c r="G59" s="3"/>
      <c r="H59" s="3"/>
      <c r="I59" s="3"/>
      <c r="J59" s="437"/>
      <c r="K59" s="437">
        <v>5.0</v>
      </c>
      <c r="L59" s="3"/>
    </row>
    <row r="60">
      <c r="B60" s="3"/>
      <c r="C60" s="3"/>
      <c r="D60" s="3"/>
      <c r="E60" s="3"/>
      <c r="F60" s="3"/>
      <c r="G60" s="3"/>
      <c r="H60" s="3"/>
      <c r="I60" s="3"/>
      <c r="J60" s="437"/>
      <c r="K60" s="437">
        <v>0.0</v>
      </c>
      <c r="L60" s="3"/>
    </row>
    <row r="61">
      <c r="B61" s="3"/>
      <c r="C61" s="3"/>
      <c r="D61" s="3"/>
      <c r="E61" s="3"/>
      <c r="F61" s="3"/>
      <c r="G61" s="3"/>
      <c r="H61" s="3"/>
      <c r="I61" s="3"/>
      <c r="J61" s="445"/>
      <c r="K61" s="445">
        <v>0.0</v>
      </c>
      <c r="L61" s="3"/>
    </row>
    <row r="62">
      <c r="B62" s="3"/>
      <c r="C62" s="3"/>
      <c r="D62" s="3"/>
      <c r="E62" s="3"/>
      <c r="F62" s="3"/>
      <c r="G62" s="3"/>
      <c r="H62" s="3"/>
      <c r="I62" s="3"/>
      <c r="J62" s="445"/>
      <c r="K62" s="445">
        <v>0.0</v>
      </c>
      <c r="L62" s="3"/>
    </row>
    <row r="63">
      <c r="B63" s="3"/>
      <c r="C63" s="3"/>
      <c r="D63" s="3"/>
      <c r="E63" s="3"/>
      <c r="F63" s="3"/>
      <c r="G63" s="3"/>
      <c r="H63" s="3"/>
      <c r="I63" s="3"/>
      <c r="J63" s="445"/>
      <c r="K63" s="445">
        <v>0.0</v>
      </c>
      <c r="L63" s="3"/>
    </row>
    <row r="64">
      <c r="B64" s="3"/>
      <c r="C64" s="3"/>
      <c r="D64" s="3"/>
      <c r="E64" s="3"/>
      <c r="F64" s="3"/>
      <c r="G64" s="3"/>
      <c r="H64" s="3"/>
      <c r="I64" s="3"/>
      <c r="J64" s="445"/>
      <c r="K64" s="445">
        <v>0.0</v>
      </c>
      <c r="L64" s="3"/>
    </row>
    <row r="65">
      <c r="B65" s="3"/>
      <c r="C65" s="3"/>
      <c r="D65" s="3"/>
      <c r="E65" s="3"/>
      <c r="F65" s="3"/>
      <c r="G65" s="3"/>
      <c r="H65" s="3"/>
      <c r="I65" s="3"/>
      <c r="J65" s="437"/>
      <c r="K65" s="437">
        <v>0.0</v>
      </c>
      <c r="L65" s="3"/>
    </row>
    <row r="66">
      <c r="B66" s="3"/>
      <c r="C66" s="3"/>
      <c r="D66" s="3"/>
      <c r="E66" s="3"/>
      <c r="F66" s="3"/>
      <c r="G66" s="3"/>
      <c r="H66" s="3"/>
      <c r="I66" s="3"/>
      <c r="J66" s="445"/>
      <c r="K66" s="445">
        <v>0.0</v>
      </c>
      <c r="L66" s="3"/>
    </row>
    <row r="67">
      <c r="B67" s="3"/>
      <c r="C67" s="3"/>
      <c r="D67" s="3"/>
      <c r="E67" s="3"/>
      <c r="F67" s="3"/>
      <c r="G67" s="3"/>
      <c r="H67" s="3"/>
      <c r="I67" s="3"/>
      <c r="J67" s="445"/>
      <c r="K67" s="445">
        <v>0.0</v>
      </c>
      <c r="L67" s="3"/>
    </row>
    <row r="68">
      <c r="B68" s="3"/>
      <c r="C68" s="3"/>
      <c r="D68" s="3"/>
      <c r="E68" s="3"/>
      <c r="F68" s="3"/>
      <c r="G68" s="3"/>
      <c r="H68" s="3"/>
      <c r="I68" s="3"/>
      <c r="J68" s="437"/>
      <c r="K68" s="437">
        <v>0.0</v>
      </c>
      <c r="L68" s="3"/>
    </row>
    <row r="69">
      <c r="B69" s="26"/>
      <c r="C69" s="26"/>
      <c r="D69" s="26"/>
      <c r="E69" s="26"/>
      <c r="F69" s="26"/>
      <c r="G69" s="26"/>
      <c r="H69" s="26"/>
      <c r="I69" s="26"/>
      <c r="J69" s="22"/>
      <c r="K69" s="26"/>
      <c r="L69" s="26"/>
    </row>
    <row r="70">
      <c r="B70" s="3"/>
      <c r="C70" s="3"/>
      <c r="D70" s="3"/>
      <c r="E70" s="3"/>
      <c r="F70" s="3"/>
      <c r="G70" s="3"/>
      <c r="H70" s="3"/>
      <c r="I70" s="3"/>
      <c r="J70" s="3"/>
      <c r="K70" s="3"/>
      <c r="L70" s="3"/>
    </row>
    <row r="71">
      <c r="B71" s="3"/>
      <c r="C71" s="3"/>
      <c r="D71" s="3"/>
      <c r="E71" s="3"/>
      <c r="F71" s="3"/>
      <c r="G71" s="3"/>
      <c r="H71" s="3"/>
      <c r="I71" s="3"/>
      <c r="J71" s="3"/>
      <c r="K71" s="3"/>
      <c r="L71" s="3"/>
    </row>
    <row r="72">
      <c r="B72" s="3"/>
      <c r="C72" s="3"/>
      <c r="D72" s="3"/>
      <c r="E72" s="3"/>
      <c r="F72" s="3"/>
      <c r="G72" s="3"/>
      <c r="H72" s="3"/>
      <c r="I72" s="3"/>
      <c r="J72" s="3"/>
      <c r="K72" s="3"/>
      <c r="L72" s="3"/>
    </row>
    <row r="73">
      <c r="B73" s="3"/>
      <c r="C73" s="3"/>
      <c r="D73" s="3"/>
      <c r="E73" s="3"/>
      <c r="F73" s="3"/>
      <c r="G73" s="3"/>
      <c r="H73" s="3"/>
      <c r="I73" s="3"/>
      <c r="J73" s="3"/>
      <c r="K73" s="3"/>
      <c r="L73" s="3"/>
    </row>
    <row r="74">
      <c r="B74" s="3"/>
      <c r="C74" s="3"/>
      <c r="D74" s="3"/>
      <c r="E74" s="3"/>
      <c r="F74" s="3"/>
      <c r="G74" s="3"/>
      <c r="H74" s="3"/>
      <c r="I74" s="3"/>
      <c r="J74" s="3"/>
      <c r="K74" s="3"/>
      <c r="L74" s="3"/>
    </row>
    <row r="75">
      <c r="B75" s="3"/>
      <c r="C75" s="3"/>
      <c r="D75" s="3"/>
      <c r="E75" s="3"/>
      <c r="F75" s="3"/>
      <c r="G75" s="3"/>
      <c r="H75" s="3"/>
      <c r="I75" s="3"/>
      <c r="J75" s="3"/>
      <c r="K75" s="3"/>
      <c r="L75" s="3"/>
    </row>
    <row r="76">
      <c r="B76" s="3"/>
      <c r="C76" s="3"/>
      <c r="D76" s="3"/>
      <c r="E76" s="3"/>
      <c r="F76" s="3"/>
      <c r="G76" s="3"/>
      <c r="H76" s="3"/>
      <c r="I76" s="3"/>
      <c r="J76" s="3"/>
      <c r="K76" s="3"/>
      <c r="L76" s="3"/>
    </row>
    <row r="77">
      <c r="B77" s="3"/>
      <c r="C77" s="3"/>
      <c r="D77" s="3"/>
      <c r="E77" s="3"/>
      <c r="F77" s="3"/>
      <c r="G77" s="3"/>
      <c r="H77" s="3"/>
      <c r="I77" s="3"/>
      <c r="J77" s="3"/>
      <c r="K77" s="3"/>
      <c r="L77" s="3"/>
    </row>
    <row r="78">
      <c r="B78" s="3"/>
      <c r="C78" s="3"/>
      <c r="D78" s="3"/>
      <c r="E78" s="3"/>
      <c r="F78" s="3"/>
      <c r="G78" s="3"/>
      <c r="H78" s="3"/>
      <c r="I78" s="3"/>
      <c r="J78" s="3"/>
      <c r="K78" s="3"/>
      <c r="L78" s="3"/>
    </row>
    <row r="79">
      <c r="B79" s="3"/>
      <c r="C79" s="3"/>
      <c r="D79" s="3"/>
      <c r="E79" s="3"/>
      <c r="F79" s="3"/>
      <c r="G79" s="3"/>
      <c r="H79" s="3"/>
      <c r="I79" s="3"/>
      <c r="J79" s="3"/>
      <c r="K79" s="3"/>
      <c r="L79" s="3"/>
    </row>
    <row r="80">
      <c r="B80" s="3"/>
      <c r="C80" s="3"/>
      <c r="D80" s="3"/>
      <c r="E80" s="3"/>
      <c r="F80" s="3"/>
      <c r="G80" s="3"/>
      <c r="H80" s="3"/>
      <c r="I80" s="3"/>
      <c r="J80" s="3"/>
      <c r="K80" s="3"/>
      <c r="L80" s="3"/>
    </row>
    <row r="81">
      <c r="B81" s="3"/>
      <c r="C81" s="3"/>
      <c r="D81" s="3"/>
      <c r="E81" s="3"/>
      <c r="F81" s="3"/>
      <c r="G81" s="3"/>
      <c r="H81" s="3"/>
      <c r="I81" s="3"/>
      <c r="J81" s="3"/>
      <c r="K81" s="3"/>
      <c r="L81" s="3"/>
    </row>
    <row r="82">
      <c r="B82" s="3"/>
      <c r="C82" s="3"/>
      <c r="D82" s="3"/>
      <c r="E82" s="3"/>
      <c r="F82" s="3"/>
      <c r="G82" s="3"/>
      <c r="H82" s="3"/>
      <c r="I82" s="3"/>
      <c r="J82" s="3"/>
      <c r="K82" s="3"/>
      <c r="L82" s="3"/>
    </row>
    <row r="83">
      <c r="B83" s="3"/>
      <c r="C83" s="3"/>
      <c r="D83" s="3"/>
      <c r="E83" s="3"/>
      <c r="F83" s="3"/>
      <c r="G83" s="3"/>
      <c r="H83" s="3"/>
      <c r="I83" s="3"/>
      <c r="J83" s="3"/>
      <c r="K83" s="3"/>
      <c r="L83" s="3"/>
    </row>
    <row r="84">
      <c r="B84" s="3"/>
      <c r="C84" s="3"/>
      <c r="D84" s="3"/>
      <c r="E84" s="3"/>
      <c r="F84" s="3"/>
      <c r="G84" s="3"/>
      <c r="H84" s="3"/>
      <c r="I84" s="3"/>
      <c r="J84" s="3"/>
      <c r="K84" s="3"/>
      <c r="L84" s="3"/>
    </row>
    <row r="85">
      <c r="B85" s="3"/>
      <c r="C85" s="3"/>
      <c r="D85" s="3"/>
      <c r="E85" s="3"/>
      <c r="F85" s="3"/>
      <c r="G85" s="3"/>
      <c r="H85" s="3"/>
      <c r="I85" s="3"/>
      <c r="J85" s="3"/>
      <c r="K85" s="3"/>
      <c r="L85" s="3"/>
    </row>
    <row r="86">
      <c r="B86" s="3"/>
      <c r="C86" s="3"/>
      <c r="D86" s="3"/>
      <c r="E86" s="3"/>
      <c r="F86" s="3"/>
      <c r="G86" s="3"/>
      <c r="H86" s="3"/>
      <c r="I86" s="3"/>
      <c r="J86" s="3"/>
      <c r="K86" s="3"/>
      <c r="L86" s="3"/>
    </row>
    <row r="87">
      <c r="B87" s="3"/>
      <c r="C87" s="3"/>
      <c r="D87" s="3"/>
      <c r="E87" s="3"/>
      <c r="F87" s="3"/>
      <c r="G87" s="3"/>
      <c r="H87" s="3"/>
      <c r="I87" s="3"/>
      <c r="J87" s="3"/>
      <c r="K87" s="3"/>
      <c r="L87" s="3"/>
    </row>
    <row r="88">
      <c r="B88" s="3"/>
      <c r="C88" s="3"/>
      <c r="D88" s="3"/>
      <c r="E88" s="3"/>
      <c r="F88" s="3"/>
      <c r="G88" s="3"/>
      <c r="H88" s="3"/>
      <c r="I88" s="3"/>
      <c r="J88" s="3"/>
      <c r="K88" s="3"/>
      <c r="L88" s="3"/>
    </row>
    <row r="89">
      <c r="B89" s="3"/>
      <c r="C89" s="3"/>
      <c r="D89" s="3"/>
      <c r="E89" s="3"/>
      <c r="F89" s="3"/>
      <c r="G89" s="3"/>
      <c r="H89" s="3"/>
      <c r="I89" s="3"/>
      <c r="J89" s="3"/>
      <c r="K89" s="3"/>
      <c r="L89" s="3"/>
    </row>
    <row r="90">
      <c r="B90" s="3"/>
      <c r="C90" s="3"/>
      <c r="D90" s="3"/>
      <c r="E90" s="3"/>
      <c r="F90" s="3"/>
      <c r="G90" s="3"/>
      <c r="H90" s="3"/>
      <c r="I90" s="3"/>
      <c r="J90" s="3"/>
      <c r="K90" s="3"/>
      <c r="L90" s="3"/>
    </row>
    <row r="91">
      <c r="B91" s="3"/>
      <c r="C91" s="3"/>
      <c r="D91" s="3"/>
      <c r="E91" s="3"/>
      <c r="F91" s="3"/>
      <c r="G91" s="3"/>
      <c r="H91" s="3"/>
      <c r="I91" s="3"/>
      <c r="J91" s="3"/>
      <c r="K91" s="3"/>
      <c r="L91" s="3"/>
    </row>
    <row r="92">
      <c r="B92" s="3"/>
      <c r="C92" s="3"/>
      <c r="D92" s="3"/>
      <c r="E92" s="3"/>
      <c r="F92" s="3"/>
      <c r="G92" s="3"/>
      <c r="H92" s="3"/>
      <c r="I92" s="3"/>
      <c r="J92" s="3"/>
      <c r="K92" s="3"/>
      <c r="L92" s="3"/>
    </row>
    <row r="93">
      <c r="B93" s="3"/>
      <c r="C93" s="3"/>
      <c r="D93" s="3"/>
      <c r="E93" s="3"/>
      <c r="F93" s="3"/>
      <c r="G93" s="3"/>
      <c r="H93" s="3"/>
      <c r="I93" s="3"/>
      <c r="J93" s="3"/>
      <c r="K93" s="3"/>
      <c r="L93" s="3"/>
    </row>
    <row r="94">
      <c r="B94" s="3"/>
      <c r="C94" s="3"/>
      <c r="D94" s="3"/>
      <c r="E94" s="3"/>
      <c r="F94" s="3"/>
      <c r="G94" s="3"/>
      <c r="H94" s="3"/>
      <c r="I94" s="3"/>
      <c r="J94" s="3"/>
      <c r="K94" s="3"/>
      <c r="L94" s="3"/>
    </row>
    <row r="95">
      <c r="B95" s="3"/>
      <c r="C95" s="3"/>
      <c r="D95" s="3"/>
      <c r="E95" s="3"/>
      <c r="F95" s="3"/>
      <c r="G95" s="3"/>
      <c r="H95" s="3"/>
      <c r="I95" s="3"/>
      <c r="J95" s="3"/>
      <c r="K95" s="3"/>
      <c r="L95" s="3"/>
    </row>
    <row r="96">
      <c r="B96" s="3"/>
      <c r="C96" s="3"/>
      <c r="D96" s="3"/>
      <c r="E96" s="3"/>
      <c r="F96" s="3"/>
      <c r="G96" s="3"/>
      <c r="H96" s="3"/>
      <c r="I96" s="3"/>
      <c r="J96" s="3"/>
      <c r="K96" s="3"/>
      <c r="L96" s="3"/>
    </row>
    <row r="97">
      <c r="B97" s="3"/>
      <c r="C97" s="3"/>
      <c r="D97" s="3"/>
      <c r="E97" s="3"/>
      <c r="F97" s="3"/>
      <c r="G97" s="3"/>
      <c r="H97" s="3"/>
      <c r="I97" s="3"/>
      <c r="J97" s="3"/>
      <c r="K97" s="3"/>
      <c r="L97" s="3"/>
    </row>
    <row r="98">
      <c r="B98" s="3"/>
      <c r="C98" s="3"/>
      <c r="D98" s="3"/>
      <c r="E98" s="3"/>
      <c r="F98" s="3"/>
      <c r="G98" s="3"/>
      <c r="H98" s="3"/>
      <c r="I98" s="3"/>
      <c r="J98" s="3"/>
      <c r="K98" s="3"/>
      <c r="L98" s="3"/>
    </row>
    <row r="99">
      <c r="B99" s="3"/>
      <c r="C99" s="3"/>
      <c r="D99" s="3"/>
      <c r="E99" s="3"/>
      <c r="F99" s="3"/>
      <c r="G99" s="3"/>
      <c r="H99" s="3"/>
      <c r="I99" s="3"/>
      <c r="J99" s="3"/>
      <c r="K99" s="3"/>
      <c r="L99" s="3"/>
    </row>
    <row r="100">
      <c r="B100" s="3"/>
      <c r="C100" s="3"/>
      <c r="D100" s="3"/>
      <c r="E100" s="3"/>
      <c r="F100" s="3"/>
      <c r="G100" s="3"/>
      <c r="H100" s="3"/>
      <c r="I100" s="3"/>
      <c r="J100" s="3"/>
      <c r="K100" s="3"/>
      <c r="L100" s="3"/>
    </row>
    <row r="101">
      <c r="B101" s="3"/>
      <c r="C101" s="3"/>
      <c r="D101" s="3"/>
      <c r="E101" s="3"/>
      <c r="F101" s="3"/>
      <c r="G101" s="3"/>
      <c r="H101" s="3"/>
      <c r="I101" s="3"/>
      <c r="J101" s="3"/>
      <c r="K101" s="3"/>
      <c r="L101" s="3"/>
    </row>
    <row r="102">
      <c r="B102" s="3"/>
      <c r="C102" s="3"/>
      <c r="D102" s="3"/>
      <c r="E102" s="3"/>
      <c r="F102" s="3"/>
      <c r="G102" s="3"/>
      <c r="H102" s="3"/>
      <c r="I102" s="3"/>
      <c r="J102" s="3"/>
      <c r="K102" s="3"/>
      <c r="L102" s="3"/>
    </row>
    <row r="103">
      <c r="B103" s="3"/>
      <c r="C103" s="3"/>
      <c r="D103" s="3"/>
      <c r="E103" s="3"/>
      <c r="F103" s="3"/>
      <c r="G103" s="3"/>
      <c r="H103" s="3"/>
      <c r="I103" s="3"/>
      <c r="J103" s="3"/>
      <c r="K103" s="3"/>
      <c r="L103" s="3"/>
    </row>
    <row r="104">
      <c r="B104" s="3"/>
      <c r="C104" s="3"/>
      <c r="D104" s="3"/>
      <c r="E104" s="3"/>
      <c r="F104" s="3"/>
      <c r="G104" s="3"/>
      <c r="H104" s="3"/>
      <c r="I104" s="3"/>
      <c r="J104" s="3"/>
      <c r="K104" s="3"/>
      <c r="L104" s="3"/>
    </row>
    <row r="105">
      <c r="B105" s="3"/>
      <c r="C105" s="3"/>
      <c r="D105" s="3"/>
      <c r="E105" s="3"/>
      <c r="F105" s="3"/>
      <c r="G105" s="3"/>
      <c r="H105" s="3"/>
      <c r="I105" s="3"/>
      <c r="J105" s="3"/>
      <c r="K105" s="3"/>
      <c r="L105" s="3"/>
    </row>
    <row r="106">
      <c r="B106" s="3"/>
      <c r="C106" s="3"/>
      <c r="D106" s="3"/>
      <c r="E106" s="3"/>
      <c r="F106" s="3"/>
      <c r="G106" s="3"/>
      <c r="H106" s="3"/>
      <c r="I106" s="3"/>
      <c r="J106" s="3"/>
      <c r="K106" s="3"/>
      <c r="L106" s="3"/>
    </row>
    <row r="107">
      <c r="B107" s="3"/>
      <c r="C107" s="3"/>
      <c r="D107" s="3"/>
      <c r="E107" s="3"/>
      <c r="F107" s="3"/>
      <c r="G107" s="3"/>
      <c r="H107" s="3"/>
      <c r="I107" s="3"/>
      <c r="J107" s="3"/>
      <c r="K107" s="3"/>
      <c r="L107" s="3"/>
    </row>
    <row r="108">
      <c r="B108" s="3"/>
      <c r="C108" s="3"/>
      <c r="D108" s="3"/>
      <c r="E108" s="3"/>
      <c r="F108" s="3"/>
      <c r="G108" s="3"/>
      <c r="H108" s="3"/>
      <c r="I108" s="3"/>
      <c r="J108" s="3"/>
      <c r="K108" s="3"/>
      <c r="L108" s="3"/>
    </row>
    <row r="109">
      <c r="B109" s="3"/>
      <c r="C109" s="3"/>
      <c r="D109" s="3"/>
      <c r="E109" s="3"/>
      <c r="F109" s="3"/>
      <c r="G109" s="3"/>
      <c r="H109" s="3"/>
      <c r="I109" s="3"/>
      <c r="J109" s="3"/>
      <c r="K109" s="3"/>
      <c r="L109" s="3"/>
    </row>
    <row r="110">
      <c r="B110" s="3"/>
      <c r="C110" s="3"/>
      <c r="D110" s="3"/>
      <c r="E110" s="3"/>
      <c r="F110" s="3"/>
      <c r="G110" s="3"/>
      <c r="H110" s="3"/>
      <c r="I110" s="3"/>
      <c r="J110" s="3"/>
      <c r="K110" s="3"/>
      <c r="L110" s="3"/>
    </row>
    <row r="111">
      <c r="B111" s="3"/>
      <c r="C111" s="3"/>
      <c r="D111" s="3"/>
      <c r="E111" s="3"/>
      <c r="F111" s="3"/>
      <c r="G111" s="3"/>
      <c r="H111" s="3"/>
      <c r="I111" s="3"/>
      <c r="J111" s="3"/>
      <c r="K111" s="3"/>
      <c r="L111" s="3"/>
    </row>
    <row r="112">
      <c r="B112" s="3"/>
      <c r="C112" s="3"/>
      <c r="D112" s="3"/>
      <c r="E112" s="3"/>
      <c r="F112" s="3"/>
      <c r="G112" s="3"/>
      <c r="H112" s="3"/>
      <c r="I112" s="3"/>
      <c r="J112" s="3"/>
      <c r="K112" s="3"/>
      <c r="L112" s="3"/>
    </row>
    <row r="113">
      <c r="B113" s="3"/>
      <c r="C113" s="3"/>
      <c r="D113" s="3"/>
      <c r="E113" s="3"/>
      <c r="F113" s="3"/>
      <c r="G113" s="3"/>
      <c r="H113" s="3"/>
      <c r="I113" s="3"/>
      <c r="J113" s="3"/>
      <c r="K113" s="3"/>
      <c r="L113" s="3"/>
    </row>
    <row r="114">
      <c r="B114" s="3"/>
      <c r="C114" s="3"/>
      <c r="D114" s="3"/>
      <c r="E114" s="3"/>
      <c r="F114" s="3"/>
      <c r="G114" s="3"/>
      <c r="H114" s="3"/>
      <c r="I114" s="3"/>
      <c r="J114" s="3"/>
      <c r="K114" s="3"/>
      <c r="L114" s="3"/>
    </row>
    <row r="115">
      <c r="B115" s="3"/>
      <c r="C115" s="3"/>
      <c r="D115" s="3"/>
      <c r="E115" s="3"/>
      <c r="F115" s="3"/>
      <c r="G115" s="3"/>
      <c r="H115" s="3"/>
      <c r="I115" s="3"/>
      <c r="J115" s="3"/>
      <c r="K115" s="3"/>
      <c r="L115" s="3"/>
    </row>
    <row r="116">
      <c r="B116" s="3"/>
      <c r="C116" s="3"/>
      <c r="D116" s="3"/>
      <c r="E116" s="3"/>
      <c r="F116" s="3"/>
      <c r="G116" s="3"/>
      <c r="H116" s="3"/>
      <c r="I116" s="3"/>
      <c r="J116" s="3"/>
      <c r="K116" s="3"/>
      <c r="L116" s="3"/>
    </row>
    <row r="117">
      <c r="B117" s="3"/>
      <c r="C117" s="3"/>
      <c r="D117" s="3"/>
      <c r="E117" s="3"/>
      <c r="F117" s="3"/>
      <c r="G117" s="3"/>
      <c r="H117" s="3"/>
      <c r="I117" s="3"/>
      <c r="J117" s="3"/>
      <c r="K117" s="3"/>
      <c r="L117" s="3"/>
    </row>
    <row r="118">
      <c r="B118" s="3"/>
      <c r="C118" s="3"/>
      <c r="D118" s="3"/>
      <c r="E118" s="3"/>
      <c r="F118" s="3"/>
      <c r="G118" s="3"/>
      <c r="H118" s="3"/>
      <c r="I118" s="3"/>
      <c r="J118" s="3"/>
      <c r="K118" s="3"/>
      <c r="L118" s="3"/>
    </row>
    <row r="119">
      <c r="B119" s="3"/>
      <c r="C119" s="3"/>
      <c r="D119" s="3"/>
      <c r="E119" s="3"/>
      <c r="F119" s="3"/>
      <c r="G119" s="3"/>
      <c r="H119" s="3"/>
      <c r="I119" s="3"/>
      <c r="J119" s="3"/>
      <c r="K119" s="3"/>
      <c r="L119" s="3"/>
    </row>
    <row r="120">
      <c r="B120" s="3"/>
      <c r="C120" s="3"/>
      <c r="D120" s="3"/>
      <c r="E120" s="3"/>
      <c r="F120" s="3"/>
      <c r="G120" s="3"/>
      <c r="H120" s="3"/>
      <c r="I120" s="3"/>
      <c r="J120" s="3"/>
      <c r="K120" s="3"/>
      <c r="L120" s="3"/>
    </row>
    <row r="121">
      <c r="B121" s="3"/>
      <c r="C121" s="3"/>
      <c r="D121" s="3"/>
      <c r="E121" s="3"/>
      <c r="F121" s="3"/>
      <c r="G121" s="3"/>
      <c r="H121" s="3"/>
      <c r="I121" s="3"/>
      <c r="J121" s="3"/>
      <c r="K121" s="3"/>
      <c r="L121" s="3"/>
    </row>
    <row r="122">
      <c r="B122" s="3"/>
      <c r="C122" s="3"/>
      <c r="D122" s="3"/>
      <c r="E122" s="3"/>
      <c r="F122" s="3"/>
      <c r="G122" s="3"/>
      <c r="H122" s="3"/>
      <c r="I122" s="3"/>
      <c r="J122" s="3"/>
      <c r="K122" s="3"/>
      <c r="L122" s="3"/>
    </row>
    <row r="123">
      <c r="B123" s="3"/>
      <c r="C123" s="3"/>
      <c r="D123" s="3"/>
      <c r="E123" s="3"/>
      <c r="F123" s="3"/>
      <c r="G123" s="3"/>
      <c r="H123" s="3"/>
      <c r="I123" s="3"/>
      <c r="J123" s="3"/>
      <c r="K123" s="3"/>
      <c r="L123" s="3"/>
    </row>
    <row r="124">
      <c r="B124" s="3"/>
      <c r="C124" s="3"/>
      <c r="D124" s="3"/>
      <c r="E124" s="3"/>
      <c r="F124" s="3"/>
      <c r="G124" s="3"/>
      <c r="H124" s="3"/>
      <c r="I124" s="3"/>
      <c r="J124" s="3"/>
      <c r="K124" s="3"/>
      <c r="L124" s="3"/>
    </row>
    <row r="125">
      <c r="B125" s="3"/>
      <c r="C125" s="3"/>
      <c r="D125" s="3"/>
      <c r="E125" s="3"/>
      <c r="F125" s="3"/>
      <c r="G125" s="3"/>
      <c r="H125" s="3"/>
      <c r="I125" s="3"/>
      <c r="J125" s="3"/>
      <c r="K125" s="3"/>
      <c r="L125" s="3"/>
    </row>
    <row r="126">
      <c r="B126" s="3"/>
      <c r="C126" s="3"/>
      <c r="D126" s="3"/>
      <c r="E126" s="3"/>
      <c r="F126" s="3"/>
      <c r="G126" s="3"/>
      <c r="H126" s="3"/>
      <c r="I126" s="3"/>
      <c r="J126" s="3"/>
      <c r="K126" s="3"/>
      <c r="L126" s="3"/>
    </row>
    <row r="127">
      <c r="B127" s="3"/>
      <c r="C127" s="3"/>
      <c r="D127" s="3"/>
      <c r="E127" s="3"/>
      <c r="F127" s="3"/>
      <c r="G127" s="3"/>
      <c r="H127" s="3"/>
      <c r="I127" s="3"/>
      <c r="J127" s="3"/>
      <c r="K127" s="3"/>
      <c r="L127" s="3"/>
    </row>
    <row r="128">
      <c r="B128" s="3"/>
      <c r="C128" s="3"/>
      <c r="D128" s="3"/>
      <c r="E128" s="3"/>
      <c r="F128" s="3"/>
      <c r="G128" s="3"/>
      <c r="H128" s="3"/>
      <c r="I128" s="3"/>
      <c r="J128" s="3"/>
      <c r="K128" s="3"/>
      <c r="L128" s="3"/>
    </row>
    <row r="129">
      <c r="B129" s="3"/>
      <c r="C129" s="3"/>
      <c r="D129" s="3"/>
      <c r="E129" s="3"/>
      <c r="F129" s="3"/>
      <c r="G129" s="3"/>
      <c r="H129" s="3"/>
      <c r="I129" s="3"/>
      <c r="J129" s="3"/>
      <c r="K129" s="3"/>
      <c r="L129" s="3"/>
    </row>
    <row r="130">
      <c r="B130" s="3"/>
      <c r="C130" s="3"/>
      <c r="D130" s="3"/>
      <c r="E130" s="3"/>
      <c r="F130" s="3"/>
      <c r="G130" s="3"/>
      <c r="H130" s="3"/>
      <c r="I130" s="3"/>
      <c r="J130" s="3"/>
      <c r="K130" s="3"/>
      <c r="L130" s="3"/>
    </row>
    <row r="131">
      <c r="B131" s="3"/>
      <c r="C131" s="3"/>
      <c r="D131" s="3"/>
      <c r="E131" s="3"/>
      <c r="F131" s="3"/>
      <c r="G131" s="3"/>
      <c r="H131" s="3"/>
      <c r="I131" s="3"/>
      <c r="J131" s="3"/>
      <c r="K131" s="3"/>
      <c r="L131" s="3"/>
    </row>
    <row r="132">
      <c r="B132" s="3"/>
      <c r="C132" s="3"/>
      <c r="D132" s="3"/>
      <c r="E132" s="3"/>
      <c r="F132" s="3"/>
      <c r="G132" s="3"/>
      <c r="H132" s="3"/>
      <c r="I132" s="3"/>
      <c r="J132" s="3"/>
      <c r="K132" s="3"/>
      <c r="L132" s="3"/>
    </row>
    <row r="133">
      <c r="B133" s="3"/>
      <c r="C133" s="3"/>
      <c r="D133" s="3"/>
      <c r="E133" s="3"/>
      <c r="F133" s="3"/>
      <c r="G133" s="3"/>
      <c r="H133" s="3"/>
      <c r="I133" s="3"/>
      <c r="J133" s="3"/>
      <c r="K133" s="3"/>
      <c r="L133" s="3"/>
    </row>
    <row r="134">
      <c r="B134" s="3"/>
      <c r="C134" s="3"/>
      <c r="D134" s="3"/>
      <c r="E134" s="3"/>
      <c r="F134" s="3"/>
      <c r="G134" s="3"/>
      <c r="H134" s="3"/>
      <c r="I134" s="3"/>
      <c r="J134" s="3"/>
      <c r="K134" s="3"/>
      <c r="L134" s="3"/>
    </row>
    <row r="135">
      <c r="B135" s="3"/>
      <c r="C135" s="3"/>
      <c r="D135" s="3"/>
      <c r="E135" s="3"/>
      <c r="F135" s="3"/>
      <c r="G135" s="3"/>
      <c r="H135" s="3"/>
      <c r="I135" s="3"/>
      <c r="J135" s="3"/>
      <c r="K135" s="3"/>
      <c r="L135" s="3"/>
    </row>
    <row r="136">
      <c r="B136" s="3"/>
      <c r="C136" s="3"/>
      <c r="D136" s="3"/>
      <c r="E136" s="3"/>
      <c r="F136" s="3"/>
      <c r="G136" s="3"/>
      <c r="H136" s="3"/>
      <c r="I136" s="3"/>
      <c r="J136" s="3"/>
      <c r="K136" s="3"/>
      <c r="L136" s="3"/>
    </row>
    <row r="137">
      <c r="B137" s="3"/>
      <c r="C137" s="3"/>
      <c r="D137" s="3"/>
      <c r="E137" s="3"/>
      <c r="F137" s="3"/>
      <c r="G137" s="3"/>
      <c r="H137" s="3"/>
      <c r="I137" s="3"/>
      <c r="J137" s="3"/>
      <c r="K137" s="3"/>
      <c r="L137" s="3"/>
    </row>
    <row r="138">
      <c r="B138" s="3"/>
      <c r="C138" s="3"/>
      <c r="D138" s="3"/>
      <c r="E138" s="3"/>
      <c r="F138" s="3"/>
      <c r="G138" s="3"/>
      <c r="H138" s="3"/>
      <c r="I138" s="3"/>
      <c r="J138" s="3"/>
      <c r="K138" s="3"/>
      <c r="L138" s="3"/>
    </row>
    <row r="139">
      <c r="B139" s="3"/>
      <c r="C139" s="3"/>
      <c r="D139" s="3"/>
      <c r="E139" s="3"/>
      <c r="F139" s="3"/>
      <c r="G139" s="3"/>
      <c r="H139" s="3"/>
      <c r="I139" s="3"/>
      <c r="J139" s="3"/>
      <c r="K139" s="3"/>
      <c r="L139" s="3"/>
    </row>
    <row r="140">
      <c r="B140" s="3"/>
      <c r="C140" s="3"/>
      <c r="D140" s="3"/>
      <c r="E140" s="3"/>
      <c r="F140" s="3"/>
      <c r="G140" s="3"/>
      <c r="H140" s="3"/>
      <c r="I140" s="3"/>
      <c r="J140" s="3"/>
      <c r="K140" s="3"/>
      <c r="L140" s="3"/>
    </row>
    <row r="141">
      <c r="B141" s="3"/>
      <c r="C141" s="3"/>
      <c r="D141" s="3"/>
      <c r="E141" s="3"/>
      <c r="F141" s="3"/>
      <c r="G141" s="3"/>
      <c r="H141" s="3"/>
      <c r="I141" s="3"/>
      <c r="J141" s="3"/>
      <c r="K141" s="3"/>
      <c r="L141" s="3"/>
    </row>
    <row r="142">
      <c r="B142" s="3"/>
      <c r="C142" s="3"/>
      <c r="D142" s="3"/>
      <c r="E142" s="3"/>
      <c r="F142" s="3"/>
      <c r="G142" s="3"/>
      <c r="H142" s="3"/>
      <c r="I142" s="3"/>
      <c r="J142" s="3"/>
      <c r="K142" s="3"/>
      <c r="L142" s="3"/>
    </row>
    <row r="143">
      <c r="B143" s="3"/>
      <c r="C143" s="3"/>
      <c r="D143" s="3"/>
      <c r="E143" s="3"/>
      <c r="F143" s="3"/>
      <c r="G143" s="3"/>
      <c r="H143" s="3"/>
      <c r="I143" s="3"/>
      <c r="J143" s="3"/>
      <c r="K143" s="3"/>
      <c r="L143" s="3"/>
    </row>
    <row r="144">
      <c r="B144" s="3"/>
      <c r="C144" s="3"/>
      <c r="D144" s="3"/>
      <c r="E144" s="3"/>
      <c r="F144" s="3"/>
      <c r="G144" s="3"/>
      <c r="H144" s="3"/>
      <c r="I144" s="3"/>
      <c r="J144" s="3"/>
      <c r="K144" s="3"/>
      <c r="L144" s="3"/>
    </row>
    <row r="145">
      <c r="B145" s="3"/>
      <c r="C145" s="3"/>
      <c r="D145" s="3"/>
      <c r="E145" s="3"/>
      <c r="F145" s="3"/>
      <c r="G145" s="3"/>
      <c r="H145" s="3"/>
      <c r="I145" s="3"/>
      <c r="J145" s="3"/>
      <c r="K145" s="3"/>
      <c r="L145" s="3"/>
    </row>
    <row r="146">
      <c r="B146" s="3"/>
      <c r="C146" s="3"/>
      <c r="D146" s="3"/>
      <c r="E146" s="3"/>
      <c r="F146" s="3"/>
      <c r="G146" s="3"/>
      <c r="H146" s="3"/>
      <c r="I146" s="3"/>
      <c r="J146" s="3"/>
      <c r="K146" s="3"/>
      <c r="L146" s="3"/>
    </row>
    <row r="147">
      <c r="B147" s="3"/>
      <c r="C147" s="3"/>
      <c r="D147" s="3"/>
      <c r="E147" s="3"/>
      <c r="F147" s="3"/>
      <c r="G147" s="3"/>
      <c r="H147" s="3"/>
      <c r="I147" s="3"/>
      <c r="J147" s="3"/>
      <c r="K147" s="3"/>
      <c r="L147" s="3"/>
    </row>
    <row r="148">
      <c r="B148" s="3"/>
      <c r="C148" s="3"/>
      <c r="D148" s="3"/>
      <c r="E148" s="3"/>
      <c r="F148" s="3"/>
      <c r="G148" s="3"/>
      <c r="H148" s="3"/>
      <c r="I148" s="3"/>
      <c r="J148" s="3"/>
      <c r="K148" s="3"/>
      <c r="L148" s="3"/>
    </row>
    <row r="149">
      <c r="B149" s="3"/>
      <c r="C149" s="3"/>
      <c r="D149" s="3"/>
      <c r="E149" s="3"/>
      <c r="F149" s="3"/>
      <c r="G149" s="3"/>
      <c r="H149" s="3"/>
      <c r="I149" s="3"/>
      <c r="J149" s="3"/>
      <c r="K149" s="3"/>
      <c r="L149" s="3"/>
    </row>
    <row r="150">
      <c r="B150" s="3"/>
      <c r="C150" s="3"/>
      <c r="D150" s="3"/>
      <c r="E150" s="3"/>
      <c r="F150" s="3"/>
      <c r="G150" s="3"/>
      <c r="H150" s="3"/>
      <c r="I150" s="3"/>
      <c r="J150" s="3"/>
      <c r="K150" s="3"/>
      <c r="L150" s="3"/>
    </row>
    <row r="151">
      <c r="B151" s="3"/>
      <c r="C151" s="3"/>
      <c r="D151" s="3"/>
      <c r="E151" s="3"/>
      <c r="F151" s="3"/>
      <c r="G151" s="3"/>
      <c r="H151" s="3"/>
      <c r="I151" s="3"/>
      <c r="J151" s="3"/>
      <c r="K151" s="3"/>
      <c r="L151" s="3"/>
    </row>
    <row r="152">
      <c r="B152" s="3"/>
      <c r="C152" s="3"/>
      <c r="D152" s="3"/>
      <c r="E152" s="3"/>
      <c r="F152" s="3"/>
      <c r="G152" s="3"/>
      <c r="H152" s="3"/>
      <c r="I152" s="3"/>
      <c r="J152" s="3"/>
      <c r="K152" s="3"/>
      <c r="L152" s="3"/>
    </row>
    <row r="153">
      <c r="B153" s="3"/>
      <c r="C153" s="3"/>
      <c r="D153" s="3"/>
      <c r="E153" s="3"/>
      <c r="F153" s="3"/>
      <c r="G153" s="3"/>
      <c r="H153" s="3"/>
      <c r="I153" s="3"/>
      <c r="J153" s="3"/>
      <c r="K153" s="3"/>
      <c r="L153" s="3"/>
    </row>
    <row r="154">
      <c r="B154" s="3"/>
      <c r="C154" s="3"/>
      <c r="D154" s="3"/>
      <c r="E154" s="3"/>
      <c r="F154" s="3"/>
      <c r="G154" s="3"/>
      <c r="H154" s="3"/>
      <c r="I154" s="3"/>
      <c r="J154" s="3"/>
      <c r="K154" s="3"/>
      <c r="L154" s="3"/>
    </row>
    <row r="155">
      <c r="B155" s="3"/>
      <c r="C155" s="3"/>
      <c r="D155" s="3"/>
      <c r="E155" s="3"/>
      <c r="F155" s="3"/>
      <c r="G155" s="3"/>
      <c r="H155" s="3"/>
      <c r="I155" s="3"/>
      <c r="J155" s="3"/>
      <c r="K155" s="3"/>
      <c r="L155" s="3"/>
    </row>
    <row r="156">
      <c r="B156" s="3"/>
      <c r="C156" s="3"/>
      <c r="D156" s="3"/>
      <c r="E156" s="3"/>
      <c r="F156" s="3"/>
      <c r="G156" s="3"/>
      <c r="H156" s="3"/>
      <c r="I156" s="3"/>
      <c r="J156" s="3"/>
      <c r="K156" s="3"/>
      <c r="L156" s="3"/>
    </row>
    <row r="157">
      <c r="B157" s="3"/>
      <c r="C157" s="3"/>
      <c r="D157" s="3"/>
      <c r="E157" s="3"/>
      <c r="F157" s="3"/>
      <c r="G157" s="3"/>
      <c r="H157" s="3"/>
      <c r="I157" s="3"/>
      <c r="J157" s="3"/>
      <c r="K157" s="3"/>
      <c r="L157" s="3"/>
    </row>
    <row r="158">
      <c r="B158" s="3"/>
      <c r="C158" s="3"/>
      <c r="D158" s="3"/>
      <c r="E158" s="3"/>
      <c r="F158" s="3"/>
      <c r="G158" s="3"/>
      <c r="H158" s="3"/>
      <c r="I158" s="3"/>
      <c r="J158" s="3"/>
      <c r="K158" s="3"/>
      <c r="L158" s="3"/>
    </row>
    <row r="159">
      <c r="B159" s="3"/>
      <c r="C159" s="3"/>
      <c r="D159" s="3"/>
      <c r="E159" s="3"/>
      <c r="F159" s="3"/>
      <c r="G159" s="3"/>
      <c r="H159" s="3"/>
      <c r="I159" s="3"/>
      <c r="J159" s="3"/>
      <c r="K159" s="3"/>
      <c r="L159" s="3"/>
    </row>
    <row r="160">
      <c r="B160" s="3"/>
      <c r="C160" s="3"/>
      <c r="D160" s="3"/>
      <c r="E160" s="3"/>
      <c r="F160" s="3"/>
      <c r="G160" s="3"/>
      <c r="H160" s="3"/>
      <c r="I160" s="3"/>
      <c r="J160" s="3"/>
      <c r="K160" s="3"/>
      <c r="L160" s="3"/>
    </row>
    <row r="161">
      <c r="B161" s="3"/>
      <c r="C161" s="3"/>
      <c r="D161" s="3"/>
      <c r="E161" s="3"/>
      <c r="F161" s="3"/>
      <c r="G161" s="3"/>
      <c r="H161" s="3"/>
      <c r="I161" s="3"/>
      <c r="J161" s="3"/>
      <c r="K161" s="3"/>
      <c r="L161" s="3"/>
    </row>
    <row r="162">
      <c r="B162" s="3"/>
      <c r="C162" s="3"/>
      <c r="D162" s="3"/>
      <c r="E162" s="3"/>
      <c r="F162" s="3"/>
      <c r="G162" s="3"/>
      <c r="H162" s="3"/>
      <c r="I162" s="3"/>
      <c r="J162" s="3"/>
      <c r="K162" s="3"/>
      <c r="L162" s="3"/>
    </row>
    <row r="163">
      <c r="B163" s="3"/>
      <c r="C163" s="3"/>
      <c r="D163" s="3"/>
      <c r="E163" s="3"/>
      <c r="F163" s="3"/>
      <c r="G163" s="3"/>
      <c r="H163" s="3"/>
      <c r="I163" s="3"/>
      <c r="J163" s="3"/>
      <c r="K163" s="3"/>
      <c r="L163" s="3"/>
    </row>
    <row r="164">
      <c r="B164" s="3"/>
      <c r="C164" s="3"/>
      <c r="D164" s="3"/>
      <c r="E164" s="3"/>
      <c r="F164" s="3"/>
      <c r="G164" s="3"/>
      <c r="H164" s="3"/>
      <c r="I164" s="3"/>
      <c r="J164" s="3"/>
      <c r="K164" s="3"/>
      <c r="L164" s="3"/>
    </row>
    <row r="165">
      <c r="B165" s="3"/>
      <c r="C165" s="3"/>
      <c r="D165" s="3"/>
      <c r="E165" s="3"/>
      <c r="F165" s="3"/>
      <c r="G165" s="3"/>
      <c r="H165" s="3"/>
      <c r="I165" s="3"/>
      <c r="J165" s="3"/>
      <c r="K165" s="3"/>
      <c r="L165" s="3"/>
    </row>
    <row r="166">
      <c r="B166" s="3"/>
      <c r="C166" s="3"/>
      <c r="D166" s="3"/>
      <c r="E166" s="3"/>
      <c r="F166" s="3"/>
      <c r="G166" s="3"/>
      <c r="H166" s="3"/>
      <c r="I166" s="3"/>
      <c r="J166" s="3"/>
      <c r="K166" s="3"/>
      <c r="L166" s="3"/>
    </row>
    <row r="167">
      <c r="B167" s="3"/>
      <c r="C167" s="3"/>
      <c r="D167" s="3"/>
      <c r="E167" s="3"/>
      <c r="F167" s="3"/>
      <c r="G167" s="3"/>
      <c r="H167" s="3"/>
      <c r="I167" s="3"/>
      <c r="J167" s="3"/>
      <c r="K167" s="3"/>
      <c r="L167" s="3"/>
    </row>
    <row r="168">
      <c r="B168" s="3"/>
      <c r="C168" s="3"/>
      <c r="D168" s="3"/>
      <c r="E168" s="3"/>
      <c r="F168" s="3"/>
      <c r="G168" s="3"/>
      <c r="H168" s="3"/>
      <c r="I168" s="3"/>
      <c r="J168" s="3"/>
      <c r="K168" s="3"/>
      <c r="L168" s="3"/>
    </row>
    <row r="169">
      <c r="B169" s="3"/>
      <c r="C169" s="3"/>
      <c r="D169" s="3"/>
      <c r="E169" s="3"/>
      <c r="F169" s="3"/>
      <c r="G169" s="3"/>
      <c r="H169" s="3"/>
      <c r="I169" s="3"/>
      <c r="J169" s="3"/>
      <c r="K169" s="3"/>
      <c r="L169" s="3"/>
    </row>
    <row r="170">
      <c r="B170" s="3"/>
      <c r="C170" s="3"/>
      <c r="D170" s="3"/>
      <c r="E170" s="3"/>
      <c r="F170" s="3"/>
      <c r="G170" s="3"/>
      <c r="H170" s="3"/>
      <c r="I170" s="3"/>
      <c r="J170" s="3"/>
      <c r="K170" s="3"/>
      <c r="L170" s="3"/>
    </row>
    <row r="171">
      <c r="B171" s="3"/>
      <c r="C171" s="3"/>
      <c r="D171" s="3"/>
      <c r="E171" s="3"/>
      <c r="F171" s="3"/>
      <c r="G171" s="3"/>
      <c r="H171" s="3"/>
      <c r="I171" s="3"/>
      <c r="J171" s="3"/>
      <c r="K171" s="3"/>
      <c r="L171" s="3"/>
    </row>
    <row r="172">
      <c r="B172" s="3"/>
      <c r="C172" s="3"/>
      <c r="D172" s="3"/>
      <c r="E172" s="3"/>
      <c r="F172" s="3"/>
      <c r="G172" s="3"/>
      <c r="H172" s="3"/>
      <c r="I172" s="3"/>
      <c r="J172" s="3"/>
      <c r="K172" s="3"/>
      <c r="L172" s="3"/>
    </row>
    <row r="173">
      <c r="B173" s="3"/>
      <c r="C173" s="3"/>
      <c r="D173" s="3"/>
      <c r="E173" s="3"/>
      <c r="F173" s="3"/>
      <c r="G173" s="3"/>
      <c r="H173" s="3"/>
      <c r="I173" s="3"/>
      <c r="J173" s="3"/>
      <c r="K173" s="3"/>
      <c r="L173" s="3"/>
    </row>
    <row r="174">
      <c r="B174" s="3"/>
      <c r="C174" s="3"/>
      <c r="D174" s="3"/>
      <c r="E174" s="3"/>
      <c r="F174" s="3"/>
      <c r="G174" s="3"/>
      <c r="H174" s="3"/>
      <c r="I174" s="3"/>
      <c r="J174" s="3"/>
      <c r="K174" s="3"/>
      <c r="L174" s="3"/>
    </row>
    <row r="175">
      <c r="B175" s="3"/>
      <c r="C175" s="3"/>
      <c r="D175" s="3"/>
      <c r="E175" s="3"/>
      <c r="F175" s="3"/>
      <c r="G175" s="3"/>
      <c r="H175" s="3"/>
      <c r="I175" s="3"/>
      <c r="J175" s="3"/>
      <c r="K175" s="3"/>
      <c r="L175" s="3"/>
    </row>
    <row r="176">
      <c r="B176" s="3"/>
      <c r="C176" s="3"/>
      <c r="D176" s="3"/>
      <c r="E176" s="3"/>
      <c r="F176" s="3"/>
      <c r="G176" s="3"/>
      <c r="H176" s="3"/>
      <c r="I176" s="3"/>
      <c r="J176" s="3"/>
      <c r="K176" s="3"/>
      <c r="L176" s="3"/>
    </row>
    <row r="177">
      <c r="B177" s="3"/>
      <c r="C177" s="3"/>
      <c r="D177" s="3"/>
      <c r="E177" s="3"/>
      <c r="F177" s="3"/>
      <c r="G177" s="3"/>
      <c r="H177" s="3"/>
      <c r="I177" s="3"/>
      <c r="J177" s="3"/>
      <c r="K177" s="3"/>
      <c r="L177" s="3"/>
    </row>
    <row r="178">
      <c r="B178" s="3"/>
      <c r="C178" s="3"/>
      <c r="D178" s="3"/>
      <c r="E178" s="3"/>
      <c r="F178" s="3"/>
      <c r="G178" s="3"/>
      <c r="H178" s="3"/>
      <c r="I178" s="3"/>
      <c r="J178" s="3"/>
      <c r="K178" s="3"/>
      <c r="L178" s="3"/>
    </row>
    <row r="179">
      <c r="B179" s="3"/>
      <c r="C179" s="3"/>
      <c r="D179" s="3"/>
      <c r="E179" s="3"/>
      <c r="F179" s="3"/>
      <c r="G179" s="3"/>
      <c r="H179" s="3"/>
      <c r="I179" s="3"/>
      <c r="J179" s="3"/>
      <c r="K179" s="3"/>
      <c r="L179" s="3"/>
    </row>
    <row r="180">
      <c r="B180" s="3"/>
      <c r="C180" s="3"/>
      <c r="D180" s="3"/>
      <c r="E180" s="3"/>
      <c r="F180" s="3"/>
      <c r="G180" s="3"/>
      <c r="H180" s="3"/>
      <c r="I180" s="3"/>
      <c r="J180" s="3"/>
      <c r="K180" s="3"/>
      <c r="L180" s="3"/>
    </row>
    <row r="181">
      <c r="B181" s="3"/>
      <c r="C181" s="3"/>
      <c r="D181" s="3"/>
      <c r="E181" s="3"/>
      <c r="F181" s="3"/>
      <c r="G181" s="3"/>
      <c r="H181" s="3"/>
      <c r="I181" s="3"/>
      <c r="J181" s="3"/>
      <c r="K181" s="3"/>
      <c r="L181" s="3"/>
    </row>
    <row r="182">
      <c r="B182" s="3"/>
      <c r="C182" s="3"/>
      <c r="D182" s="3"/>
      <c r="E182" s="3"/>
      <c r="F182" s="3"/>
      <c r="G182" s="3"/>
      <c r="H182" s="3"/>
      <c r="I182" s="3"/>
      <c r="J182" s="3"/>
      <c r="K182" s="3"/>
      <c r="L182" s="3"/>
    </row>
    <row r="183">
      <c r="B183" s="3"/>
      <c r="C183" s="3"/>
      <c r="D183" s="3"/>
      <c r="E183" s="3"/>
      <c r="F183" s="3"/>
      <c r="G183" s="3"/>
      <c r="H183" s="3"/>
      <c r="I183" s="3"/>
      <c r="J183" s="3"/>
      <c r="K183" s="3"/>
      <c r="L183" s="3"/>
    </row>
    <row r="184">
      <c r="B184" s="3"/>
      <c r="C184" s="3"/>
      <c r="D184" s="3"/>
      <c r="E184" s="3"/>
      <c r="F184" s="3"/>
      <c r="G184" s="3"/>
      <c r="H184" s="3"/>
      <c r="I184" s="3"/>
      <c r="J184" s="3"/>
      <c r="K184" s="3"/>
      <c r="L184" s="3"/>
    </row>
    <row r="185">
      <c r="B185" s="3"/>
      <c r="C185" s="3"/>
      <c r="D185" s="3"/>
      <c r="E185" s="3"/>
      <c r="F185" s="3"/>
      <c r="G185" s="3"/>
      <c r="H185" s="3"/>
      <c r="I185" s="3"/>
      <c r="J185" s="3"/>
      <c r="K185" s="3"/>
      <c r="L185" s="3"/>
    </row>
    <row r="186">
      <c r="B186" s="3"/>
      <c r="C186" s="3"/>
      <c r="D186" s="3"/>
      <c r="E186" s="3"/>
      <c r="F186" s="3"/>
      <c r="G186" s="3"/>
      <c r="H186" s="3"/>
      <c r="I186" s="3"/>
      <c r="J186" s="3"/>
      <c r="K186" s="3"/>
      <c r="L186" s="3"/>
    </row>
    <row r="187">
      <c r="B187" s="3"/>
      <c r="C187" s="3"/>
      <c r="D187" s="3"/>
      <c r="E187" s="3"/>
      <c r="F187" s="3"/>
      <c r="G187" s="3"/>
      <c r="H187" s="3"/>
      <c r="I187" s="3"/>
      <c r="J187" s="3"/>
      <c r="K187" s="3"/>
      <c r="L187" s="3"/>
    </row>
    <row r="188">
      <c r="B188" s="3"/>
      <c r="C188" s="3"/>
      <c r="D188" s="3"/>
      <c r="E188" s="3"/>
      <c r="F188" s="3"/>
      <c r="G188" s="3"/>
      <c r="H188" s="3"/>
      <c r="I188" s="3"/>
      <c r="J188" s="3"/>
      <c r="K188" s="3"/>
      <c r="L188" s="3"/>
    </row>
    <row r="189">
      <c r="B189" s="3"/>
      <c r="C189" s="3"/>
      <c r="D189" s="3"/>
      <c r="E189" s="3"/>
      <c r="F189" s="3"/>
      <c r="G189" s="3"/>
      <c r="H189" s="3"/>
      <c r="I189" s="3"/>
      <c r="J189" s="3"/>
      <c r="K189" s="3"/>
      <c r="L189" s="3"/>
    </row>
    <row r="190">
      <c r="B190" s="3"/>
      <c r="C190" s="3"/>
      <c r="D190" s="3"/>
      <c r="E190" s="3"/>
      <c r="F190" s="3"/>
      <c r="G190" s="3"/>
      <c r="H190" s="3"/>
      <c r="I190" s="3"/>
      <c r="J190" s="3"/>
      <c r="K190" s="3"/>
      <c r="L190" s="3"/>
    </row>
    <row r="191">
      <c r="B191" s="3"/>
      <c r="C191" s="3"/>
      <c r="D191" s="3"/>
      <c r="E191" s="3"/>
      <c r="F191" s="3"/>
      <c r="G191" s="3"/>
      <c r="H191" s="3"/>
      <c r="I191" s="3"/>
      <c r="J191" s="3"/>
      <c r="K191" s="3"/>
      <c r="L191" s="3"/>
    </row>
    <row r="192">
      <c r="B192" s="3"/>
      <c r="C192" s="3"/>
      <c r="D192" s="3"/>
      <c r="E192" s="3"/>
      <c r="F192" s="3"/>
      <c r="G192" s="3"/>
      <c r="H192" s="3"/>
      <c r="I192" s="3"/>
      <c r="J192" s="3"/>
      <c r="K192" s="3"/>
      <c r="L192" s="3"/>
    </row>
    <row r="193">
      <c r="B193" s="3"/>
      <c r="C193" s="3"/>
      <c r="D193" s="3"/>
      <c r="E193" s="3"/>
      <c r="F193" s="3"/>
      <c r="G193" s="3"/>
      <c r="H193" s="3"/>
      <c r="I193" s="3"/>
      <c r="J193" s="3"/>
      <c r="K193" s="3"/>
      <c r="L193" s="3"/>
    </row>
    <row r="194">
      <c r="B194" s="3"/>
      <c r="C194" s="3"/>
      <c r="D194" s="3"/>
      <c r="E194" s="3"/>
      <c r="F194" s="3"/>
      <c r="G194" s="3"/>
      <c r="H194" s="3"/>
      <c r="I194" s="3"/>
      <c r="J194" s="3"/>
      <c r="K194" s="3"/>
      <c r="L194" s="3"/>
    </row>
    <row r="195">
      <c r="B195" s="3"/>
      <c r="C195" s="3"/>
      <c r="D195" s="3"/>
      <c r="E195" s="3"/>
      <c r="F195" s="3"/>
      <c r="G195" s="3"/>
      <c r="H195" s="3"/>
      <c r="I195" s="3"/>
      <c r="J195" s="3"/>
      <c r="K195" s="3"/>
      <c r="L195" s="3"/>
    </row>
    <row r="196">
      <c r="B196" s="3"/>
      <c r="C196" s="3"/>
      <c r="D196" s="3"/>
      <c r="E196" s="3"/>
      <c r="F196" s="3"/>
      <c r="G196" s="3"/>
      <c r="H196" s="3"/>
      <c r="I196" s="3"/>
      <c r="J196" s="3"/>
      <c r="K196" s="3"/>
      <c r="L196" s="3"/>
    </row>
    <row r="197">
      <c r="B197" s="3"/>
      <c r="C197" s="3"/>
      <c r="D197" s="3"/>
      <c r="E197" s="3"/>
      <c r="F197" s="3"/>
      <c r="G197" s="3"/>
      <c r="H197" s="3"/>
      <c r="I197" s="3"/>
      <c r="J197" s="3"/>
      <c r="K197" s="3"/>
      <c r="L197" s="3"/>
    </row>
    <row r="198">
      <c r="B198" s="3"/>
      <c r="C198" s="3"/>
      <c r="D198" s="3"/>
      <c r="E198" s="3"/>
      <c r="F198" s="3"/>
      <c r="G198" s="3"/>
      <c r="H198" s="3"/>
      <c r="I198" s="3"/>
      <c r="J198" s="3"/>
      <c r="K198" s="3"/>
      <c r="L198" s="3"/>
    </row>
    <row r="199">
      <c r="B199" s="3"/>
      <c r="C199" s="3"/>
      <c r="D199" s="3"/>
      <c r="E199" s="3"/>
      <c r="F199" s="3"/>
      <c r="G199" s="3"/>
      <c r="H199" s="3"/>
      <c r="I199" s="3"/>
      <c r="J199" s="3"/>
      <c r="K199" s="3"/>
      <c r="L199" s="3"/>
    </row>
    <row r="200">
      <c r="B200" s="3"/>
      <c r="C200" s="3"/>
      <c r="D200" s="3"/>
      <c r="E200" s="3"/>
      <c r="F200" s="3"/>
      <c r="G200" s="3"/>
      <c r="H200" s="3"/>
      <c r="I200" s="3"/>
      <c r="J200" s="3"/>
      <c r="K200" s="3"/>
      <c r="L200" s="3"/>
    </row>
    <row r="201">
      <c r="B201" s="3"/>
      <c r="C201" s="3"/>
      <c r="D201" s="3"/>
      <c r="E201" s="3"/>
      <c r="F201" s="3"/>
      <c r="G201" s="3"/>
      <c r="H201" s="3"/>
      <c r="I201" s="3"/>
      <c r="J201" s="3"/>
      <c r="K201" s="3"/>
      <c r="L201" s="3"/>
    </row>
    <row r="202">
      <c r="B202" s="3"/>
      <c r="C202" s="3"/>
      <c r="D202" s="3"/>
      <c r="E202" s="3"/>
      <c r="F202" s="3"/>
      <c r="G202" s="3"/>
      <c r="H202" s="3"/>
      <c r="I202" s="3"/>
      <c r="J202" s="3"/>
      <c r="K202" s="3"/>
      <c r="L202" s="3"/>
    </row>
    <row r="203">
      <c r="B203" s="3"/>
      <c r="C203" s="3"/>
      <c r="D203" s="3"/>
      <c r="E203" s="3"/>
      <c r="F203" s="3"/>
      <c r="G203" s="3"/>
      <c r="H203" s="3"/>
      <c r="I203" s="3"/>
      <c r="J203" s="3"/>
      <c r="K203" s="3"/>
      <c r="L203" s="3"/>
    </row>
    <row r="204">
      <c r="B204" s="3"/>
      <c r="C204" s="3"/>
      <c r="D204" s="3"/>
      <c r="E204" s="3"/>
      <c r="F204" s="3"/>
      <c r="G204" s="3"/>
      <c r="H204" s="3"/>
      <c r="I204" s="3"/>
      <c r="J204" s="3"/>
      <c r="K204" s="3"/>
      <c r="L204" s="3"/>
    </row>
    <row r="205">
      <c r="B205" s="3"/>
      <c r="C205" s="3"/>
      <c r="D205" s="3"/>
      <c r="E205" s="3"/>
      <c r="F205" s="3"/>
      <c r="G205" s="3"/>
      <c r="H205" s="3"/>
      <c r="I205" s="3"/>
      <c r="J205" s="3"/>
      <c r="K205" s="3"/>
      <c r="L205" s="3"/>
    </row>
    <row r="206">
      <c r="B206" s="3"/>
      <c r="C206" s="3"/>
      <c r="D206" s="3"/>
      <c r="E206" s="3"/>
      <c r="F206" s="3"/>
      <c r="G206" s="3"/>
      <c r="H206" s="3"/>
      <c r="I206" s="3"/>
      <c r="J206" s="3"/>
      <c r="K206" s="3"/>
      <c r="L206" s="3"/>
    </row>
    <row r="207">
      <c r="B207" s="3"/>
      <c r="C207" s="3"/>
      <c r="D207" s="3"/>
      <c r="E207" s="3"/>
      <c r="F207" s="3"/>
      <c r="G207" s="3"/>
      <c r="H207" s="3"/>
      <c r="I207" s="3"/>
      <c r="J207" s="3"/>
      <c r="K207" s="3"/>
      <c r="L207" s="3"/>
    </row>
    <row r="208">
      <c r="B208" s="3"/>
      <c r="C208" s="3"/>
      <c r="D208" s="3"/>
      <c r="E208" s="3"/>
      <c r="F208" s="3"/>
      <c r="G208" s="3"/>
      <c r="H208" s="3"/>
      <c r="I208" s="3"/>
      <c r="J208" s="3"/>
      <c r="K208" s="3"/>
      <c r="L208" s="3"/>
    </row>
    <row r="209">
      <c r="B209" s="3"/>
      <c r="C209" s="3"/>
      <c r="D209" s="3"/>
      <c r="E209" s="3"/>
      <c r="F209" s="3"/>
      <c r="G209" s="3"/>
      <c r="H209" s="3"/>
      <c r="I209" s="3"/>
      <c r="J209" s="3"/>
      <c r="K209" s="3"/>
      <c r="L209" s="3"/>
    </row>
    <row r="210">
      <c r="B210" s="3"/>
      <c r="C210" s="3"/>
      <c r="D210" s="3"/>
      <c r="E210" s="3"/>
      <c r="F210" s="3"/>
      <c r="G210" s="3"/>
      <c r="H210" s="3"/>
      <c r="I210" s="3"/>
      <c r="J210" s="3"/>
      <c r="K210" s="3"/>
      <c r="L210" s="3"/>
    </row>
    <row r="211">
      <c r="B211" s="3"/>
      <c r="C211" s="3"/>
      <c r="D211" s="3"/>
      <c r="E211" s="3"/>
      <c r="F211" s="3"/>
      <c r="G211" s="3"/>
      <c r="H211" s="3"/>
      <c r="I211" s="3"/>
      <c r="J211" s="3"/>
      <c r="K211" s="3"/>
      <c r="L211" s="3"/>
    </row>
    <row r="212">
      <c r="B212" s="3"/>
      <c r="C212" s="3"/>
      <c r="D212" s="3"/>
      <c r="E212" s="3"/>
      <c r="F212" s="3"/>
      <c r="G212" s="3"/>
      <c r="H212" s="3"/>
      <c r="I212" s="3"/>
      <c r="J212" s="3"/>
      <c r="K212" s="3"/>
      <c r="L212" s="3"/>
    </row>
    <row r="213">
      <c r="B213" s="3"/>
      <c r="C213" s="3"/>
      <c r="D213" s="3"/>
      <c r="E213" s="3"/>
      <c r="F213" s="3"/>
      <c r="G213" s="3"/>
      <c r="H213" s="3"/>
      <c r="I213" s="3"/>
      <c r="J213" s="3"/>
      <c r="K213" s="3"/>
      <c r="L213" s="3"/>
    </row>
    <row r="214">
      <c r="B214" s="3"/>
      <c r="C214" s="3"/>
      <c r="D214" s="3"/>
      <c r="E214" s="3"/>
      <c r="F214" s="3"/>
      <c r="G214" s="3"/>
      <c r="H214" s="3"/>
      <c r="I214" s="3"/>
      <c r="J214" s="3"/>
      <c r="K214" s="3"/>
      <c r="L214" s="3"/>
    </row>
    <row r="215">
      <c r="B215" s="3"/>
      <c r="C215" s="3"/>
      <c r="D215" s="3"/>
      <c r="E215" s="3"/>
      <c r="F215" s="3"/>
      <c r="G215" s="3"/>
      <c r="H215" s="3"/>
      <c r="I215" s="3"/>
      <c r="J215" s="3"/>
      <c r="K215" s="3"/>
      <c r="L215" s="3"/>
    </row>
    <row r="216">
      <c r="B216" s="3"/>
      <c r="C216" s="3"/>
      <c r="D216" s="3"/>
      <c r="E216" s="3"/>
      <c r="F216" s="3"/>
      <c r="G216" s="3"/>
      <c r="H216" s="3"/>
      <c r="I216" s="3"/>
      <c r="J216" s="3"/>
      <c r="K216" s="3"/>
      <c r="L216" s="3"/>
    </row>
    <row r="217">
      <c r="B217" s="3"/>
      <c r="C217" s="3"/>
      <c r="D217" s="3"/>
      <c r="E217" s="3"/>
      <c r="F217" s="3"/>
      <c r="G217" s="3"/>
      <c r="H217" s="3"/>
      <c r="I217" s="3"/>
      <c r="J217" s="3"/>
      <c r="K217" s="3"/>
      <c r="L217" s="3"/>
    </row>
    <row r="218">
      <c r="B218" s="3"/>
      <c r="C218" s="3"/>
      <c r="D218" s="3"/>
      <c r="E218" s="3"/>
      <c r="F218" s="3"/>
      <c r="G218" s="3"/>
      <c r="H218" s="3"/>
      <c r="I218" s="3"/>
      <c r="J218" s="3"/>
      <c r="K218" s="3"/>
      <c r="L218" s="3"/>
    </row>
    <row r="219">
      <c r="B219" s="3"/>
      <c r="C219" s="3"/>
      <c r="D219" s="3"/>
      <c r="E219" s="3"/>
      <c r="F219" s="3"/>
      <c r="G219" s="3"/>
      <c r="H219" s="3"/>
      <c r="I219" s="3"/>
      <c r="J219" s="3"/>
      <c r="K219" s="3"/>
      <c r="L219" s="3"/>
    </row>
    <row r="220">
      <c r="B220" s="3"/>
      <c r="C220" s="3"/>
      <c r="D220" s="3"/>
      <c r="E220" s="3"/>
      <c r="F220" s="3"/>
      <c r="G220" s="3"/>
      <c r="H220" s="3"/>
      <c r="I220" s="3"/>
      <c r="J220" s="3"/>
      <c r="K220" s="3"/>
      <c r="L220" s="3"/>
    </row>
    <row r="221">
      <c r="B221" s="3"/>
      <c r="C221" s="3"/>
      <c r="D221" s="3"/>
      <c r="E221" s="3"/>
      <c r="F221" s="3"/>
      <c r="G221" s="3"/>
      <c r="H221" s="3"/>
      <c r="I221" s="3"/>
      <c r="J221" s="3"/>
      <c r="K221" s="3"/>
      <c r="L221" s="3"/>
    </row>
    <row r="222">
      <c r="B222" s="3"/>
      <c r="C222" s="3"/>
      <c r="D222" s="3"/>
      <c r="E222" s="3"/>
      <c r="F222" s="3"/>
      <c r="G222" s="3"/>
      <c r="H222" s="3"/>
      <c r="I222" s="3"/>
      <c r="J222" s="3"/>
      <c r="K222" s="3"/>
      <c r="L222" s="3"/>
    </row>
    <row r="223">
      <c r="B223" s="3"/>
      <c r="C223" s="3"/>
      <c r="D223" s="3"/>
      <c r="E223" s="3"/>
      <c r="F223" s="3"/>
      <c r="G223" s="3"/>
      <c r="H223" s="3"/>
      <c r="I223" s="3"/>
      <c r="J223" s="3"/>
      <c r="K223" s="3"/>
      <c r="L223" s="3"/>
    </row>
    <row r="224">
      <c r="B224" s="3"/>
      <c r="C224" s="3"/>
      <c r="D224" s="3"/>
      <c r="E224" s="3"/>
      <c r="F224" s="3"/>
      <c r="G224" s="3"/>
      <c r="H224" s="3"/>
      <c r="I224" s="3"/>
      <c r="J224" s="3"/>
      <c r="K224" s="3"/>
      <c r="L224" s="3"/>
    </row>
    <row r="225">
      <c r="B225" s="3"/>
      <c r="C225" s="3"/>
      <c r="D225" s="3"/>
      <c r="E225" s="3"/>
      <c r="F225" s="3"/>
      <c r="G225" s="3"/>
      <c r="H225" s="3"/>
      <c r="I225" s="3"/>
      <c r="J225" s="3"/>
      <c r="K225" s="3"/>
      <c r="L225" s="3"/>
    </row>
    <row r="226">
      <c r="B226" s="3"/>
      <c r="C226" s="3"/>
      <c r="D226" s="3"/>
      <c r="E226" s="3"/>
      <c r="F226" s="3"/>
      <c r="G226" s="3"/>
      <c r="H226" s="3"/>
      <c r="I226" s="3"/>
      <c r="J226" s="3"/>
      <c r="K226" s="3"/>
      <c r="L226" s="3"/>
    </row>
    <row r="227">
      <c r="B227" s="3"/>
      <c r="C227" s="3"/>
      <c r="D227" s="3"/>
      <c r="E227" s="3"/>
      <c r="F227" s="3"/>
      <c r="G227" s="3"/>
      <c r="H227" s="3"/>
      <c r="I227" s="3"/>
      <c r="J227" s="3"/>
      <c r="K227" s="3"/>
      <c r="L227" s="3"/>
    </row>
    <row r="228">
      <c r="B228" s="3"/>
      <c r="C228" s="3"/>
      <c r="D228" s="3"/>
      <c r="E228" s="3"/>
      <c r="F228" s="3"/>
      <c r="G228" s="3"/>
      <c r="H228" s="3"/>
      <c r="I228" s="3"/>
      <c r="J228" s="3"/>
      <c r="K228" s="3"/>
      <c r="L228" s="3"/>
    </row>
    <row r="229">
      <c r="B229" s="3"/>
      <c r="C229" s="3"/>
      <c r="D229" s="3"/>
      <c r="E229" s="3"/>
      <c r="F229" s="3"/>
      <c r="G229" s="3"/>
      <c r="H229" s="3"/>
      <c r="I229" s="3"/>
      <c r="J229" s="3"/>
      <c r="K229" s="3"/>
      <c r="L229" s="3"/>
    </row>
    <row r="230">
      <c r="B230" s="3"/>
      <c r="C230" s="3"/>
      <c r="D230" s="3"/>
      <c r="E230" s="3"/>
      <c r="F230" s="3"/>
      <c r="G230" s="3"/>
      <c r="H230" s="3"/>
      <c r="I230" s="3"/>
      <c r="J230" s="3"/>
      <c r="K230" s="3"/>
      <c r="L230" s="3"/>
    </row>
    <row r="231">
      <c r="B231" s="3"/>
      <c r="C231" s="3"/>
      <c r="D231" s="3"/>
      <c r="E231" s="3"/>
      <c r="F231" s="3"/>
      <c r="G231" s="3"/>
      <c r="H231" s="3"/>
      <c r="I231" s="3"/>
      <c r="J231" s="3"/>
      <c r="K231" s="3"/>
      <c r="L231" s="3"/>
    </row>
    <row r="232">
      <c r="B232" s="3"/>
      <c r="C232" s="3"/>
      <c r="D232" s="3"/>
      <c r="E232" s="3"/>
      <c r="F232" s="3"/>
      <c r="G232" s="3"/>
      <c r="H232" s="3"/>
      <c r="I232" s="3"/>
      <c r="J232" s="3"/>
      <c r="K232" s="3"/>
      <c r="L232" s="3"/>
    </row>
    <row r="233">
      <c r="B233" s="3"/>
      <c r="C233" s="3"/>
      <c r="D233" s="3"/>
      <c r="E233" s="3"/>
      <c r="F233" s="3"/>
      <c r="G233" s="3"/>
      <c r="H233" s="3"/>
      <c r="I233" s="3"/>
      <c r="J233" s="3"/>
      <c r="K233" s="3"/>
      <c r="L233" s="3"/>
    </row>
    <row r="234">
      <c r="B234" s="3"/>
      <c r="C234" s="3"/>
      <c r="D234" s="3"/>
      <c r="E234" s="3"/>
      <c r="F234" s="3"/>
      <c r="G234" s="3"/>
      <c r="H234" s="3"/>
      <c r="I234" s="3"/>
      <c r="J234" s="3"/>
      <c r="K234" s="3"/>
      <c r="L234" s="3"/>
    </row>
    <row r="235">
      <c r="B235" s="3"/>
      <c r="C235" s="3"/>
      <c r="D235" s="3"/>
      <c r="E235" s="3"/>
      <c r="F235" s="3"/>
      <c r="G235" s="3"/>
      <c r="H235" s="3"/>
      <c r="I235" s="3"/>
      <c r="J235" s="3"/>
      <c r="K235" s="3"/>
      <c r="L235" s="3"/>
    </row>
    <row r="236">
      <c r="B236" s="3"/>
      <c r="C236" s="3"/>
      <c r="D236" s="3"/>
      <c r="E236" s="3"/>
      <c r="F236" s="3"/>
      <c r="G236" s="3"/>
      <c r="H236" s="3"/>
      <c r="I236" s="3"/>
      <c r="J236" s="3"/>
      <c r="K236" s="3"/>
      <c r="L236" s="3"/>
    </row>
    <row r="237">
      <c r="B237" s="3"/>
      <c r="C237" s="3"/>
      <c r="D237" s="3"/>
      <c r="E237" s="3"/>
      <c r="F237" s="3"/>
      <c r="G237" s="3"/>
      <c r="H237" s="3"/>
      <c r="I237" s="3"/>
      <c r="J237" s="3"/>
      <c r="K237" s="3"/>
      <c r="L237" s="3"/>
    </row>
    <row r="238">
      <c r="B238" s="3"/>
      <c r="C238" s="3"/>
      <c r="D238" s="3"/>
      <c r="E238" s="3"/>
      <c r="F238" s="3"/>
      <c r="G238" s="3"/>
      <c r="H238" s="3"/>
      <c r="I238" s="3"/>
      <c r="J238" s="3"/>
      <c r="K238" s="3"/>
      <c r="L238" s="3"/>
    </row>
    <row r="239">
      <c r="B239" s="3"/>
      <c r="C239" s="3"/>
      <c r="D239" s="3"/>
      <c r="E239" s="3"/>
      <c r="F239" s="3"/>
      <c r="G239" s="3"/>
      <c r="H239" s="3"/>
      <c r="I239" s="3"/>
      <c r="J239" s="3"/>
      <c r="K239" s="3"/>
      <c r="L239" s="3"/>
    </row>
    <row r="240">
      <c r="B240" s="3"/>
      <c r="C240" s="3"/>
      <c r="D240" s="3"/>
      <c r="E240" s="3"/>
      <c r="F240" s="3"/>
      <c r="G240" s="3"/>
      <c r="H240" s="3"/>
      <c r="I240" s="3"/>
      <c r="J240" s="3"/>
      <c r="K240" s="3"/>
      <c r="L240" s="3"/>
    </row>
    <row r="241">
      <c r="B241" s="3"/>
      <c r="C241" s="3"/>
      <c r="D241" s="3"/>
      <c r="E241" s="3"/>
      <c r="F241" s="3"/>
      <c r="G241" s="3"/>
      <c r="H241" s="3"/>
      <c r="I241" s="3"/>
      <c r="J241" s="3"/>
      <c r="K241" s="3"/>
      <c r="L241" s="3"/>
    </row>
    <row r="242">
      <c r="B242" s="3"/>
      <c r="C242" s="3"/>
      <c r="D242" s="3"/>
      <c r="E242" s="3"/>
      <c r="F242" s="3"/>
      <c r="G242" s="3"/>
      <c r="H242" s="3"/>
      <c r="I242" s="3"/>
      <c r="J242" s="3"/>
      <c r="K242" s="3"/>
      <c r="L242" s="3"/>
    </row>
    <row r="243">
      <c r="B243" s="3"/>
      <c r="C243" s="3"/>
      <c r="D243" s="3"/>
      <c r="E243" s="3"/>
      <c r="F243" s="3"/>
      <c r="G243" s="3"/>
      <c r="H243" s="3"/>
      <c r="I243" s="3"/>
      <c r="J243" s="3"/>
      <c r="K243" s="3"/>
      <c r="L243" s="3"/>
    </row>
    <row r="244">
      <c r="B244" s="3"/>
      <c r="C244" s="3"/>
      <c r="D244" s="3"/>
      <c r="E244" s="3"/>
      <c r="F244" s="3"/>
      <c r="G244" s="3"/>
      <c r="H244" s="3"/>
      <c r="I244" s="3"/>
      <c r="J244" s="3"/>
      <c r="K244" s="3"/>
      <c r="L244" s="3"/>
    </row>
    <row r="245">
      <c r="B245" s="3"/>
      <c r="C245" s="3"/>
      <c r="D245" s="3"/>
      <c r="E245" s="3"/>
      <c r="F245" s="3"/>
      <c r="G245" s="3"/>
      <c r="H245" s="3"/>
      <c r="I245" s="3"/>
      <c r="J245" s="3"/>
      <c r="K245" s="3"/>
      <c r="L245" s="3"/>
    </row>
    <row r="246">
      <c r="B246" s="3"/>
      <c r="C246" s="3"/>
      <c r="D246" s="3"/>
      <c r="E246" s="3"/>
      <c r="F246" s="3"/>
      <c r="G246" s="3"/>
      <c r="H246" s="3"/>
      <c r="I246" s="3"/>
      <c r="J246" s="3"/>
      <c r="K246" s="3"/>
      <c r="L246" s="3"/>
    </row>
    <row r="247">
      <c r="B247" s="3"/>
      <c r="C247" s="3"/>
      <c r="D247" s="3"/>
      <c r="E247" s="3"/>
      <c r="F247" s="3"/>
      <c r="G247" s="3"/>
      <c r="H247" s="3"/>
      <c r="I247" s="3"/>
      <c r="J247" s="3"/>
      <c r="K247" s="3"/>
      <c r="L247" s="3"/>
    </row>
    <row r="248">
      <c r="B248" s="3"/>
      <c r="C248" s="3"/>
      <c r="D248" s="3"/>
      <c r="E248" s="3"/>
      <c r="F248" s="3"/>
      <c r="G248" s="3"/>
      <c r="H248" s="3"/>
      <c r="I248" s="3"/>
      <c r="J248" s="3"/>
      <c r="K248" s="3"/>
      <c r="L248" s="3"/>
    </row>
    <row r="249">
      <c r="B249" s="3"/>
      <c r="C249" s="3"/>
      <c r="D249" s="3"/>
      <c r="E249" s="3"/>
      <c r="F249" s="3"/>
      <c r="G249" s="3"/>
      <c r="H249" s="3"/>
      <c r="I249" s="3"/>
      <c r="J249" s="3"/>
      <c r="K249" s="3"/>
      <c r="L249" s="3"/>
    </row>
    <row r="250">
      <c r="B250" s="3"/>
      <c r="C250" s="3"/>
      <c r="D250" s="3"/>
      <c r="E250" s="3"/>
      <c r="F250" s="3"/>
      <c r="G250" s="3"/>
      <c r="H250" s="3"/>
      <c r="I250" s="3"/>
      <c r="J250" s="3"/>
      <c r="K250" s="3"/>
      <c r="L250" s="3"/>
    </row>
    <row r="251">
      <c r="B251" s="3"/>
      <c r="C251" s="3"/>
      <c r="D251" s="3"/>
      <c r="E251" s="3"/>
      <c r="F251" s="3"/>
      <c r="G251" s="3"/>
      <c r="H251" s="3"/>
      <c r="I251" s="3"/>
      <c r="J251" s="3"/>
      <c r="K251" s="3"/>
      <c r="L251" s="3"/>
    </row>
    <row r="252">
      <c r="B252" s="3"/>
      <c r="C252" s="3"/>
      <c r="D252" s="3"/>
      <c r="E252" s="3"/>
      <c r="F252" s="3"/>
      <c r="G252" s="3"/>
      <c r="H252" s="3"/>
      <c r="I252" s="3"/>
      <c r="J252" s="3"/>
      <c r="K252" s="3"/>
      <c r="L252" s="3"/>
    </row>
    <row r="253">
      <c r="B253" s="3"/>
      <c r="C253" s="3"/>
      <c r="D253" s="3"/>
      <c r="E253" s="3"/>
      <c r="F253" s="3"/>
      <c r="G253" s="3"/>
      <c r="H253" s="3"/>
      <c r="I253" s="3"/>
      <c r="J253" s="3"/>
      <c r="K253" s="3"/>
      <c r="L253" s="3"/>
    </row>
    <row r="254">
      <c r="B254" s="3"/>
      <c r="C254" s="3"/>
      <c r="D254" s="3"/>
      <c r="E254" s="3"/>
      <c r="F254" s="3"/>
      <c r="G254" s="3"/>
      <c r="H254" s="3"/>
      <c r="I254" s="3"/>
      <c r="J254" s="3"/>
      <c r="K254" s="3"/>
      <c r="L254" s="3"/>
    </row>
    <row r="255">
      <c r="B255" s="3"/>
      <c r="C255" s="3"/>
      <c r="D255" s="3"/>
      <c r="E255" s="3"/>
      <c r="F255" s="3"/>
      <c r="G255" s="3"/>
      <c r="H255" s="3"/>
      <c r="I255" s="3"/>
      <c r="J255" s="3"/>
      <c r="K255" s="3"/>
      <c r="L255" s="3"/>
    </row>
    <row r="256">
      <c r="B256" s="3"/>
      <c r="C256" s="3"/>
      <c r="D256" s="3"/>
      <c r="E256" s="3"/>
      <c r="F256" s="3"/>
      <c r="G256" s="3"/>
      <c r="H256" s="3"/>
      <c r="I256" s="3"/>
      <c r="J256" s="3"/>
      <c r="K256" s="3"/>
      <c r="L256" s="3"/>
    </row>
    <row r="257">
      <c r="B257" s="3"/>
      <c r="C257" s="3"/>
      <c r="D257" s="3"/>
      <c r="E257" s="3"/>
      <c r="F257" s="3"/>
      <c r="G257" s="3"/>
      <c r="H257" s="3"/>
      <c r="I257" s="3"/>
      <c r="J257" s="3"/>
      <c r="K257" s="3"/>
      <c r="L257" s="3"/>
    </row>
    <row r="258">
      <c r="B258" s="3"/>
      <c r="C258" s="3"/>
      <c r="D258" s="3"/>
      <c r="E258" s="3"/>
      <c r="F258" s="3"/>
      <c r="G258" s="3"/>
      <c r="H258" s="3"/>
      <c r="I258" s="3"/>
      <c r="J258" s="3"/>
      <c r="K258" s="3"/>
      <c r="L258" s="3"/>
    </row>
    <row r="259">
      <c r="B259" s="3"/>
      <c r="C259" s="3"/>
      <c r="D259" s="3"/>
      <c r="E259" s="3"/>
      <c r="F259" s="3"/>
      <c r="G259" s="3"/>
      <c r="H259" s="3"/>
      <c r="I259" s="3"/>
      <c r="J259" s="3"/>
      <c r="K259" s="3"/>
      <c r="L259" s="3"/>
    </row>
    <row r="260">
      <c r="B260" s="3"/>
      <c r="C260" s="3"/>
      <c r="D260" s="3"/>
      <c r="E260" s="3"/>
      <c r="F260" s="3"/>
      <c r="G260" s="3"/>
      <c r="H260" s="3"/>
      <c r="I260" s="3"/>
      <c r="J260" s="3"/>
      <c r="K260" s="3"/>
      <c r="L260" s="3"/>
    </row>
    <row r="261">
      <c r="B261" s="3"/>
      <c r="C261" s="3"/>
      <c r="D261" s="3"/>
      <c r="E261" s="3"/>
      <c r="F261" s="3"/>
      <c r="G261" s="3"/>
      <c r="H261" s="3"/>
      <c r="I261" s="3"/>
      <c r="J261" s="3"/>
      <c r="K261" s="3"/>
      <c r="L261" s="3"/>
    </row>
    <row r="262">
      <c r="B262" s="3"/>
      <c r="C262" s="3"/>
      <c r="D262" s="3"/>
      <c r="E262" s="3"/>
      <c r="F262" s="3"/>
      <c r="G262" s="3"/>
      <c r="H262" s="3"/>
      <c r="I262" s="3"/>
      <c r="J262" s="3"/>
      <c r="K262" s="3"/>
      <c r="L262" s="3"/>
    </row>
    <row r="263">
      <c r="B263" s="3"/>
      <c r="C263" s="3"/>
      <c r="D263" s="3"/>
      <c r="E263" s="3"/>
      <c r="F263" s="3"/>
      <c r="G263" s="3"/>
      <c r="H263" s="3"/>
      <c r="I263" s="3"/>
      <c r="J263" s="3"/>
      <c r="K263" s="3"/>
      <c r="L263" s="3"/>
    </row>
    <row r="264">
      <c r="B264" s="3"/>
      <c r="C264" s="3"/>
      <c r="D264" s="3"/>
      <c r="E264" s="3"/>
      <c r="F264" s="3"/>
      <c r="G264" s="3"/>
      <c r="H264" s="3"/>
      <c r="I264" s="3"/>
      <c r="J264" s="3"/>
      <c r="K264" s="3"/>
      <c r="L264" s="3"/>
    </row>
    <row r="265">
      <c r="B265" s="3"/>
      <c r="C265" s="3"/>
      <c r="D265" s="3"/>
      <c r="E265" s="3"/>
      <c r="F265" s="3"/>
      <c r="G265" s="3"/>
      <c r="H265" s="3"/>
      <c r="I265" s="3"/>
      <c r="J265" s="3"/>
      <c r="K265" s="3"/>
      <c r="L265" s="3"/>
    </row>
    <row r="266">
      <c r="B266" s="3"/>
      <c r="C266" s="3"/>
      <c r="D266" s="3"/>
      <c r="E266" s="3"/>
      <c r="F266" s="3"/>
      <c r="G266" s="3"/>
      <c r="H266" s="3"/>
      <c r="I266" s="3"/>
      <c r="J266" s="3"/>
      <c r="K266" s="3"/>
      <c r="L266" s="3"/>
    </row>
    <row r="267">
      <c r="B267" s="3"/>
      <c r="C267" s="3"/>
      <c r="D267" s="3"/>
      <c r="E267" s="3"/>
      <c r="F267" s="3"/>
      <c r="G267" s="3"/>
      <c r="H267" s="3"/>
      <c r="I267" s="3"/>
      <c r="J267" s="3"/>
      <c r="K267" s="3"/>
      <c r="L267" s="3"/>
    </row>
    <row r="268">
      <c r="B268" s="3"/>
      <c r="C268" s="3"/>
      <c r="D268" s="3"/>
      <c r="E268" s="3"/>
      <c r="F268" s="3"/>
      <c r="G268" s="3"/>
      <c r="H268" s="3"/>
      <c r="I268" s="3"/>
      <c r="J268" s="3"/>
      <c r="K268" s="3"/>
      <c r="L268" s="3"/>
    </row>
    <row r="269">
      <c r="B269" s="3"/>
      <c r="C269" s="3"/>
      <c r="D269" s="3"/>
      <c r="E269" s="3"/>
      <c r="F269" s="3"/>
      <c r="G269" s="3"/>
      <c r="H269" s="3"/>
      <c r="I269" s="3"/>
      <c r="J269" s="3"/>
      <c r="K269" s="3"/>
      <c r="L269" s="3"/>
    </row>
    <row r="270">
      <c r="B270" s="3"/>
      <c r="C270" s="3"/>
      <c r="D270" s="3"/>
      <c r="E270" s="3"/>
      <c r="F270" s="3"/>
      <c r="G270" s="3"/>
      <c r="H270" s="3"/>
      <c r="I270" s="3"/>
      <c r="J270" s="3"/>
      <c r="K270" s="3"/>
      <c r="L270" s="3"/>
    </row>
    <row r="271">
      <c r="B271" s="3"/>
      <c r="C271" s="3"/>
      <c r="D271" s="3"/>
      <c r="E271" s="3"/>
      <c r="F271" s="3"/>
      <c r="G271" s="3"/>
      <c r="H271" s="3"/>
      <c r="I271" s="3"/>
      <c r="J271" s="3"/>
      <c r="K271" s="3"/>
      <c r="L271" s="3"/>
    </row>
    <row r="272">
      <c r="B272" s="3"/>
      <c r="C272" s="3"/>
      <c r="D272" s="3"/>
      <c r="E272" s="3"/>
      <c r="F272" s="3"/>
      <c r="G272" s="3"/>
      <c r="H272" s="3"/>
      <c r="I272" s="3"/>
      <c r="J272" s="3"/>
      <c r="K272" s="3"/>
      <c r="L272" s="3"/>
    </row>
    <row r="273">
      <c r="B273" s="3"/>
      <c r="C273" s="3"/>
      <c r="D273" s="3"/>
      <c r="E273" s="3"/>
      <c r="F273" s="3"/>
      <c r="G273" s="3"/>
      <c r="H273" s="3"/>
      <c r="I273" s="3"/>
      <c r="J273" s="3"/>
      <c r="K273" s="3"/>
      <c r="L273" s="3"/>
    </row>
    <row r="274">
      <c r="B274" s="3"/>
      <c r="C274" s="3"/>
      <c r="D274" s="3"/>
      <c r="E274" s="3"/>
      <c r="F274" s="3"/>
      <c r="G274" s="3"/>
      <c r="H274" s="3"/>
      <c r="I274" s="3"/>
      <c r="J274" s="3"/>
      <c r="K274" s="3"/>
      <c r="L274" s="3"/>
    </row>
    <row r="275">
      <c r="B275" s="3"/>
      <c r="C275" s="3"/>
      <c r="D275" s="3"/>
      <c r="E275" s="3"/>
      <c r="F275" s="3"/>
      <c r="G275" s="3"/>
      <c r="H275" s="3"/>
      <c r="I275" s="3"/>
      <c r="J275" s="3"/>
      <c r="K275" s="3"/>
      <c r="L275" s="3"/>
    </row>
    <row r="276">
      <c r="B276" s="3"/>
      <c r="C276" s="3"/>
      <c r="D276" s="3"/>
      <c r="E276" s="3"/>
      <c r="F276" s="3"/>
      <c r="G276" s="3"/>
      <c r="H276" s="3"/>
      <c r="I276" s="3"/>
      <c r="J276" s="3"/>
      <c r="K276" s="3"/>
      <c r="L276" s="3"/>
    </row>
    <row r="277">
      <c r="B277" s="3"/>
      <c r="C277" s="3"/>
      <c r="D277" s="3"/>
      <c r="E277" s="3"/>
      <c r="F277" s="3"/>
      <c r="G277" s="3"/>
      <c r="H277" s="3"/>
      <c r="I277" s="3"/>
      <c r="J277" s="3"/>
      <c r="K277" s="3"/>
      <c r="L277" s="3"/>
    </row>
    <row r="278">
      <c r="B278" s="3"/>
      <c r="C278" s="3"/>
      <c r="D278" s="3"/>
      <c r="E278" s="3"/>
      <c r="F278" s="3"/>
      <c r="G278" s="3"/>
      <c r="H278" s="3"/>
      <c r="I278" s="3"/>
      <c r="J278" s="3"/>
      <c r="K278" s="3"/>
      <c r="L278" s="3"/>
    </row>
    <row r="279">
      <c r="B279" s="3"/>
      <c r="C279" s="3"/>
      <c r="D279" s="3"/>
      <c r="E279" s="3"/>
      <c r="F279" s="3"/>
      <c r="G279" s="3"/>
      <c r="H279" s="3"/>
      <c r="I279" s="3"/>
      <c r="J279" s="3"/>
      <c r="K279" s="3"/>
      <c r="L279" s="3"/>
    </row>
    <row r="280">
      <c r="B280" s="3"/>
      <c r="C280" s="3"/>
      <c r="D280" s="3"/>
      <c r="E280" s="3"/>
      <c r="F280" s="3"/>
      <c r="G280" s="3"/>
      <c r="H280" s="3"/>
      <c r="I280" s="3"/>
      <c r="J280" s="3"/>
      <c r="K280" s="3"/>
      <c r="L280" s="3"/>
    </row>
    <row r="281">
      <c r="B281" s="3"/>
      <c r="C281" s="3"/>
      <c r="D281" s="3"/>
      <c r="E281" s="3"/>
      <c r="F281" s="3"/>
      <c r="G281" s="3"/>
      <c r="H281" s="3"/>
      <c r="I281" s="3"/>
      <c r="J281" s="3"/>
      <c r="K281" s="3"/>
      <c r="L281" s="3"/>
    </row>
    <row r="282">
      <c r="B282" s="3"/>
      <c r="C282" s="3"/>
      <c r="D282" s="3"/>
      <c r="E282" s="3"/>
      <c r="F282" s="3"/>
      <c r="G282" s="3"/>
      <c r="H282" s="3"/>
      <c r="I282" s="3"/>
      <c r="J282" s="3"/>
      <c r="K282" s="3"/>
      <c r="L282" s="3"/>
    </row>
    <row r="283">
      <c r="B283" s="3"/>
      <c r="C283" s="3"/>
      <c r="D283" s="3"/>
      <c r="E283" s="3"/>
      <c r="F283" s="3"/>
      <c r="G283" s="3"/>
      <c r="H283" s="3"/>
      <c r="I283" s="3"/>
      <c r="J283" s="3"/>
      <c r="K283" s="3"/>
      <c r="L283" s="3"/>
    </row>
    <row r="284">
      <c r="B284" s="3"/>
      <c r="C284" s="3"/>
      <c r="D284" s="3"/>
      <c r="E284" s="3"/>
      <c r="F284" s="3"/>
      <c r="G284" s="3"/>
      <c r="H284" s="3"/>
      <c r="I284" s="3"/>
      <c r="J284" s="3"/>
      <c r="K284" s="3"/>
      <c r="L284" s="3"/>
    </row>
    <row r="285">
      <c r="B285" s="3"/>
      <c r="C285" s="3"/>
      <c r="D285" s="3"/>
      <c r="E285" s="3"/>
      <c r="F285" s="3"/>
      <c r="G285" s="3"/>
      <c r="H285" s="3"/>
      <c r="I285" s="3"/>
      <c r="J285" s="3"/>
      <c r="K285" s="3"/>
      <c r="L285" s="3"/>
    </row>
    <row r="286">
      <c r="B286" s="3"/>
      <c r="C286" s="3"/>
      <c r="D286" s="3"/>
      <c r="E286" s="3"/>
      <c r="F286" s="3"/>
      <c r="G286" s="3"/>
      <c r="H286" s="3"/>
      <c r="I286" s="3"/>
      <c r="J286" s="3"/>
      <c r="K286" s="3"/>
      <c r="L286" s="3"/>
    </row>
    <row r="287">
      <c r="B287" s="3"/>
      <c r="C287" s="3"/>
      <c r="D287" s="3"/>
      <c r="E287" s="3"/>
      <c r="F287" s="3"/>
      <c r="G287" s="3"/>
      <c r="H287" s="3"/>
      <c r="I287" s="3"/>
      <c r="J287" s="3"/>
      <c r="K287" s="3"/>
      <c r="L287" s="3"/>
    </row>
    <row r="288">
      <c r="B288" s="3"/>
      <c r="C288" s="3"/>
      <c r="D288" s="3"/>
      <c r="E288" s="3"/>
      <c r="F288" s="3"/>
      <c r="G288" s="3"/>
      <c r="H288" s="3"/>
      <c r="I288" s="3"/>
      <c r="J288" s="3"/>
      <c r="K288" s="3"/>
      <c r="L288" s="3"/>
    </row>
    <row r="289">
      <c r="B289" s="3"/>
      <c r="C289" s="3"/>
      <c r="D289" s="3"/>
      <c r="E289" s="3"/>
      <c r="F289" s="3"/>
      <c r="G289" s="3"/>
      <c r="H289" s="3"/>
      <c r="I289" s="3"/>
      <c r="J289" s="3"/>
      <c r="K289" s="3"/>
      <c r="L289" s="3"/>
    </row>
    <row r="290">
      <c r="B290" s="3"/>
      <c r="C290" s="3"/>
      <c r="D290" s="3"/>
      <c r="E290" s="3"/>
      <c r="F290" s="3"/>
      <c r="G290" s="3"/>
      <c r="H290" s="3"/>
      <c r="I290" s="3"/>
      <c r="J290" s="3"/>
      <c r="K290" s="3"/>
      <c r="L290" s="3"/>
    </row>
    <row r="291">
      <c r="B291" s="3"/>
      <c r="C291" s="3"/>
      <c r="D291" s="3"/>
      <c r="E291" s="3"/>
      <c r="F291" s="3"/>
      <c r="G291" s="3"/>
      <c r="H291" s="3"/>
      <c r="I291" s="3"/>
      <c r="J291" s="3"/>
      <c r="K291" s="3"/>
      <c r="L291" s="3"/>
    </row>
    <row r="292">
      <c r="B292" s="3"/>
      <c r="C292" s="3"/>
      <c r="D292" s="3"/>
      <c r="E292" s="3"/>
      <c r="F292" s="3"/>
      <c r="G292" s="3"/>
      <c r="H292" s="3"/>
      <c r="I292" s="3"/>
      <c r="J292" s="3"/>
      <c r="K292" s="3"/>
      <c r="L292" s="3"/>
    </row>
    <row r="293">
      <c r="B293" s="3"/>
      <c r="C293" s="3"/>
      <c r="D293" s="3"/>
      <c r="E293" s="3"/>
      <c r="F293" s="3"/>
      <c r="G293" s="3"/>
      <c r="H293" s="3"/>
      <c r="I293" s="3"/>
      <c r="J293" s="3"/>
      <c r="K293" s="3"/>
      <c r="L293" s="3"/>
    </row>
    <row r="294">
      <c r="B294" s="3"/>
      <c r="C294" s="3"/>
      <c r="D294" s="3"/>
      <c r="E294" s="3"/>
      <c r="F294" s="3"/>
      <c r="G294" s="3"/>
      <c r="H294" s="3"/>
      <c r="I294" s="3"/>
      <c r="J294" s="3"/>
      <c r="K294" s="3"/>
      <c r="L294" s="3"/>
    </row>
    <row r="295">
      <c r="B295" s="3"/>
      <c r="C295" s="3"/>
      <c r="D295" s="3"/>
      <c r="E295" s="3"/>
      <c r="F295" s="3"/>
      <c r="G295" s="3"/>
      <c r="H295" s="3"/>
      <c r="I295" s="3"/>
      <c r="J295" s="3"/>
      <c r="K295" s="3"/>
      <c r="L295" s="3"/>
    </row>
    <row r="296">
      <c r="B296" s="3"/>
      <c r="C296" s="3"/>
      <c r="D296" s="3"/>
      <c r="E296" s="3"/>
      <c r="F296" s="3"/>
      <c r="G296" s="3"/>
      <c r="H296" s="3"/>
      <c r="I296" s="3"/>
      <c r="J296" s="3"/>
      <c r="K296" s="3"/>
      <c r="L296" s="3"/>
    </row>
    <row r="297">
      <c r="B297" s="3"/>
      <c r="C297" s="3"/>
      <c r="D297" s="3"/>
      <c r="E297" s="3"/>
      <c r="F297" s="3"/>
      <c r="G297" s="3"/>
      <c r="H297" s="3"/>
      <c r="I297" s="3"/>
      <c r="J297" s="3"/>
      <c r="K297" s="3"/>
      <c r="L297" s="3"/>
    </row>
    <row r="298">
      <c r="B298" s="3"/>
      <c r="C298" s="3"/>
      <c r="D298" s="3"/>
      <c r="E298" s="3"/>
      <c r="F298" s="3"/>
      <c r="G298" s="3"/>
      <c r="H298" s="3"/>
      <c r="I298" s="3"/>
      <c r="J298" s="3"/>
      <c r="K298" s="3"/>
      <c r="L298" s="3"/>
    </row>
    <row r="299">
      <c r="B299" s="3"/>
      <c r="C299" s="3"/>
      <c r="D299" s="3"/>
      <c r="E299" s="3"/>
      <c r="F299" s="3"/>
      <c r="G299" s="3"/>
      <c r="H299" s="3"/>
      <c r="I299" s="3"/>
      <c r="J299" s="3"/>
      <c r="K299" s="3"/>
      <c r="L299" s="3"/>
    </row>
    <row r="300">
      <c r="B300" s="3"/>
      <c r="C300" s="3"/>
      <c r="D300" s="3"/>
      <c r="E300" s="3"/>
      <c r="F300" s="3"/>
      <c r="G300" s="3"/>
      <c r="H300" s="3"/>
      <c r="I300" s="3"/>
      <c r="J300" s="3"/>
      <c r="K300" s="3"/>
      <c r="L300" s="3"/>
    </row>
    <row r="301">
      <c r="B301" s="3"/>
      <c r="C301" s="3"/>
      <c r="D301" s="3"/>
      <c r="E301" s="3"/>
      <c r="F301" s="3"/>
      <c r="G301" s="3"/>
      <c r="H301" s="3"/>
      <c r="I301" s="3"/>
      <c r="J301" s="3"/>
      <c r="K301" s="3"/>
      <c r="L301" s="3"/>
    </row>
    <row r="302">
      <c r="B302" s="3"/>
      <c r="C302" s="3"/>
      <c r="D302" s="3"/>
      <c r="E302" s="3"/>
      <c r="F302" s="3"/>
      <c r="G302" s="3"/>
      <c r="H302" s="3"/>
      <c r="I302" s="3"/>
      <c r="J302" s="3"/>
      <c r="K302" s="3"/>
      <c r="L302" s="3"/>
    </row>
    <row r="303">
      <c r="B303" s="3"/>
      <c r="C303" s="3"/>
      <c r="D303" s="3"/>
      <c r="E303" s="3"/>
      <c r="F303" s="3"/>
      <c r="G303" s="3"/>
      <c r="H303" s="3"/>
      <c r="I303" s="3"/>
      <c r="J303" s="3"/>
      <c r="K303" s="3"/>
      <c r="L303" s="3"/>
    </row>
    <row r="304">
      <c r="B304" s="3"/>
      <c r="C304" s="3"/>
      <c r="D304" s="3"/>
      <c r="E304" s="3"/>
      <c r="F304" s="3"/>
      <c r="G304" s="3"/>
      <c r="H304" s="3"/>
      <c r="I304" s="3"/>
      <c r="J304" s="3"/>
      <c r="K304" s="3"/>
      <c r="L304" s="3"/>
    </row>
    <row r="305">
      <c r="B305" s="3"/>
      <c r="C305" s="3"/>
      <c r="D305" s="3"/>
      <c r="E305" s="3"/>
      <c r="F305" s="3"/>
      <c r="G305" s="3"/>
      <c r="H305" s="3"/>
      <c r="I305" s="3"/>
      <c r="J305" s="3"/>
      <c r="K305" s="3"/>
      <c r="L305" s="3"/>
    </row>
    <row r="306">
      <c r="B306" s="3"/>
      <c r="C306" s="3"/>
      <c r="D306" s="3"/>
      <c r="E306" s="3"/>
      <c r="F306" s="3"/>
      <c r="G306" s="3"/>
      <c r="H306" s="3"/>
      <c r="I306" s="3"/>
      <c r="J306" s="3"/>
      <c r="K306" s="3"/>
      <c r="L306" s="3"/>
    </row>
    <row r="307">
      <c r="B307" s="3"/>
      <c r="C307" s="3"/>
      <c r="D307" s="3"/>
      <c r="E307" s="3"/>
      <c r="F307" s="3"/>
      <c r="G307" s="3"/>
      <c r="H307" s="3"/>
      <c r="I307" s="3"/>
      <c r="J307" s="3"/>
      <c r="K307" s="3"/>
      <c r="L307" s="3"/>
    </row>
    <row r="308">
      <c r="B308" s="3"/>
      <c r="C308" s="3"/>
      <c r="D308" s="3"/>
      <c r="E308" s="3"/>
      <c r="F308" s="3"/>
      <c r="G308" s="3"/>
      <c r="H308" s="3"/>
      <c r="I308" s="3"/>
      <c r="J308" s="3"/>
      <c r="K308" s="3"/>
      <c r="L308" s="3"/>
    </row>
    <row r="309">
      <c r="B309" s="3"/>
      <c r="C309" s="3"/>
      <c r="D309" s="3"/>
      <c r="E309" s="3"/>
      <c r="F309" s="3"/>
      <c r="G309" s="3"/>
      <c r="H309" s="3"/>
      <c r="I309" s="3"/>
      <c r="J309" s="3"/>
      <c r="K309" s="3"/>
      <c r="L309" s="3"/>
    </row>
    <row r="310">
      <c r="B310" s="3"/>
      <c r="C310" s="3"/>
      <c r="D310" s="3"/>
      <c r="E310" s="3"/>
      <c r="F310" s="3"/>
      <c r="G310" s="3"/>
      <c r="H310" s="3"/>
      <c r="I310" s="3"/>
      <c r="J310" s="3"/>
      <c r="K310" s="3"/>
      <c r="L310" s="3"/>
    </row>
    <row r="311">
      <c r="B311" s="3"/>
      <c r="C311" s="3"/>
      <c r="D311" s="3"/>
      <c r="E311" s="3"/>
      <c r="F311" s="3"/>
      <c r="G311" s="3"/>
      <c r="H311" s="3"/>
      <c r="I311" s="3"/>
      <c r="J311" s="3"/>
      <c r="K311" s="3"/>
      <c r="L311" s="3"/>
    </row>
    <row r="312">
      <c r="B312" s="3"/>
      <c r="C312" s="3"/>
      <c r="D312" s="3"/>
      <c r="E312" s="3"/>
      <c r="F312" s="3"/>
      <c r="G312" s="3"/>
      <c r="H312" s="3"/>
      <c r="I312" s="3"/>
      <c r="J312" s="3"/>
      <c r="K312" s="3"/>
      <c r="L312" s="3"/>
    </row>
    <row r="313">
      <c r="B313" s="3"/>
      <c r="C313" s="3"/>
      <c r="D313" s="3"/>
      <c r="E313" s="3"/>
      <c r="F313" s="3"/>
      <c r="G313" s="3"/>
      <c r="H313" s="3"/>
      <c r="I313" s="3"/>
      <c r="J313" s="3"/>
      <c r="K313" s="3"/>
      <c r="L313" s="3"/>
    </row>
    <row r="314">
      <c r="B314" s="3"/>
      <c r="C314" s="3"/>
      <c r="D314" s="3"/>
      <c r="E314" s="3"/>
      <c r="F314" s="3"/>
      <c r="G314" s="3"/>
      <c r="H314" s="3"/>
      <c r="I314" s="3"/>
      <c r="J314" s="3"/>
      <c r="K314" s="3"/>
      <c r="L314" s="3"/>
    </row>
    <row r="315">
      <c r="B315" s="3"/>
      <c r="C315" s="3"/>
      <c r="D315" s="3"/>
      <c r="E315" s="3"/>
      <c r="F315" s="3"/>
      <c r="G315" s="3"/>
      <c r="H315" s="3"/>
      <c r="I315" s="3"/>
      <c r="J315" s="3"/>
      <c r="K315" s="3"/>
      <c r="L315" s="3"/>
    </row>
    <row r="316">
      <c r="B316" s="3"/>
      <c r="C316" s="3"/>
      <c r="D316" s="3"/>
      <c r="E316" s="3"/>
      <c r="F316" s="3"/>
      <c r="G316" s="3"/>
      <c r="H316" s="3"/>
      <c r="I316" s="3"/>
      <c r="J316" s="3"/>
      <c r="K316" s="3"/>
      <c r="L316" s="3"/>
    </row>
    <row r="317">
      <c r="B317" s="3"/>
      <c r="C317" s="3"/>
      <c r="D317" s="3"/>
      <c r="E317" s="3"/>
      <c r="F317" s="3"/>
      <c r="G317" s="3"/>
      <c r="H317" s="3"/>
      <c r="I317" s="3"/>
      <c r="J317" s="3"/>
      <c r="K317" s="3"/>
      <c r="L317" s="3"/>
    </row>
    <row r="318">
      <c r="B318" s="3"/>
      <c r="C318" s="3"/>
      <c r="D318" s="3"/>
      <c r="E318" s="3"/>
      <c r="F318" s="3"/>
      <c r="G318" s="3"/>
      <c r="H318" s="3"/>
      <c r="I318" s="3"/>
      <c r="J318" s="3"/>
      <c r="K318" s="3"/>
      <c r="L318" s="3"/>
    </row>
    <row r="319">
      <c r="B319" s="3"/>
      <c r="C319" s="3"/>
      <c r="D319" s="3"/>
      <c r="E319" s="3"/>
      <c r="F319" s="3"/>
      <c r="G319" s="3"/>
      <c r="H319" s="3"/>
      <c r="I319" s="3"/>
      <c r="J319" s="3"/>
      <c r="K319" s="3"/>
      <c r="L319" s="3"/>
    </row>
    <row r="320">
      <c r="B320" s="3"/>
      <c r="C320" s="3"/>
      <c r="D320" s="3"/>
      <c r="E320" s="3"/>
      <c r="F320" s="3"/>
      <c r="G320" s="3"/>
      <c r="H320" s="3"/>
      <c r="I320" s="3"/>
      <c r="J320" s="3"/>
      <c r="K320" s="3"/>
      <c r="L320" s="3"/>
    </row>
    <row r="321">
      <c r="B321" s="3"/>
      <c r="C321" s="3"/>
      <c r="D321" s="3"/>
      <c r="E321" s="3"/>
      <c r="F321" s="3"/>
      <c r="G321" s="3"/>
      <c r="H321" s="3"/>
      <c r="I321" s="3"/>
      <c r="J321" s="3"/>
      <c r="K321" s="3"/>
      <c r="L321" s="3"/>
    </row>
    <row r="322">
      <c r="B322" s="3"/>
      <c r="C322" s="3"/>
      <c r="D322" s="3"/>
      <c r="E322" s="3"/>
      <c r="F322" s="3"/>
      <c r="G322" s="3"/>
      <c r="H322" s="3"/>
      <c r="I322" s="3"/>
      <c r="J322" s="3"/>
      <c r="K322" s="3"/>
      <c r="L322" s="3"/>
    </row>
    <row r="323">
      <c r="B323" s="3"/>
      <c r="C323" s="3"/>
      <c r="D323" s="3"/>
      <c r="E323" s="3"/>
      <c r="F323" s="3"/>
      <c r="G323" s="3"/>
      <c r="H323" s="3"/>
      <c r="I323" s="3"/>
      <c r="J323" s="3"/>
      <c r="K323" s="3"/>
      <c r="L323" s="3"/>
    </row>
    <row r="324">
      <c r="B324" s="3"/>
      <c r="C324" s="3"/>
      <c r="D324" s="3"/>
      <c r="E324" s="3"/>
      <c r="F324" s="3"/>
      <c r="G324" s="3"/>
      <c r="H324" s="3"/>
      <c r="I324" s="3"/>
      <c r="J324" s="3"/>
      <c r="K324" s="3"/>
      <c r="L324" s="3"/>
    </row>
    <row r="325">
      <c r="B325" s="3"/>
      <c r="C325" s="3"/>
      <c r="D325" s="3"/>
      <c r="E325" s="3"/>
      <c r="F325" s="3"/>
      <c r="G325" s="3"/>
      <c r="H325" s="3"/>
      <c r="I325" s="3"/>
      <c r="J325" s="3"/>
      <c r="K325" s="3"/>
      <c r="L325" s="3"/>
    </row>
    <row r="326">
      <c r="B326" s="3"/>
      <c r="C326" s="3"/>
      <c r="D326" s="3"/>
      <c r="E326" s="3"/>
      <c r="F326" s="3"/>
      <c r="G326" s="3"/>
      <c r="H326" s="3"/>
      <c r="I326" s="3"/>
      <c r="J326" s="3"/>
      <c r="K326" s="3"/>
      <c r="L326" s="3"/>
    </row>
    <row r="327">
      <c r="B327" s="3"/>
      <c r="C327" s="3"/>
      <c r="D327" s="3"/>
      <c r="E327" s="3"/>
      <c r="F327" s="3"/>
      <c r="G327" s="3"/>
      <c r="H327" s="3"/>
      <c r="I327" s="3"/>
      <c r="J327" s="3"/>
      <c r="K327" s="3"/>
      <c r="L327" s="3"/>
    </row>
    <row r="328">
      <c r="B328" s="3"/>
      <c r="C328" s="3"/>
      <c r="D328" s="3"/>
      <c r="E328" s="3"/>
      <c r="F328" s="3"/>
      <c r="G328" s="3"/>
      <c r="H328" s="3"/>
      <c r="I328" s="3"/>
      <c r="J328" s="3"/>
      <c r="K328" s="3"/>
      <c r="L328" s="3"/>
    </row>
    <row r="329">
      <c r="B329" s="3"/>
      <c r="C329" s="3"/>
      <c r="D329" s="3"/>
      <c r="E329" s="3"/>
      <c r="F329" s="3"/>
      <c r="G329" s="3"/>
      <c r="H329" s="3"/>
      <c r="I329" s="3"/>
      <c r="J329" s="3"/>
      <c r="K329" s="3"/>
      <c r="L329" s="3"/>
    </row>
    <row r="330">
      <c r="B330" s="3"/>
      <c r="C330" s="3"/>
      <c r="D330" s="3"/>
      <c r="E330" s="3"/>
      <c r="F330" s="3"/>
      <c r="G330" s="3"/>
      <c r="H330" s="3"/>
      <c r="I330" s="3"/>
      <c r="J330" s="3"/>
      <c r="K330" s="3"/>
      <c r="L330" s="3"/>
    </row>
    <row r="331">
      <c r="B331" s="3"/>
      <c r="C331" s="3"/>
      <c r="D331" s="3"/>
      <c r="E331" s="3"/>
      <c r="F331" s="3"/>
      <c r="G331" s="3"/>
      <c r="H331" s="3"/>
      <c r="I331" s="3"/>
      <c r="J331" s="3"/>
      <c r="K331" s="3"/>
      <c r="L331" s="3"/>
    </row>
    <row r="332">
      <c r="B332" s="3"/>
      <c r="C332" s="3"/>
      <c r="D332" s="3"/>
      <c r="E332" s="3"/>
      <c r="F332" s="3"/>
      <c r="G332" s="3"/>
      <c r="H332" s="3"/>
      <c r="I332" s="3"/>
      <c r="J332" s="3"/>
      <c r="K332" s="3"/>
      <c r="L332" s="3"/>
    </row>
    <row r="333">
      <c r="B333" s="3"/>
      <c r="C333" s="3"/>
      <c r="D333" s="3"/>
      <c r="E333" s="3"/>
      <c r="F333" s="3"/>
      <c r="G333" s="3"/>
      <c r="H333" s="3"/>
      <c r="I333" s="3"/>
      <c r="J333" s="3"/>
      <c r="K333" s="3"/>
      <c r="L333" s="3"/>
    </row>
    <row r="334">
      <c r="B334" s="3"/>
      <c r="C334" s="3"/>
      <c r="D334" s="3"/>
      <c r="E334" s="3"/>
      <c r="F334" s="3"/>
      <c r="G334" s="3"/>
      <c r="H334" s="3"/>
      <c r="I334" s="3"/>
      <c r="J334" s="3"/>
      <c r="K334" s="3"/>
      <c r="L334" s="3"/>
    </row>
    <row r="335">
      <c r="B335" s="3"/>
      <c r="C335" s="3"/>
      <c r="D335" s="3"/>
      <c r="E335" s="3"/>
      <c r="F335" s="3"/>
      <c r="G335" s="3"/>
      <c r="H335" s="3"/>
      <c r="I335" s="3"/>
      <c r="J335" s="3"/>
      <c r="K335" s="3"/>
      <c r="L335" s="3"/>
    </row>
    <row r="336">
      <c r="B336" s="3"/>
      <c r="C336" s="3"/>
      <c r="D336" s="3"/>
      <c r="E336" s="3"/>
      <c r="F336" s="3"/>
      <c r="G336" s="3"/>
      <c r="H336" s="3"/>
      <c r="I336" s="3"/>
      <c r="J336" s="3"/>
      <c r="K336" s="3"/>
      <c r="L336" s="3"/>
    </row>
    <row r="337">
      <c r="B337" s="3"/>
      <c r="C337" s="3"/>
      <c r="D337" s="3"/>
      <c r="E337" s="3"/>
      <c r="F337" s="3"/>
      <c r="G337" s="3"/>
      <c r="H337" s="3"/>
      <c r="I337" s="3"/>
      <c r="J337" s="3"/>
      <c r="K337" s="3"/>
      <c r="L337" s="3"/>
    </row>
    <row r="338">
      <c r="B338" s="3"/>
      <c r="C338" s="3"/>
      <c r="D338" s="3"/>
      <c r="E338" s="3"/>
      <c r="F338" s="3"/>
      <c r="G338" s="3"/>
      <c r="H338" s="3"/>
      <c r="I338" s="3"/>
      <c r="J338" s="3"/>
      <c r="K338" s="3"/>
      <c r="L338" s="3"/>
    </row>
    <row r="339">
      <c r="B339" s="3"/>
      <c r="C339" s="3"/>
      <c r="D339" s="3"/>
      <c r="E339" s="3"/>
      <c r="F339" s="3"/>
      <c r="G339" s="3"/>
      <c r="H339" s="3"/>
      <c r="I339" s="3"/>
      <c r="J339" s="3"/>
      <c r="K339" s="3"/>
      <c r="L339" s="3"/>
    </row>
    <row r="340">
      <c r="B340" s="3"/>
      <c r="C340" s="3"/>
      <c r="D340" s="3"/>
      <c r="E340" s="3"/>
      <c r="F340" s="3"/>
      <c r="G340" s="3"/>
      <c r="H340" s="3"/>
      <c r="I340" s="3"/>
      <c r="J340" s="3"/>
      <c r="K340" s="3"/>
      <c r="L340" s="3"/>
    </row>
    <row r="341">
      <c r="B341" s="3"/>
      <c r="C341" s="3"/>
      <c r="D341" s="3"/>
      <c r="E341" s="3"/>
      <c r="F341" s="3"/>
      <c r="G341" s="3"/>
      <c r="H341" s="3"/>
      <c r="I341" s="3"/>
      <c r="J341" s="3"/>
      <c r="K341" s="3"/>
      <c r="L341" s="3"/>
    </row>
    <row r="342">
      <c r="B342" s="3"/>
      <c r="C342" s="3"/>
      <c r="D342" s="3"/>
      <c r="E342" s="3"/>
      <c r="F342" s="3"/>
      <c r="G342" s="3"/>
      <c r="H342" s="3"/>
      <c r="I342" s="3"/>
      <c r="J342" s="3"/>
      <c r="K342" s="3"/>
      <c r="L342" s="3"/>
    </row>
    <row r="343">
      <c r="B343" s="3"/>
      <c r="C343" s="3"/>
      <c r="D343" s="3"/>
      <c r="E343" s="3"/>
      <c r="F343" s="3"/>
      <c r="G343" s="3"/>
      <c r="H343" s="3"/>
      <c r="I343" s="3"/>
      <c r="J343" s="3"/>
      <c r="K343" s="3"/>
      <c r="L343" s="3"/>
    </row>
    <row r="344">
      <c r="B344" s="3"/>
      <c r="C344" s="3"/>
      <c r="D344" s="3"/>
      <c r="E344" s="3"/>
      <c r="F344" s="3"/>
      <c r="G344" s="3"/>
      <c r="H344" s="3"/>
      <c r="I344" s="3"/>
      <c r="J344" s="3"/>
      <c r="K344" s="3"/>
      <c r="L344" s="3"/>
    </row>
    <row r="345">
      <c r="B345" s="3"/>
      <c r="C345" s="3"/>
      <c r="D345" s="3"/>
      <c r="E345" s="3"/>
      <c r="F345" s="3"/>
      <c r="G345" s="3"/>
      <c r="H345" s="3"/>
      <c r="I345" s="3"/>
      <c r="J345" s="3"/>
      <c r="K345" s="3"/>
      <c r="L345" s="3"/>
    </row>
    <row r="346">
      <c r="B346" s="3"/>
      <c r="C346" s="3"/>
      <c r="D346" s="3"/>
      <c r="E346" s="3"/>
      <c r="F346" s="3"/>
      <c r="G346" s="3"/>
      <c r="H346" s="3"/>
      <c r="I346" s="3"/>
      <c r="J346" s="3"/>
      <c r="K346" s="3"/>
      <c r="L346" s="3"/>
    </row>
    <row r="347">
      <c r="B347" s="3"/>
      <c r="C347" s="3"/>
      <c r="D347" s="3"/>
      <c r="E347" s="3"/>
      <c r="F347" s="3"/>
      <c r="G347" s="3"/>
      <c r="H347" s="3"/>
      <c r="I347" s="3"/>
      <c r="J347" s="3"/>
      <c r="K347" s="3"/>
      <c r="L347" s="3"/>
    </row>
    <row r="348">
      <c r="B348" s="3"/>
      <c r="C348" s="3"/>
      <c r="D348" s="3"/>
      <c r="E348" s="3"/>
      <c r="F348" s="3"/>
      <c r="G348" s="3"/>
      <c r="H348" s="3"/>
      <c r="I348" s="3"/>
      <c r="J348" s="3"/>
      <c r="K348" s="3"/>
      <c r="L348" s="3"/>
    </row>
    <row r="349">
      <c r="B349" s="3"/>
      <c r="C349" s="3"/>
      <c r="D349" s="3"/>
      <c r="E349" s="3"/>
      <c r="F349" s="3"/>
      <c r="G349" s="3"/>
      <c r="H349" s="3"/>
      <c r="I349" s="3"/>
      <c r="J349" s="3"/>
      <c r="K349" s="3"/>
      <c r="L349" s="3"/>
    </row>
    <row r="350">
      <c r="B350" s="3"/>
      <c r="C350" s="3"/>
      <c r="D350" s="3"/>
      <c r="E350" s="3"/>
      <c r="F350" s="3"/>
      <c r="G350" s="3"/>
      <c r="H350" s="3"/>
      <c r="I350" s="3"/>
      <c r="J350" s="3"/>
      <c r="K350" s="3"/>
      <c r="L350" s="3"/>
    </row>
    <row r="351">
      <c r="B351" s="3"/>
      <c r="C351" s="3"/>
      <c r="D351" s="3"/>
      <c r="E351" s="3"/>
      <c r="F351" s="3"/>
      <c r="G351" s="3"/>
      <c r="H351" s="3"/>
      <c r="I351" s="3"/>
      <c r="J351" s="3"/>
      <c r="K351" s="3"/>
      <c r="L351" s="3"/>
    </row>
    <row r="352">
      <c r="B352" s="3"/>
      <c r="C352" s="3"/>
      <c r="D352" s="3"/>
      <c r="E352" s="3"/>
      <c r="F352" s="3"/>
      <c r="G352" s="3"/>
      <c r="H352" s="3"/>
      <c r="I352" s="3"/>
      <c r="J352" s="3"/>
      <c r="K352" s="3"/>
      <c r="L352" s="3"/>
    </row>
    <row r="353">
      <c r="B353" s="3"/>
      <c r="C353" s="3"/>
      <c r="D353" s="3"/>
      <c r="E353" s="3"/>
      <c r="F353" s="3"/>
      <c r="G353" s="3"/>
      <c r="H353" s="3"/>
      <c r="I353" s="3"/>
      <c r="J353" s="3"/>
      <c r="K353" s="3"/>
      <c r="L353" s="3"/>
    </row>
    <row r="354">
      <c r="B354" s="3"/>
      <c r="C354" s="3"/>
      <c r="D354" s="3"/>
      <c r="E354" s="3"/>
      <c r="F354" s="3"/>
      <c r="G354" s="3"/>
      <c r="H354" s="3"/>
      <c r="I354" s="3"/>
      <c r="J354" s="3"/>
      <c r="K354" s="3"/>
      <c r="L354" s="3"/>
    </row>
    <row r="355">
      <c r="B355" s="3"/>
      <c r="C355" s="3"/>
      <c r="D355" s="3"/>
      <c r="E355" s="3"/>
      <c r="F355" s="3"/>
      <c r="G355" s="3"/>
      <c r="H355" s="3"/>
      <c r="I355" s="3"/>
      <c r="J355" s="3"/>
      <c r="K355" s="3"/>
      <c r="L355" s="3"/>
    </row>
    <row r="356">
      <c r="B356" s="3"/>
      <c r="C356" s="3"/>
      <c r="D356" s="3"/>
      <c r="E356" s="3"/>
      <c r="F356" s="3"/>
      <c r="G356" s="3"/>
      <c r="H356" s="3"/>
      <c r="I356" s="3"/>
      <c r="J356" s="3"/>
      <c r="K356" s="3"/>
      <c r="L356" s="3"/>
    </row>
    <row r="357">
      <c r="B357" s="3"/>
      <c r="C357" s="3"/>
      <c r="D357" s="3"/>
      <c r="E357" s="3"/>
      <c r="F357" s="3"/>
      <c r="G357" s="3"/>
      <c r="H357" s="3"/>
      <c r="I357" s="3"/>
      <c r="J357" s="3"/>
      <c r="K357" s="3"/>
      <c r="L357" s="3"/>
    </row>
    <row r="358">
      <c r="B358" s="3"/>
      <c r="C358" s="3"/>
      <c r="D358" s="3"/>
      <c r="E358" s="3"/>
      <c r="F358" s="3"/>
      <c r="G358" s="3"/>
      <c r="H358" s="3"/>
      <c r="I358" s="3"/>
      <c r="J358" s="3"/>
      <c r="K358" s="3"/>
      <c r="L358" s="3"/>
    </row>
    <row r="359">
      <c r="B359" s="3"/>
      <c r="C359" s="3"/>
      <c r="D359" s="3"/>
      <c r="E359" s="3"/>
      <c r="F359" s="3"/>
      <c r="G359" s="3"/>
      <c r="H359" s="3"/>
      <c r="I359" s="3"/>
      <c r="J359" s="3"/>
      <c r="K359" s="3"/>
      <c r="L359" s="3"/>
    </row>
    <row r="360">
      <c r="B360" s="3"/>
      <c r="C360" s="3"/>
      <c r="D360" s="3"/>
      <c r="E360" s="3"/>
      <c r="F360" s="3"/>
      <c r="G360" s="3"/>
      <c r="H360" s="3"/>
      <c r="I360" s="3"/>
      <c r="J360" s="3"/>
      <c r="K360" s="3"/>
      <c r="L360" s="3"/>
    </row>
    <row r="361">
      <c r="B361" s="3"/>
      <c r="C361" s="3"/>
      <c r="D361" s="3"/>
      <c r="E361" s="3"/>
      <c r="F361" s="3"/>
      <c r="G361" s="3"/>
      <c r="H361" s="3"/>
      <c r="I361" s="3"/>
      <c r="J361" s="3"/>
      <c r="K361" s="3"/>
      <c r="L361" s="3"/>
    </row>
    <row r="362">
      <c r="B362" s="3"/>
      <c r="C362" s="3"/>
      <c r="D362" s="3"/>
      <c r="E362" s="3"/>
      <c r="F362" s="3"/>
      <c r="G362" s="3"/>
      <c r="H362" s="3"/>
      <c r="I362" s="3"/>
      <c r="J362" s="3"/>
      <c r="K362" s="3"/>
      <c r="L362" s="3"/>
    </row>
    <row r="363">
      <c r="B363" s="3"/>
      <c r="C363" s="3"/>
      <c r="D363" s="3"/>
      <c r="E363" s="3"/>
      <c r="F363" s="3"/>
      <c r="G363" s="3"/>
      <c r="H363" s="3"/>
      <c r="I363" s="3"/>
      <c r="J363" s="3"/>
      <c r="K363" s="3"/>
      <c r="L363" s="3"/>
    </row>
    <row r="364">
      <c r="B364" s="3"/>
      <c r="C364" s="3"/>
      <c r="D364" s="3"/>
      <c r="E364" s="3"/>
      <c r="F364" s="3"/>
      <c r="G364" s="3"/>
      <c r="H364" s="3"/>
      <c r="I364" s="3"/>
      <c r="J364" s="3"/>
      <c r="K364" s="3"/>
      <c r="L364" s="3"/>
    </row>
    <row r="365">
      <c r="B365" s="3"/>
      <c r="C365" s="3"/>
      <c r="D365" s="3"/>
      <c r="E365" s="3"/>
      <c r="F365" s="3"/>
      <c r="G365" s="3"/>
      <c r="H365" s="3"/>
      <c r="I365" s="3"/>
      <c r="J365" s="3"/>
      <c r="K365" s="3"/>
      <c r="L365" s="3"/>
    </row>
    <row r="366">
      <c r="B366" s="3"/>
      <c r="C366" s="3"/>
      <c r="D366" s="3"/>
      <c r="E366" s="3"/>
      <c r="F366" s="3"/>
      <c r="G366" s="3"/>
      <c r="H366" s="3"/>
      <c r="I366" s="3"/>
      <c r="J366" s="3"/>
      <c r="K366" s="3"/>
      <c r="L366" s="3"/>
    </row>
    <row r="367">
      <c r="B367" s="3"/>
      <c r="C367" s="3"/>
      <c r="D367" s="3"/>
      <c r="E367" s="3"/>
      <c r="F367" s="3"/>
      <c r="G367" s="3"/>
      <c r="H367" s="3"/>
      <c r="I367" s="3"/>
      <c r="J367" s="3"/>
      <c r="K367" s="3"/>
      <c r="L367" s="3"/>
    </row>
    <row r="368">
      <c r="B368" s="3"/>
      <c r="C368" s="3"/>
      <c r="D368" s="3"/>
      <c r="E368" s="3"/>
      <c r="F368" s="3"/>
      <c r="G368" s="3"/>
      <c r="H368" s="3"/>
      <c r="I368" s="3"/>
      <c r="J368" s="3"/>
      <c r="K368" s="3"/>
      <c r="L368" s="3"/>
    </row>
    <row r="369">
      <c r="B369" s="3"/>
      <c r="C369" s="3"/>
      <c r="D369" s="3"/>
      <c r="E369" s="3"/>
      <c r="F369" s="3"/>
      <c r="G369" s="3"/>
      <c r="H369" s="3"/>
      <c r="I369" s="3"/>
      <c r="J369" s="3"/>
      <c r="K369" s="3"/>
      <c r="L369" s="3"/>
    </row>
    <row r="370">
      <c r="B370" s="3"/>
      <c r="C370" s="3"/>
      <c r="D370" s="3"/>
      <c r="E370" s="3"/>
      <c r="F370" s="3"/>
      <c r="G370" s="3"/>
      <c r="H370" s="3"/>
      <c r="I370" s="3"/>
      <c r="J370" s="3"/>
      <c r="K370" s="3"/>
      <c r="L370" s="3"/>
    </row>
    <row r="371">
      <c r="B371" s="3"/>
      <c r="C371" s="3"/>
      <c r="D371" s="3"/>
      <c r="E371" s="3"/>
      <c r="F371" s="3"/>
      <c r="G371" s="3"/>
      <c r="H371" s="3"/>
      <c r="I371" s="3"/>
      <c r="J371" s="3"/>
      <c r="K371" s="3"/>
      <c r="L371" s="3"/>
    </row>
    <row r="372">
      <c r="B372" s="3"/>
      <c r="C372" s="3"/>
      <c r="D372" s="3"/>
      <c r="E372" s="3"/>
      <c r="F372" s="3"/>
      <c r="G372" s="3"/>
      <c r="H372" s="3"/>
      <c r="I372" s="3"/>
      <c r="J372" s="3"/>
      <c r="K372" s="3"/>
      <c r="L372" s="3"/>
    </row>
    <row r="373">
      <c r="B373" s="3"/>
      <c r="C373" s="3"/>
      <c r="D373" s="3"/>
      <c r="E373" s="3"/>
      <c r="F373" s="3"/>
      <c r="G373" s="3"/>
      <c r="H373" s="3"/>
      <c r="I373" s="3"/>
      <c r="J373" s="3"/>
      <c r="K373" s="3"/>
      <c r="L373" s="3"/>
    </row>
    <row r="374">
      <c r="B374" s="3"/>
      <c r="C374" s="3"/>
      <c r="D374" s="3"/>
      <c r="E374" s="3"/>
      <c r="F374" s="3"/>
      <c r="G374" s="3"/>
      <c r="H374" s="3"/>
      <c r="I374" s="3"/>
      <c r="J374" s="3"/>
      <c r="K374" s="3"/>
      <c r="L374" s="3"/>
    </row>
    <row r="375">
      <c r="B375" s="3"/>
      <c r="C375" s="3"/>
      <c r="D375" s="3"/>
      <c r="E375" s="3"/>
      <c r="F375" s="3"/>
      <c r="G375" s="3"/>
      <c r="H375" s="3"/>
      <c r="I375" s="3"/>
      <c r="J375" s="3"/>
      <c r="K375" s="3"/>
      <c r="L375" s="3"/>
    </row>
    <row r="376">
      <c r="B376" s="3"/>
      <c r="C376" s="3"/>
      <c r="D376" s="3"/>
      <c r="E376" s="3"/>
      <c r="F376" s="3"/>
      <c r="G376" s="3"/>
      <c r="H376" s="3"/>
      <c r="I376" s="3"/>
      <c r="J376" s="3"/>
      <c r="K376" s="3"/>
      <c r="L376" s="3"/>
    </row>
    <row r="377">
      <c r="B377" s="3"/>
      <c r="C377" s="3"/>
      <c r="D377" s="3"/>
      <c r="E377" s="3"/>
      <c r="F377" s="3"/>
      <c r="G377" s="3"/>
      <c r="H377" s="3"/>
      <c r="I377" s="3"/>
      <c r="J377" s="3"/>
      <c r="K377" s="3"/>
      <c r="L377" s="3"/>
    </row>
    <row r="378">
      <c r="B378" s="3"/>
      <c r="C378" s="3"/>
      <c r="D378" s="3"/>
      <c r="E378" s="3"/>
      <c r="F378" s="3"/>
      <c r="G378" s="3"/>
      <c r="H378" s="3"/>
      <c r="I378" s="3"/>
      <c r="J378" s="3"/>
      <c r="K378" s="3"/>
      <c r="L378" s="3"/>
    </row>
    <row r="379">
      <c r="B379" s="3"/>
      <c r="C379" s="3"/>
      <c r="D379" s="3"/>
      <c r="E379" s="3"/>
      <c r="F379" s="3"/>
      <c r="G379" s="3"/>
      <c r="H379" s="3"/>
      <c r="I379" s="3"/>
      <c r="J379" s="3"/>
      <c r="K379" s="3"/>
      <c r="L379" s="3"/>
    </row>
    <row r="380">
      <c r="B380" s="3"/>
      <c r="C380" s="3"/>
      <c r="D380" s="3"/>
      <c r="E380" s="3"/>
      <c r="F380" s="3"/>
      <c r="G380" s="3"/>
      <c r="H380" s="3"/>
      <c r="I380" s="3"/>
      <c r="J380" s="3"/>
      <c r="K380" s="3"/>
      <c r="L380" s="3"/>
    </row>
    <row r="381">
      <c r="B381" s="3"/>
      <c r="C381" s="3"/>
      <c r="D381" s="3"/>
      <c r="E381" s="3"/>
      <c r="F381" s="3"/>
      <c r="G381" s="3"/>
      <c r="H381" s="3"/>
      <c r="I381" s="3"/>
      <c r="J381" s="3"/>
      <c r="K381" s="3"/>
      <c r="L381" s="3"/>
    </row>
    <row r="382">
      <c r="B382" s="3"/>
      <c r="C382" s="3"/>
      <c r="D382" s="3"/>
      <c r="E382" s="3"/>
      <c r="F382" s="3"/>
      <c r="G382" s="3"/>
      <c r="H382" s="3"/>
      <c r="I382" s="3"/>
      <c r="J382" s="3"/>
      <c r="K382" s="3"/>
      <c r="L382" s="3"/>
    </row>
    <row r="383">
      <c r="B383" s="3"/>
      <c r="C383" s="3"/>
      <c r="D383" s="3"/>
      <c r="E383" s="3"/>
      <c r="F383" s="3"/>
      <c r="G383" s="3"/>
      <c r="H383" s="3"/>
      <c r="I383" s="3"/>
      <c r="J383" s="3"/>
      <c r="K383" s="3"/>
      <c r="L383" s="3"/>
    </row>
    <row r="384">
      <c r="B384" s="3"/>
      <c r="C384" s="3"/>
      <c r="D384" s="3"/>
      <c r="E384" s="3"/>
      <c r="F384" s="3"/>
      <c r="G384" s="3"/>
      <c r="H384" s="3"/>
      <c r="I384" s="3"/>
      <c r="J384" s="3"/>
      <c r="K384" s="3"/>
      <c r="L384" s="3"/>
    </row>
    <row r="385">
      <c r="B385" s="3"/>
      <c r="C385" s="3"/>
      <c r="D385" s="3"/>
      <c r="E385" s="3"/>
      <c r="F385" s="3"/>
      <c r="G385" s="3"/>
      <c r="H385" s="3"/>
      <c r="I385" s="3"/>
      <c r="J385" s="3"/>
      <c r="K385" s="3"/>
      <c r="L385" s="3"/>
    </row>
    <row r="386">
      <c r="B386" s="3"/>
      <c r="C386" s="3"/>
      <c r="D386" s="3"/>
      <c r="E386" s="3"/>
      <c r="F386" s="3"/>
      <c r="G386" s="3"/>
      <c r="H386" s="3"/>
      <c r="I386" s="3"/>
      <c r="J386" s="3"/>
      <c r="K386" s="3"/>
      <c r="L386" s="3"/>
    </row>
    <row r="387">
      <c r="B387" s="3"/>
      <c r="C387" s="3"/>
      <c r="D387" s="3"/>
      <c r="E387" s="3"/>
      <c r="F387" s="3"/>
      <c r="G387" s="3"/>
      <c r="H387" s="3"/>
      <c r="I387" s="3"/>
      <c r="J387" s="3"/>
      <c r="K387" s="3"/>
      <c r="L387" s="3"/>
    </row>
    <row r="388">
      <c r="B388" s="3"/>
      <c r="C388" s="3"/>
      <c r="D388" s="3"/>
      <c r="E388" s="3"/>
      <c r="F388" s="3"/>
      <c r="G388" s="3"/>
      <c r="H388" s="3"/>
      <c r="I388" s="3"/>
      <c r="J388" s="3"/>
      <c r="K388" s="3"/>
      <c r="L388" s="3"/>
    </row>
    <row r="389">
      <c r="B389" s="3"/>
      <c r="C389" s="3"/>
      <c r="D389" s="3"/>
      <c r="E389" s="3"/>
      <c r="F389" s="3"/>
      <c r="G389" s="3"/>
      <c r="H389" s="3"/>
      <c r="I389" s="3"/>
      <c r="J389" s="3"/>
      <c r="K389" s="3"/>
      <c r="L389" s="3"/>
    </row>
    <row r="390">
      <c r="B390" s="3"/>
      <c r="C390" s="3"/>
      <c r="D390" s="3"/>
      <c r="E390" s="3"/>
      <c r="F390" s="3"/>
      <c r="G390" s="3"/>
      <c r="H390" s="3"/>
      <c r="I390" s="3"/>
      <c r="J390" s="3"/>
      <c r="K390" s="3"/>
      <c r="L390" s="3"/>
    </row>
    <row r="391">
      <c r="B391" s="3"/>
      <c r="C391" s="3"/>
      <c r="D391" s="3"/>
      <c r="E391" s="3"/>
      <c r="F391" s="3"/>
      <c r="G391" s="3"/>
      <c r="H391" s="3"/>
      <c r="I391" s="3"/>
      <c r="J391" s="3"/>
      <c r="K391" s="3"/>
      <c r="L391" s="3"/>
    </row>
    <row r="392">
      <c r="B392" s="3"/>
      <c r="C392" s="3"/>
      <c r="D392" s="3"/>
      <c r="E392" s="3"/>
      <c r="F392" s="3"/>
      <c r="G392" s="3"/>
      <c r="H392" s="3"/>
      <c r="I392" s="3"/>
      <c r="J392" s="3"/>
      <c r="K392" s="3"/>
      <c r="L392" s="3"/>
    </row>
    <row r="393">
      <c r="B393" s="3"/>
      <c r="C393" s="3"/>
      <c r="D393" s="3"/>
      <c r="E393" s="3"/>
      <c r="F393" s="3"/>
      <c r="G393" s="3"/>
      <c r="H393" s="3"/>
      <c r="I393" s="3"/>
      <c r="J393" s="3"/>
      <c r="K393" s="3"/>
      <c r="L393" s="3"/>
    </row>
    <row r="394">
      <c r="B394" s="3"/>
      <c r="C394" s="3"/>
      <c r="D394" s="3"/>
      <c r="E394" s="3"/>
      <c r="F394" s="3"/>
      <c r="G394" s="3"/>
      <c r="H394" s="3"/>
      <c r="I394" s="3"/>
      <c r="J394" s="3"/>
      <c r="K394" s="3"/>
      <c r="L394" s="3"/>
    </row>
    <row r="395">
      <c r="B395" s="3"/>
      <c r="C395" s="3"/>
      <c r="D395" s="3"/>
      <c r="E395" s="3"/>
      <c r="F395" s="3"/>
      <c r="G395" s="3"/>
      <c r="H395" s="3"/>
      <c r="I395" s="3"/>
      <c r="J395" s="3"/>
      <c r="K395" s="3"/>
      <c r="L395" s="3"/>
    </row>
    <row r="396">
      <c r="B396" s="3"/>
      <c r="C396" s="3"/>
      <c r="D396" s="3"/>
      <c r="E396" s="3"/>
      <c r="F396" s="3"/>
      <c r="G396" s="3"/>
      <c r="H396" s="3"/>
      <c r="I396" s="3"/>
      <c r="J396" s="3"/>
      <c r="K396" s="3"/>
      <c r="L396" s="3"/>
    </row>
    <row r="397">
      <c r="B397" s="3"/>
      <c r="C397" s="3"/>
      <c r="D397" s="3"/>
      <c r="E397" s="3"/>
      <c r="F397" s="3"/>
      <c r="G397" s="3"/>
      <c r="H397" s="3"/>
      <c r="I397" s="3"/>
      <c r="J397" s="3"/>
      <c r="K397" s="3"/>
      <c r="L397" s="3"/>
    </row>
    <row r="398">
      <c r="B398" s="3"/>
      <c r="C398" s="3"/>
      <c r="D398" s="3"/>
      <c r="E398" s="3"/>
      <c r="F398" s="3"/>
      <c r="G398" s="3"/>
      <c r="H398" s="3"/>
      <c r="I398" s="3"/>
      <c r="J398" s="3"/>
      <c r="K398" s="3"/>
      <c r="L398" s="3"/>
    </row>
    <row r="399">
      <c r="B399" s="3"/>
      <c r="C399" s="3"/>
      <c r="D399" s="3"/>
      <c r="E399" s="3"/>
      <c r="F399" s="3"/>
      <c r="G399" s="3"/>
      <c r="H399" s="3"/>
      <c r="I399" s="3"/>
      <c r="J399" s="3"/>
      <c r="K399" s="3"/>
      <c r="L399" s="3"/>
    </row>
    <row r="400">
      <c r="B400" s="3"/>
      <c r="C400" s="3"/>
      <c r="D400" s="3"/>
      <c r="E400" s="3"/>
      <c r="F400" s="3"/>
      <c r="G400" s="3"/>
      <c r="H400" s="3"/>
      <c r="I400" s="3"/>
      <c r="J400" s="3"/>
      <c r="K400" s="3"/>
      <c r="L400" s="3"/>
    </row>
    <row r="401">
      <c r="B401" s="3"/>
      <c r="C401" s="3"/>
      <c r="D401" s="3"/>
      <c r="E401" s="3"/>
      <c r="F401" s="3"/>
      <c r="G401" s="3"/>
      <c r="H401" s="3"/>
      <c r="I401" s="3"/>
      <c r="J401" s="3"/>
      <c r="K401" s="3"/>
      <c r="L401" s="3"/>
    </row>
    <row r="402">
      <c r="B402" s="3"/>
      <c r="C402" s="3"/>
      <c r="D402" s="3"/>
      <c r="E402" s="3"/>
      <c r="F402" s="3"/>
      <c r="G402" s="3"/>
      <c r="H402" s="3"/>
      <c r="I402" s="3"/>
      <c r="J402" s="3"/>
      <c r="K402" s="3"/>
      <c r="L402" s="3"/>
    </row>
    <row r="403">
      <c r="B403" s="3"/>
      <c r="C403" s="3"/>
      <c r="D403" s="3"/>
      <c r="E403" s="3"/>
      <c r="F403" s="3"/>
      <c r="G403" s="3"/>
      <c r="H403" s="3"/>
      <c r="I403" s="3"/>
      <c r="J403" s="3"/>
      <c r="K403" s="3"/>
      <c r="L403" s="3"/>
    </row>
    <row r="404">
      <c r="B404" s="3"/>
      <c r="C404" s="3"/>
      <c r="D404" s="3"/>
      <c r="E404" s="3"/>
      <c r="F404" s="3"/>
      <c r="G404" s="3"/>
      <c r="H404" s="3"/>
      <c r="I404" s="3"/>
      <c r="J404" s="3"/>
      <c r="K404" s="3"/>
      <c r="L404" s="3"/>
    </row>
    <row r="405">
      <c r="B405" s="3"/>
      <c r="C405" s="3"/>
      <c r="D405" s="3"/>
      <c r="E405" s="3"/>
      <c r="F405" s="3"/>
      <c r="G405" s="3"/>
      <c r="H405" s="3"/>
      <c r="I405" s="3"/>
      <c r="J405" s="3"/>
      <c r="K405" s="3"/>
      <c r="L405" s="3"/>
    </row>
    <row r="406">
      <c r="B406" s="3"/>
      <c r="C406" s="3"/>
      <c r="D406" s="3"/>
      <c r="E406" s="3"/>
      <c r="F406" s="3"/>
      <c r="G406" s="3"/>
      <c r="H406" s="3"/>
      <c r="I406" s="3"/>
      <c r="J406" s="3"/>
      <c r="K406" s="3"/>
      <c r="L406" s="3"/>
    </row>
    <row r="407">
      <c r="B407" s="3"/>
      <c r="C407" s="3"/>
      <c r="D407" s="3"/>
      <c r="E407" s="3"/>
      <c r="F407" s="3"/>
      <c r="G407" s="3"/>
      <c r="H407" s="3"/>
      <c r="I407" s="3"/>
      <c r="J407" s="3"/>
      <c r="K407" s="3"/>
      <c r="L407" s="3"/>
    </row>
    <row r="408">
      <c r="B408" s="3"/>
      <c r="C408" s="3"/>
      <c r="D408" s="3"/>
      <c r="E408" s="3"/>
      <c r="F408" s="3"/>
      <c r="G408" s="3"/>
      <c r="H408" s="3"/>
      <c r="I408" s="3"/>
      <c r="J408" s="3"/>
      <c r="K408" s="3"/>
      <c r="L408" s="3"/>
    </row>
    <row r="409">
      <c r="B409" s="3"/>
      <c r="C409" s="3"/>
      <c r="D409" s="3"/>
      <c r="E409" s="3"/>
      <c r="F409" s="3"/>
      <c r="G409" s="3"/>
      <c r="H409" s="3"/>
      <c r="I409" s="3"/>
      <c r="J409" s="3"/>
      <c r="K409" s="3"/>
      <c r="L409" s="3"/>
    </row>
    <row r="410">
      <c r="B410" s="3"/>
      <c r="C410" s="3"/>
      <c r="D410" s="3"/>
      <c r="E410" s="3"/>
      <c r="F410" s="3"/>
      <c r="G410" s="3"/>
      <c r="H410" s="3"/>
      <c r="I410" s="3"/>
      <c r="J410" s="3"/>
      <c r="K410" s="3"/>
      <c r="L410" s="3"/>
    </row>
    <row r="411">
      <c r="B411" s="3"/>
      <c r="C411" s="3"/>
      <c r="D411" s="3"/>
      <c r="E411" s="3"/>
      <c r="F411" s="3"/>
      <c r="G411" s="3"/>
      <c r="H411" s="3"/>
      <c r="I411" s="3"/>
      <c r="J411" s="3"/>
      <c r="K411" s="3"/>
      <c r="L411" s="3"/>
    </row>
    <row r="412">
      <c r="B412" s="3"/>
      <c r="C412" s="3"/>
      <c r="D412" s="3"/>
      <c r="E412" s="3"/>
      <c r="F412" s="3"/>
      <c r="G412" s="3"/>
      <c r="H412" s="3"/>
      <c r="I412" s="3"/>
      <c r="J412" s="3"/>
      <c r="K412" s="3"/>
      <c r="L412" s="3"/>
    </row>
    <row r="413">
      <c r="B413" s="3"/>
      <c r="C413" s="3"/>
      <c r="D413" s="3"/>
      <c r="E413" s="3"/>
      <c r="F413" s="3"/>
      <c r="G413" s="3"/>
      <c r="H413" s="3"/>
      <c r="I413" s="3"/>
      <c r="J413" s="3"/>
      <c r="K413" s="3"/>
      <c r="L413" s="3"/>
    </row>
    <row r="414">
      <c r="B414" s="3"/>
      <c r="C414" s="3"/>
      <c r="D414" s="3"/>
      <c r="E414" s="3"/>
      <c r="F414" s="3"/>
      <c r="G414" s="3"/>
      <c r="H414" s="3"/>
      <c r="I414" s="3"/>
      <c r="J414" s="3"/>
      <c r="K414" s="3"/>
      <c r="L414" s="3"/>
    </row>
    <row r="415">
      <c r="B415" s="3"/>
      <c r="C415" s="3"/>
      <c r="D415" s="3"/>
      <c r="E415" s="3"/>
      <c r="F415" s="3"/>
      <c r="G415" s="3"/>
      <c r="H415" s="3"/>
      <c r="I415" s="3"/>
      <c r="J415" s="3"/>
      <c r="K415" s="3"/>
      <c r="L415" s="3"/>
    </row>
    <row r="416">
      <c r="B416" s="3"/>
      <c r="C416" s="3"/>
      <c r="D416" s="3"/>
      <c r="E416" s="3"/>
      <c r="F416" s="3"/>
      <c r="G416" s="3"/>
      <c r="H416" s="3"/>
      <c r="I416" s="3"/>
      <c r="J416" s="3"/>
      <c r="K416" s="3"/>
      <c r="L416" s="3"/>
    </row>
    <row r="417">
      <c r="B417" s="3"/>
      <c r="C417" s="3"/>
      <c r="D417" s="3"/>
      <c r="E417" s="3"/>
      <c r="F417" s="3"/>
      <c r="G417" s="3"/>
      <c r="H417" s="3"/>
      <c r="I417" s="3"/>
      <c r="J417" s="3"/>
      <c r="K417" s="3"/>
      <c r="L417" s="3"/>
    </row>
    <row r="418">
      <c r="B418" s="3"/>
      <c r="C418" s="3"/>
      <c r="D418" s="3"/>
      <c r="E418" s="3"/>
      <c r="F418" s="3"/>
      <c r="G418" s="3"/>
      <c r="H418" s="3"/>
      <c r="I418" s="3"/>
      <c r="J418" s="3"/>
      <c r="K418" s="3"/>
      <c r="L418" s="3"/>
    </row>
    <row r="419">
      <c r="B419" s="3"/>
      <c r="C419" s="3"/>
      <c r="D419" s="3"/>
      <c r="E419" s="3"/>
      <c r="F419" s="3"/>
      <c r="G419" s="3"/>
      <c r="H419" s="3"/>
      <c r="I419" s="3"/>
      <c r="J419" s="3"/>
      <c r="K419" s="3"/>
      <c r="L419" s="3"/>
    </row>
    <row r="420">
      <c r="B420" s="3"/>
      <c r="C420" s="3"/>
      <c r="D420" s="3"/>
      <c r="E420" s="3"/>
      <c r="F420" s="3"/>
      <c r="G420" s="3"/>
      <c r="H420" s="3"/>
      <c r="I420" s="3"/>
      <c r="J420" s="3"/>
      <c r="K420" s="3"/>
      <c r="L420" s="3"/>
    </row>
    <row r="421">
      <c r="B421" s="3"/>
      <c r="C421" s="3"/>
      <c r="D421" s="3"/>
      <c r="E421" s="3"/>
      <c r="F421" s="3"/>
      <c r="G421" s="3"/>
      <c r="H421" s="3"/>
      <c r="I421" s="3"/>
      <c r="J421" s="3"/>
      <c r="K421" s="3"/>
      <c r="L421" s="3"/>
    </row>
    <row r="422">
      <c r="B422" s="3"/>
      <c r="C422" s="3"/>
      <c r="D422" s="3"/>
      <c r="E422" s="3"/>
      <c r="F422" s="3"/>
      <c r="G422" s="3"/>
      <c r="H422" s="3"/>
      <c r="I422" s="3"/>
      <c r="J422" s="3"/>
      <c r="K422" s="3"/>
      <c r="L422" s="3"/>
    </row>
    <row r="423">
      <c r="B423" s="3"/>
      <c r="C423" s="3"/>
      <c r="D423" s="3"/>
      <c r="E423" s="3"/>
      <c r="F423" s="3"/>
      <c r="G423" s="3"/>
      <c r="H423" s="3"/>
      <c r="I423" s="3"/>
      <c r="J423" s="3"/>
      <c r="K423" s="3"/>
      <c r="L423" s="3"/>
    </row>
    <row r="424">
      <c r="B424" s="3"/>
      <c r="C424" s="3"/>
      <c r="D424" s="3"/>
      <c r="E424" s="3"/>
      <c r="F424" s="3"/>
      <c r="G424" s="3"/>
      <c r="H424" s="3"/>
      <c r="I424" s="3"/>
      <c r="J424" s="3"/>
      <c r="K424" s="3"/>
      <c r="L424" s="3"/>
    </row>
    <row r="425">
      <c r="B425" s="3"/>
      <c r="C425" s="3"/>
      <c r="D425" s="3"/>
      <c r="E425" s="3"/>
      <c r="F425" s="3"/>
      <c r="G425" s="3"/>
      <c r="H425" s="3"/>
      <c r="I425" s="3"/>
      <c r="J425" s="3"/>
      <c r="K425" s="3"/>
      <c r="L425" s="3"/>
    </row>
    <row r="426">
      <c r="B426" s="3"/>
      <c r="C426" s="3"/>
      <c r="D426" s="3"/>
      <c r="E426" s="3"/>
      <c r="F426" s="3"/>
      <c r="G426" s="3"/>
      <c r="H426" s="3"/>
      <c r="I426" s="3"/>
      <c r="J426" s="3"/>
      <c r="K426" s="3"/>
      <c r="L426" s="3"/>
    </row>
    <row r="427">
      <c r="B427" s="3"/>
      <c r="C427" s="3"/>
      <c r="D427" s="3"/>
      <c r="E427" s="3"/>
      <c r="F427" s="3"/>
      <c r="G427" s="3"/>
      <c r="H427" s="3"/>
      <c r="I427" s="3"/>
      <c r="J427" s="3"/>
      <c r="K427" s="3"/>
      <c r="L427" s="3"/>
    </row>
    <row r="428">
      <c r="B428" s="3"/>
      <c r="C428" s="3"/>
      <c r="D428" s="3"/>
      <c r="E428" s="3"/>
      <c r="F428" s="3"/>
      <c r="G428" s="3"/>
      <c r="H428" s="3"/>
      <c r="I428" s="3"/>
      <c r="J428" s="3"/>
      <c r="K428" s="3"/>
      <c r="L428" s="3"/>
    </row>
    <row r="429">
      <c r="B429" s="3"/>
      <c r="C429" s="3"/>
      <c r="D429" s="3"/>
      <c r="E429" s="3"/>
      <c r="F429" s="3"/>
      <c r="G429" s="3"/>
      <c r="H429" s="3"/>
      <c r="I429" s="3"/>
      <c r="J429" s="3"/>
      <c r="K429" s="3"/>
      <c r="L429" s="3"/>
    </row>
    <row r="430">
      <c r="B430" s="3"/>
      <c r="C430" s="3"/>
      <c r="D430" s="3"/>
      <c r="E430" s="3"/>
      <c r="F430" s="3"/>
      <c r="G430" s="3"/>
      <c r="H430" s="3"/>
      <c r="I430" s="3"/>
      <c r="J430" s="3"/>
      <c r="K430" s="3"/>
      <c r="L430" s="3"/>
    </row>
    <row r="431">
      <c r="B431" s="3"/>
      <c r="C431" s="3"/>
      <c r="D431" s="3"/>
      <c r="E431" s="3"/>
      <c r="F431" s="3"/>
      <c r="G431" s="3"/>
      <c r="H431" s="3"/>
      <c r="I431" s="3"/>
      <c r="J431" s="3"/>
      <c r="K431" s="3"/>
      <c r="L431" s="3"/>
    </row>
    <row r="432">
      <c r="B432" s="3"/>
      <c r="C432" s="3"/>
      <c r="D432" s="3"/>
      <c r="E432" s="3"/>
      <c r="F432" s="3"/>
      <c r="G432" s="3"/>
      <c r="H432" s="3"/>
      <c r="I432" s="3"/>
      <c r="J432" s="3"/>
      <c r="K432" s="3"/>
      <c r="L432" s="3"/>
    </row>
    <row r="433">
      <c r="B433" s="3"/>
      <c r="C433" s="3"/>
      <c r="D433" s="3"/>
      <c r="E433" s="3"/>
      <c r="F433" s="3"/>
      <c r="G433" s="3"/>
      <c r="H433" s="3"/>
      <c r="I433" s="3"/>
      <c r="J433" s="3"/>
      <c r="K433" s="3"/>
      <c r="L433" s="3"/>
    </row>
    <row r="434">
      <c r="B434" s="3"/>
      <c r="C434" s="3"/>
      <c r="D434" s="3"/>
      <c r="E434" s="3"/>
      <c r="F434" s="3"/>
      <c r="G434" s="3"/>
      <c r="H434" s="3"/>
      <c r="I434" s="3"/>
      <c r="J434" s="3"/>
      <c r="K434" s="3"/>
      <c r="L434" s="3"/>
    </row>
    <row r="435">
      <c r="B435" s="3"/>
      <c r="C435" s="3"/>
      <c r="D435" s="3"/>
      <c r="E435" s="3"/>
      <c r="F435" s="3"/>
      <c r="G435" s="3"/>
      <c r="H435" s="3"/>
      <c r="I435" s="3"/>
      <c r="J435" s="3"/>
      <c r="K435" s="3"/>
      <c r="L435" s="3"/>
    </row>
    <row r="436">
      <c r="B436" s="3"/>
      <c r="C436" s="3"/>
      <c r="D436" s="3"/>
      <c r="E436" s="3"/>
      <c r="F436" s="3"/>
      <c r="G436" s="3"/>
      <c r="H436" s="3"/>
      <c r="I436" s="3"/>
      <c r="J436" s="3"/>
      <c r="K436" s="3"/>
      <c r="L436" s="3"/>
    </row>
    <row r="437">
      <c r="B437" s="3"/>
      <c r="C437" s="3"/>
      <c r="D437" s="3"/>
      <c r="E437" s="3"/>
      <c r="F437" s="3"/>
      <c r="G437" s="3"/>
      <c r="H437" s="3"/>
      <c r="I437" s="3"/>
      <c r="J437" s="3"/>
      <c r="K437" s="3"/>
      <c r="L437" s="3"/>
    </row>
    <row r="438">
      <c r="B438" s="3"/>
      <c r="C438" s="3"/>
      <c r="D438" s="3"/>
      <c r="E438" s="3"/>
      <c r="F438" s="3"/>
      <c r="G438" s="3"/>
      <c r="H438" s="3"/>
      <c r="I438" s="3"/>
      <c r="J438" s="3"/>
      <c r="K438" s="3"/>
      <c r="L438" s="3"/>
    </row>
    <row r="439">
      <c r="B439" s="3"/>
      <c r="C439" s="3"/>
      <c r="D439" s="3"/>
      <c r="E439" s="3"/>
      <c r="F439" s="3"/>
      <c r="G439" s="3"/>
      <c r="H439" s="3"/>
      <c r="I439" s="3"/>
      <c r="J439" s="3"/>
      <c r="K439" s="3"/>
      <c r="L439" s="3"/>
    </row>
    <row r="440">
      <c r="B440" s="3"/>
      <c r="C440" s="3"/>
      <c r="D440" s="3"/>
      <c r="E440" s="3"/>
      <c r="F440" s="3"/>
      <c r="G440" s="3"/>
      <c r="H440" s="3"/>
      <c r="I440" s="3"/>
      <c r="J440" s="3"/>
      <c r="K440" s="3"/>
      <c r="L440" s="3"/>
    </row>
    <row r="441">
      <c r="B441" s="3"/>
      <c r="C441" s="3"/>
      <c r="D441" s="3"/>
      <c r="E441" s="3"/>
      <c r="F441" s="3"/>
      <c r="G441" s="3"/>
      <c r="H441" s="3"/>
      <c r="I441" s="3"/>
      <c r="J441" s="3"/>
      <c r="K441" s="3"/>
      <c r="L441" s="3"/>
    </row>
    <row r="442">
      <c r="B442" s="3"/>
      <c r="C442" s="3"/>
      <c r="D442" s="3"/>
      <c r="E442" s="3"/>
      <c r="F442" s="3"/>
      <c r="G442" s="3"/>
      <c r="H442" s="3"/>
      <c r="I442" s="3"/>
      <c r="J442" s="3"/>
      <c r="K442" s="3"/>
      <c r="L442" s="3"/>
    </row>
    <row r="443">
      <c r="B443" s="3"/>
      <c r="C443" s="3"/>
      <c r="D443" s="3"/>
      <c r="E443" s="3"/>
      <c r="F443" s="3"/>
      <c r="G443" s="3"/>
      <c r="H443" s="3"/>
      <c r="I443" s="3"/>
      <c r="J443" s="3"/>
      <c r="K443" s="3"/>
      <c r="L443" s="3"/>
    </row>
    <row r="444">
      <c r="B444" s="3"/>
      <c r="C444" s="3"/>
      <c r="D444" s="3"/>
      <c r="E444" s="3"/>
      <c r="F444" s="3"/>
      <c r="G444" s="3"/>
      <c r="H444" s="3"/>
      <c r="I444" s="3"/>
      <c r="J444" s="3"/>
      <c r="K444" s="3"/>
      <c r="L444" s="3"/>
    </row>
    <row r="445">
      <c r="B445" s="3"/>
      <c r="C445" s="3"/>
      <c r="D445" s="3"/>
      <c r="E445" s="3"/>
      <c r="F445" s="3"/>
      <c r="G445" s="3"/>
      <c r="H445" s="3"/>
      <c r="I445" s="3"/>
      <c r="J445" s="3"/>
      <c r="K445" s="3"/>
      <c r="L445" s="3"/>
    </row>
    <row r="446">
      <c r="B446" s="3"/>
      <c r="C446" s="3"/>
      <c r="D446" s="3"/>
      <c r="E446" s="3"/>
      <c r="F446" s="3"/>
      <c r="G446" s="3"/>
      <c r="H446" s="3"/>
      <c r="I446" s="3"/>
      <c r="J446" s="3"/>
      <c r="K446" s="3"/>
      <c r="L446" s="3"/>
    </row>
    <row r="447">
      <c r="B447" s="3"/>
      <c r="C447" s="3"/>
      <c r="D447" s="3"/>
      <c r="E447" s="3"/>
      <c r="F447" s="3"/>
      <c r="G447" s="3"/>
      <c r="H447" s="3"/>
      <c r="I447" s="3"/>
      <c r="J447" s="3"/>
      <c r="K447" s="3"/>
      <c r="L447" s="3"/>
    </row>
    <row r="448">
      <c r="B448" s="3"/>
      <c r="C448" s="3"/>
      <c r="D448" s="3"/>
      <c r="E448" s="3"/>
      <c r="F448" s="3"/>
      <c r="G448" s="3"/>
      <c r="H448" s="3"/>
      <c r="I448" s="3"/>
      <c r="J448" s="3"/>
      <c r="K448" s="3"/>
      <c r="L448" s="3"/>
    </row>
    <row r="449">
      <c r="B449" s="3"/>
      <c r="C449" s="3"/>
      <c r="D449" s="3"/>
      <c r="E449" s="3"/>
      <c r="F449" s="3"/>
      <c r="G449" s="3"/>
      <c r="H449" s="3"/>
      <c r="I449" s="3"/>
      <c r="J449" s="3"/>
      <c r="K449" s="3"/>
      <c r="L449" s="3"/>
    </row>
    <row r="450">
      <c r="B450" s="3"/>
      <c r="C450" s="3"/>
      <c r="D450" s="3"/>
      <c r="E450" s="3"/>
      <c r="F450" s="3"/>
      <c r="G450" s="3"/>
      <c r="H450" s="3"/>
      <c r="I450" s="3"/>
      <c r="J450" s="3"/>
      <c r="K450" s="3"/>
      <c r="L450" s="3"/>
    </row>
    <row r="451">
      <c r="B451" s="3"/>
      <c r="C451" s="3"/>
      <c r="D451" s="3"/>
      <c r="E451" s="3"/>
      <c r="F451" s="3"/>
      <c r="G451" s="3"/>
      <c r="H451" s="3"/>
      <c r="I451" s="3"/>
      <c r="J451" s="3"/>
      <c r="K451" s="3"/>
      <c r="L451" s="3"/>
    </row>
    <row r="452">
      <c r="B452" s="3"/>
      <c r="C452" s="3"/>
      <c r="D452" s="3"/>
      <c r="E452" s="3"/>
      <c r="F452" s="3"/>
      <c r="G452" s="3"/>
      <c r="H452" s="3"/>
      <c r="I452" s="3"/>
      <c r="J452" s="3"/>
      <c r="K452" s="3"/>
      <c r="L452" s="3"/>
    </row>
    <row r="453">
      <c r="B453" s="3"/>
      <c r="C453" s="3"/>
      <c r="D453" s="3"/>
      <c r="E453" s="3"/>
      <c r="F453" s="3"/>
      <c r="G453" s="3"/>
      <c r="H453" s="3"/>
      <c r="I453" s="3"/>
      <c r="J453" s="3"/>
      <c r="K453" s="3"/>
      <c r="L453" s="3"/>
    </row>
    <row r="454">
      <c r="B454" s="3"/>
      <c r="C454" s="3"/>
      <c r="D454" s="3"/>
      <c r="E454" s="3"/>
      <c r="F454" s="3"/>
      <c r="G454" s="3"/>
      <c r="H454" s="3"/>
      <c r="I454" s="3"/>
      <c r="J454" s="3"/>
      <c r="K454" s="3"/>
      <c r="L454" s="3"/>
    </row>
    <row r="455">
      <c r="B455" s="3"/>
      <c r="C455" s="3"/>
      <c r="D455" s="3"/>
      <c r="E455" s="3"/>
      <c r="F455" s="3"/>
      <c r="G455" s="3"/>
      <c r="H455" s="3"/>
      <c r="I455" s="3"/>
      <c r="J455" s="3"/>
      <c r="K455" s="3"/>
      <c r="L455" s="3"/>
    </row>
    <row r="456">
      <c r="B456" s="3"/>
      <c r="C456" s="3"/>
      <c r="D456" s="3"/>
      <c r="E456" s="3"/>
      <c r="F456" s="3"/>
      <c r="G456" s="3"/>
      <c r="H456" s="3"/>
      <c r="I456" s="3"/>
      <c r="J456" s="3"/>
      <c r="K456" s="3"/>
      <c r="L456" s="3"/>
    </row>
    <row r="457">
      <c r="B457" s="3"/>
      <c r="C457" s="3"/>
      <c r="D457" s="3"/>
      <c r="E457" s="3"/>
      <c r="F457" s="3"/>
      <c r="G457" s="3"/>
      <c r="H457" s="3"/>
      <c r="I457" s="3"/>
      <c r="J457" s="3"/>
      <c r="K457" s="3"/>
      <c r="L457" s="3"/>
    </row>
    <row r="458">
      <c r="B458" s="3"/>
      <c r="C458" s="3"/>
      <c r="D458" s="3"/>
      <c r="E458" s="3"/>
      <c r="F458" s="3"/>
      <c r="G458" s="3"/>
      <c r="H458" s="3"/>
      <c r="I458" s="3"/>
      <c r="J458" s="3"/>
      <c r="K458" s="3"/>
      <c r="L458" s="3"/>
    </row>
    <row r="459">
      <c r="B459" s="3"/>
      <c r="C459" s="3"/>
      <c r="D459" s="3"/>
      <c r="E459" s="3"/>
      <c r="F459" s="3"/>
      <c r="G459" s="3"/>
      <c r="H459" s="3"/>
      <c r="I459" s="3"/>
      <c r="J459" s="3"/>
      <c r="K459" s="3"/>
      <c r="L459" s="3"/>
    </row>
    <row r="460">
      <c r="B460" s="3"/>
      <c r="C460" s="3"/>
      <c r="D460" s="3"/>
      <c r="E460" s="3"/>
      <c r="F460" s="3"/>
      <c r="G460" s="3"/>
      <c r="H460" s="3"/>
      <c r="I460" s="3"/>
      <c r="J460" s="3"/>
      <c r="K460" s="3"/>
      <c r="L460" s="3"/>
    </row>
    <row r="461">
      <c r="B461" s="3"/>
      <c r="C461" s="3"/>
      <c r="D461" s="3"/>
      <c r="E461" s="3"/>
      <c r="F461" s="3"/>
      <c r="G461" s="3"/>
      <c r="H461" s="3"/>
      <c r="I461" s="3"/>
      <c r="J461" s="3"/>
      <c r="K461" s="3"/>
      <c r="L461" s="3"/>
    </row>
    <row r="462">
      <c r="B462" s="3"/>
      <c r="C462" s="3"/>
      <c r="D462" s="3"/>
      <c r="E462" s="3"/>
      <c r="F462" s="3"/>
      <c r="G462" s="3"/>
      <c r="H462" s="3"/>
      <c r="I462" s="3"/>
      <c r="J462" s="3"/>
      <c r="K462" s="3"/>
      <c r="L462" s="3"/>
    </row>
    <row r="463">
      <c r="B463" s="3"/>
      <c r="C463" s="3"/>
      <c r="D463" s="3"/>
      <c r="E463" s="3"/>
      <c r="F463" s="3"/>
      <c r="G463" s="3"/>
      <c r="H463" s="3"/>
      <c r="I463" s="3"/>
      <c r="J463" s="3"/>
      <c r="K463" s="3"/>
      <c r="L463" s="3"/>
    </row>
    <row r="464">
      <c r="B464" s="3"/>
      <c r="C464" s="3"/>
      <c r="D464" s="3"/>
      <c r="E464" s="3"/>
      <c r="F464" s="3"/>
      <c r="G464" s="3"/>
      <c r="H464" s="3"/>
      <c r="I464" s="3"/>
      <c r="J464" s="3"/>
      <c r="K464" s="3"/>
      <c r="L464" s="3"/>
    </row>
    <row r="465">
      <c r="B465" s="3"/>
      <c r="C465" s="3"/>
      <c r="D465" s="3"/>
      <c r="E465" s="3"/>
      <c r="F465" s="3"/>
      <c r="G465" s="3"/>
      <c r="H465" s="3"/>
      <c r="I465" s="3"/>
      <c r="J465" s="3"/>
      <c r="K465" s="3"/>
      <c r="L465" s="3"/>
    </row>
    <row r="466">
      <c r="B466" s="3"/>
      <c r="C466" s="3"/>
      <c r="D466" s="3"/>
      <c r="E466" s="3"/>
      <c r="F466" s="3"/>
      <c r="G466" s="3"/>
      <c r="H466" s="3"/>
      <c r="I466" s="3"/>
      <c r="J466" s="3"/>
      <c r="K466" s="3"/>
      <c r="L466" s="3"/>
    </row>
    <row r="467">
      <c r="B467" s="3"/>
      <c r="C467" s="3"/>
      <c r="D467" s="3"/>
      <c r="E467" s="3"/>
      <c r="F467" s="3"/>
      <c r="G467" s="3"/>
      <c r="H467" s="3"/>
      <c r="I467" s="3"/>
      <c r="J467" s="3"/>
      <c r="K467" s="3"/>
      <c r="L467" s="3"/>
    </row>
    <row r="468">
      <c r="B468" s="3"/>
      <c r="C468" s="3"/>
      <c r="D468" s="3"/>
      <c r="E468" s="3"/>
      <c r="F468" s="3"/>
      <c r="G468" s="3"/>
      <c r="H468" s="3"/>
      <c r="I468" s="3"/>
      <c r="J468" s="3"/>
      <c r="K468" s="3"/>
      <c r="L468" s="3"/>
    </row>
    <row r="469">
      <c r="B469" s="3"/>
      <c r="C469" s="3"/>
      <c r="D469" s="3"/>
      <c r="E469" s="3"/>
      <c r="F469" s="3"/>
      <c r="G469" s="3"/>
      <c r="H469" s="3"/>
      <c r="I469" s="3"/>
      <c r="J469" s="3"/>
      <c r="K469" s="3"/>
      <c r="L469" s="3"/>
    </row>
    <row r="470">
      <c r="B470" s="3"/>
      <c r="C470" s="3"/>
      <c r="D470" s="3"/>
      <c r="E470" s="3"/>
      <c r="F470" s="3"/>
      <c r="G470" s="3"/>
      <c r="H470" s="3"/>
      <c r="I470" s="3"/>
      <c r="J470" s="3"/>
      <c r="K470" s="3"/>
      <c r="L470" s="3"/>
    </row>
    <row r="471">
      <c r="B471" s="3"/>
      <c r="C471" s="3"/>
      <c r="D471" s="3"/>
      <c r="E471" s="3"/>
      <c r="F471" s="3"/>
      <c r="G471" s="3"/>
      <c r="H471" s="3"/>
      <c r="I471" s="3"/>
      <c r="J471" s="3"/>
      <c r="K471" s="3"/>
      <c r="L471" s="3"/>
    </row>
    <row r="472">
      <c r="B472" s="3"/>
      <c r="C472" s="3"/>
      <c r="D472" s="3"/>
      <c r="E472" s="3"/>
      <c r="F472" s="3"/>
      <c r="G472" s="3"/>
      <c r="H472" s="3"/>
      <c r="I472" s="3"/>
      <c r="J472" s="3"/>
      <c r="K472" s="3"/>
      <c r="L472" s="3"/>
    </row>
    <row r="473">
      <c r="B473" s="3"/>
      <c r="C473" s="3"/>
      <c r="D473" s="3"/>
      <c r="E473" s="3"/>
      <c r="F473" s="3"/>
      <c r="G473" s="3"/>
      <c r="H473" s="3"/>
      <c r="I473" s="3"/>
      <c r="J473" s="3"/>
      <c r="K473" s="3"/>
      <c r="L473" s="3"/>
    </row>
    <row r="474">
      <c r="B474" s="3"/>
      <c r="C474" s="3"/>
      <c r="D474" s="3"/>
      <c r="E474" s="3"/>
      <c r="F474" s="3"/>
      <c r="G474" s="3"/>
      <c r="H474" s="3"/>
      <c r="I474" s="3"/>
      <c r="J474" s="3"/>
      <c r="K474" s="3"/>
      <c r="L474" s="3"/>
    </row>
    <row r="475">
      <c r="B475" s="3"/>
      <c r="C475" s="3"/>
      <c r="D475" s="3"/>
      <c r="E475" s="3"/>
      <c r="F475" s="3"/>
      <c r="G475" s="3"/>
      <c r="H475" s="3"/>
      <c r="I475" s="3"/>
      <c r="J475" s="3"/>
      <c r="K475" s="3"/>
      <c r="L475" s="3"/>
    </row>
    <row r="476">
      <c r="B476" s="3"/>
      <c r="C476" s="3"/>
      <c r="D476" s="3"/>
      <c r="E476" s="3"/>
      <c r="F476" s="3"/>
      <c r="G476" s="3"/>
      <c r="H476" s="3"/>
      <c r="I476" s="3"/>
      <c r="J476" s="3"/>
      <c r="K476" s="3"/>
      <c r="L476" s="3"/>
    </row>
    <row r="477">
      <c r="B477" s="3"/>
      <c r="C477" s="3"/>
      <c r="D477" s="3"/>
      <c r="E477" s="3"/>
      <c r="F477" s="3"/>
      <c r="G477" s="3"/>
      <c r="H477" s="3"/>
      <c r="I477" s="3"/>
      <c r="J477" s="3"/>
      <c r="K477" s="3"/>
      <c r="L477" s="3"/>
    </row>
    <row r="478">
      <c r="B478" s="3"/>
      <c r="C478" s="3"/>
      <c r="D478" s="3"/>
      <c r="E478" s="3"/>
      <c r="F478" s="3"/>
      <c r="G478" s="3"/>
      <c r="H478" s="3"/>
      <c r="I478" s="3"/>
      <c r="J478" s="3"/>
      <c r="K478" s="3"/>
      <c r="L478" s="3"/>
    </row>
    <row r="479">
      <c r="B479" s="3"/>
      <c r="C479" s="3"/>
      <c r="D479" s="3"/>
      <c r="E479" s="3"/>
      <c r="F479" s="3"/>
      <c r="G479" s="3"/>
      <c r="H479" s="3"/>
      <c r="I479" s="3"/>
      <c r="J479" s="3"/>
      <c r="K479" s="3"/>
      <c r="L479" s="3"/>
    </row>
    <row r="480">
      <c r="B480" s="3"/>
      <c r="C480" s="3"/>
      <c r="D480" s="3"/>
      <c r="E480" s="3"/>
      <c r="F480" s="3"/>
      <c r="G480" s="3"/>
      <c r="H480" s="3"/>
      <c r="I480" s="3"/>
      <c r="J480" s="3"/>
      <c r="K480" s="3"/>
      <c r="L480" s="3"/>
    </row>
    <row r="481">
      <c r="B481" s="3"/>
      <c r="C481" s="3"/>
      <c r="D481" s="3"/>
      <c r="E481" s="3"/>
      <c r="F481" s="3"/>
      <c r="G481" s="3"/>
      <c r="H481" s="3"/>
      <c r="I481" s="3"/>
      <c r="J481" s="3"/>
      <c r="K481" s="3"/>
      <c r="L481" s="3"/>
    </row>
    <row r="482">
      <c r="B482" s="3"/>
      <c r="C482" s="3"/>
      <c r="D482" s="3"/>
      <c r="E482" s="3"/>
      <c r="F482" s="3"/>
      <c r="G482" s="3"/>
      <c r="H482" s="3"/>
      <c r="I482" s="3"/>
      <c r="J482" s="3"/>
      <c r="K482" s="3"/>
      <c r="L482" s="3"/>
    </row>
    <row r="483">
      <c r="B483" s="3"/>
      <c r="C483" s="3"/>
      <c r="D483" s="3"/>
      <c r="E483" s="3"/>
      <c r="F483" s="3"/>
      <c r="G483" s="3"/>
      <c r="H483" s="3"/>
      <c r="I483" s="3"/>
      <c r="J483" s="3"/>
      <c r="K483" s="3"/>
      <c r="L483" s="3"/>
    </row>
    <row r="484">
      <c r="B484" s="3"/>
      <c r="C484" s="3"/>
      <c r="D484" s="3"/>
      <c r="E484" s="3"/>
      <c r="F484" s="3"/>
      <c r="G484" s="3"/>
      <c r="H484" s="3"/>
      <c r="I484" s="3"/>
      <c r="J484" s="3"/>
      <c r="K484" s="3"/>
      <c r="L484" s="3"/>
    </row>
    <row r="485">
      <c r="B485" s="3"/>
      <c r="C485" s="3"/>
      <c r="D485" s="3"/>
      <c r="E485" s="3"/>
      <c r="F485" s="3"/>
      <c r="G485" s="3"/>
      <c r="H485" s="3"/>
      <c r="I485" s="3"/>
      <c r="J485" s="3"/>
      <c r="K485" s="3"/>
      <c r="L485" s="3"/>
    </row>
    <row r="486">
      <c r="B486" s="3"/>
      <c r="C486" s="3"/>
      <c r="D486" s="3"/>
      <c r="E486" s="3"/>
      <c r="F486" s="3"/>
      <c r="G486" s="3"/>
      <c r="H486" s="3"/>
      <c r="I486" s="3"/>
      <c r="J486" s="3"/>
      <c r="K486" s="3"/>
      <c r="L486" s="3"/>
    </row>
    <row r="487">
      <c r="B487" s="3"/>
      <c r="C487" s="3"/>
      <c r="D487" s="3"/>
      <c r="E487" s="3"/>
      <c r="F487" s="3"/>
      <c r="G487" s="3"/>
      <c r="H487" s="3"/>
      <c r="I487" s="3"/>
      <c r="J487" s="3"/>
      <c r="K487" s="3"/>
      <c r="L487" s="3"/>
    </row>
    <row r="488">
      <c r="B488" s="3"/>
      <c r="C488" s="3"/>
      <c r="D488" s="3"/>
      <c r="E488" s="3"/>
      <c r="F488" s="3"/>
      <c r="G488" s="3"/>
      <c r="H488" s="3"/>
      <c r="I488" s="3"/>
      <c r="J488" s="3"/>
      <c r="K488" s="3"/>
      <c r="L488" s="3"/>
    </row>
    <row r="489">
      <c r="B489" s="3"/>
      <c r="C489" s="3"/>
      <c r="D489" s="3"/>
      <c r="E489" s="3"/>
      <c r="F489" s="3"/>
      <c r="G489" s="3"/>
      <c r="H489" s="3"/>
      <c r="I489" s="3"/>
      <c r="J489" s="3"/>
      <c r="K489" s="3"/>
      <c r="L489" s="3"/>
    </row>
    <row r="490">
      <c r="B490" s="3"/>
      <c r="C490" s="3"/>
      <c r="D490" s="3"/>
      <c r="E490" s="3"/>
      <c r="F490" s="3"/>
      <c r="G490" s="3"/>
      <c r="H490" s="3"/>
      <c r="I490" s="3"/>
      <c r="J490" s="3"/>
      <c r="K490" s="3"/>
      <c r="L490" s="3"/>
    </row>
    <row r="491">
      <c r="B491" s="3"/>
      <c r="C491" s="3"/>
      <c r="D491" s="3"/>
      <c r="E491" s="3"/>
      <c r="F491" s="3"/>
      <c r="G491" s="3"/>
      <c r="H491" s="3"/>
      <c r="I491" s="3"/>
      <c r="J491" s="3"/>
      <c r="K491" s="3"/>
      <c r="L491" s="3"/>
    </row>
    <row r="492">
      <c r="B492" s="3"/>
      <c r="C492" s="3"/>
      <c r="D492" s="3"/>
      <c r="E492" s="3"/>
      <c r="F492" s="3"/>
      <c r="G492" s="3"/>
      <c r="H492" s="3"/>
      <c r="I492" s="3"/>
      <c r="J492" s="3"/>
      <c r="K492" s="3"/>
      <c r="L492" s="3"/>
    </row>
    <row r="493">
      <c r="B493" s="3"/>
      <c r="C493" s="3"/>
      <c r="D493" s="3"/>
      <c r="E493" s="3"/>
      <c r="F493" s="3"/>
      <c r="G493" s="3"/>
      <c r="H493" s="3"/>
      <c r="I493" s="3"/>
      <c r="J493" s="3"/>
      <c r="K493" s="3"/>
      <c r="L493" s="3"/>
    </row>
    <row r="494">
      <c r="B494" s="3"/>
      <c r="C494" s="3"/>
      <c r="D494" s="3"/>
      <c r="E494" s="3"/>
      <c r="F494" s="3"/>
      <c r="G494" s="3"/>
      <c r="H494" s="3"/>
      <c r="I494" s="3"/>
      <c r="J494" s="3"/>
      <c r="K494" s="3"/>
      <c r="L494" s="3"/>
    </row>
    <row r="495">
      <c r="B495" s="3"/>
      <c r="C495" s="3"/>
      <c r="D495" s="3"/>
      <c r="E495" s="3"/>
      <c r="F495" s="3"/>
      <c r="G495" s="3"/>
      <c r="H495" s="3"/>
      <c r="I495" s="3"/>
      <c r="J495" s="3"/>
      <c r="K495" s="3"/>
      <c r="L495" s="3"/>
    </row>
    <row r="496">
      <c r="B496" s="3"/>
      <c r="C496" s="3"/>
      <c r="D496" s="3"/>
      <c r="E496" s="3"/>
      <c r="F496" s="3"/>
      <c r="G496" s="3"/>
      <c r="H496" s="3"/>
      <c r="I496" s="3"/>
      <c r="J496" s="3"/>
      <c r="K496" s="3"/>
      <c r="L496" s="3"/>
    </row>
    <row r="497">
      <c r="B497" s="3"/>
      <c r="C497" s="3"/>
      <c r="D497" s="3"/>
      <c r="E497" s="3"/>
      <c r="F497" s="3"/>
      <c r="G497" s="3"/>
      <c r="H497" s="3"/>
      <c r="I497" s="3"/>
      <c r="J497" s="3"/>
      <c r="K497" s="3"/>
      <c r="L497" s="3"/>
    </row>
    <row r="498">
      <c r="B498" s="3"/>
      <c r="C498" s="3"/>
      <c r="D498" s="3"/>
      <c r="E498" s="3"/>
      <c r="F498" s="3"/>
      <c r="G498" s="3"/>
      <c r="H498" s="3"/>
      <c r="I498" s="3"/>
      <c r="J498" s="3"/>
      <c r="K498" s="3"/>
      <c r="L498" s="3"/>
    </row>
    <row r="499">
      <c r="B499" s="3"/>
      <c r="C499" s="3"/>
      <c r="D499" s="3"/>
      <c r="E499" s="3"/>
      <c r="F499" s="3"/>
      <c r="G499" s="3"/>
      <c r="H499" s="3"/>
      <c r="I499" s="3"/>
      <c r="J499" s="3"/>
      <c r="K499" s="3"/>
      <c r="L499" s="3"/>
    </row>
    <row r="500">
      <c r="B500" s="3"/>
      <c r="C500" s="3"/>
      <c r="D500" s="3"/>
      <c r="E500" s="3"/>
      <c r="F500" s="3"/>
      <c r="G500" s="3"/>
      <c r="H500" s="3"/>
      <c r="I500" s="3"/>
      <c r="J500" s="3"/>
      <c r="K500" s="3"/>
      <c r="L500" s="3"/>
    </row>
    <row r="501">
      <c r="B501" s="3"/>
      <c r="C501" s="3"/>
      <c r="D501" s="3"/>
      <c r="E501" s="3"/>
      <c r="F501" s="3"/>
      <c r="G501" s="3"/>
      <c r="H501" s="3"/>
      <c r="I501" s="3"/>
      <c r="J501" s="3"/>
      <c r="K501" s="3"/>
      <c r="L501" s="3"/>
    </row>
    <row r="502">
      <c r="B502" s="3"/>
      <c r="C502" s="3"/>
      <c r="D502" s="3"/>
      <c r="E502" s="3"/>
      <c r="F502" s="3"/>
      <c r="G502" s="3"/>
      <c r="H502" s="3"/>
      <c r="I502" s="3"/>
      <c r="J502" s="3"/>
      <c r="K502" s="3"/>
      <c r="L502" s="3"/>
    </row>
    <row r="503">
      <c r="B503" s="3"/>
      <c r="C503" s="3"/>
      <c r="D503" s="3"/>
      <c r="E503" s="3"/>
      <c r="F503" s="3"/>
      <c r="G503" s="3"/>
      <c r="H503" s="3"/>
      <c r="I503" s="3"/>
      <c r="J503" s="3"/>
      <c r="K503" s="3"/>
      <c r="L503" s="3"/>
    </row>
    <row r="504">
      <c r="B504" s="3"/>
      <c r="C504" s="3"/>
      <c r="D504" s="3"/>
      <c r="E504" s="3"/>
      <c r="F504" s="3"/>
      <c r="G504" s="3"/>
      <c r="H504" s="3"/>
      <c r="I504" s="3"/>
      <c r="J504" s="3"/>
      <c r="K504" s="3"/>
      <c r="L504" s="3"/>
    </row>
    <row r="505">
      <c r="B505" s="3"/>
      <c r="C505" s="3"/>
      <c r="D505" s="3"/>
      <c r="E505" s="3"/>
      <c r="F505" s="3"/>
      <c r="G505" s="3"/>
      <c r="H505" s="3"/>
      <c r="I505" s="3"/>
      <c r="J505" s="3"/>
      <c r="K505" s="3"/>
      <c r="L505" s="3"/>
    </row>
    <row r="506">
      <c r="B506" s="3"/>
      <c r="C506" s="3"/>
      <c r="D506" s="3"/>
      <c r="E506" s="3"/>
      <c r="F506" s="3"/>
      <c r="G506" s="3"/>
      <c r="H506" s="3"/>
      <c r="I506" s="3"/>
      <c r="J506" s="3"/>
      <c r="K506" s="3"/>
      <c r="L506" s="3"/>
    </row>
    <row r="507">
      <c r="B507" s="3"/>
      <c r="C507" s="3"/>
      <c r="D507" s="3"/>
      <c r="E507" s="3"/>
      <c r="F507" s="3"/>
      <c r="G507" s="3"/>
      <c r="H507" s="3"/>
      <c r="I507" s="3"/>
      <c r="J507" s="3"/>
      <c r="K507" s="3"/>
      <c r="L507" s="3"/>
    </row>
    <row r="508">
      <c r="B508" s="3"/>
      <c r="C508" s="3"/>
      <c r="D508" s="3"/>
      <c r="E508" s="3"/>
      <c r="F508" s="3"/>
      <c r="G508" s="3"/>
      <c r="H508" s="3"/>
      <c r="I508" s="3"/>
      <c r="J508" s="3"/>
      <c r="K508" s="3"/>
      <c r="L508" s="3"/>
    </row>
    <row r="509">
      <c r="B509" s="3"/>
      <c r="C509" s="3"/>
      <c r="D509" s="3"/>
      <c r="E509" s="3"/>
      <c r="F509" s="3"/>
      <c r="G509" s="3"/>
      <c r="H509" s="3"/>
      <c r="I509" s="3"/>
      <c r="J509" s="3"/>
      <c r="K509" s="3"/>
      <c r="L509" s="3"/>
    </row>
    <row r="510">
      <c r="B510" s="3"/>
      <c r="C510" s="3"/>
      <c r="D510" s="3"/>
      <c r="E510" s="3"/>
      <c r="F510" s="3"/>
      <c r="G510" s="3"/>
      <c r="H510" s="3"/>
      <c r="I510" s="3"/>
      <c r="J510" s="3"/>
      <c r="K510" s="3"/>
      <c r="L510" s="3"/>
    </row>
    <row r="511">
      <c r="B511" s="3"/>
      <c r="C511" s="3"/>
      <c r="D511" s="3"/>
      <c r="E511" s="3"/>
      <c r="F511" s="3"/>
      <c r="G511" s="3"/>
      <c r="H511" s="3"/>
      <c r="I511" s="3"/>
      <c r="J511" s="3"/>
      <c r="K511" s="3"/>
      <c r="L511" s="3"/>
    </row>
    <row r="512">
      <c r="B512" s="3"/>
      <c r="C512" s="3"/>
      <c r="D512" s="3"/>
      <c r="E512" s="3"/>
      <c r="F512" s="3"/>
      <c r="G512" s="3"/>
      <c r="H512" s="3"/>
      <c r="I512" s="3"/>
      <c r="J512" s="3"/>
      <c r="K512" s="3"/>
      <c r="L512" s="3"/>
    </row>
    <row r="513">
      <c r="B513" s="3"/>
      <c r="C513" s="3"/>
      <c r="D513" s="3"/>
      <c r="E513" s="3"/>
      <c r="F513" s="3"/>
      <c r="G513" s="3"/>
      <c r="H513" s="3"/>
      <c r="I513" s="3"/>
      <c r="J513" s="3"/>
      <c r="K513" s="3"/>
      <c r="L513" s="3"/>
    </row>
    <row r="514">
      <c r="B514" s="3"/>
      <c r="C514" s="3"/>
      <c r="D514" s="3"/>
      <c r="E514" s="3"/>
      <c r="F514" s="3"/>
      <c r="G514" s="3"/>
      <c r="H514" s="3"/>
      <c r="I514" s="3"/>
      <c r="J514" s="3"/>
      <c r="K514" s="3"/>
      <c r="L514" s="3"/>
    </row>
    <row r="515">
      <c r="B515" s="3"/>
      <c r="C515" s="3"/>
      <c r="D515" s="3"/>
      <c r="E515" s="3"/>
      <c r="F515" s="3"/>
      <c r="G515" s="3"/>
      <c r="H515" s="3"/>
      <c r="I515" s="3"/>
      <c r="J515" s="3"/>
      <c r="K515" s="3"/>
      <c r="L515" s="3"/>
    </row>
    <row r="516">
      <c r="B516" s="3"/>
      <c r="C516" s="3"/>
      <c r="D516" s="3"/>
      <c r="E516" s="3"/>
      <c r="F516" s="3"/>
      <c r="G516" s="3"/>
      <c r="H516" s="3"/>
      <c r="I516" s="3"/>
      <c r="J516" s="3"/>
      <c r="K516" s="3"/>
      <c r="L516" s="3"/>
    </row>
    <row r="517">
      <c r="B517" s="3"/>
      <c r="C517" s="3"/>
      <c r="D517" s="3"/>
      <c r="E517" s="3"/>
      <c r="F517" s="3"/>
      <c r="G517" s="3"/>
      <c r="H517" s="3"/>
      <c r="I517" s="3"/>
      <c r="J517" s="3"/>
      <c r="K517" s="3"/>
      <c r="L517" s="3"/>
    </row>
    <row r="518">
      <c r="B518" s="3"/>
      <c r="C518" s="3"/>
      <c r="D518" s="3"/>
      <c r="E518" s="3"/>
      <c r="F518" s="3"/>
      <c r="G518" s="3"/>
      <c r="H518" s="3"/>
      <c r="I518" s="3"/>
      <c r="J518" s="3"/>
      <c r="K518" s="3"/>
      <c r="L518" s="3"/>
    </row>
    <row r="519">
      <c r="B519" s="3"/>
      <c r="C519" s="3"/>
      <c r="D519" s="3"/>
      <c r="E519" s="3"/>
      <c r="F519" s="3"/>
      <c r="G519" s="3"/>
      <c r="H519" s="3"/>
      <c r="I519" s="3"/>
      <c r="J519" s="3"/>
      <c r="K519" s="3"/>
      <c r="L519" s="3"/>
    </row>
    <row r="520">
      <c r="B520" s="3"/>
      <c r="C520" s="3"/>
      <c r="D520" s="3"/>
      <c r="E520" s="3"/>
      <c r="F520" s="3"/>
      <c r="G520" s="3"/>
      <c r="H520" s="3"/>
      <c r="I520" s="3"/>
      <c r="J520" s="3"/>
      <c r="K520" s="3"/>
      <c r="L520" s="3"/>
    </row>
    <row r="521">
      <c r="B521" s="3"/>
      <c r="C521" s="3"/>
      <c r="D521" s="3"/>
      <c r="E521" s="3"/>
      <c r="F521" s="3"/>
      <c r="G521" s="3"/>
      <c r="H521" s="3"/>
      <c r="I521" s="3"/>
      <c r="J521" s="3"/>
      <c r="K521" s="3"/>
      <c r="L521" s="3"/>
    </row>
    <row r="522">
      <c r="B522" s="3"/>
      <c r="C522" s="3"/>
      <c r="D522" s="3"/>
      <c r="E522" s="3"/>
      <c r="F522" s="3"/>
      <c r="G522" s="3"/>
      <c r="H522" s="3"/>
      <c r="I522" s="3"/>
      <c r="J522" s="3"/>
      <c r="K522" s="3"/>
      <c r="L522" s="3"/>
    </row>
    <row r="523">
      <c r="B523" s="3"/>
      <c r="C523" s="3"/>
      <c r="D523" s="3"/>
      <c r="E523" s="3"/>
      <c r="F523" s="3"/>
      <c r="G523" s="3"/>
      <c r="H523" s="3"/>
      <c r="I523" s="3"/>
      <c r="J523" s="3"/>
      <c r="K523" s="3"/>
      <c r="L523" s="3"/>
    </row>
    <row r="524">
      <c r="B524" s="3"/>
      <c r="C524" s="3"/>
      <c r="D524" s="3"/>
      <c r="E524" s="3"/>
      <c r="F524" s="3"/>
      <c r="G524" s="3"/>
      <c r="H524" s="3"/>
      <c r="I524" s="3"/>
      <c r="J524" s="3"/>
      <c r="K524" s="3"/>
      <c r="L524" s="3"/>
    </row>
    <row r="525">
      <c r="B525" s="3"/>
      <c r="C525" s="3"/>
      <c r="D525" s="3"/>
      <c r="E525" s="3"/>
      <c r="F525" s="3"/>
      <c r="G525" s="3"/>
      <c r="H525" s="3"/>
      <c r="I525" s="3"/>
      <c r="J525" s="3"/>
      <c r="K525" s="3"/>
      <c r="L525" s="3"/>
    </row>
    <row r="526">
      <c r="B526" s="3"/>
      <c r="C526" s="3"/>
      <c r="D526" s="3"/>
      <c r="E526" s="3"/>
      <c r="F526" s="3"/>
      <c r="G526" s="3"/>
      <c r="H526" s="3"/>
      <c r="I526" s="3"/>
      <c r="J526" s="3"/>
      <c r="K526" s="3"/>
      <c r="L526" s="3"/>
    </row>
    <row r="527">
      <c r="B527" s="3"/>
      <c r="C527" s="3"/>
      <c r="D527" s="3"/>
      <c r="E527" s="3"/>
      <c r="F527" s="3"/>
      <c r="G527" s="3"/>
      <c r="H527" s="3"/>
      <c r="I527" s="3"/>
      <c r="J527" s="3"/>
      <c r="K527" s="3"/>
      <c r="L527" s="3"/>
    </row>
    <row r="528">
      <c r="B528" s="3"/>
      <c r="C528" s="3"/>
      <c r="D528" s="3"/>
      <c r="E528" s="3"/>
      <c r="F528" s="3"/>
      <c r="G528" s="3"/>
      <c r="H528" s="3"/>
      <c r="I528" s="3"/>
      <c r="J528" s="3"/>
      <c r="K528" s="3"/>
      <c r="L528" s="3"/>
    </row>
    <row r="529">
      <c r="B529" s="3"/>
      <c r="C529" s="3"/>
      <c r="D529" s="3"/>
      <c r="E529" s="3"/>
      <c r="F529" s="3"/>
      <c r="G529" s="3"/>
      <c r="H529" s="3"/>
      <c r="I529" s="3"/>
      <c r="J529" s="3"/>
      <c r="K529" s="3"/>
      <c r="L529" s="3"/>
    </row>
    <row r="530">
      <c r="B530" s="3"/>
      <c r="C530" s="3"/>
      <c r="D530" s="3"/>
      <c r="E530" s="3"/>
      <c r="F530" s="3"/>
      <c r="G530" s="3"/>
      <c r="H530" s="3"/>
      <c r="I530" s="3"/>
      <c r="J530" s="3"/>
      <c r="K530" s="3"/>
      <c r="L530" s="3"/>
    </row>
    <row r="531">
      <c r="B531" s="3"/>
      <c r="C531" s="3"/>
      <c r="D531" s="3"/>
      <c r="E531" s="3"/>
      <c r="F531" s="3"/>
      <c r="G531" s="3"/>
      <c r="H531" s="3"/>
      <c r="I531" s="3"/>
      <c r="J531" s="3"/>
      <c r="K531" s="3"/>
      <c r="L531" s="3"/>
    </row>
    <row r="532">
      <c r="B532" s="3"/>
      <c r="C532" s="3"/>
      <c r="D532" s="3"/>
      <c r="E532" s="3"/>
      <c r="F532" s="3"/>
      <c r="G532" s="3"/>
      <c r="H532" s="3"/>
      <c r="I532" s="3"/>
      <c r="J532" s="3"/>
      <c r="K532" s="3"/>
      <c r="L532" s="3"/>
    </row>
    <row r="533">
      <c r="B533" s="3"/>
      <c r="C533" s="3"/>
      <c r="D533" s="3"/>
      <c r="E533" s="3"/>
      <c r="F533" s="3"/>
      <c r="G533" s="3"/>
      <c r="H533" s="3"/>
      <c r="I533" s="3"/>
      <c r="J533" s="3"/>
      <c r="K533" s="3"/>
      <c r="L533" s="3"/>
    </row>
    <row r="534">
      <c r="B534" s="3"/>
      <c r="C534" s="3"/>
      <c r="D534" s="3"/>
      <c r="E534" s="3"/>
      <c r="F534" s="3"/>
      <c r="G534" s="3"/>
      <c r="H534" s="3"/>
      <c r="I534" s="3"/>
      <c r="J534" s="3"/>
      <c r="K534" s="3"/>
      <c r="L534" s="3"/>
    </row>
    <row r="535">
      <c r="B535" s="3"/>
      <c r="C535" s="3"/>
      <c r="D535" s="3"/>
      <c r="E535" s="3"/>
      <c r="F535" s="3"/>
      <c r="G535" s="3"/>
      <c r="H535" s="3"/>
      <c r="I535" s="3"/>
      <c r="J535" s="3"/>
      <c r="K535" s="3"/>
      <c r="L535" s="3"/>
    </row>
    <row r="536">
      <c r="B536" s="3"/>
      <c r="C536" s="3"/>
      <c r="D536" s="3"/>
      <c r="E536" s="3"/>
      <c r="F536" s="3"/>
      <c r="G536" s="3"/>
      <c r="H536" s="3"/>
      <c r="I536" s="3"/>
      <c r="J536" s="3"/>
      <c r="K536" s="3"/>
      <c r="L536" s="3"/>
    </row>
    <row r="537">
      <c r="B537" s="3"/>
      <c r="C537" s="3"/>
      <c r="D537" s="3"/>
      <c r="E537" s="3"/>
      <c r="F537" s="3"/>
      <c r="G537" s="3"/>
      <c r="H537" s="3"/>
      <c r="I537" s="3"/>
      <c r="J537" s="3"/>
      <c r="K537" s="3"/>
      <c r="L537" s="3"/>
    </row>
    <row r="538">
      <c r="B538" s="3"/>
      <c r="C538" s="3"/>
      <c r="D538" s="3"/>
      <c r="E538" s="3"/>
      <c r="F538" s="3"/>
      <c r="G538" s="3"/>
      <c r="H538" s="3"/>
      <c r="I538" s="3"/>
      <c r="J538" s="3"/>
      <c r="K538" s="3"/>
      <c r="L538" s="3"/>
    </row>
    <row r="539">
      <c r="B539" s="3"/>
      <c r="C539" s="3"/>
      <c r="D539" s="3"/>
      <c r="E539" s="3"/>
      <c r="F539" s="3"/>
      <c r="G539" s="3"/>
      <c r="H539" s="3"/>
      <c r="I539" s="3"/>
      <c r="J539" s="3"/>
      <c r="K539" s="3"/>
      <c r="L539" s="3"/>
    </row>
    <row r="540">
      <c r="B540" s="3"/>
      <c r="C540" s="3"/>
      <c r="D540" s="3"/>
      <c r="E540" s="3"/>
      <c r="F540" s="3"/>
      <c r="G540" s="3"/>
      <c r="H540" s="3"/>
      <c r="I540" s="3"/>
      <c r="J540" s="3"/>
      <c r="K540" s="3"/>
      <c r="L540" s="3"/>
    </row>
    <row r="541">
      <c r="B541" s="3"/>
      <c r="C541" s="3"/>
      <c r="D541" s="3"/>
      <c r="E541" s="3"/>
      <c r="F541" s="3"/>
      <c r="G541" s="3"/>
      <c r="H541" s="3"/>
      <c r="I541" s="3"/>
      <c r="J541" s="3"/>
      <c r="K541" s="3"/>
      <c r="L541" s="3"/>
    </row>
    <row r="542">
      <c r="B542" s="3"/>
      <c r="C542" s="3"/>
      <c r="D542" s="3"/>
      <c r="E542" s="3"/>
      <c r="F542" s="3"/>
      <c r="G542" s="3"/>
      <c r="H542" s="3"/>
      <c r="I542" s="3"/>
      <c r="J542" s="3"/>
      <c r="K542" s="3"/>
      <c r="L542" s="3"/>
    </row>
    <row r="543">
      <c r="B543" s="3"/>
      <c r="C543" s="3"/>
      <c r="D543" s="3"/>
      <c r="E543" s="3"/>
      <c r="F543" s="3"/>
      <c r="G543" s="3"/>
      <c r="H543" s="3"/>
      <c r="I543" s="3"/>
      <c r="J543" s="3"/>
      <c r="K543" s="3"/>
      <c r="L543" s="3"/>
    </row>
    <row r="544">
      <c r="B544" s="3"/>
      <c r="C544" s="3"/>
      <c r="D544" s="3"/>
      <c r="E544" s="3"/>
      <c r="F544" s="3"/>
      <c r="G544" s="3"/>
      <c r="H544" s="3"/>
      <c r="I544" s="3"/>
      <c r="J544" s="3"/>
      <c r="K544" s="3"/>
      <c r="L544" s="3"/>
    </row>
    <row r="545">
      <c r="B545" s="3"/>
      <c r="C545" s="3"/>
      <c r="D545" s="3"/>
      <c r="E545" s="3"/>
      <c r="F545" s="3"/>
      <c r="G545" s="3"/>
      <c r="H545" s="3"/>
      <c r="I545" s="3"/>
      <c r="J545" s="3"/>
      <c r="K545" s="3"/>
      <c r="L545" s="3"/>
    </row>
    <row r="546">
      <c r="B546" s="3"/>
      <c r="C546" s="3"/>
      <c r="D546" s="3"/>
      <c r="E546" s="3"/>
      <c r="F546" s="3"/>
      <c r="G546" s="3"/>
      <c r="H546" s="3"/>
      <c r="I546" s="3"/>
      <c r="J546" s="3"/>
      <c r="K546" s="3"/>
      <c r="L546" s="3"/>
    </row>
    <row r="547">
      <c r="B547" s="3"/>
      <c r="C547" s="3"/>
      <c r="D547" s="3"/>
      <c r="E547" s="3"/>
      <c r="F547" s="3"/>
      <c r="G547" s="3"/>
      <c r="H547" s="3"/>
      <c r="I547" s="3"/>
      <c r="J547" s="3"/>
      <c r="K547" s="3"/>
      <c r="L547" s="3"/>
    </row>
    <row r="548">
      <c r="B548" s="3"/>
      <c r="C548" s="3"/>
      <c r="D548" s="3"/>
      <c r="E548" s="3"/>
      <c r="F548" s="3"/>
      <c r="G548" s="3"/>
      <c r="H548" s="3"/>
      <c r="I548" s="3"/>
      <c r="J548" s="3"/>
      <c r="K548" s="3"/>
      <c r="L548" s="3"/>
    </row>
    <row r="549">
      <c r="B549" s="3"/>
      <c r="C549" s="3"/>
      <c r="D549" s="3"/>
      <c r="E549" s="3"/>
      <c r="F549" s="3"/>
      <c r="G549" s="3"/>
      <c r="H549" s="3"/>
      <c r="I549" s="3"/>
      <c r="J549" s="3"/>
      <c r="K549" s="3"/>
      <c r="L549" s="3"/>
    </row>
    <row r="550">
      <c r="B550" s="3"/>
      <c r="C550" s="3"/>
      <c r="D550" s="3"/>
      <c r="E550" s="3"/>
      <c r="F550" s="3"/>
      <c r="G550" s="3"/>
      <c r="H550" s="3"/>
      <c r="I550" s="3"/>
      <c r="J550" s="3"/>
      <c r="K550" s="3"/>
      <c r="L550" s="3"/>
    </row>
    <row r="551">
      <c r="B551" s="3"/>
      <c r="C551" s="3"/>
      <c r="D551" s="3"/>
      <c r="E551" s="3"/>
      <c r="F551" s="3"/>
      <c r="G551" s="3"/>
      <c r="H551" s="3"/>
      <c r="I551" s="3"/>
      <c r="J551" s="3"/>
      <c r="K551" s="3"/>
      <c r="L551" s="3"/>
    </row>
    <row r="552">
      <c r="B552" s="3"/>
      <c r="C552" s="3"/>
      <c r="D552" s="3"/>
      <c r="E552" s="3"/>
      <c r="F552" s="3"/>
      <c r="G552" s="3"/>
      <c r="H552" s="3"/>
      <c r="I552" s="3"/>
      <c r="J552" s="3"/>
      <c r="K552" s="3"/>
      <c r="L552" s="3"/>
    </row>
    <row r="553">
      <c r="B553" s="3"/>
      <c r="C553" s="3"/>
      <c r="D553" s="3"/>
      <c r="E553" s="3"/>
      <c r="F553" s="3"/>
      <c r="G553" s="3"/>
      <c r="H553" s="3"/>
      <c r="I553" s="3"/>
      <c r="J553" s="3"/>
      <c r="K553" s="3"/>
      <c r="L553" s="3"/>
    </row>
    <row r="554">
      <c r="B554" s="3"/>
      <c r="C554" s="3"/>
      <c r="D554" s="3"/>
      <c r="E554" s="3"/>
      <c r="F554" s="3"/>
      <c r="G554" s="3"/>
      <c r="H554" s="3"/>
      <c r="I554" s="3"/>
      <c r="J554" s="3"/>
      <c r="K554" s="3"/>
      <c r="L554" s="3"/>
    </row>
    <row r="555">
      <c r="B555" s="3"/>
      <c r="C555" s="3"/>
      <c r="D555" s="3"/>
      <c r="E555" s="3"/>
      <c r="F555" s="3"/>
      <c r="G555" s="3"/>
      <c r="H555" s="3"/>
      <c r="I555" s="3"/>
      <c r="J555" s="3"/>
      <c r="K555" s="3"/>
      <c r="L555" s="3"/>
    </row>
    <row r="556">
      <c r="B556" s="3"/>
      <c r="C556" s="3"/>
      <c r="D556" s="3"/>
      <c r="E556" s="3"/>
      <c r="F556" s="3"/>
      <c r="G556" s="3"/>
      <c r="H556" s="3"/>
      <c r="I556" s="3"/>
      <c r="J556" s="3"/>
      <c r="K556" s="3"/>
      <c r="L556" s="3"/>
    </row>
    <row r="557">
      <c r="B557" s="3"/>
      <c r="C557" s="3"/>
      <c r="D557" s="3"/>
      <c r="E557" s="3"/>
      <c r="F557" s="3"/>
      <c r="G557" s="3"/>
      <c r="H557" s="3"/>
      <c r="I557" s="3"/>
      <c r="J557" s="3"/>
      <c r="K557" s="3"/>
      <c r="L557" s="3"/>
    </row>
    <row r="558">
      <c r="B558" s="3"/>
      <c r="C558" s="3"/>
      <c r="D558" s="3"/>
      <c r="E558" s="3"/>
      <c r="F558" s="3"/>
      <c r="G558" s="3"/>
      <c r="H558" s="3"/>
      <c r="I558" s="3"/>
      <c r="J558" s="3"/>
      <c r="K558" s="3"/>
      <c r="L558" s="3"/>
    </row>
    <row r="559">
      <c r="B559" s="3"/>
      <c r="C559" s="3"/>
      <c r="D559" s="3"/>
      <c r="E559" s="3"/>
      <c r="F559" s="3"/>
      <c r="G559" s="3"/>
      <c r="H559" s="3"/>
      <c r="I559" s="3"/>
      <c r="J559" s="3"/>
      <c r="K559" s="3"/>
      <c r="L559" s="3"/>
    </row>
    <row r="560">
      <c r="B560" s="3"/>
      <c r="C560" s="3"/>
      <c r="D560" s="3"/>
      <c r="E560" s="3"/>
      <c r="F560" s="3"/>
      <c r="G560" s="3"/>
      <c r="H560" s="3"/>
      <c r="I560" s="3"/>
      <c r="J560" s="3"/>
      <c r="K560" s="3"/>
      <c r="L560" s="3"/>
    </row>
    <row r="561">
      <c r="B561" s="3"/>
      <c r="C561" s="3"/>
      <c r="D561" s="3"/>
      <c r="E561" s="3"/>
      <c r="F561" s="3"/>
      <c r="G561" s="3"/>
      <c r="H561" s="3"/>
      <c r="I561" s="3"/>
      <c r="J561" s="3"/>
      <c r="K561" s="3"/>
      <c r="L561" s="3"/>
    </row>
    <row r="562">
      <c r="B562" s="3"/>
      <c r="C562" s="3"/>
      <c r="D562" s="3"/>
      <c r="E562" s="3"/>
      <c r="F562" s="3"/>
      <c r="G562" s="3"/>
      <c r="H562" s="3"/>
      <c r="I562" s="3"/>
      <c r="J562" s="3"/>
      <c r="K562" s="3"/>
      <c r="L562" s="3"/>
    </row>
    <row r="563">
      <c r="B563" s="3"/>
      <c r="C563" s="3"/>
      <c r="D563" s="3"/>
      <c r="E563" s="3"/>
      <c r="F563" s="3"/>
      <c r="G563" s="3"/>
      <c r="H563" s="3"/>
      <c r="I563" s="3"/>
      <c r="J563" s="3"/>
      <c r="K563" s="3"/>
      <c r="L563" s="3"/>
    </row>
    <row r="564">
      <c r="B564" s="3"/>
      <c r="C564" s="3"/>
      <c r="D564" s="3"/>
      <c r="E564" s="3"/>
      <c r="F564" s="3"/>
      <c r="G564" s="3"/>
      <c r="H564" s="3"/>
      <c r="I564" s="3"/>
      <c r="J564" s="3"/>
      <c r="K564" s="3"/>
      <c r="L564" s="3"/>
    </row>
    <row r="565">
      <c r="B565" s="3"/>
      <c r="C565" s="3"/>
      <c r="D565" s="3"/>
      <c r="E565" s="3"/>
      <c r="F565" s="3"/>
      <c r="G565" s="3"/>
      <c r="H565" s="3"/>
      <c r="I565" s="3"/>
      <c r="J565" s="3"/>
      <c r="K565" s="3"/>
      <c r="L565" s="3"/>
    </row>
    <row r="566">
      <c r="B566" s="3"/>
      <c r="C566" s="3"/>
      <c r="D566" s="3"/>
      <c r="E566" s="3"/>
      <c r="F566" s="3"/>
      <c r="G566" s="3"/>
      <c r="H566" s="3"/>
      <c r="I566" s="3"/>
      <c r="J566" s="3"/>
      <c r="K566" s="3"/>
      <c r="L566" s="3"/>
    </row>
    <row r="567">
      <c r="B567" s="3"/>
      <c r="C567" s="3"/>
      <c r="D567" s="3"/>
      <c r="E567" s="3"/>
      <c r="F567" s="3"/>
      <c r="G567" s="3"/>
      <c r="H567" s="3"/>
      <c r="I567" s="3"/>
      <c r="J567" s="3"/>
      <c r="K567" s="3"/>
      <c r="L567" s="3"/>
    </row>
    <row r="568">
      <c r="B568" s="3"/>
      <c r="C568" s="3"/>
      <c r="D568" s="3"/>
      <c r="E568" s="3"/>
      <c r="F568" s="3"/>
      <c r="G568" s="3"/>
      <c r="H568" s="3"/>
      <c r="I568" s="3"/>
      <c r="J568" s="3"/>
      <c r="K568" s="3"/>
      <c r="L568" s="3"/>
    </row>
    <row r="569">
      <c r="B569" s="3"/>
      <c r="C569" s="3"/>
      <c r="D569" s="3"/>
      <c r="E569" s="3"/>
      <c r="F569" s="3"/>
      <c r="G569" s="3"/>
      <c r="H569" s="3"/>
      <c r="I569" s="3"/>
      <c r="J569" s="3"/>
      <c r="K569" s="3"/>
      <c r="L569" s="3"/>
    </row>
    <row r="570">
      <c r="B570" s="3"/>
      <c r="C570" s="3"/>
      <c r="D570" s="3"/>
      <c r="E570" s="3"/>
      <c r="F570" s="3"/>
      <c r="G570" s="3"/>
      <c r="H570" s="3"/>
      <c r="I570" s="3"/>
      <c r="J570" s="3"/>
      <c r="K570" s="3"/>
      <c r="L570" s="3"/>
    </row>
    <row r="571">
      <c r="B571" s="3"/>
      <c r="C571" s="3"/>
      <c r="D571" s="3"/>
      <c r="E571" s="3"/>
      <c r="F571" s="3"/>
      <c r="G571" s="3"/>
      <c r="H571" s="3"/>
      <c r="I571" s="3"/>
      <c r="J571" s="3"/>
      <c r="K571" s="3"/>
      <c r="L571" s="3"/>
    </row>
    <row r="572">
      <c r="B572" s="3"/>
      <c r="C572" s="3"/>
      <c r="D572" s="3"/>
      <c r="E572" s="3"/>
      <c r="F572" s="3"/>
      <c r="G572" s="3"/>
      <c r="H572" s="3"/>
      <c r="I572" s="3"/>
      <c r="J572" s="3"/>
      <c r="K572" s="3"/>
      <c r="L572" s="3"/>
    </row>
    <row r="573">
      <c r="B573" s="3"/>
      <c r="C573" s="3"/>
      <c r="D573" s="3"/>
      <c r="E573" s="3"/>
      <c r="F573" s="3"/>
      <c r="G573" s="3"/>
      <c r="H573" s="3"/>
      <c r="I573" s="3"/>
      <c r="J573" s="3"/>
      <c r="K573" s="3"/>
      <c r="L573" s="3"/>
    </row>
    <row r="574">
      <c r="B574" s="3"/>
      <c r="C574" s="3"/>
      <c r="D574" s="3"/>
      <c r="E574" s="3"/>
      <c r="F574" s="3"/>
      <c r="G574" s="3"/>
      <c r="H574" s="3"/>
      <c r="I574" s="3"/>
      <c r="J574" s="3"/>
      <c r="K574" s="3"/>
      <c r="L574" s="3"/>
    </row>
    <row r="575">
      <c r="B575" s="3"/>
      <c r="C575" s="3"/>
      <c r="D575" s="3"/>
      <c r="E575" s="3"/>
      <c r="F575" s="3"/>
      <c r="G575" s="3"/>
      <c r="H575" s="3"/>
      <c r="I575" s="3"/>
      <c r="J575" s="3"/>
      <c r="K575" s="3"/>
      <c r="L575" s="3"/>
    </row>
    <row r="576">
      <c r="B576" s="3"/>
      <c r="C576" s="3"/>
      <c r="D576" s="3"/>
      <c r="E576" s="3"/>
      <c r="F576" s="3"/>
      <c r="G576" s="3"/>
      <c r="H576" s="3"/>
      <c r="I576" s="3"/>
      <c r="J576" s="3"/>
      <c r="K576" s="3"/>
      <c r="L576" s="3"/>
    </row>
    <row r="577">
      <c r="B577" s="3"/>
      <c r="C577" s="3"/>
      <c r="D577" s="3"/>
      <c r="E577" s="3"/>
      <c r="F577" s="3"/>
      <c r="G577" s="3"/>
      <c r="H577" s="3"/>
      <c r="I577" s="3"/>
      <c r="J577" s="3"/>
      <c r="K577" s="3"/>
      <c r="L577" s="3"/>
    </row>
    <row r="578">
      <c r="B578" s="3"/>
      <c r="C578" s="3"/>
      <c r="D578" s="3"/>
      <c r="E578" s="3"/>
      <c r="F578" s="3"/>
      <c r="G578" s="3"/>
      <c r="H578" s="3"/>
      <c r="I578" s="3"/>
      <c r="J578" s="3"/>
      <c r="K578" s="3"/>
      <c r="L578" s="3"/>
    </row>
    <row r="579">
      <c r="B579" s="3"/>
      <c r="C579" s="3"/>
      <c r="D579" s="3"/>
      <c r="E579" s="3"/>
      <c r="F579" s="3"/>
      <c r="G579" s="3"/>
      <c r="H579" s="3"/>
      <c r="I579" s="3"/>
      <c r="J579" s="3"/>
      <c r="K579" s="3"/>
      <c r="L579" s="3"/>
    </row>
    <row r="580">
      <c r="B580" s="3"/>
      <c r="C580" s="3"/>
      <c r="D580" s="3"/>
      <c r="E580" s="3"/>
      <c r="F580" s="3"/>
      <c r="G580" s="3"/>
      <c r="H580" s="3"/>
      <c r="I580" s="3"/>
      <c r="J580" s="3"/>
      <c r="K580" s="3"/>
      <c r="L580" s="3"/>
    </row>
    <row r="581">
      <c r="B581" s="3"/>
      <c r="C581" s="3"/>
      <c r="D581" s="3"/>
      <c r="E581" s="3"/>
      <c r="F581" s="3"/>
      <c r="G581" s="3"/>
      <c r="H581" s="3"/>
      <c r="I581" s="3"/>
      <c r="J581" s="3"/>
      <c r="K581" s="3"/>
      <c r="L581" s="3"/>
    </row>
    <row r="582">
      <c r="B582" s="3"/>
      <c r="C582" s="3"/>
      <c r="D582" s="3"/>
      <c r="E582" s="3"/>
      <c r="F582" s="3"/>
      <c r="G582" s="3"/>
      <c r="H582" s="3"/>
      <c r="I582" s="3"/>
      <c r="J582" s="3"/>
      <c r="K582" s="3"/>
      <c r="L582" s="3"/>
    </row>
    <row r="583">
      <c r="B583" s="3"/>
      <c r="C583" s="3"/>
      <c r="D583" s="3"/>
      <c r="E583" s="3"/>
      <c r="F583" s="3"/>
      <c r="G583" s="3"/>
      <c r="H583" s="3"/>
      <c r="I583" s="3"/>
      <c r="J583" s="3"/>
      <c r="K583" s="3"/>
      <c r="L583" s="3"/>
    </row>
    <row r="584">
      <c r="B584" s="3"/>
      <c r="C584" s="3"/>
      <c r="D584" s="3"/>
      <c r="E584" s="3"/>
      <c r="F584" s="3"/>
      <c r="G584" s="3"/>
      <c r="H584" s="3"/>
      <c r="I584" s="3"/>
      <c r="J584" s="3"/>
      <c r="K584" s="3"/>
      <c r="L584" s="3"/>
    </row>
    <row r="585">
      <c r="B585" s="3"/>
      <c r="C585" s="3"/>
      <c r="D585" s="3"/>
      <c r="E585" s="3"/>
      <c r="F585" s="3"/>
      <c r="G585" s="3"/>
      <c r="H585" s="3"/>
      <c r="I585" s="3"/>
      <c r="J585" s="3"/>
      <c r="K585" s="3"/>
      <c r="L585" s="3"/>
    </row>
    <row r="586">
      <c r="B586" s="3"/>
      <c r="C586" s="3"/>
      <c r="D586" s="3"/>
      <c r="E586" s="3"/>
      <c r="F586" s="3"/>
      <c r="G586" s="3"/>
      <c r="H586" s="3"/>
      <c r="I586" s="3"/>
      <c r="J586" s="3"/>
      <c r="K586" s="3"/>
      <c r="L586" s="3"/>
    </row>
    <row r="587">
      <c r="B587" s="3"/>
      <c r="C587" s="3"/>
      <c r="D587" s="3"/>
      <c r="E587" s="3"/>
      <c r="F587" s="3"/>
      <c r="G587" s="3"/>
      <c r="H587" s="3"/>
      <c r="I587" s="3"/>
      <c r="J587" s="3"/>
      <c r="K587" s="3"/>
      <c r="L587" s="3"/>
    </row>
    <row r="588">
      <c r="B588" s="3"/>
      <c r="C588" s="3"/>
      <c r="D588" s="3"/>
      <c r="E588" s="3"/>
      <c r="F588" s="3"/>
      <c r="G588" s="3"/>
      <c r="H588" s="3"/>
      <c r="I588" s="3"/>
      <c r="J588" s="3"/>
      <c r="K588" s="3"/>
      <c r="L588" s="3"/>
    </row>
    <row r="589">
      <c r="B589" s="3"/>
      <c r="C589" s="3"/>
      <c r="D589" s="3"/>
      <c r="E589" s="3"/>
      <c r="F589" s="3"/>
      <c r="G589" s="3"/>
      <c r="H589" s="3"/>
      <c r="I589" s="3"/>
      <c r="J589" s="3"/>
      <c r="K589" s="3"/>
      <c r="L589" s="3"/>
    </row>
    <row r="590">
      <c r="B590" s="3"/>
      <c r="C590" s="3"/>
      <c r="D590" s="3"/>
      <c r="E590" s="3"/>
      <c r="F590" s="3"/>
      <c r="G590" s="3"/>
      <c r="H590" s="3"/>
      <c r="I590" s="3"/>
      <c r="J590" s="3"/>
      <c r="K590" s="3"/>
      <c r="L590" s="3"/>
    </row>
    <row r="591">
      <c r="B591" s="3"/>
      <c r="C591" s="3"/>
      <c r="D591" s="3"/>
      <c r="E591" s="3"/>
      <c r="F591" s="3"/>
      <c r="G591" s="3"/>
      <c r="H591" s="3"/>
      <c r="I591" s="3"/>
      <c r="J591" s="3"/>
      <c r="K591" s="3"/>
      <c r="L591" s="3"/>
    </row>
    <row r="592">
      <c r="B592" s="3"/>
      <c r="C592" s="3"/>
      <c r="D592" s="3"/>
      <c r="E592" s="3"/>
      <c r="F592" s="3"/>
      <c r="G592" s="3"/>
      <c r="H592" s="3"/>
      <c r="I592" s="3"/>
      <c r="J592" s="3"/>
      <c r="K592" s="3"/>
      <c r="L592" s="3"/>
    </row>
    <row r="593">
      <c r="B593" s="3"/>
      <c r="C593" s="3"/>
      <c r="D593" s="3"/>
      <c r="E593" s="3"/>
      <c r="F593" s="3"/>
      <c r="G593" s="3"/>
      <c r="H593" s="3"/>
      <c r="I593" s="3"/>
      <c r="J593" s="3"/>
      <c r="K593" s="3"/>
      <c r="L593" s="3"/>
    </row>
    <row r="594">
      <c r="B594" s="3"/>
      <c r="C594" s="3"/>
      <c r="D594" s="3"/>
      <c r="E594" s="3"/>
      <c r="F594" s="3"/>
      <c r="G594" s="3"/>
      <c r="H594" s="3"/>
      <c r="I594" s="3"/>
      <c r="J594" s="3"/>
      <c r="K594" s="3"/>
      <c r="L594" s="3"/>
    </row>
    <row r="595">
      <c r="B595" s="3"/>
      <c r="C595" s="3"/>
      <c r="D595" s="3"/>
      <c r="E595" s="3"/>
      <c r="F595" s="3"/>
      <c r="G595" s="3"/>
      <c r="H595" s="3"/>
      <c r="I595" s="3"/>
      <c r="J595" s="3"/>
      <c r="K595" s="3"/>
      <c r="L595" s="3"/>
    </row>
    <row r="596">
      <c r="B596" s="3"/>
      <c r="C596" s="3"/>
      <c r="D596" s="3"/>
      <c r="E596" s="3"/>
      <c r="F596" s="3"/>
      <c r="G596" s="3"/>
      <c r="H596" s="3"/>
      <c r="I596" s="3"/>
      <c r="J596" s="3"/>
      <c r="K596" s="3"/>
      <c r="L596" s="3"/>
    </row>
    <row r="597">
      <c r="B597" s="3"/>
      <c r="C597" s="3"/>
      <c r="D597" s="3"/>
      <c r="E597" s="3"/>
      <c r="F597" s="3"/>
      <c r="G597" s="3"/>
      <c r="H597" s="3"/>
      <c r="I597" s="3"/>
      <c r="J597" s="3"/>
      <c r="K597" s="3"/>
      <c r="L597" s="3"/>
    </row>
    <row r="598">
      <c r="B598" s="3"/>
      <c r="C598" s="3"/>
      <c r="D598" s="3"/>
      <c r="E598" s="3"/>
      <c r="F598" s="3"/>
      <c r="G598" s="3"/>
      <c r="H598" s="3"/>
      <c r="I598" s="3"/>
      <c r="J598" s="3"/>
      <c r="K598" s="3"/>
      <c r="L598" s="3"/>
    </row>
    <row r="599">
      <c r="B599" s="3"/>
      <c r="C599" s="3"/>
      <c r="D599" s="3"/>
      <c r="E599" s="3"/>
      <c r="F599" s="3"/>
      <c r="G599" s="3"/>
      <c r="H599" s="3"/>
      <c r="I599" s="3"/>
      <c r="J599" s="3"/>
      <c r="K599" s="3"/>
      <c r="L599" s="3"/>
    </row>
    <row r="600">
      <c r="B600" s="3"/>
      <c r="C600" s="3"/>
      <c r="D600" s="3"/>
      <c r="E600" s="3"/>
      <c r="F600" s="3"/>
      <c r="G600" s="3"/>
      <c r="H600" s="3"/>
      <c r="I600" s="3"/>
      <c r="J600" s="3"/>
      <c r="K600" s="3"/>
      <c r="L600" s="3"/>
    </row>
    <row r="601">
      <c r="B601" s="3"/>
      <c r="C601" s="3"/>
      <c r="D601" s="3"/>
      <c r="E601" s="3"/>
      <c r="F601" s="3"/>
      <c r="G601" s="3"/>
      <c r="H601" s="3"/>
      <c r="I601" s="3"/>
      <c r="J601" s="3"/>
      <c r="K601" s="3"/>
      <c r="L601" s="3"/>
    </row>
    <row r="602">
      <c r="B602" s="3"/>
      <c r="C602" s="3"/>
      <c r="D602" s="3"/>
      <c r="E602" s="3"/>
      <c r="F602" s="3"/>
      <c r="G602" s="3"/>
      <c r="H602" s="3"/>
      <c r="I602" s="3"/>
      <c r="J602" s="3"/>
      <c r="K602" s="3"/>
      <c r="L602" s="3"/>
    </row>
    <row r="603">
      <c r="B603" s="3"/>
      <c r="C603" s="3"/>
      <c r="D603" s="3"/>
      <c r="E603" s="3"/>
      <c r="F603" s="3"/>
      <c r="G603" s="3"/>
      <c r="H603" s="3"/>
      <c r="I603" s="3"/>
      <c r="J603" s="3"/>
      <c r="K603" s="3"/>
      <c r="L603" s="3"/>
    </row>
    <row r="604">
      <c r="B604" s="3"/>
      <c r="C604" s="3"/>
      <c r="D604" s="3"/>
      <c r="E604" s="3"/>
      <c r="F604" s="3"/>
      <c r="G604" s="3"/>
      <c r="H604" s="3"/>
      <c r="I604" s="3"/>
      <c r="J604" s="3"/>
      <c r="K604" s="3"/>
      <c r="L604" s="3"/>
    </row>
    <row r="605">
      <c r="B605" s="3"/>
      <c r="C605" s="3"/>
      <c r="D605" s="3"/>
      <c r="E605" s="3"/>
      <c r="F605" s="3"/>
      <c r="G605" s="3"/>
      <c r="H605" s="3"/>
      <c r="I605" s="3"/>
      <c r="J605" s="3"/>
      <c r="K605" s="3"/>
      <c r="L605" s="3"/>
    </row>
    <row r="606">
      <c r="B606" s="3"/>
      <c r="C606" s="3"/>
      <c r="D606" s="3"/>
      <c r="E606" s="3"/>
      <c r="F606" s="3"/>
      <c r="G606" s="3"/>
      <c r="H606" s="3"/>
      <c r="I606" s="3"/>
      <c r="J606" s="3"/>
      <c r="K606" s="3"/>
      <c r="L606" s="3"/>
    </row>
    <row r="607">
      <c r="B607" s="3"/>
      <c r="C607" s="3"/>
      <c r="D607" s="3"/>
      <c r="E607" s="3"/>
      <c r="F607" s="3"/>
      <c r="G607" s="3"/>
      <c r="H607" s="3"/>
      <c r="I607" s="3"/>
      <c r="J607" s="3"/>
      <c r="K607" s="3"/>
      <c r="L607" s="3"/>
    </row>
    <row r="608">
      <c r="B608" s="3"/>
      <c r="C608" s="3"/>
      <c r="D608" s="3"/>
      <c r="E608" s="3"/>
      <c r="F608" s="3"/>
      <c r="G608" s="3"/>
      <c r="H608" s="3"/>
      <c r="I608" s="3"/>
      <c r="J608" s="3"/>
      <c r="K608" s="3"/>
      <c r="L608" s="3"/>
    </row>
    <row r="609">
      <c r="B609" s="3"/>
      <c r="C609" s="3"/>
      <c r="D609" s="3"/>
      <c r="E609" s="3"/>
      <c r="F609" s="3"/>
      <c r="G609" s="3"/>
      <c r="H609" s="3"/>
      <c r="I609" s="3"/>
      <c r="J609" s="3"/>
      <c r="K609" s="3"/>
      <c r="L609" s="3"/>
    </row>
    <row r="610">
      <c r="B610" s="3"/>
      <c r="C610" s="3"/>
      <c r="D610" s="3"/>
      <c r="E610" s="3"/>
      <c r="F610" s="3"/>
      <c r="G610" s="3"/>
      <c r="H610" s="3"/>
      <c r="I610" s="3"/>
      <c r="J610" s="3"/>
      <c r="K610" s="3"/>
      <c r="L610" s="3"/>
    </row>
    <row r="611">
      <c r="B611" s="3"/>
      <c r="C611" s="3"/>
      <c r="D611" s="3"/>
      <c r="E611" s="3"/>
      <c r="F611" s="3"/>
      <c r="G611" s="3"/>
      <c r="H611" s="3"/>
      <c r="I611" s="3"/>
      <c r="J611" s="3"/>
      <c r="K611" s="3"/>
      <c r="L611" s="3"/>
    </row>
    <row r="612">
      <c r="B612" s="3"/>
      <c r="C612" s="3"/>
      <c r="D612" s="3"/>
      <c r="E612" s="3"/>
      <c r="F612" s="3"/>
      <c r="G612" s="3"/>
      <c r="H612" s="3"/>
      <c r="I612" s="3"/>
      <c r="J612" s="3"/>
      <c r="K612" s="3"/>
      <c r="L612" s="3"/>
    </row>
    <row r="613">
      <c r="B613" s="3"/>
      <c r="C613" s="3"/>
      <c r="D613" s="3"/>
      <c r="E613" s="3"/>
      <c r="F613" s="3"/>
      <c r="G613" s="3"/>
      <c r="H613" s="3"/>
      <c r="I613" s="3"/>
      <c r="J613" s="3"/>
      <c r="K613" s="3"/>
      <c r="L613" s="3"/>
    </row>
    <row r="614">
      <c r="B614" s="3"/>
      <c r="C614" s="3"/>
      <c r="D614" s="3"/>
      <c r="E614" s="3"/>
      <c r="F614" s="3"/>
      <c r="G614" s="3"/>
      <c r="H614" s="3"/>
      <c r="I614" s="3"/>
      <c r="J614" s="3"/>
      <c r="K614" s="3"/>
      <c r="L614" s="3"/>
    </row>
    <row r="615">
      <c r="B615" s="3"/>
      <c r="C615" s="3"/>
      <c r="D615" s="3"/>
      <c r="E615" s="3"/>
      <c r="F615" s="3"/>
      <c r="G615" s="3"/>
      <c r="H615" s="3"/>
      <c r="I615" s="3"/>
      <c r="J615" s="3"/>
      <c r="K615" s="3"/>
      <c r="L615" s="3"/>
    </row>
    <row r="616">
      <c r="B616" s="3"/>
      <c r="C616" s="3"/>
      <c r="D616" s="3"/>
      <c r="E616" s="3"/>
      <c r="F616" s="3"/>
      <c r="G616" s="3"/>
      <c r="H616" s="3"/>
      <c r="I616" s="3"/>
      <c r="J616" s="3"/>
      <c r="K616" s="3"/>
      <c r="L616" s="3"/>
    </row>
    <row r="617">
      <c r="B617" s="3"/>
      <c r="C617" s="3"/>
      <c r="D617" s="3"/>
      <c r="E617" s="3"/>
      <c r="F617" s="3"/>
      <c r="G617" s="3"/>
      <c r="H617" s="3"/>
      <c r="I617" s="3"/>
      <c r="J617" s="3"/>
      <c r="K617" s="3"/>
      <c r="L617" s="3"/>
    </row>
    <row r="618">
      <c r="B618" s="3"/>
      <c r="C618" s="3"/>
      <c r="D618" s="3"/>
      <c r="E618" s="3"/>
      <c r="F618" s="3"/>
      <c r="G618" s="3"/>
      <c r="H618" s="3"/>
      <c r="I618" s="3"/>
      <c r="J618" s="3"/>
      <c r="K618" s="3"/>
      <c r="L618" s="3"/>
    </row>
    <row r="619">
      <c r="B619" s="3"/>
      <c r="C619" s="3"/>
      <c r="D619" s="3"/>
      <c r="E619" s="3"/>
      <c r="F619" s="3"/>
      <c r="G619" s="3"/>
      <c r="H619" s="3"/>
      <c r="I619" s="3"/>
      <c r="J619" s="3"/>
      <c r="K619" s="3"/>
      <c r="L619" s="3"/>
    </row>
    <row r="620">
      <c r="B620" s="3"/>
      <c r="C620" s="3"/>
      <c r="D620" s="3"/>
      <c r="E620" s="3"/>
      <c r="F620" s="3"/>
      <c r="G620" s="3"/>
      <c r="H620" s="3"/>
      <c r="I620" s="3"/>
      <c r="J620" s="3"/>
      <c r="K620" s="3"/>
      <c r="L620" s="3"/>
    </row>
    <row r="621">
      <c r="B621" s="3"/>
      <c r="C621" s="3"/>
      <c r="D621" s="3"/>
      <c r="E621" s="3"/>
      <c r="F621" s="3"/>
      <c r="G621" s="3"/>
      <c r="H621" s="3"/>
      <c r="I621" s="3"/>
      <c r="J621" s="3"/>
      <c r="K621" s="3"/>
      <c r="L621" s="3"/>
    </row>
    <row r="622">
      <c r="B622" s="3"/>
      <c r="C622" s="3"/>
      <c r="D622" s="3"/>
      <c r="E622" s="3"/>
      <c r="F622" s="3"/>
      <c r="G622" s="3"/>
      <c r="H622" s="3"/>
      <c r="I622" s="3"/>
      <c r="J622" s="3"/>
      <c r="K622" s="3"/>
      <c r="L622" s="3"/>
    </row>
    <row r="623">
      <c r="B623" s="3"/>
      <c r="C623" s="3"/>
      <c r="D623" s="3"/>
      <c r="E623" s="3"/>
      <c r="F623" s="3"/>
      <c r="G623" s="3"/>
      <c r="H623" s="3"/>
      <c r="I623" s="3"/>
      <c r="J623" s="3"/>
      <c r="K623" s="3"/>
      <c r="L623" s="3"/>
    </row>
    <row r="624">
      <c r="B624" s="3"/>
      <c r="C624" s="3"/>
      <c r="D624" s="3"/>
      <c r="E624" s="3"/>
      <c r="F624" s="3"/>
      <c r="G624" s="3"/>
      <c r="H624" s="3"/>
      <c r="I624" s="3"/>
      <c r="J624" s="3"/>
      <c r="K624" s="3"/>
      <c r="L624" s="3"/>
    </row>
    <row r="625">
      <c r="B625" s="3"/>
      <c r="C625" s="3"/>
      <c r="D625" s="3"/>
      <c r="E625" s="3"/>
      <c r="F625" s="3"/>
      <c r="G625" s="3"/>
      <c r="H625" s="3"/>
      <c r="I625" s="3"/>
      <c r="J625" s="3"/>
      <c r="K625" s="3"/>
      <c r="L625" s="3"/>
    </row>
    <row r="626">
      <c r="B626" s="3"/>
      <c r="C626" s="3"/>
      <c r="D626" s="3"/>
      <c r="E626" s="3"/>
      <c r="F626" s="3"/>
      <c r="G626" s="3"/>
      <c r="H626" s="3"/>
      <c r="I626" s="3"/>
      <c r="J626" s="3"/>
      <c r="K626" s="3"/>
      <c r="L626" s="3"/>
    </row>
    <row r="627">
      <c r="B627" s="3"/>
      <c r="C627" s="3"/>
      <c r="D627" s="3"/>
      <c r="E627" s="3"/>
      <c r="F627" s="3"/>
      <c r="G627" s="3"/>
      <c r="H627" s="3"/>
      <c r="I627" s="3"/>
      <c r="J627" s="3"/>
      <c r="K627" s="3"/>
      <c r="L627" s="3"/>
    </row>
    <row r="628">
      <c r="B628" s="3"/>
      <c r="C628" s="3"/>
      <c r="D628" s="3"/>
      <c r="E628" s="3"/>
      <c r="F628" s="3"/>
      <c r="G628" s="3"/>
      <c r="H628" s="3"/>
      <c r="I628" s="3"/>
      <c r="J628" s="3"/>
      <c r="K628" s="3"/>
      <c r="L628" s="3"/>
    </row>
    <row r="629">
      <c r="B629" s="3"/>
      <c r="C629" s="3"/>
      <c r="D629" s="3"/>
      <c r="E629" s="3"/>
      <c r="F629" s="3"/>
      <c r="G629" s="3"/>
      <c r="H629" s="3"/>
      <c r="I629" s="3"/>
      <c r="J629" s="3"/>
      <c r="K629" s="3"/>
      <c r="L629" s="3"/>
    </row>
    <row r="630">
      <c r="B630" s="3"/>
      <c r="C630" s="3"/>
      <c r="D630" s="3"/>
      <c r="E630" s="3"/>
      <c r="F630" s="3"/>
      <c r="G630" s="3"/>
      <c r="H630" s="3"/>
      <c r="I630" s="3"/>
      <c r="J630" s="3"/>
      <c r="K630" s="3"/>
      <c r="L630" s="3"/>
    </row>
    <row r="631">
      <c r="B631" s="3"/>
      <c r="C631" s="3"/>
      <c r="D631" s="3"/>
      <c r="E631" s="3"/>
      <c r="F631" s="3"/>
      <c r="G631" s="3"/>
      <c r="H631" s="3"/>
      <c r="I631" s="3"/>
      <c r="J631" s="3"/>
      <c r="K631" s="3"/>
      <c r="L631" s="3"/>
    </row>
    <row r="632">
      <c r="B632" s="3"/>
      <c r="C632" s="3"/>
      <c r="D632" s="3"/>
      <c r="E632" s="3"/>
      <c r="F632" s="3"/>
      <c r="G632" s="3"/>
      <c r="H632" s="3"/>
      <c r="I632" s="3"/>
      <c r="J632" s="3"/>
      <c r="K632" s="3"/>
      <c r="L632" s="3"/>
    </row>
    <row r="633">
      <c r="B633" s="3"/>
      <c r="C633" s="3"/>
      <c r="D633" s="3"/>
      <c r="E633" s="3"/>
      <c r="F633" s="3"/>
      <c r="G633" s="3"/>
      <c r="H633" s="3"/>
      <c r="I633" s="3"/>
      <c r="J633" s="3"/>
      <c r="K633" s="3"/>
      <c r="L633" s="3"/>
    </row>
    <row r="634">
      <c r="B634" s="3"/>
      <c r="C634" s="3"/>
      <c r="D634" s="3"/>
      <c r="E634" s="3"/>
      <c r="F634" s="3"/>
      <c r="G634" s="3"/>
      <c r="H634" s="3"/>
      <c r="I634" s="3"/>
      <c r="J634" s="3"/>
      <c r="K634" s="3"/>
      <c r="L634" s="3"/>
    </row>
    <row r="635">
      <c r="B635" s="3"/>
      <c r="C635" s="3"/>
      <c r="D635" s="3"/>
      <c r="E635" s="3"/>
      <c r="F635" s="3"/>
      <c r="G635" s="3"/>
      <c r="H635" s="3"/>
      <c r="I635" s="3"/>
      <c r="J635" s="3"/>
      <c r="K635" s="3"/>
      <c r="L635" s="3"/>
    </row>
    <row r="636">
      <c r="B636" s="3"/>
      <c r="C636" s="3"/>
      <c r="D636" s="3"/>
      <c r="E636" s="3"/>
      <c r="F636" s="3"/>
      <c r="G636" s="3"/>
      <c r="H636" s="3"/>
      <c r="I636" s="3"/>
      <c r="J636" s="3"/>
      <c r="K636" s="3"/>
      <c r="L636" s="3"/>
    </row>
    <row r="637">
      <c r="B637" s="3"/>
      <c r="C637" s="3"/>
      <c r="D637" s="3"/>
      <c r="E637" s="3"/>
      <c r="F637" s="3"/>
      <c r="G637" s="3"/>
      <c r="H637" s="3"/>
      <c r="I637" s="3"/>
      <c r="J637" s="3"/>
      <c r="K637" s="3"/>
      <c r="L637" s="3"/>
    </row>
    <row r="638">
      <c r="B638" s="3"/>
      <c r="C638" s="3"/>
      <c r="D638" s="3"/>
      <c r="E638" s="3"/>
      <c r="F638" s="3"/>
      <c r="G638" s="3"/>
      <c r="H638" s="3"/>
      <c r="I638" s="3"/>
      <c r="J638" s="3"/>
      <c r="K638" s="3"/>
      <c r="L638" s="3"/>
    </row>
    <row r="639">
      <c r="B639" s="3"/>
      <c r="C639" s="3"/>
      <c r="D639" s="3"/>
      <c r="E639" s="3"/>
      <c r="F639" s="3"/>
      <c r="G639" s="3"/>
      <c r="H639" s="3"/>
      <c r="I639" s="3"/>
      <c r="J639" s="3"/>
      <c r="K639" s="3"/>
      <c r="L639" s="3"/>
    </row>
    <row r="640">
      <c r="B640" s="3"/>
      <c r="C640" s="3"/>
      <c r="D640" s="3"/>
      <c r="E640" s="3"/>
      <c r="F640" s="3"/>
      <c r="G640" s="3"/>
      <c r="H640" s="3"/>
      <c r="I640" s="3"/>
      <c r="J640" s="3"/>
      <c r="K640" s="3"/>
      <c r="L640" s="3"/>
    </row>
    <row r="641">
      <c r="B641" s="3"/>
      <c r="C641" s="3"/>
      <c r="D641" s="3"/>
      <c r="E641" s="3"/>
      <c r="F641" s="3"/>
      <c r="G641" s="3"/>
      <c r="H641" s="3"/>
      <c r="I641" s="3"/>
      <c r="J641" s="3"/>
      <c r="K641" s="3"/>
      <c r="L641" s="3"/>
    </row>
    <row r="642">
      <c r="B642" s="3"/>
      <c r="C642" s="3"/>
      <c r="D642" s="3"/>
      <c r="E642" s="3"/>
      <c r="F642" s="3"/>
      <c r="G642" s="3"/>
      <c r="H642" s="3"/>
      <c r="I642" s="3"/>
      <c r="J642" s="3"/>
      <c r="K642" s="3"/>
      <c r="L642" s="3"/>
    </row>
    <row r="643">
      <c r="B643" s="3"/>
      <c r="C643" s="3"/>
      <c r="D643" s="3"/>
      <c r="E643" s="3"/>
      <c r="F643" s="3"/>
      <c r="G643" s="3"/>
      <c r="H643" s="3"/>
      <c r="I643" s="3"/>
      <c r="J643" s="3"/>
      <c r="K643" s="3"/>
      <c r="L643" s="3"/>
    </row>
    <row r="644">
      <c r="B644" s="3"/>
      <c r="C644" s="3"/>
      <c r="D644" s="3"/>
      <c r="E644" s="3"/>
      <c r="F644" s="3"/>
      <c r="G644" s="3"/>
      <c r="H644" s="3"/>
      <c r="I644" s="3"/>
      <c r="J644" s="3"/>
      <c r="K644" s="3"/>
      <c r="L644" s="3"/>
    </row>
    <row r="645">
      <c r="B645" s="3"/>
      <c r="C645" s="3"/>
      <c r="D645" s="3"/>
      <c r="E645" s="3"/>
      <c r="F645" s="3"/>
      <c r="G645" s="3"/>
      <c r="H645" s="3"/>
      <c r="I645" s="3"/>
      <c r="J645" s="3"/>
      <c r="K645" s="3"/>
      <c r="L645" s="3"/>
    </row>
    <row r="646">
      <c r="B646" s="3"/>
      <c r="C646" s="3"/>
      <c r="D646" s="3"/>
      <c r="E646" s="3"/>
      <c r="F646" s="3"/>
      <c r="G646" s="3"/>
      <c r="H646" s="3"/>
      <c r="I646" s="3"/>
      <c r="J646" s="3"/>
      <c r="K646" s="3"/>
      <c r="L646" s="3"/>
    </row>
    <row r="647">
      <c r="B647" s="3"/>
      <c r="C647" s="3"/>
      <c r="D647" s="3"/>
      <c r="E647" s="3"/>
      <c r="F647" s="3"/>
      <c r="G647" s="3"/>
      <c r="H647" s="3"/>
      <c r="I647" s="3"/>
      <c r="J647" s="3"/>
      <c r="K647" s="3"/>
      <c r="L647" s="3"/>
    </row>
    <row r="648">
      <c r="B648" s="3"/>
      <c r="C648" s="3"/>
      <c r="D648" s="3"/>
      <c r="E648" s="3"/>
      <c r="F648" s="3"/>
      <c r="G648" s="3"/>
      <c r="H648" s="3"/>
      <c r="I648" s="3"/>
      <c r="J648" s="3"/>
      <c r="K648" s="3"/>
      <c r="L648" s="3"/>
    </row>
    <row r="649">
      <c r="B649" s="3"/>
      <c r="C649" s="3"/>
      <c r="D649" s="3"/>
      <c r="E649" s="3"/>
      <c r="F649" s="3"/>
      <c r="G649" s="3"/>
      <c r="H649" s="3"/>
      <c r="I649" s="3"/>
      <c r="J649" s="3"/>
      <c r="K649" s="3"/>
      <c r="L649" s="3"/>
    </row>
    <row r="650">
      <c r="B650" s="3"/>
      <c r="C650" s="3"/>
      <c r="D650" s="3"/>
      <c r="E650" s="3"/>
      <c r="F650" s="3"/>
      <c r="G650" s="3"/>
      <c r="H650" s="3"/>
      <c r="I650" s="3"/>
      <c r="J650" s="3"/>
      <c r="K650" s="3"/>
      <c r="L650" s="3"/>
    </row>
    <row r="651">
      <c r="B651" s="3"/>
      <c r="C651" s="3"/>
      <c r="D651" s="3"/>
      <c r="E651" s="3"/>
      <c r="F651" s="3"/>
      <c r="G651" s="3"/>
      <c r="H651" s="3"/>
      <c r="I651" s="3"/>
      <c r="J651" s="3"/>
      <c r="K651" s="3"/>
      <c r="L651" s="3"/>
    </row>
    <row r="652">
      <c r="B652" s="3"/>
      <c r="C652" s="3"/>
      <c r="D652" s="3"/>
      <c r="E652" s="3"/>
      <c r="F652" s="3"/>
      <c r="G652" s="3"/>
      <c r="H652" s="3"/>
      <c r="I652" s="3"/>
      <c r="J652" s="3"/>
      <c r="K652" s="3"/>
      <c r="L652" s="3"/>
    </row>
    <row r="653">
      <c r="B653" s="3"/>
      <c r="C653" s="3"/>
      <c r="D653" s="3"/>
      <c r="E653" s="3"/>
      <c r="F653" s="3"/>
      <c r="G653" s="3"/>
      <c r="H653" s="3"/>
      <c r="I653" s="3"/>
      <c r="J653" s="3"/>
      <c r="K653" s="3"/>
      <c r="L653" s="3"/>
    </row>
    <row r="654">
      <c r="B654" s="3"/>
      <c r="C654" s="3"/>
      <c r="D654" s="3"/>
      <c r="E654" s="3"/>
      <c r="F654" s="3"/>
      <c r="G654" s="3"/>
      <c r="H654" s="3"/>
      <c r="I654" s="3"/>
      <c r="J654" s="3"/>
      <c r="K654" s="3"/>
      <c r="L654" s="3"/>
    </row>
    <row r="655">
      <c r="B655" s="3"/>
      <c r="C655" s="3"/>
      <c r="D655" s="3"/>
      <c r="E655" s="3"/>
      <c r="F655" s="3"/>
      <c r="G655" s="3"/>
      <c r="H655" s="3"/>
      <c r="I655" s="3"/>
      <c r="J655" s="3"/>
      <c r="K655" s="3"/>
      <c r="L655" s="3"/>
    </row>
    <row r="656">
      <c r="B656" s="3"/>
      <c r="C656" s="3"/>
      <c r="D656" s="3"/>
      <c r="E656" s="3"/>
      <c r="F656" s="3"/>
      <c r="G656" s="3"/>
      <c r="H656" s="3"/>
      <c r="I656" s="3"/>
      <c r="J656" s="3"/>
      <c r="K656" s="3"/>
      <c r="L656" s="3"/>
    </row>
    <row r="657">
      <c r="B657" s="3"/>
      <c r="C657" s="3"/>
      <c r="D657" s="3"/>
      <c r="E657" s="3"/>
      <c r="F657" s="3"/>
      <c r="G657" s="3"/>
      <c r="H657" s="3"/>
      <c r="I657" s="3"/>
      <c r="J657" s="3"/>
      <c r="K657" s="3"/>
      <c r="L657" s="3"/>
    </row>
    <row r="658">
      <c r="B658" s="3"/>
      <c r="C658" s="3"/>
      <c r="D658" s="3"/>
      <c r="E658" s="3"/>
      <c r="F658" s="3"/>
      <c r="G658" s="3"/>
      <c r="H658" s="3"/>
      <c r="I658" s="3"/>
      <c r="J658" s="3"/>
      <c r="K658" s="3"/>
      <c r="L658" s="3"/>
    </row>
    <row r="659">
      <c r="B659" s="3"/>
      <c r="C659" s="3"/>
      <c r="D659" s="3"/>
      <c r="E659" s="3"/>
      <c r="F659" s="3"/>
      <c r="G659" s="3"/>
      <c r="H659" s="3"/>
      <c r="I659" s="3"/>
      <c r="J659" s="3"/>
      <c r="K659" s="3"/>
      <c r="L659" s="3"/>
    </row>
    <row r="660">
      <c r="B660" s="3"/>
      <c r="C660" s="3"/>
      <c r="D660" s="3"/>
      <c r="E660" s="3"/>
      <c r="F660" s="3"/>
      <c r="G660" s="3"/>
      <c r="H660" s="3"/>
      <c r="I660" s="3"/>
      <c r="J660" s="3"/>
      <c r="K660" s="3"/>
      <c r="L660" s="3"/>
    </row>
    <row r="661">
      <c r="B661" s="3"/>
      <c r="C661" s="3"/>
      <c r="D661" s="3"/>
      <c r="E661" s="3"/>
      <c r="F661" s="3"/>
      <c r="G661" s="3"/>
      <c r="H661" s="3"/>
      <c r="I661" s="3"/>
      <c r="J661" s="3"/>
      <c r="K661" s="3"/>
      <c r="L661" s="3"/>
    </row>
    <row r="662">
      <c r="B662" s="3"/>
      <c r="C662" s="3"/>
      <c r="D662" s="3"/>
      <c r="E662" s="3"/>
      <c r="F662" s="3"/>
      <c r="G662" s="3"/>
      <c r="H662" s="3"/>
      <c r="I662" s="3"/>
      <c r="J662" s="3"/>
      <c r="K662" s="3"/>
      <c r="L662" s="3"/>
    </row>
    <row r="663">
      <c r="B663" s="3"/>
      <c r="C663" s="3"/>
      <c r="D663" s="3"/>
      <c r="E663" s="3"/>
      <c r="F663" s="3"/>
      <c r="G663" s="3"/>
      <c r="H663" s="3"/>
      <c r="I663" s="3"/>
      <c r="J663" s="3"/>
      <c r="K663" s="3"/>
      <c r="L663" s="3"/>
    </row>
    <row r="664">
      <c r="B664" s="3"/>
      <c r="C664" s="3"/>
      <c r="D664" s="3"/>
      <c r="E664" s="3"/>
      <c r="F664" s="3"/>
      <c r="G664" s="3"/>
      <c r="H664" s="3"/>
      <c r="I664" s="3"/>
      <c r="J664" s="3"/>
      <c r="K664" s="3"/>
      <c r="L664" s="3"/>
    </row>
    <row r="665">
      <c r="B665" s="3"/>
      <c r="C665" s="3"/>
      <c r="D665" s="3"/>
      <c r="E665" s="3"/>
      <c r="F665" s="3"/>
      <c r="G665" s="3"/>
      <c r="H665" s="3"/>
      <c r="I665" s="3"/>
      <c r="J665" s="3"/>
      <c r="K665" s="3"/>
      <c r="L665" s="3"/>
    </row>
    <row r="666">
      <c r="B666" s="3"/>
      <c r="C666" s="3"/>
      <c r="D666" s="3"/>
      <c r="E666" s="3"/>
      <c r="F666" s="3"/>
      <c r="G666" s="3"/>
      <c r="H666" s="3"/>
      <c r="I666" s="3"/>
      <c r="J666" s="3"/>
      <c r="K666" s="3"/>
      <c r="L666" s="3"/>
    </row>
    <row r="667">
      <c r="B667" s="3"/>
      <c r="C667" s="3"/>
      <c r="D667" s="3"/>
      <c r="E667" s="3"/>
      <c r="F667" s="3"/>
      <c r="G667" s="3"/>
      <c r="H667" s="3"/>
      <c r="I667" s="3"/>
      <c r="J667" s="3"/>
      <c r="K667" s="3"/>
      <c r="L667" s="3"/>
    </row>
    <row r="668">
      <c r="B668" s="3"/>
      <c r="C668" s="3"/>
      <c r="D668" s="3"/>
      <c r="E668" s="3"/>
      <c r="F668" s="3"/>
      <c r="G668" s="3"/>
      <c r="H668" s="3"/>
      <c r="I668" s="3"/>
      <c r="J668" s="3"/>
      <c r="K668" s="3"/>
      <c r="L668" s="3"/>
    </row>
    <row r="669">
      <c r="B669" s="3"/>
      <c r="C669" s="3"/>
      <c r="D669" s="3"/>
      <c r="E669" s="3"/>
      <c r="F669" s="3"/>
      <c r="G669" s="3"/>
      <c r="H669" s="3"/>
      <c r="I669" s="3"/>
      <c r="J669" s="3"/>
      <c r="K669" s="3"/>
      <c r="L669" s="3"/>
    </row>
    <row r="670">
      <c r="B670" s="3"/>
      <c r="C670" s="3"/>
      <c r="D670" s="3"/>
      <c r="E670" s="3"/>
      <c r="F670" s="3"/>
      <c r="G670" s="3"/>
      <c r="H670" s="3"/>
      <c r="I670" s="3"/>
      <c r="J670" s="3"/>
      <c r="K670" s="3"/>
      <c r="L670" s="3"/>
    </row>
    <row r="671">
      <c r="B671" s="3"/>
      <c r="C671" s="3"/>
      <c r="D671" s="3"/>
      <c r="E671" s="3"/>
      <c r="F671" s="3"/>
      <c r="G671" s="3"/>
      <c r="H671" s="3"/>
      <c r="I671" s="3"/>
      <c r="J671" s="3"/>
      <c r="K671" s="3"/>
      <c r="L671" s="3"/>
    </row>
    <row r="672">
      <c r="B672" s="3"/>
      <c r="C672" s="3"/>
      <c r="D672" s="3"/>
      <c r="E672" s="3"/>
      <c r="F672" s="3"/>
      <c r="G672" s="3"/>
      <c r="H672" s="3"/>
      <c r="I672" s="3"/>
      <c r="J672" s="3"/>
      <c r="K672" s="3"/>
      <c r="L672" s="3"/>
    </row>
    <row r="673">
      <c r="B673" s="3"/>
      <c r="C673" s="3"/>
      <c r="D673" s="3"/>
      <c r="E673" s="3"/>
      <c r="F673" s="3"/>
      <c r="G673" s="3"/>
      <c r="H673" s="3"/>
      <c r="I673" s="3"/>
      <c r="J673" s="3"/>
      <c r="K673" s="3"/>
      <c r="L673" s="3"/>
    </row>
    <row r="674">
      <c r="B674" s="3"/>
      <c r="C674" s="3"/>
      <c r="D674" s="3"/>
      <c r="E674" s="3"/>
      <c r="F674" s="3"/>
      <c r="G674" s="3"/>
      <c r="H674" s="3"/>
      <c r="I674" s="3"/>
      <c r="J674" s="3"/>
      <c r="K674" s="3"/>
      <c r="L674" s="3"/>
    </row>
    <row r="675">
      <c r="B675" s="3"/>
      <c r="C675" s="3"/>
      <c r="D675" s="3"/>
      <c r="E675" s="3"/>
      <c r="F675" s="3"/>
      <c r="G675" s="3"/>
      <c r="H675" s="3"/>
      <c r="I675" s="3"/>
      <c r="J675" s="3"/>
      <c r="K675" s="3"/>
      <c r="L675" s="3"/>
    </row>
    <row r="676">
      <c r="B676" s="3"/>
      <c r="C676" s="3"/>
      <c r="D676" s="3"/>
      <c r="E676" s="3"/>
      <c r="F676" s="3"/>
      <c r="G676" s="3"/>
      <c r="H676" s="3"/>
      <c r="I676" s="3"/>
      <c r="J676" s="3"/>
      <c r="K676" s="3"/>
      <c r="L676" s="3"/>
    </row>
    <row r="677">
      <c r="B677" s="3"/>
      <c r="C677" s="3"/>
      <c r="D677" s="3"/>
      <c r="E677" s="3"/>
      <c r="F677" s="3"/>
      <c r="G677" s="3"/>
      <c r="H677" s="3"/>
      <c r="I677" s="3"/>
      <c r="J677" s="3"/>
      <c r="K677" s="3"/>
      <c r="L677" s="3"/>
    </row>
    <row r="678">
      <c r="B678" s="3"/>
      <c r="C678" s="3"/>
      <c r="D678" s="3"/>
      <c r="E678" s="3"/>
      <c r="F678" s="3"/>
      <c r="G678" s="3"/>
      <c r="H678" s="3"/>
      <c r="I678" s="3"/>
      <c r="J678" s="3"/>
      <c r="K678" s="3"/>
      <c r="L678" s="3"/>
    </row>
    <row r="679">
      <c r="B679" s="3"/>
      <c r="C679" s="3"/>
      <c r="D679" s="3"/>
      <c r="E679" s="3"/>
      <c r="F679" s="3"/>
      <c r="G679" s="3"/>
      <c r="H679" s="3"/>
      <c r="I679" s="3"/>
      <c r="J679" s="3"/>
      <c r="K679" s="3"/>
      <c r="L679" s="3"/>
    </row>
    <row r="680">
      <c r="B680" s="3"/>
      <c r="C680" s="3"/>
      <c r="D680" s="3"/>
      <c r="E680" s="3"/>
      <c r="F680" s="3"/>
      <c r="G680" s="3"/>
      <c r="H680" s="3"/>
      <c r="I680" s="3"/>
      <c r="J680" s="3"/>
      <c r="K680" s="3"/>
      <c r="L680" s="3"/>
    </row>
    <row r="681">
      <c r="B681" s="3"/>
      <c r="C681" s="3"/>
      <c r="D681" s="3"/>
      <c r="E681" s="3"/>
      <c r="F681" s="3"/>
      <c r="G681" s="3"/>
      <c r="H681" s="3"/>
      <c r="I681" s="3"/>
      <c r="J681" s="3"/>
      <c r="K681" s="3"/>
      <c r="L681" s="3"/>
    </row>
    <row r="682">
      <c r="B682" s="3"/>
      <c r="C682" s="3"/>
      <c r="D682" s="3"/>
      <c r="E682" s="3"/>
      <c r="F682" s="3"/>
      <c r="G682" s="3"/>
      <c r="H682" s="3"/>
      <c r="I682" s="3"/>
      <c r="J682" s="3"/>
      <c r="K682" s="3"/>
      <c r="L682" s="3"/>
    </row>
    <row r="683">
      <c r="B683" s="3"/>
      <c r="C683" s="3"/>
      <c r="D683" s="3"/>
      <c r="E683" s="3"/>
      <c r="F683" s="3"/>
      <c r="G683" s="3"/>
      <c r="H683" s="3"/>
      <c r="I683" s="3"/>
      <c r="J683" s="3"/>
      <c r="K683" s="3"/>
      <c r="L683" s="3"/>
    </row>
    <row r="684">
      <c r="B684" s="3"/>
      <c r="C684" s="3"/>
      <c r="D684" s="3"/>
      <c r="E684" s="3"/>
      <c r="F684" s="3"/>
      <c r="G684" s="3"/>
      <c r="H684" s="3"/>
      <c r="I684" s="3"/>
      <c r="J684" s="3"/>
      <c r="K684" s="3"/>
      <c r="L684" s="3"/>
    </row>
    <row r="685">
      <c r="B685" s="3"/>
      <c r="C685" s="3"/>
      <c r="D685" s="3"/>
      <c r="E685" s="3"/>
      <c r="F685" s="3"/>
      <c r="G685" s="3"/>
      <c r="H685" s="3"/>
      <c r="I685" s="3"/>
      <c r="J685" s="3"/>
      <c r="K685" s="3"/>
      <c r="L685" s="3"/>
    </row>
    <row r="686">
      <c r="B686" s="3"/>
      <c r="C686" s="3"/>
      <c r="D686" s="3"/>
      <c r="E686" s="3"/>
      <c r="F686" s="3"/>
      <c r="G686" s="3"/>
      <c r="H686" s="3"/>
      <c r="I686" s="3"/>
      <c r="J686" s="3"/>
      <c r="K686" s="3"/>
      <c r="L686" s="3"/>
    </row>
    <row r="687">
      <c r="B687" s="3"/>
      <c r="C687" s="3"/>
      <c r="D687" s="3"/>
      <c r="E687" s="3"/>
      <c r="F687" s="3"/>
      <c r="G687" s="3"/>
      <c r="H687" s="3"/>
      <c r="I687" s="3"/>
      <c r="J687" s="3"/>
      <c r="K687" s="3"/>
      <c r="L687" s="3"/>
    </row>
    <row r="688">
      <c r="B688" s="3"/>
      <c r="C688" s="3"/>
      <c r="D688" s="3"/>
      <c r="E688" s="3"/>
      <c r="F688" s="3"/>
      <c r="G688" s="3"/>
      <c r="H688" s="3"/>
      <c r="I688" s="3"/>
      <c r="J688" s="3"/>
      <c r="K688" s="3"/>
      <c r="L688" s="3"/>
    </row>
    <row r="689">
      <c r="B689" s="3"/>
      <c r="C689" s="3"/>
      <c r="D689" s="3"/>
      <c r="E689" s="3"/>
      <c r="F689" s="3"/>
      <c r="G689" s="3"/>
      <c r="H689" s="3"/>
      <c r="I689" s="3"/>
      <c r="J689" s="3"/>
      <c r="K689" s="3"/>
      <c r="L689" s="3"/>
    </row>
    <row r="690">
      <c r="B690" s="3"/>
      <c r="C690" s="3"/>
      <c r="D690" s="3"/>
      <c r="E690" s="3"/>
      <c r="F690" s="3"/>
      <c r="G690" s="3"/>
      <c r="H690" s="3"/>
      <c r="I690" s="3"/>
      <c r="J690" s="3"/>
      <c r="K690" s="3"/>
      <c r="L690" s="3"/>
    </row>
    <row r="691">
      <c r="B691" s="3"/>
      <c r="C691" s="3"/>
      <c r="D691" s="3"/>
      <c r="E691" s="3"/>
      <c r="F691" s="3"/>
      <c r="G691" s="3"/>
      <c r="H691" s="3"/>
      <c r="I691" s="3"/>
      <c r="J691" s="3"/>
      <c r="K691" s="3"/>
      <c r="L691" s="3"/>
    </row>
    <row r="692">
      <c r="B692" s="3"/>
      <c r="C692" s="3"/>
      <c r="D692" s="3"/>
      <c r="E692" s="3"/>
      <c r="F692" s="3"/>
      <c r="G692" s="3"/>
      <c r="H692" s="3"/>
      <c r="I692" s="3"/>
      <c r="J692" s="3"/>
      <c r="K692" s="3"/>
      <c r="L692" s="3"/>
    </row>
    <row r="693">
      <c r="B693" s="3"/>
      <c r="C693" s="3"/>
      <c r="D693" s="3"/>
      <c r="E693" s="3"/>
      <c r="F693" s="3"/>
      <c r="G693" s="3"/>
      <c r="H693" s="3"/>
      <c r="I693" s="3"/>
      <c r="J693" s="3"/>
      <c r="K693" s="3"/>
      <c r="L693" s="3"/>
    </row>
    <row r="694">
      <c r="B694" s="3"/>
      <c r="C694" s="3"/>
      <c r="D694" s="3"/>
      <c r="E694" s="3"/>
      <c r="F694" s="3"/>
      <c r="G694" s="3"/>
      <c r="H694" s="3"/>
      <c r="I694" s="3"/>
      <c r="J694" s="3"/>
      <c r="K694" s="3"/>
      <c r="L694" s="3"/>
    </row>
    <row r="695">
      <c r="B695" s="3"/>
      <c r="C695" s="3"/>
      <c r="D695" s="3"/>
      <c r="E695" s="3"/>
      <c r="F695" s="3"/>
      <c r="G695" s="3"/>
      <c r="H695" s="3"/>
      <c r="I695" s="3"/>
      <c r="J695" s="3"/>
      <c r="K695" s="3"/>
      <c r="L695" s="3"/>
    </row>
    <row r="696">
      <c r="B696" s="3"/>
      <c r="C696" s="3"/>
      <c r="D696" s="3"/>
      <c r="E696" s="3"/>
      <c r="F696" s="3"/>
      <c r="G696" s="3"/>
      <c r="H696" s="3"/>
      <c r="I696" s="3"/>
      <c r="J696" s="3"/>
      <c r="K696" s="3"/>
      <c r="L696" s="3"/>
    </row>
    <row r="697">
      <c r="B697" s="3"/>
      <c r="C697" s="3"/>
      <c r="D697" s="3"/>
      <c r="E697" s="3"/>
      <c r="F697" s="3"/>
      <c r="G697" s="3"/>
      <c r="H697" s="3"/>
      <c r="I697" s="3"/>
      <c r="J697" s="3"/>
      <c r="K697" s="3"/>
      <c r="L697" s="3"/>
    </row>
    <row r="698">
      <c r="B698" s="3"/>
      <c r="C698" s="3"/>
      <c r="D698" s="3"/>
      <c r="E698" s="3"/>
      <c r="F698" s="3"/>
      <c r="G698" s="3"/>
      <c r="H698" s="3"/>
      <c r="I698" s="3"/>
      <c r="J698" s="3"/>
      <c r="K698" s="3"/>
      <c r="L698" s="3"/>
    </row>
    <row r="699">
      <c r="B699" s="3"/>
      <c r="C699" s="3"/>
      <c r="D699" s="3"/>
      <c r="E699" s="3"/>
      <c r="F699" s="3"/>
      <c r="G699" s="3"/>
      <c r="H699" s="3"/>
      <c r="I699" s="3"/>
      <c r="J699" s="3"/>
      <c r="K699" s="3"/>
      <c r="L699" s="3"/>
    </row>
    <row r="700">
      <c r="B700" s="3"/>
      <c r="C700" s="3"/>
      <c r="D700" s="3"/>
      <c r="E700" s="3"/>
      <c r="F700" s="3"/>
      <c r="G700" s="3"/>
      <c r="H700" s="3"/>
      <c r="I700" s="3"/>
      <c r="J700" s="3"/>
      <c r="K700" s="3"/>
      <c r="L700" s="3"/>
    </row>
    <row r="701">
      <c r="B701" s="3"/>
      <c r="C701" s="3"/>
      <c r="D701" s="3"/>
      <c r="E701" s="3"/>
      <c r="F701" s="3"/>
      <c r="G701" s="3"/>
      <c r="H701" s="3"/>
      <c r="I701" s="3"/>
      <c r="J701" s="3"/>
      <c r="K701" s="3"/>
      <c r="L701" s="3"/>
    </row>
    <row r="702">
      <c r="B702" s="3"/>
      <c r="C702" s="3"/>
      <c r="D702" s="3"/>
      <c r="E702" s="3"/>
      <c r="F702" s="3"/>
      <c r="G702" s="3"/>
      <c r="H702" s="3"/>
      <c r="I702" s="3"/>
      <c r="J702" s="3"/>
      <c r="K702" s="3"/>
      <c r="L702" s="3"/>
    </row>
    <row r="703">
      <c r="B703" s="3"/>
      <c r="C703" s="3"/>
      <c r="D703" s="3"/>
      <c r="E703" s="3"/>
      <c r="F703" s="3"/>
      <c r="G703" s="3"/>
      <c r="H703" s="3"/>
      <c r="I703" s="3"/>
      <c r="J703" s="3"/>
      <c r="K703" s="3"/>
      <c r="L703" s="3"/>
    </row>
    <row r="704">
      <c r="B704" s="3"/>
      <c r="C704" s="3"/>
      <c r="D704" s="3"/>
      <c r="E704" s="3"/>
      <c r="F704" s="3"/>
      <c r="G704" s="3"/>
      <c r="H704" s="3"/>
      <c r="I704" s="3"/>
      <c r="J704" s="3"/>
      <c r="K704" s="3"/>
      <c r="L704" s="3"/>
    </row>
    <row r="705">
      <c r="B705" s="3"/>
      <c r="C705" s="3"/>
      <c r="D705" s="3"/>
      <c r="E705" s="3"/>
      <c r="F705" s="3"/>
      <c r="G705" s="3"/>
      <c r="H705" s="3"/>
      <c r="I705" s="3"/>
      <c r="J705" s="3"/>
      <c r="K705" s="3"/>
      <c r="L705" s="3"/>
    </row>
    <row r="706">
      <c r="B706" s="3"/>
      <c r="C706" s="3"/>
      <c r="D706" s="3"/>
      <c r="E706" s="3"/>
      <c r="F706" s="3"/>
      <c r="G706" s="3"/>
      <c r="H706" s="3"/>
      <c r="I706" s="3"/>
      <c r="J706" s="3"/>
      <c r="K706" s="3"/>
      <c r="L706" s="3"/>
    </row>
    <row r="707">
      <c r="B707" s="3"/>
      <c r="C707" s="3"/>
      <c r="D707" s="3"/>
      <c r="E707" s="3"/>
      <c r="F707" s="3"/>
      <c r="G707" s="3"/>
      <c r="H707" s="3"/>
      <c r="I707" s="3"/>
      <c r="J707" s="3"/>
      <c r="K707" s="3"/>
      <c r="L707" s="3"/>
    </row>
    <row r="708">
      <c r="B708" s="3"/>
      <c r="C708" s="3"/>
      <c r="D708" s="3"/>
      <c r="E708" s="3"/>
      <c r="F708" s="3"/>
      <c r="G708" s="3"/>
      <c r="H708" s="3"/>
      <c r="I708" s="3"/>
      <c r="J708" s="3"/>
      <c r="K708" s="3"/>
      <c r="L708" s="3"/>
    </row>
    <row r="709">
      <c r="B709" s="3"/>
      <c r="C709" s="3"/>
      <c r="D709" s="3"/>
      <c r="E709" s="3"/>
      <c r="F709" s="3"/>
      <c r="G709" s="3"/>
      <c r="H709" s="3"/>
      <c r="I709" s="3"/>
      <c r="J709" s="3"/>
      <c r="K709" s="3"/>
      <c r="L709" s="3"/>
    </row>
    <row r="710">
      <c r="B710" s="3"/>
      <c r="C710" s="3"/>
      <c r="D710" s="3"/>
      <c r="E710" s="3"/>
      <c r="F710" s="3"/>
      <c r="G710" s="3"/>
      <c r="H710" s="3"/>
      <c r="I710" s="3"/>
      <c r="J710" s="3"/>
      <c r="K710" s="3"/>
      <c r="L710" s="3"/>
    </row>
    <row r="711">
      <c r="B711" s="3"/>
      <c r="C711" s="3"/>
      <c r="D711" s="3"/>
      <c r="E711" s="3"/>
      <c r="F711" s="3"/>
      <c r="G711" s="3"/>
      <c r="H711" s="3"/>
      <c r="I711" s="3"/>
      <c r="J711" s="3"/>
      <c r="K711" s="3"/>
      <c r="L711" s="3"/>
    </row>
    <row r="712">
      <c r="B712" s="3"/>
      <c r="C712" s="3"/>
      <c r="D712" s="3"/>
      <c r="E712" s="3"/>
      <c r="F712" s="3"/>
      <c r="G712" s="3"/>
      <c r="H712" s="3"/>
      <c r="I712" s="3"/>
      <c r="J712" s="3"/>
      <c r="K712" s="3"/>
      <c r="L712" s="3"/>
    </row>
    <row r="713">
      <c r="B713" s="3"/>
      <c r="C713" s="3"/>
      <c r="D713" s="3"/>
      <c r="E713" s="3"/>
      <c r="F713" s="3"/>
      <c r="G713" s="3"/>
      <c r="H713" s="3"/>
      <c r="I713" s="3"/>
      <c r="J713" s="3"/>
      <c r="K713" s="3"/>
      <c r="L713" s="3"/>
    </row>
    <row r="714">
      <c r="B714" s="3"/>
      <c r="C714" s="3"/>
      <c r="D714" s="3"/>
      <c r="E714" s="3"/>
      <c r="F714" s="3"/>
      <c r="G714" s="3"/>
      <c r="H714" s="3"/>
      <c r="I714" s="3"/>
      <c r="J714" s="3"/>
      <c r="K714" s="3"/>
      <c r="L714" s="3"/>
    </row>
    <row r="715">
      <c r="B715" s="3"/>
      <c r="C715" s="3"/>
      <c r="D715" s="3"/>
      <c r="E715" s="3"/>
      <c r="F715" s="3"/>
      <c r="G715" s="3"/>
      <c r="H715" s="3"/>
      <c r="I715" s="3"/>
      <c r="J715" s="3"/>
      <c r="K715" s="3"/>
      <c r="L715" s="3"/>
    </row>
    <row r="716">
      <c r="B716" s="3"/>
      <c r="C716" s="3"/>
      <c r="D716" s="3"/>
      <c r="E716" s="3"/>
      <c r="F716" s="3"/>
      <c r="G716" s="3"/>
      <c r="H716" s="3"/>
      <c r="I716" s="3"/>
      <c r="J716" s="3"/>
      <c r="K716" s="3"/>
      <c r="L716" s="3"/>
    </row>
    <row r="717">
      <c r="B717" s="3"/>
      <c r="C717" s="3"/>
      <c r="D717" s="3"/>
      <c r="E717" s="3"/>
      <c r="F717" s="3"/>
      <c r="G717" s="3"/>
      <c r="H717" s="3"/>
      <c r="I717" s="3"/>
      <c r="J717" s="3"/>
      <c r="K717" s="3"/>
      <c r="L717" s="3"/>
    </row>
    <row r="718">
      <c r="B718" s="3"/>
      <c r="C718" s="3"/>
      <c r="D718" s="3"/>
      <c r="E718" s="3"/>
      <c r="F718" s="3"/>
      <c r="G718" s="3"/>
      <c r="H718" s="3"/>
      <c r="I718" s="3"/>
      <c r="J718" s="3"/>
      <c r="K718" s="3"/>
      <c r="L718" s="3"/>
    </row>
    <row r="719">
      <c r="B719" s="3"/>
      <c r="C719" s="3"/>
      <c r="D719" s="3"/>
      <c r="E719" s="3"/>
      <c r="F719" s="3"/>
      <c r="G719" s="3"/>
      <c r="H719" s="3"/>
      <c r="I719" s="3"/>
      <c r="J719" s="3"/>
      <c r="K719" s="3"/>
      <c r="L719" s="3"/>
    </row>
    <row r="720">
      <c r="B720" s="3"/>
      <c r="C720" s="3"/>
      <c r="D720" s="3"/>
      <c r="E720" s="3"/>
      <c r="F720" s="3"/>
      <c r="G720" s="3"/>
      <c r="H720" s="3"/>
      <c r="I720" s="3"/>
      <c r="J720" s="3"/>
      <c r="K720" s="3"/>
      <c r="L720" s="3"/>
    </row>
    <row r="721">
      <c r="B721" s="3"/>
      <c r="C721" s="3"/>
      <c r="D721" s="3"/>
      <c r="E721" s="3"/>
      <c r="F721" s="3"/>
      <c r="G721" s="3"/>
      <c r="H721" s="3"/>
      <c r="I721" s="3"/>
      <c r="J721" s="3"/>
      <c r="K721" s="3"/>
      <c r="L721" s="3"/>
    </row>
    <row r="722">
      <c r="B722" s="3"/>
      <c r="C722" s="3"/>
      <c r="D722" s="3"/>
      <c r="E722" s="3"/>
      <c r="F722" s="3"/>
      <c r="G722" s="3"/>
      <c r="H722" s="3"/>
      <c r="I722" s="3"/>
      <c r="J722" s="3"/>
      <c r="K722" s="3"/>
      <c r="L722" s="3"/>
    </row>
    <row r="723">
      <c r="B723" s="3"/>
      <c r="C723" s="3"/>
      <c r="D723" s="3"/>
      <c r="E723" s="3"/>
      <c r="F723" s="3"/>
      <c r="G723" s="3"/>
      <c r="H723" s="3"/>
      <c r="I723" s="3"/>
      <c r="J723" s="3"/>
      <c r="K723" s="3"/>
      <c r="L723" s="3"/>
    </row>
    <row r="724">
      <c r="B724" s="3"/>
      <c r="C724" s="3"/>
      <c r="D724" s="3"/>
      <c r="E724" s="3"/>
      <c r="F724" s="3"/>
      <c r="G724" s="3"/>
      <c r="H724" s="3"/>
      <c r="I724" s="3"/>
      <c r="J724" s="3"/>
      <c r="K724" s="3"/>
      <c r="L724" s="3"/>
    </row>
    <row r="725">
      <c r="B725" s="3"/>
      <c r="C725" s="3"/>
      <c r="D725" s="3"/>
      <c r="E725" s="3"/>
      <c r="F725" s="3"/>
      <c r="G725" s="3"/>
      <c r="H725" s="3"/>
      <c r="I725" s="3"/>
      <c r="J725" s="3"/>
      <c r="K725" s="3"/>
      <c r="L725" s="3"/>
    </row>
    <row r="726">
      <c r="B726" s="3"/>
      <c r="C726" s="3"/>
      <c r="D726" s="3"/>
      <c r="E726" s="3"/>
      <c r="F726" s="3"/>
      <c r="G726" s="3"/>
      <c r="H726" s="3"/>
      <c r="I726" s="3"/>
      <c r="J726" s="3"/>
      <c r="K726" s="3"/>
      <c r="L726" s="3"/>
    </row>
    <row r="727">
      <c r="B727" s="3"/>
      <c r="C727" s="3"/>
      <c r="D727" s="3"/>
      <c r="E727" s="3"/>
      <c r="F727" s="3"/>
      <c r="G727" s="3"/>
      <c r="H727" s="3"/>
      <c r="I727" s="3"/>
      <c r="J727" s="3"/>
      <c r="K727" s="3"/>
      <c r="L727" s="3"/>
    </row>
    <row r="728">
      <c r="B728" s="3"/>
      <c r="C728" s="3"/>
      <c r="D728" s="3"/>
      <c r="E728" s="3"/>
      <c r="F728" s="3"/>
      <c r="G728" s="3"/>
      <c r="H728" s="3"/>
      <c r="I728" s="3"/>
      <c r="J728" s="3"/>
      <c r="K728" s="3"/>
      <c r="L728" s="3"/>
    </row>
    <row r="729">
      <c r="B729" s="3"/>
      <c r="C729" s="3"/>
      <c r="D729" s="3"/>
      <c r="E729" s="3"/>
      <c r="F729" s="3"/>
      <c r="G729" s="3"/>
      <c r="H729" s="3"/>
      <c r="I729" s="3"/>
      <c r="J729" s="3"/>
      <c r="K729" s="3"/>
      <c r="L729" s="3"/>
    </row>
    <row r="730">
      <c r="B730" s="3"/>
      <c r="C730" s="3"/>
      <c r="D730" s="3"/>
      <c r="E730" s="3"/>
      <c r="F730" s="3"/>
      <c r="G730" s="3"/>
      <c r="H730" s="3"/>
      <c r="I730" s="3"/>
      <c r="J730" s="3"/>
      <c r="K730" s="3"/>
      <c r="L730" s="3"/>
    </row>
    <row r="731">
      <c r="B731" s="3"/>
      <c r="C731" s="3"/>
      <c r="D731" s="3"/>
      <c r="E731" s="3"/>
      <c r="F731" s="3"/>
      <c r="G731" s="3"/>
      <c r="H731" s="3"/>
      <c r="I731" s="3"/>
      <c r="J731" s="3"/>
      <c r="K731" s="3"/>
      <c r="L731" s="3"/>
    </row>
    <row r="732">
      <c r="B732" s="3"/>
      <c r="C732" s="3"/>
      <c r="D732" s="3"/>
      <c r="E732" s="3"/>
      <c r="F732" s="3"/>
      <c r="G732" s="3"/>
      <c r="H732" s="3"/>
      <c r="I732" s="3"/>
      <c r="J732" s="3"/>
      <c r="K732" s="3"/>
      <c r="L732" s="3"/>
    </row>
    <row r="733">
      <c r="B733" s="3"/>
      <c r="C733" s="3"/>
      <c r="D733" s="3"/>
      <c r="E733" s="3"/>
      <c r="F733" s="3"/>
      <c r="G733" s="3"/>
      <c r="H733" s="3"/>
      <c r="I733" s="3"/>
      <c r="J733" s="3"/>
      <c r="K733" s="3"/>
      <c r="L733" s="3"/>
    </row>
    <row r="734">
      <c r="B734" s="3"/>
      <c r="C734" s="3"/>
      <c r="D734" s="3"/>
      <c r="E734" s="3"/>
      <c r="F734" s="3"/>
      <c r="G734" s="3"/>
      <c r="H734" s="3"/>
      <c r="I734" s="3"/>
      <c r="J734" s="3"/>
      <c r="K734" s="3"/>
      <c r="L734" s="3"/>
    </row>
    <row r="735">
      <c r="B735" s="3"/>
      <c r="C735" s="3"/>
      <c r="D735" s="3"/>
      <c r="E735" s="3"/>
      <c r="F735" s="3"/>
      <c r="G735" s="3"/>
      <c r="H735" s="3"/>
      <c r="I735" s="3"/>
      <c r="J735" s="3"/>
      <c r="K735" s="3"/>
      <c r="L735" s="3"/>
    </row>
    <row r="736">
      <c r="B736" s="3"/>
      <c r="C736" s="3"/>
      <c r="D736" s="3"/>
      <c r="E736" s="3"/>
      <c r="F736" s="3"/>
      <c r="G736" s="3"/>
      <c r="H736" s="3"/>
      <c r="I736" s="3"/>
      <c r="J736" s="3"/>
      <c r="K736" s="3"/>
      <c r="L736" s="3"/>
    </row>
    <row r="737">
      <c r="B737" s="3"/>
      <c r="C737" s="3"/>
      <c r="D737" s="3"/>
      <c r="E737" s="3"/>
      <c r="F737" s="3"/>
      <c r="G737" s="3"/>
      <c r="H737" s="3"/>
      <c r="I737" s="3"/>
      <c r="J737" s="3"/>
      <c r="K737" s="3"/>
      <c r="L737" s="3"/>
    </row>
    <row r="738">
      <c r="B738" s="3"/>
      <c r="C738" s="3"/>
      <c r="D738" s="3"/>
      <c r="E738" s="3"/>
      <c r="F738" s="3"/>
      <c r="G738" s="3"/>
      <c r="H738" s="3"/>
      <c r="I738" s="3"/>
      <c r="J738" s="3"/>
      <c r="K738" s="3"/>
      <c r="L738" s="3"/>
    </row>
    <row r="739">
      <c r="B739" s="3"/>
      <c r="C739" s="3"/>
      <c r="D739" s="3"/>
      <c r="E739" s="3"/>
      <c r="F739" s="3"/>
      <c r="G739" s="3"/>
      <c r="H739" s="3"/>
      <c r="I739" s="3"/>
      <c r="J739" s="3"/>
      <c r="K739" s="3"/>
      <c r="L739" s="3"/>
    </row>
    <row r="740">
      <c r="B740" s="3"/>
      <c r="C740" s="3"/>
      <c r="D740" s="3"/>
      <c r="E740" s="3"/>
      <c r="F740" s="3"/>
      <c r="G740" s="3"/>
      <c r="H740" s="3"/>
      <c r="I740" s="3"/>
      <c r="J740" s="3"/>
      <c r="K740" s="3"/>
      <c r="L740" s="3"/>
    </row>
    <row r="741">
      <c r="B741" s="3"/>
      <c r="C741" s="3"/>
      <c r="D741" s="3"/>
      <c r="E741" s="3"/>
      <c r="F741" s="3"/>
      <c r="G741" s="3"/>
      <c r="H741" s="3"/>
      <c r="I741" s="3"/>
      <c r="J741" s="3"/>
      <c r="K741" s="3"/>
      <c r="L741" s="3"/>
    </row>
    <row r="742">
      <c r="B742" s="3"/>
      <c r="C742" s="3"/>
      <c r="D742" s="3"/>
      <c r="E742" s="3"/>
      <c r="F742" s="3"/>
      <c r="G742" s="3"/>
      <c r="H742" s="3"/>
      <c r="I742" s="3"/>
      <c r="J742" s="3"/>
      <c r="K742" s="3"/>
      <c r="L742" s="3"/>
    </row>
    <row r="743">
      <c r="B743" s="3"/>
      <c r="C743" s="3"/>
      <c r="D743" s="3"/>
      <c r="E743" s="3"/>
      <c r="F743" s="3"/>
      <c r="G743" s="3"/>
      <c r="H743" s="3"/>
      <c r="I743" s="3"/>
      <c r="J743" s="3"/>
      <c r="K743" s="3"/>
      <c r="L743" s="3"/>
    </row>
    <row r="744">
      <c r="B744" s="3"/>
      <c r="C744" s="3"/>
      <c r="D744" s="3"/>
      <c r="E744" s="3"/>
      <c r="F744" s="3"/>
      <c r="G744" s="3"/>
      <c r="H744" s="3"/>
      <c r="I744" s="3"/>
      <c r="J744" s="3"/>
      <c r="K744" s="3"/>
      <c r="L744" s="3"/>
    </row>
    <row r="745">
      <c r="B745" s="3"/>
      <c r="C745" s="3"/>
      <c r="D745" s="3"/>
      <c r="E745" s="3"/>
      <c r="F745" s="3"/>
      <c r="G745" s="3"/>
      <c r="H745" s="3"/>
      <c r="I745" s="3"/>
      <c r="J745" s="3"/>
      <c r="K745" s="3"/>
      <c r="L745" s="3"/>
    </row>
    <row r="746">
      <c r="B746" s="3"/>
      <c r="C746" s="3"/>
      <c r="D746" s="3"/>
      <c r="E746" s="3"/>
      <c r="F746" s="3"/>
      <c r="G746" s="3"/>
      <c r="H746" s="3"/>
      <c r="I746" s="3"/>
      <c r="J746" s="3"/>
      <c r="K746" s="3"/>
      <c r="L746" s="3"/>
    </row>
    <row r="747">
      <c r="B747" s="3"/>
      <c r="C747" s="3"/>
      <c r="D747" s="3"/>
      <c r="E747" s="3"/>
      <c r="F747" s="3"/>
      <c r="G747" s="3"/>
      <c r="H747" s="3"/>
      <c r="I747" s="3"/>
      <c r="J747" s="3"/>
      <c r="K747" s="3"/>
      <c r="L747" s="3"/>
    </row>
    <row r="748">
      <c r="B748" s="3"/>
      <c r="C748" s="3"/>
      <c r="D748" s="3"/>
      <c r="E748" s="3"/>
      <c r="F748" s="3"/>
      <c r="G748" s="3"/>
      <c r="H748" s="3"/>
      <c r="I748" s="3"/>
      <c r="J748" s="3"/>
      <c r="K748" s="3"/>
      <c r="L748" s="3"/>
    </row>
    <row r="749">
      <c r="B749" s="3"/>
      <c r="C749" s="3"/>
      <c r="D749" s="3"/>
      <c r="E749" s="3"/>
      <c r="F749" s="3"/>
      <c r="G749" s="3"/>
      <c r="H749" s="3"/>
      <c r="I749" s="3"/>
      <c r="J749" s="3"/>
      <c r="K749" s="3"/>
      <c r="L749" s="3"/>
    </row>
    <row r="750">
      <c r="B750" s="3"/>
      <c r="C750" s="3"/>
      <c r="D750" s="3"/>
      <c r="E750" s="3"/>
      <c r="F750" s="3"/>
      <c r="G750" s="3"/>
      <c r="H750" s="3"/>
      <c r="I750" s="3"/>
      <c r="J750" s="3"/>
      <c r="K750" s="3"/>
      <c r="L750" s="3"/>
    </row>
    <row r="751">
      <c r="B751" s="3"/>
      <c r="C751" s="3"/>
      <c r="D751" s="3"/>
      <c r="E751" s="3"/>
      <c r="F751" s="3"/>
      <c r="G751" s="3"/>
      <c r="H751" s="3"/>
      <c r="I751" s="3"/>
      <c r="J751" s="3"/>
      <c r="K751" s="3"/>
      <c r="L751" s="3"/>
    </row>
    <row r="752">
      <c r="B752" s="3"/>
      <c r="C752" s="3"/>
      <c r="D752" s="3"/>
      <c r="E752" s="3"/>
      <c r="F752" s="3"/>
      <c r="G752" s="3"/>
      <c r="H752" s="3"/>
      <c r="I752" s="3"/>
      <c r="J752" s="3"/>
      <c r="K752" s="3"/>
      <c r="L752" s="3"/>
    </row>
    <row r="753">
      <c r="B753" s="3"/>
      <c r="C753" s="3"/>
      <c r="D753" s="3"/>
      <c r="E753" s="3"/>
      <c r="F753" s="3"/>
      <c r="G753" s="3"/>
      <c r="H753" s="3"/>
      <c r="I753" s="3"/>
      <c r="J753" s="3"/>
      <c r="K753" s="3"/>
      <c r="L753" s="3"/>
    </row>
    <row r="754">
      <c r="B754" s="3"/>
      <c r="C754" s="3"/>
      <c r="D754" s="3"/>
      <c r="E754" s="3"/>
      <c r="F754" s="3"/>
      <c r="G754" s="3"/>
      <c r="H754" s="3"/>
      <c r="I754" s="3"/>
      <c r="J754" s="3"/>
      <c r="K754" s="3"/>
      <c r="L754" s="3"/>
    </row>
    <row r="755">
      <c r="B755" s="3"/>
      <c r="C755" s="3"/>
      <c r="D755" s="3"/>
      <c r="E755" s="3"/>
      <c r="F755" s="3"/>
      <c r="G755" s="3"/>
      <c r="H755" s="3"/>
      <c r="I755" s="3"/>
      <c r="J755" s="3"/>
      <c r="K755" s="3"/>
      <c r="L755" s="3"/>
    </row>
    <row r="756">
      <c r="B756" s="3"/>
      <c r="C756" s="3"/>
      <c r="D756" s="3"/>
      <c r="E756" s="3"/>
      <c r="F756" s="3"/>
      <c r="G756" s="3"/>
      <c r="H756" s="3"/>
      <c r="I756" s="3"/>
      <c r="J756" s="3"/>
      <c r="K756" s="3"/>
      <c r="L756" s="3"/>
    </row>
    <row r="757">
      <c r="B757" s="3"/>
      <c r="C757" s="3"/>
      <c r="D757" s="3"/>
      <c r="E757" s="3"/>
      <c r="F757" s="3"/>
      <c r="G757" s="3"/>
      <c r="H757" s="3"/>
      <c r="I757" s="3"/>
      <c r="J757" s="3"/>
      <c r="K757" s="3"/>
      <c r="L757" s="3"/>
    </row>
    <row r="758">
      <c r="B758" s="3"/>
      <c r="C758" s="3"/>
      <c r="D758" s="3"/>
      <c r="E758" s="3"/>
      <c r="F758" s="3"/>
      <c r="G758" s="3"/>
      <c r="H758" s="3"/>
      <c r="I758" s="3"/>
      <c r="J758" s="3"/>
      <c r="K758" s="3"/>
      <c r="L758" s="3"/>
    </row>
    <row r="759">
      <c r="B759" s="3"/>
      <c r="C759" s="3"/>
      <c r="D759" s="3"/>
      <c r="E759" s="3"/>
      <c r="F759" s="3"/>
      <c r="G759" s="3"/>
      <c r="H759" s="3"/>
      <c r="I759" s="3"/>
      <c r="J759" s="3"/>
      <c r="K759" s="3"/>
      <c r="L759" s="3"/>
    </row>
    <row r="760">
      <c r="B760" s="3"/>
      <c r="C760" s="3"/>
      <c r="D760" s="3"/>
      <c r="E760" s="3"/>
      <c r="F760" s="3"/>
      <c r="G760" s="3"/>
      <c r="H760" s="3"/>
      <c r="I760" s="3"/>
      <c r="J760" s="3"/>
      <c r="K760" s="3"/>
      <c r="L760" s="3"/>
    </row>
    <row r="761">
      <c r="B761" s="3"/>
      <c r="C761" s="3"/>
      <c r="D761" s="3"/>
      <c r="E761" s="3"/>
      <c r="F761" s="3"/>
      <c r="G761" s="3"/>
      <c r="H761" s="3"/>
      <c r="I761" s="3"/>
      <c r="J761" s="3"/>
      <c r="K761" s="3"/>
      <c r="L761" s="3"/>
    </row>
    <row r="762">
      <c r="B762" s="3"/>
      <c r="C762" s="3"/>
      <c r="D762" s="3"/>
      <c r="E762" s="3"/>
      <c r="F762" s="3"/>
      <c r="G762" s="3"/>
      <c r="H762" s="3"/>
      <c r="I762" s="3"/>
      <c r="J762" s="3"/>
      <c r="K762" s="3"/>
      <c r="L762" s="3"/>
    </row>
    <row r="763">
      <c r="B763" s="3"/>
      <c r="C763" s="3"/>
      <c r="D763" s="3"/>
      <c r="E763" s="3"/>
      <c r="F763" s="3"/>
      <c r="G763" s="3"/>
      <c r="H763" s="3"/>
      <c r="I763" s="3"/>
      <c r="J763" s="3"/>
      <c r="K763" s="3"/>
      <c r="L763" s="3"/>
    </row>
    <row r="764">
      <c r="B764" s="3"/>
      <c r="C764" s="3"/>
      <c r="D764" s="3"/>
      <c r="E764" s="3"/>
      <c r="F764" s="3"/>
      <c r="G764" s="3"/>
      <c r="H764" s="3"/>
      <c r="I764" s="3"/>
      <c r="J764" s="3"/>
      <c r="K764" s="3"/>
      <c r="L764" s="3"/>
    </row>
    <row r="765">
      <c r="B765" s="3"/>
      <c r="C765" s="3"/>
      <c r="D765" s="3"/>
      <c r="E765" s="3"/>
      <c r="F765" s="3"/>
      <c r="G765" s="3"/>
      <c r="H765" s="3"/>
      <c r="I765" s="3"/>
      <c r="J765" s="3"/>
      <c r="K765" s="3"/>
      <c r="L765" s="3"/>
    </row>
    <row r="766">
      <c r="B766" s="3"/>
      <c r="C766" s="3"/>
      <c r="D766" s="3"/>
      <c r="E766" s="3"/>
      <c r="F766" s="3"/>
      <c r="G766" s="3"/>
      <c r="H766" s="3"/>
      <c r="I766" s="3"/>
      <c r="J766" s="3"/>
      <c r="K766" s="3"/>
      <c r="L766" s="3"/>
    </row>
    <row r="767">
      <c r="B767" s="3"/>
      <c r="C767" s="3"/>
      <c r="D767" s="3"/>
      <c r="E767" s="3"/>
      <c r="F767" s="3"/>
      <c r="G767" s="3"/>
      <c r="H767" s="3"/>
      <c r="I767" s="3"/>
      <c r="J767" s="3"/>
      <c r="K767" s="3"/>
      <c r="L767" s="3"/>
    </row>
    <row r="768">
      <c r="B768" s="3"/>
      <c r="C768" s="3"/>
      <c r="D768" s="3"/>
      <c r="E768" s="3"/>
      <c r="F768" s="3"/>
      <c r="G768" s="3"/>
      <c r="H768" s="3"/>
      <c r="I768" s="3"/>
      <c r="J768" s="3"/>
      <c r="K768" s="3"/>
      <c r="L768" s="3"/>
    </row>
    <row r="769">
      <c r="B769" s="3"/>
      <c r="C769" s="3"/>
      <c r="D769" s="3"/>
      <c r="E769" s="3"/>
      <c r="F769" s="3"/>
      <c r="G769" s="3"/>
      <c r="H769" s="3"/>
      <c r="I769" s="3"/>
      <c r="J769" s="3"/>
      <c r="K769" s="3"/>
      <c r="L769" s="3"/>
    </row>
    <row r="770">
      <c r="B770" s="3"/>
      <c r="C770" s="3"/>
      <c r="D770" s="3"/>
      <c r="E770" s="3"/>
      <c r="F770" s="3"/>
      <c r="G770" s="3"/>
      <c r="H770" s="3"/>
      <c r="I770" s="3"/>
      <c r="J770" s="3"/>
      <c r="K770" s="3"/>
      <c r="L770" s="3"/>
    </row>
    <row r="771">
      <c r="B771" s="3"/>
      <c r="C771" s="3"/>
      <c r="D771" s="3"/>
      <c r="E771" s="3"/>
      <c r="F771" s="3"/>
      <c r="G771" s="3"/>
      <c r="H771" s="3"/>
      <c r="I771" s="3"/>
      <c r="J771" s="3"/>
      <c r="K771" s="3"/>
      <c r="L771" s="3"/>
    </row>
    <row r="772">
      <c r="B772" s="3"/>
      <c r="C772" s="3"/>
      <c r="D772" s="3"/>
      <c r="E772" s="3"/>
      <c r="F772" s="3"/>
      <c r="G772" s="3"/>
      <c r="H772" s="3"/>
      <c r="I772" s="3"/>
      <c r="J772" s="3"/>
      <c r="K772" s="3"/>
      <c r="L772" s="3"/>
    </row>
    <row r="773">
      <c r="B773" s="3"/>
      <c r="C773" s="3"/>
      <c r="D773" s="3"/>
      <c r="E773" s="3"/>
      <c r="F773" s="3"/>
      <c r="G773" s="3"/>
      <c r="H773" s="3"/>
      <c r="I773" s="3"/>
      <c r="J773" s="3"/>
      <c r="K773" s="3"/>
      <c r="L773" s="3"/>
    </row>
    <row r="774">
      <c r="B774" s="3"/>
      <c r="C774" s="3"/>
      <c r="D774" s="3"/>
      <c r="E774" s="3"/>
      <c r="F774" s="3"/>
      <c r="G774" s="3"/>
      <c r="H774" s="3"/>
      <c r="I774" s="3"/>
      <c r="J774" s="3"/>
      <c r="K774" s="3"/>
      <c r="L774" s="3"/>
    </row>
    <row r="775">
      <c r="B775" s="3"/>
      <c r="C775" s="3"/>
      <c r="D775" s="3"/>
      <c r="E775" s="3"/>
      <c r="F775" s="3"/>
      <c r="G775" s="3"/>
      <c r="H775" s="3"/>
      <c r="I775" s="3"/>
      <c r="J775" s="3"/>
      <c r="K775" s="3"/>
      <c r="L775" s="3"/>
    </row>
    <row r="776">
      <c r="B776" s="3"/>
      <c r="C776" s="3"/>
      <c r="D776" s="3"/>
      <c r="E776" s="3"/>
      <c r="F776" s="3"/>
      <c r="G776" s="3"/>
      <c r="H776" s="3"/>
      <c r="I776" s="3"/>
      <c r="J776" s="3"/>
      <c r="K776" s="3"/>
      <c r="L776" s="3"/>
    </row>
    <row r="777">
      <c r="B777" s="3"/>
      <c r="C777" s="3"/>
      <c r="D777" s="3"/>
      <c r="E777" s="3"/>
      <c r="F777" s="3"/>
      <c r="G777" s="3"/>
      <c r="H777" s="3"/>
      <c r="I777" s="3"/>
      <c r="J777" s="3"/>
      <c r="K777" s="3"/>
      <c r="L777" s="3"/>
    </row>
    <row r="778">
      <c r="B778" s="3"/>
      <c r="C778" s="3"/>
      <c r="D778" s="3"/>
      <c r="E778" s="3"/>
      <c r="F778" s="3"/>
      <c r="G778" s="3"/>
      <c r="H778" s="3"/>
      <c r="I778" s="3"/>
      <c r="J778" s="3"/>
      <c r="K778" s="3"/>
      <c r="L778" s="3"/>
    </row>
    <row r="779">
      <c r="B779" s="3"/>
      <c r="C779" s="3"/>
      <c r="D779" s="3"/>
      <c r="E779" s="3"/>
      <c r="F779" s="3"/>
      <c r="G779" s="3"/>
      <c r="H779" s="3"/>
      <c r="I779" s="3"/>
      <c r="J779" s="3"/>
      <c r="K779" s="3"/>
      <c r="L779" s="3"/>
    </row>
    <row r="780">
      <c r="B780" s="3"/>
      <c r="C780" s="3"/>
      <c r="D780" s="3"/>
      <c r="E780" s="3"/>
      <c r="F780" s="3"/>
      <c r="G780" s="3"/>
      <c r="H780" s="3"/>
      <c r="I780" s="3"/>
      <c r="J780" s="3"/>
      <c r="K780" s="3"/>
      <c r="L780" s="3"/>
    </row>
    <row r="781">
      <c r="B781" s="3"/>
      <c r="C781" s="3"/>
      <c r="D781" s="3"/>
      <c r="E781" s="3"/>
      <c r="F781" s="3"/>
      <c r="G781" s="3"/>
      <c r="H781" s="3"/>
      <c r="I781" s="3"/>
      <c r="J781" s="3"/>
      <c r="K781" s="3"/>
      <c r="L781" s="3"/>
    </row>
    <row r="782">
      <c r="B782" s="3"/>
      <c r="C782" s="3"/>
      <c r="D782" s="3"/>
      <c r="E782" s="3"/>
      <c r="F782" s="3"/>
      <c r="G782" s="3"/>
      <c r="H782" s="3"/>
      <c r="I782" s="3"/>
      <c r="J782" s="3"/>
      <c r="K782" s="3"/>
      <c r="L782" s="3"/>
    </row>
    <row r="783">
      <c r="B783" s="3"/>
      <c r="C783" s="3"/>
      <c r="D783" s="3"/>
      <c r="E783" s="3"/>
      <c r="F783" s="3"/>
      <c r="G783" s="3"/>
      <c r="H783" s="3"/>
      <c r="I783" s="3"/>
      <c r="J783" s="3"/>
      <c r="K783" s="3"/>
      <c r="L783" s="3"/>
    </row>
    <row r="784">
      <c r="B784" s="3"/>
      <c r="C784" s="3"/>
      <c r="D784" s="3"/>
      <c r="E784" s="3"/>
      <c r="F784" s="3"/>
      <c r="G784" s="3"/>
      <c r="H784" s="3"/>
      <c r="I784" s="3"/>
      <c r="J784" s="3"/>
      <c r="K784" s="3"/>
      <c r="L784" s="3"/>
    </row>
    <row r="785">
      <c r="B785" s="3"/>
      <c r="C785" s="3"/>
      <c r="D785" s="3"/>
      <c r="E785" s="3"/>
      <c r="F785" s="3"/>
      <c r="G785" s="3"/>
      <c r="H785" s="3"/>
      <c r="I785" s="3"/>
      <c r="J785" s="3"/>
      <c r="K785" s="3"/>
      <c r="L785" s="3"/>
    </row>
    <row r="786">
      <c r="B786" s="3"/>
      <c r="C786" s="3"/>
      <c r="D786" s="3"/>
      <c r="E786" s="3"/>
      <c r="F786" s="3"/>
      <c r="G786" s="3"/>
      <c r="H786" s="3"/>
      <c r="I786" s="3"/>
      <c r="J786" s="3"/>
      <c r="K786" s="3"/>
      <c r="L786" s="3"/>
    </row>
    <row r="787">
      <c r="B787" s="3"/>
      <c r="C787" s="3"/>
      <c r="D787" s="3"/>
      <c r="E787" s="3"/>
      <c r="F787" s="3"/>
      <c r="G787" s="3"/>
      <c r="H787" s="3"/>
      <c r="I787" s="3"/>
      <c r="J787" s="3"/>
      <c r="K787" s="3"/>
      <c r="L787" s="3"/>
    </row>
    <row r="788">
      <c r="B788" s="3"/>
      <c r="C788" s="3"/>
      <c r="D788" s="3"/>
      <c r="E788" s="3"/>
      <c r="F788" s="3"/>
      <c r="G788" s="3"/>
      <c r="H788" s="3"/>
      <c r="I788" s="3"/>
      <c r="J788" s="3"/>
      <c r="K788" s="3"/>
      <c r="L788" s="3"/>
    </row>
    <row r="789">
      <c r="B789" s="3"/>
      <c r="C789" s="3"/>
      <c r="D789" s="3"/>
      <c r="E789" s="3"/>
      <c r="F789" s="3"/>
      <c r="G789" s="3"/>
      <c r="H789" s="3"/>
      <c r="I789" s="3"/>
      <c r="J789" s="3"/>
      <c r="K789" s="3"/>
      <c r="L789" s="3"/>
    </row>
    <row r="790">
      <c r="B790" s="3"/>
      <c r="C790" s="3"/>
      <c r="D790" s="3"/>
      <c r="E790" s="3"/>
      <c r="F790" s="3"/>
      <c r="G790" s="3"/>
      <c r="H790" s="3"/>
      <c r="I790" s="3"/>
      <c r="J790" s="3"/>
      <c r="K790" s="3"/>
      <c r="L790" s="3"/>
    </row>
    <row r="791">
      <c r="B791" s="3"/>
      <c r="C791" s="3"/>
      <c r="D791" s="3"/>
      <c r="E791" s="3"/>
      <c r="F791" s="3"/>
      <c r="G791" s="3"/>
      <c r="H791" s="3"/>
      <c r="I791" s="3"/>
      <c r="J791" s="3"/>
      <c r="K791" s="3"/>
      <c r="L791" s="3"/>
    </row>
    <row r="792">
      <c r="B792" s="3"/>
      <c r="C792" s="3"/>
      <c r="D792" s="3"/>
      <c r="E792" s="3"/>
      <c r="F792" s="3"/>
      <c r="G792" s="3"/>
      <c r="H792" s="3"/>
      <c r="I792" s="3"/>
      <c r="J792" s="3"/>
      <c r="K792" s="3"/>
      <c r="L792" s="3"/>
    </row>
    <row r="793">
      <c r="B793" s="3"/>
      <c r="C793" s="3"/>
      <c r="D793" s="3"/>
      <c r="E793" s="3"/>
      <c r="F793" s="3"/>
      <c r="G793" s="3"/>
      <c r="H793" s="3"/>
      <c r="I793" s="3"/>
      <c r="J793" s="3"/>
      <c r="K793" s="3"/>
      <c r="L793" s="3"/>
    </row>
    <row r="794">
      <c r="B794" s="3"/>
      <c r="C794" s="3"/>
      <c r="D794" s="3"/>
      <c r="E794" s="3"/>
      <c r="F794" s="3"/>
      <c r="G794" s="3"/>
      <c r="H794" s="3"/>
      <c r="I794" s="3"/>
      <c r="J794" s="3"/>
      <c r="K794" s="3"/>
      <c r="L794" s="3"/>
    </row>
    <row r="795">
      <c r="B795" s="3"/>
      <c r="C795" s="3"/>
      <c r="D795" s="3"/>
      <c r="E795" s="3"/>
      <c r="F795" s="3"/>
      <c r="G795" s="3"/>
      <c r="H795" s="3"/>
      <c r="I795" s="3"/>
      <c r="J795" s="3"/>
      <c r="K795" s="3"/>
      <c r="L795" s="3"/>
    </row>
    <row r="796">
      <c r="B796" s="3"/>
      <c r="C796" s="3"/>
      <c r="D796" s="3"/>
      <c r="E796" s="3"/>
      <c r="F796" s="3"/>
      <c r="G796" s="3"/>
      <c r="H796" s="3"/>
      <c r="I796" s="3"/>
      <c r="J796" s="3"/>
      <c r="K796" s="3"/>
      <c r="L796" s="3"/>
    </row>
    <row r="797">
      <c r="B797" s="3"/>
      <c r="C797" s="3"/>
      <c r="D797" s="3"/>
      <c r="E797" s="3"/>
      <c r="F797" s="3"/>
      <c r="G797" s="3"/>
      <c r="H797" s="3"/>
      <c r="I797" s="3"/>
      <c r="J797" s="3"/>
      <c r="K797" s="3"/>
      <c r="L797" s="3"/>
    </row>
    <row r="798">
      <c r="B798" s="3"/>
      <c r="C798" s="3"/>
      <c r="D798" s="3"/>
      <c r="E798" s="3"/>
      <c r="F798" s="3"/>
      <c r="G798" s="3"/>
      <c r="H798" s="3"/>
      <c r="I798" s="3"/>
      <c r="J798" s="3"/>
      <c r="K798" s="3"/>
      <c r="L798" s="3"/>
    </row>
    <row r="799">
      <c r="B799" s="3"/>
      <c r="C799" s="3"/>
      <c r="D799" s="3"/>
      <c r="E799" s="3"/>
      <c r="F799" s="3"/>
      <c r="G799" s="3"/>
      <c r="H799" s="3"/>
      <c r="I799" s="3"/>
      <c r="J799" s="3"/>
      <c r="K799" s="3"/>
      <c r="L799" s="3"/>
    </row>
    <row r="800">
      <c r="B800" s="3"/>
      <c r="C800" s="3"/>
      <c r="D800" s="3"/>
      <c r="E800" s="3"/>
      <c r="F800" s="3"/>
      <c r="G800" s="3"/>
      <c r="H800" s="3"/>
      <c r="I800" s="3"/>
      <c r="J800" s="3"/>
      <c r="K800" s="3"/>
      <c r="L800" s="3"/>
    </row>
    <row r="801">
      <c r="B801" s="3"/>
      <c r="C801" s="3"/>
      <c r="D801" s="3"/>
      <c r="E801" s="3"/>
      <c r="F801" s="3"/>
      <c r="G801" s="3"/>
      <c r="H801" s="3"/>
      <c r="I801" s="3"/>
      <c r="J801" s="3"/>
      <c r="K801" s="3"/>
      <c r="L801" s="3"/>
    </row>
    <row r="802">
      <c r="B802" s="3"/>
      <c r="C802" s="3"/>
      <c r="D802" s="3"/>
      <c r="E802" s="3"/>
      <c r="F802" s="3"/>
      <c r="G802" s="3"/>
      <c r="H802" s="3"/>
      <c r="I802" s="3"/>
      <c r="J802" s="3"/>
      <c r="K802" s="3"/>
      <c r="L802" s="3"/>
    </row>
    <row r="803">
      <c r="B803" s="3"/>
      <c r="C803" s="3"/>
      <c r="D803" s="3"/>
      <c r="E803" s="3"/>
      <c r="F803" s="3"/>
      <c r="G803" s="3"/>
      <c r="H803" s="3"/>
      <c r="I803" s="3"/>
      <c r="J803" s="3"/>
      <c r="K803" s="3"/>
      <c r="L803" s="3"/>
    </row>
    <row r="804">
      <c r="B804" s="3"/>
      <c r="C804" s="3"/>
      <c r="D804" s="3"/>
      <c r="E804" s="3"/>
      <c r="F804" s="3"/>
      <c r="G804" s="3"/>
      <c r="H804" s="3"/>
      <c r="I804" s="3"/>
      <c r="J804" s="3"/>
      <c r="K804" s="3"/>
      <c r="L804" s="3"/>
    </row>
    <row r="805">
      <c r="B805" s="3"/>
      <c r="C805" s="3"/>
      <c r="D805" s="3"/>
      <c r="E805" s="3"/>
      <c r="F805" s="3"/>
      <c r="G805" s="3"/>
      <c r="H805" s="3"/>
      <c r="I805" s="3"/>
      <c r="J805" s="3"/>
      <c r="K805" s="3"/>
      <c r="L805" s="3"/>
    </row>
    <row r="806">
      <c r="B806" s="3"/>
      <c r="C806" s="3"/>
      <c r="D806" s="3"/>
      <c r="E806" s="3"/>
      <c r="F806" s="3"/>
      <c r="G806" s="3"/>
      <c r="H806" s="3"/>
      <c r="I806" s="3"/>
      <c r="J806" s="3"/>
      <c r="K806" s="3"/>
      <c r="L806" s="3"/>
    </row>
    <row r="807">
      <c r="B807" s="3"/>
      <c r="C807" s="3"/>
      <c r="D807" s="3"/>
      <c r="E807" s="3"/>
      <c r="F807" s="3"/>
      <c r="G807" s="3"/>
      <c r="H807" s="3"/>
      <c r="I807" s="3"/>
      <c r="J807" s="3"/>
      <c r="K807" s="3"/>
      <c r="L807" s="3"/>
    </row>
    <row r="808">
      <c r="B808" s="3"/>
      <c r="C808" s="3"/>
      <c r="D808" s="3"/>
      <c r="E808" s="3"/>
      <c r="F808" s="3"/>
      <c r="G808" s="3"/>
      <c r="H808" s="3"/>
      <c r="I808" s="3"/>
      <c r="J808" s="3"/>
      <c r="K808" s="3"/>
      <c r="L808" s="3"/>
    </row>
    <row r="809">
      <c r="B809" s="3"/>
      <c r="C809" s="3"/>
      <c r="D809" s="3"/>
      <c r="E809" s="3"/>
      <c r="F809" s="3"/>
      <c r="G809" s="3"/>
      <c r="H809" s="3"/>
      <c r="I809" s="3"/>
      <c r="J809" s="3"/>
      <c r="K809" s="3"/>
      <c r="L809" s="3"/>
    </row>
    <row r="810">
      <c r="B810" s="3"/>
      <c r="C810" s="3"/>
      <c r="D810" s="3"/>
      <c r="E810" s="3"/>
      <c r="F810" s="3"/>
      <c r="G810" s="3"/>
      <c r="H810" s="3"/>
      <c r="I810" s="3"/>
      <c r="J810" s="3"/>
      <c r="K810" s="3"/>
      <c r="L810" s="3"/>
    </row>
    <row r="811">
      <c r="B811" s="3"/>
      <c r="C811" s="3"/>
      <c r="D811" s="3"/>
      <c r="E811" s="3"/>
      <c r="F811" s="3"/>
      <c r="G811" s="3"/>
      <c r="H811" s="3"/>
      <c r="I811" s="3"/>
      <c r="J811" s="3"/>
      <c r="K811" s="3"/>
      <c r="L811" s="3"/>
    </row>
    <row r="812">
      <c r="B812" s="3"/>
      <c r="C812" s="3"/>
      <c r="D812" s="3"/>
      <c r="E812" s="3"/>
      <c r="F812" s="3"/>
      <c r="G812" s="3"/>
      <c r="H812" s="3"/>
      <c r="I812" s="3"/>
      <c r="J812" s="3"/>
      <c r="K812" s="3"/>
      <c r="L812" s="3"/>
    </row>
    <row r="813">
      <c r="B813" s="3"/>
      <c r="C813" s="3"/>
      <c r="D813" s="3"/>
      <c r="E813" s="3"/>
      <c r="F813" s="3"/>
      <c r="G813" s="3"/>
      <c r="H813" s="3"/>
      <c r="I813" s="3"/>
      <c r="J813" s="3"/>
      <c r="K813" s="3"/>
      <c r="L813" s="3"/>
    </row>
    <row r="814">
      <c r="B814" s="3"/>
      <c r="C814" s="3"/>
      <c r="D814" s="3"/>
      <c r="E814" s="3"/>
      <c r="F814" s="3"/>
      <c r="G814" s="3"/>
      <c r="H814" s="3"/>
      <c r="I814" s="3"/>
      <c r="J814" s="3"/>
      <c r="K814" s="3"/>
      <c r="L814" s="3"/>
    </row>
    <row r="815">
      <c r="B815" s="3"/>
      <c r="C815" s="3"/>
      <c r="D815" s="3"/>
      <c r="E815" s="3"/>
      <c r="F815" s="3"/>
      <c r="G815" s="3"/>
      <c r="H815" s="3"/>
      <c r="I815" s="3"/>
      <c r="J815" s="3"/>
      <c r="K815" s="3"/>
      <c r="L815" s="3"/>
    </row>
    <row r="816">
      <c r="B816" s="3"/>
      <c r="C816" s="3"/>
      <c r="D816" s="3"/>
      <c r="E816" s="3"/>
      <c r="F816" s="3"/>
      <c r="G816" s="3"/>
      <c r="H816" s="3"/>
      <c r="I816" s="3"/>
      <c r="J816" s="3"/>
      <c r="K816" s="3"/>
      <c r="L816" s="3"/>
    </row>
    <row r="817">
      <c r="B817" s="3"/>
      <c r="C817" s="3"/>
      <c r="D817" s="3"/>
      <c r="E817" s="3"/>
      <c r="F817" s="3"/>
      <c r="G817" s="3"/>
      <c r="H817" s="3"/>
      <c r="I817" s="3"/>
      <c r="J817" s="3"/>
      <c r="K817" s="3"/>
      <c r="L817" s="3"/>
    </row>
    <row r="818">
      <c r="B818" s="3"/>
      <c r="C818" s="3"/>
      <c r="D818" s="3"/>
      <c r="E818" s="3"/>
      <c r="F818" s="3"/>
      <c r="G818" s="3"/>
      <c r="H818" s="3"/>
      <c r="I818" s="3"/>
      <c r="J818" s="3"/>
      <c r="K818" s="3"/>
      <c r="L818" s="3"/>
    </row>
    <row r="819">
      <c r="B819" s="3"/>
      <c r="C819" s="3"/>
      <c r="D819" s="3"/>
      <c r="E819" s="3"/>
      <c r="F819" s="3"/>
      <c r="G819" s="3"/>
      <c r="H819" s="3"/>
      <c r="I819" s="3"/>
      <c r="J819" s="3"/>
      <c r="K819" s="3"/>
      <c r="L819" s="3"/>
    </row>
    <row r="820">
      <c r="B820" s="3"/>
      <c r="C820" s="3"/>
      <c r="D820" s="3"/>
      <c r="E820" s="3"/>
      <c r="F820" s="3"/>
      <c r="G820" s="3"/>
      <c r="H820" s="3"/>
      <c r="I820" s="3"/>
      <c r="J820" s="3"/>
      <c r="K820" s="3"/>
      <c r="L820" s="3"/>
    </row>
    <row r="821">
      <c r="B821" s="3"/>
      <c r="C821" s="3"/>
      <c r="D821" s="3"/>
      <c r="E821" s="3"/>
      <c r="F821" s="3"/>
      <c r="G821" s="3"/>
      <c r="H821" s="3"/>
      <c r="I821" s="3"/>
      <c r="J821" s="3"/>
      <c r="K821" s="3"/>
      <c r="L821" s="3"/>
    </row>
    <row r="822">
      <c r="B822" s="3"/>
      <c r="C822" s="3"/>
      <c r="D822" s="3"/>
      <c r="E822" s="3"/>
      <c r="F822" s="3"/>
      <c r="G822" s="3"/>
      <c r="H822" s="3"/>
      <c r="I822" s="3"/>
      <c r="J822" s="3"/>
      <c r="K822" s="3"/>
      <c r="L822" s="3"/>
    </row>
    <row r="823">
      <c r="B823" s="3"/>
      <c r="C823" s="3"/>
      <c r="D823" s="3"/>
      <c r="E823" s="3"/>
      <c r="F823" s="3"/>
      <c r="G823" s="3"/>
      <c r="H823" s="3"/>
      <c r="I823" s="3"/>
      <c r="J823" s="3"/>
      <c r="K823" s="3"/>
      <c r="L823" s="3"/>
    </row>
    <row r="824">
      <c r="B824" s="3"/>
      <c r="C824" s="3"/>
      <c r="D824" s="3"/>
      <c r="E824" s="3"/>
      <c r="F824" s="3"/>
      <c r="G824" s="3"/>
      <c r="H824" s="3"/>
      <c r="I824" s="3"/>
      <c r="J824" s="3"/>
      <c r="K824" s="3"/>
      <c r="L824" s="3"/>
    </row>
    <row r="825">
      <c r="B825" s="3"/>
      <c r="C825" s="3"/>
      <c r="D825" s="3"/>
      <c r="E825" s="3"/>
      <c r="F825" s="3"/>
      <c r="G825" s="3"/>
      <c r="H825" s="3"/>
      <c r="I825" s="3"/>
      <c r="J825" s="3"/>
      <c r="K825" s="3"/>
      <c r="L825" s="3"/>
    </row>
    <row r="826">
      <c r="B826" s="3"/>
      <c r="C826" s="3"/>
      <c r="D826" s="3"/>
      <c r="E826" s="3"/>
      <c r="F826" s="3"/>
      <c r="G826" s="3"/>
      <c r="H826" s="3"/>
      <c r="I826" s="3"/>
      <c r="J826" s="3"/>
      <c r="K826" s="3"/>
      <c r="L826" s="3"/>
    </row>
    <row r="827">
      <c r="B827" s="3"/>
      <c r="C827" s="3"/>
      <c r="D827" s="3"/>
      <c r="E827" s="3"/>
      <c r="F827" s="3"/>
      <c r="G827" s="3"/>
      <c r="H827" s="3"/>
      <c r="I827" s="3"/>
      <c r="J827" s="3"/>
      <c r="K827" s="3"/>
      <c r="L827" s="3"/>
    </row>
    <row r="828">
      <c r="B828" s="3"/>
      <c r="C828" s="3"/>
      <c r="D828" s="3"/>
      <c r="E828" s="3"/>
      <c r="F828" s="3"/>
      <c r="G828" s="3"/>
      <c r="H828" s="3"/>
      <c r="I828" s="3"/>
      <c r="J828" s="3"/>
      <c r="K828" s="3"/>
      <c r="L828" s="3"/>
    </row>
    <row r="829">
      <c r="B829" s="3"/>
      <c r="C829" s="3"/>
      <c r="D829" s="3"/>
      <c r="E829" s="3"/>
      <c r="F829" s="3"/>
      <c r="G829" s="3"/>
      <c r="H829" s="3"/>
      <c r="I829" s="3"/>
      <c r="J829" s="3"/>
      <c r="K829" s="3"/>
      <c r="L829" s="3"/>
    </row>
    <row r="830">
      <c r="B830" s="3"/>
      <c r="C830" s="3"/>
      <c r="D830" s="3"/>
      <c r="E830" s="3"/>
      <c r="F830" s="3"/>
      <c r="G830" s="3"/>
      <c r="H830" s="3"/>
      <c r="I830" s="3"/>
      <c r="J830" s="3"/>
      <c r="K830" s="3"/>
      <c r="L830" s="3"/>
    </row>
    <row r="831">
      <c r="B831" s="3"/>
      <c r="C831" s="3"/>
      <c r="D831" s="3"/>
      <c r="E831" s="3"/>
      <c r="F831" s="3"/>
      <c r="G831" s="3"/>
      <c r="H831" s="3"/>
      <c r="I831" s="3"/>
      <c r="J831" s="3"/>
      <c r="K831" s="3"/>
      <c r="L831" s="3"/>
    </row>
    <row r="832">
      <c r="B832" s="3"/>
      <c r="C832" s="3"/>
      <c r="D832" s="3"/>
      <c r="E832" s="3"/>
      <c r="F832" s="3"/>
      <c r="G832" s="3"/>
      <c r="H832" s="3"/>
      <c r="I832" s="3"/>
      <c r="J832" s="3"/>
      <c r="K832" s="3"/>
      <c r="L832" s="3"/>
    </row>
    <row r="833">
      <c r="B833" s="3"/>
      <c r="C833" s="3"/>
      <c r="D833" s="3"/>
      <c r="E833" s="3"/>
      <c r="F833" s="3"/>
      <c r="G833" s="3"/>
      <c r="H833" s="3"/>
      <c r="I833" s="3"/>
      <c r="J833" s="3"/>
      <c r="K833" s="3"/>
      <c r="L833" s="3"/>
    </row>
    <row r="834">
      <c r="B834" s="3"/>
      <c r="C834" s="3"/>
      <c r="D834" s="3"/>
      <c r="E834" s="3"/>
      <c r="F834" s="3"/>
      <c r="G834" s="3"/>
      <c r="H834" s="3"/>
      <c r="I834" s="3"/>
      <c r="J834" s="3"/>
      <c r="K834" s="3"/>
      <c r="L834" s="3"/>
    </row>
    <row r="835">
      <c r="B835" s="3"/>
      <c r="C835" s="3"/>
      <c r="D835" s="3"/>
      <c r="E835" s="3"/>
      <c r="F835" s="3"/>
      <c r="G835" s="3"/>
      <c r="H835" s="3"/>
      <c r="I835" s="3"/>
      <c r="J835" s="3"/>
      <c r="K835" s="3"/>
      <c r="L835" s="3"/>
    </row>
    <row r="836">
      <c r="B836" s="3"/>
      <c r="C836" s="3"/>
      <c r="D836" s="3"/>
      <c r="E836" s="3"/>
      <c r="F836" s="3"/>
      <c r="G836" s="3"/>
      <c r="H836" s="3"/>
      <c r="I836" s="3"/>
      <c r="J836" s="3"/>
      <c r="K836" s="3"/>
      <c r="L836" s="3"/>
    </row>
    <row r="837">
      <c r="B837" s="3"/>
      <c r="C837" s="3"/>
      <c r="D837" s="3"/>
      <c r="E837" s="3"/>
      <c r="F837" s="3"/>
      <c r="G837" s="3"/>
      <c r="H837" s="3"/>
      <c r="I837" s="3"/>
      <c r="J837" s="3"/>
      <c r="K837" s="3"/>
      <c r="L837" s="3"/>
    </row>
    <row r="838">
      <c r="B838" s="3"/>
      <c r="C838" s="3"/>
      <c r="D838" s="3"/>
      <c r="E838" s="3"/>
      <c r="F838" s="3"/>
      <c r="G838" s="3"/>
      <c r="H838" s="3"/>
      <c r="I838" s="3"/>
      <c r="J838" s="3"/>
      <c r="K838" s="3"/>
      <c r="L838" s="3"/>
    </row>
    <row r="839">
      <c r="B839" s="3"/>
      <c r="C839" s="3"/>
      <c r="D839" s="3"/>
      <c r="E839" s="3"/>
      <c r="F839" s="3"/>
      <c r="G839" s="3"/>
      <c r="H839" s="3"/>
      <c r="I839" s="3"/>
      <c r="J839" s="3"/>
      <c r="K839" s="3"/>
      <c r="L839" s="3"/>
    </row>
    <row r="840">
      <c r="B840" s="3"/>
      <c r="C840" s="3"/>
      <c r="D840" s="3"/>
      <c r="E840" s="3"/>
      <c r="F840" s="3"/>
      <c r="G840" s="3"/>
      <c r="H840" s="3"/>
      <c r="I840" s="3"/>
      <c r="J840" s="3"/>
      <c r="K840" s="3"/>
      <c r="L840" s="3"/>
    </row>
    <row r="841">
      <c r="B841" s="3"/>
      <c r="C841" s="3"/>
      <c r="D841" s="3"/>
      <c r="E841" s="3"/>
      <c r="F841" s="3"/>
      <c r="G841" s="3"/>
      <c r="H841" s="3"/>
      <c r="I841" s="3"/>
      <c r="J841" s="3"/>
      <c r="K841" s="3"/>
      <c r="L841" s="3"/>
    </row>
    <row r="842">
      <c r="B842" s="3"/>
      <c r="C842" s="3"/>
      <c r="D842" s="3"/>
      <c r="E842" s="3"/>
      <c r="F842" s="3"/>
      <c r="G842" s="3"/>
      <c r="H842" s="3"/>
      <c r="I842" s="3"/>
      <c r="J842" s="3"/>
      <c r="K842" s="3"/>
      <c r="L842" s="3"/>
    </row>
    <row r="843">
      <c r="B843" s="3"/>
      <c r="C843" s="3"/>
      <c r="D843" s="3"/>
      <c r="E843" s="3"/>
      <c r="F843" s="3"/>
      <c r="G843" s="3"/>
      <c r="H843" s="3"/>
      <c r="I843" s="3"/>
      <c r="J843" s="3"/>
      <c r="K843" s="3"/>
      <c r="L843" s="3"/>
    </row>
    <row r="844">
      <c r="B844" s="3"/>
      <c r="C844" s="3"/>
      <c r="D844" s="3"/>
      <c r="E844" s="3"/>
      <c r="F844" s="3"/>
      <c r="G844" s="3"/>
      <c r="H844" s="3"/>
      <c r="I844" s="3"/>
      <c r="J844" s="3"/>
      <c r="K844" s="3"/>
      <c r="L844" s="3"/>
    </row>
    <row r="845">
      <c r="B845" s="3"/>
      <c r="C845" s="3"/>
      <c r="D845" s="3"/>
      <c r="E845" s="3"/>
      <c r="F845" s="3"/>
      <c r="G845" s="3"/>
      <c r="H845" s="3"/>
      <c r="I845" s="3"/>
      <c r="J845" s="3"/>
      <c r="K845" s="3"/>
      <c r="L845" s="3"/>
    </row>
    <row r="846">
      <c r="B846" s="3"/>
      <c r="C846" s="3"/>
      <c r="D846" s="3"/>
      <c r="E846" s="3"/>
      <c r="F846" s="3"/>
      <c r="G846" s="3"/>
      <c r="H846" s="3"/>
      <c r="I846" s="3"/>
      <c r="J846" s="3"/>
      <c r="K846" s="3"/>
      <c r="L846" s="3"/>
    </row>
    <row r="847">
      <c r="B847" s="3"/>
      <c r="C847" s="3"/>
      <c r="D847" s="3"/>
      <c r="E847" s="3"/>
      <c r="F847" s="3"/>
      <c r="G847" s="3"/>
      <c r="H847" s="3"/>
      <c r="I847" s="3"/>
      <c r="J847" s="3"/>
      <c r="K847" s="3"/>
      <c r="L847" s="3"/>
    </row>
    <row r="848">
      <c r="B848" s="3"/>
      <c r="C848" s="3"/>
      <c r="D848" s="3"/>
      <c r="E848" s="3"/>
      <c r="F848" s="3"/>
      <c r="G848" s="3"/>
      <c r="H848" s="3"/>
      <c r="I848" s="3"/>
      <c r="J848" s="3"/>
      <c r="K848" s="3"/>
      <c r="L848" s="3"/>
    </row>
    <row r="849">
      <c r="B849" s="3"/>
      <c r="C849" s="3"/>
      <c r="D849" s="3"/>
      <c r="E849" s="3"/>
      <c r="F849" s="3"/>
      <c r="G849" s="3"/>
      <c r="H849" s="3"/>
      <c r="I849" s="3"/>
      <c r="J849" s="3"/>
      <c r="K849" s="3"/>
      <c r="L849" s="3"/>
    </row>
    <row r="850">
      <c r="B850" s="3"/>
      <c r="C850" s="3"/>
      <c r="D850" s="3"/>
      <c r="E850" s="3"/>
      <c r="F850" s="3"/>
      <c r="G850" s="3"/>
      <c r="H850" s="3"/>
      <c r="I850" s="3"/>
      <c r="J850" s="3"/>
      <c r="K850" s="3"/>
      <c r="L850" s="3"/>
    </row>
    <row r="851">
      <c r="B851" s="3"/>
      <c r="C851" s="3"/>
      <c r="D851" s="3"/>
      <c r="E851" s="3"/>
      <c r="F851" s="3"/>
      <c r="G851" s="3"/>
      <c r="H851" s="3"/>
      <c r="I851" s="3"/>
      <c r="J851" s="3"/>
      <c r="K851" s="3"/>
      <c r="L851" s="3"/>
    </row>
    <row r="852">
      <c r="B852" s="3"/>
      <c r="C852" s="3"/>
      <c r="D852" s="3"/>
      <c r="E852" s="3"/>
      <c r="F852" s="3"/>
      <c r="G852" s="3"/>
      <c r="H852" s="3"/>
      <c r="I852" s="3"/>
      <c r="J852" s="3"/>
      <c r="K852" s="3"/>
      <c r="L852" s="3"/>
    </row>
    <row r="853">
      <c r="B853" s="3"/>
      <c r="C853" s="3"/>
      <c r="D853" s="3"/>
      <c r="E853" s="3"/>
      <c r="F853" s="3"/>
      <c r="G853" s="3"/>
      <c r="H853" s="3"/>
      <c r="I853" s="3"/>
      <c r="J853" s="3"/>
      <c r="K853" s="3"/>
      <c r="L853" s="3"/>
    </row>
    <row r="854">
      <c r="B854" s="3"/>
      <c r="C854" s="3"/>
      <c r="D854" s="3"/>
      <c r="E854" s="3"/>
      <c r="F854" s="3"/>
      <c r="G854" s="3"/>
      <c r="H854" s="3"/>
      <c r="I854" s="3"/>
      <c r="J854" s="3"/>
      <c r="K854" s="3"/>
      <c r="L854" s="3"/>
    </row>
    <row r="855">
      <c r="B855" s="3"/>
      <c r="C855" s="3"/>
      <c r="D855" s="3"/>
      <c r="E855" s="3"/>
      <c r="F855" s="3"/>
      <c r="G855" s="3"/>
      <c r="H855" s="3"/>
      <c r="I855" s="3"/>
      <c r="J855" s="3"/>
      <c r="K855" s="3"/>
      <c r="L855" s="3"/>
    </row>
    <row r="856">
      <c r="B856" s="3"/>
      <c r="C856" s="3"/>
      <c r="D856" s="3"/>
      <c r="E856" s="3"/>
      <c r="F856" s="3"/>
      <c r="G856" s="3"/>
      <c r="H856" s="3"/>
      <c r="I856" s="3"/>
      <c r="J856" s="3"/>
      <c r="K856" s="3"/>
      <c r="L856" s="3"/>
    </row>
    <row r="857">
      <c r="B857" s="3"/>
      <c r="C857" s="3"/>
      <c r="D857" s="3"/>
      <c r="E857" s="3"/>
      <c r="F857" s="3"/>
      <c r="G857" s="3"/>
      <c r="H857" s="3"/>
      <c r="I857" s="3"/>
      <c r="J857" s="3"/>
      <c r="K857" s="3"/>
      <c r="L857" s="3"/>
    </row>
    <row r="858">
      <c r="B858" s="3"/>
      <c r="C858" s="3"/>
      <c r="D858" s="3"/>
      <c r="E858" s="3"/>
      <c r="F858" s="3"/>
      <c r="G858" s="3"/>
      <c r="H858" s="3"/>
      <c r="I858" s="3"/>
      <c r="J858" s="3"/>
      <c r="K858" s="3"/>
      <c r="L858" s="3"/>
    </row>
    <row r="859">
      <c r="B859" s="3"/>
      <c r="C859" s="3"/>
      <c r="D859" s="3"/>
      <c r="E859" s="3"/>
      <c r="F859" s="3"/>
      <c r="G859" s="3"/>
      <c r="H859" s="3"/>
      <c r="I859" s="3"/>
      <c r="J859" s="3"/>
      <c r="K859" s="3"/>
      <c r="L859" s="3"/>
    </row>
    <row r="860">
      <c r="B860" s="3"/>
      <c r="C860" s="3"/>
      <c r="D860" s="3"/>
      <c r="E860" s="3"/>
      <c r="F860" s="3"/>
      <c r="G860" s="3"/>
      <c r="H860" s="3"/>
      <c r="I860" s="3"/>
      <c r="J860" s="3"/>
      <c r="K860" s="3"/>
      <c r="L860" s="3"/>
    </row>
    <row r="861">
      <c r="B861" s="3"/>
      <c r="C861" s="3"/>
      <c r="D861" s="3"/>
      <c r="E861" s="3"/>
      <c r="F861" s="3"/>
      <c r="G861" s="3"/>
      <c r="H861" s="3"/>
      <c r="I861" s="3"/>
      <c r="J861" s="3"/>
      <c r="K861" s="3"/>
      <c r="L861" s="3"/>
    </row>
    <row r="862">
      <c r="B862" s="3"/>
      <c r="C862" s="3"/>
      <c r="D862" s="3"/>
      <c r="E862" s="3"/>
      <c r="F862" s="3"/>
      <c r="G862" s="3"/>
      <c r="H862" s="3"/>
      <c r="I862" s="3"/>
      <c r="J862" s="3"/>
      <c r="K862" s="3"/>
      <c r="L862" s="3"/>
    </row>
    <row r="863">
      <c r="B863" s="3"/>
      <c r="C863" s="3"/>
      <c r="D863" s="3"/>
      <c r="E863" s="3"/>
      <c r="F863" s="3"/>
      <c r="G863" s="3"/>
      <c r="H863" s="3"/>
      <c r="I863" s="3"/>
      <c r="J863" s="3"/>
      <c r="K863" s="3"/>
      <c r="L863" s="3"/>
    </row>
    <row r="864">
      <c r="B864" s="3"/>
      <c r="C864" s="3"/>
      <c r="D864" s="3"/>
      <c r="E864" s="3"/>
      <c r="F864" s="3"/>
      <c r="G864" s="3"/>
      <c r="H864" s="3"/>
      <c r="I864" s="3"/>
      <c r="J864" s="3"/>
      <c r="K864" s="3"/>
      <c r="L864" s="3"/>
    </row>
    <row r="865">
      <c r="B865" s="3"/>
      <c r="C865" s="3"/>
      <c r="D865" s="3"/>
      <c r="E865" s="3"/>
      <c r="F865" s="3"/>
      <c r="G865" s="3"/>
      <c r="H865" s="3"/>
      <c r="I865" s="3"/>
      <c r="J865" s="3"/>
      <c r="K865" s="3"/>
      <c r="L865" s="3"/>
    </row>
    <row r="866">
      <c r="B866" s="3"/>
      <c r="C866" s="3"/>
      <c r="D866" s="3"/>
      <c r="E866" s="3"/>
      <c r="F866" s="3"/>
      <c r="G866" s="3"/>
      <c r="H866" s="3"/>
      <c r="I866" s="3"/>
      <c r="J866" s="3"/>
      <c r="K866" s="3"/>
      <c r="L866" s="3"/>
    </row>
    <row r="867">
      <c r="B867" s="3"/>
      <c r="C867" s="3"/>
      <c r="D867" s="3"/>
      <c r="E867" s="3"/>
      <c r="F867" s="3"/>
      <c r="G867" s="3"/>
      <c r="H867" s="3"/>
      <c r="I867" s="3"/>
      <c r="J867" s="3"/>
      <c r="K867" s="3"/>
      <c r="L867" s="3"/>
    </row>
    <row r="868">
      <c r="B868" s="3"/>
      <c r="C868" s="3"/>
      <c r="D868" s="3"/>
      <c r="E868" s="3"/>
      <c r="F868" s="3"/>
      <c r="G868" s="3"/>
      <c r="H868" s="3"/>
      <c r="I868" s="3"/>
      <c r="J868" s="3"/>
      <c r="K868" s="3"/>
      <c r="L868" s="3"/>
    </row>
    <row r="869">
      <c r="B869" s="3"/>
      <c r="C869" s="3"/>
      <c r="D869" s="3"/>
      <c r="E869" s="3"/>
      <c r="F869" s="3"/>
      <c r="G869" s="3"/>
      <c r="H869" s="3"/>
      <c r="I869" s="3"/>
      <c r="J869" s="3"/>
      <c r="K869" s="3"/>
      <c r="L869" s="3"/>
    </row>
    <row r="870">
      <c r="B870" s="3"/>
      <c r="C870" s="3"/>
      <c r="D870" s="3"/>
      <c r="E870" s="3"/>
      <c r="F870" s="3"/>
      <c r="G870" s="3"/>
      <c r="H870" s="3"/>
      <c r="I870" s="3"/>
      <c r="J870" s="3"/>
      <c r="K870" s="3"/>
      <c r="L870" s="3"/>
    </row>
    <row r="871">
      <c r="B871" s="3"/>
      <c r="C871" s="3"/>
      <c r="D871" s="3"/>
      <c r="E871" s="3"/>
      <c r="F871" s="3"/>
      <c r="G871" s="3"/>
      <c r="H871" s="3"/>
      <c r="I871" s="3"/>
      <c r="J871" s="3"/>
      <c r="K871" s="3"/>
      <c r="L871" s="3"/>
    </row>
    <row r="872">
      <c r="B872" s="3"/>
      <c r="C872" s="3"/>
      <c r="D872" s="3"/>
      <c r="E872" s="3"/>
      <c r="F872" s="3"/>
      <c r="G872" s="3"/>
      <c r="H872" s="3"/>
      <c r="I872" s="3"/>
      <c r="J872" s="3"/>
      <c r="K872" s="3"/>
      <c r="L872" s="3"/>
    </row>
    <row r="873">
      <c r="B873" s="3"/>
      <c r="C873" s="3"/>
      <c r="D873" s="3"/>
      <c r="E873" s="3"/>
      <c r="F873" s="3"/>
      <c r="G873" s="3"/>
      <c r="H873" s="3"/>
      <c r="I873" s="3"/>
      <c r="J873" s="3"/>
      <c r="K873" s="3"/>
      <c r="L873" s="3"/>
    </row>
    <row r="874">
      <c r="B874" s="3"/>
      <c r="C874" s="3"/>
      <c r="D874" s="3"/>
      <c r="E874" s="3"/>
      <c r="F874" s="3"/>
      <c r="G874" s="3"/>
      <c r="H874" s="3"/>
      <c r="I874" s="3"/>
      <c r="J874" s="3"/>
      <c r="K874" s="3"/>
      <c r="L874" s="3"/>
    </row>
    <row r="875">
      <c r="B875" s="3"/>
      <c r="C875" s="3"/>
      <c r="D875" s="3"/>
      <c r="E875" s="3"/>
      <c r="F875" s="3"/>
      <c r="G875" s="3"/>
      <c r="H875" s="3"/>
      <c r="I875" s="3"/>
      <c r="J875" s="3"/>
      <c r="K875" s="3"/>
      <c r="L875" s="3"/>
    </row>
    <row r="876">
      <c r="B876" s="3"/>
      <c r="C876" s="3"/>
      <c r="D876" s="3"/>
      <c r="E876" s="3"/>
      <c r="F876" s="3"/>
      <c r="G876" s="3"/>
      <c r="H876" s="3"/>
      <c r="I876" s="3"/>
      <c r="J876" s="3"/>
      <c r="K876" s="3"/>
      <c r="L876" s="3"/>
    </row>
    <row r="877">
      <c r="B877" s="3"/>
      <c r="C877" s="3"/>
      <c r="D877" s="3"/>
      <c r="E877" s="3"/>
      <c r="F877" s="3"/>
      <c r="G877" s="3"/>
      <c r="H877" s="3"/>
      <c r="I877" s="3"/>
      <c r="J877" s="3"/>
      <c r="K877" s="3"/>
      <c r="L877" s="3"/>
    </row>
    <row r="878">
      <c r="B878" s="3"/>
      <c r="C878" s="3"/>
      <c r="D878" s="3"/>
      <c r="E878" s="3"/>
      <c r="F878" s="3"/>
      <c r="G878" s="3"/>
      <c r="H878" s="3"/>
      <c r="I878" s="3"/>
      <c r="J878" s="3"/>
      <c r="K878" s="3"/>
      <c r="L878" s="3"/>
    </row>
    <row r="879">
      <c r="B879" s="3"/>
      <c r="C879" s="3"/>
      <c r="D879" s="3"/>
      <c r="E879" s="3"/>
      <c r="F879" s="3"/>
      <c r="G879" s="3"/>
      <c r="H879" s="3"/>
      <c r="I879" s="3"/>
      <c r="J879" s="3"/>
      <c r="K879" s="3"/>
      <c r="L879" s="3"/>
    </row>
    <row r="880">
      <c r="B880" s="3"/>
      <c r="C880" s="3"/>
      <c r="D880" s="3"/>
      <c r="E880" s="3"/>
      <c r="F880" s="3"/>
      <c r="G880" s="3"/>
      <c r="H880" s="3"/>
      <c r="I880" s="3"/>
      <c r="J880" s="3"/>
      <c r="K880" s="3"/>
      <c r="L880" s="3"/>
    </row>
    <row r="881">
      <c r="B881" s="3"/>
      <c r="C881" s="3"/>
      <c r="D881" s="3"/>
      <c r="E881" s="3"/>
      <c r="F881" s="3"/>
      <c r="G881" s="3"/>
      <c r="H881" s="3"/>
      <c r="I881" s="3"/>
      <c r="J881" s="3"/>
      <c r="K881" s="3"/>
      <c r="L881" s="3"/>
    </row>
    <row r="882">
      <c r="B882" s="3"/>
      <c r="C882" s="3"/>
      <c r="D882" s="3"/>
      <c r="E882" s="3"/>
      <c r="F882" s="3"/>
      <c r="G882" s="3"/>
      <c r="H882" s="3"/>
      <c r="I882" s="3"/>
      <c r="J882" s="3"/>
      <c r="K882" s="3"/>
      <c r="L882" s="3"/>
    </row>
    <row r="883">
      <c r="B883" s="3"/>
      <c r="C883" s="3"/>
      <c r="D883" s="3"/>
      <c r="E883" s="3"/>
      <c r="F883" s="3"/>
      <c r="G883" s="3"/>
      <c r="H883" s="3"/>
      <c r="I883" s="3"/>
      <c r="J883" s="3"/>
      <c r="K883" s="3"/>
      <c r="L883" s="3"/>
    </row>
    <row r="884">
      <c r="B884" s="3"/>
      <c r="C884" s="3"/>
      <c r="D884" s="3"/>
      <c r="E884" s="3"/>
      <c r="F884" s="3"/>
      <c r="G884" s="3"/>
      <c r="H884" s="3"/>
      <c r="I884" s="3"/>
      <c r="J884" s="3"/>
      <c r="K884" s="3"/>
      <c r="L884" s="3"/>
    </row>
    <row r="885">
      <c r="B885" s="3"/>
      <c r="C885" s="3"/>
      <c r="D885" s="3"/>
      <c r="E885" s="3"/>
      <c r="F885" s="3"/>
      <c r="G885" s="3"/>
      <c r="H885" s="3"/>
      <c r="I885" s="3"/>
      <c r="J885" s="3"/>
      <c r="K885" s="3"/>
      <c r="L885" s="3"/>
    </row>
    <row r="886">
      <c r="B886" s="3"/>
      <c r="C886" s="3"/>
      <c r="D886" s="3"/>
      <c r="E886" s="3"/>
      <c r="F886" s="3"/>
      <c r="G886" s="3"/>
      <c r="H886" s="3"/>
      <c r="I886" s="3"/>
      <c r="J886" s="3"/>
      <c r="K886" s="3"/>
      <c r="L886" s="3"/>
    </row>
    <row r="887">
      <c r="B887" s="3"/>
      <c r="C887" s="3"/>
      <c r="D887" s="3"/>
      <c r="E887" s="3"/>
      <c r="F887" s="3"/>
      <c r="G887" s="3"/>
      <c r="H887" s="3"/>
      <c r="I887" s="3"/>
      <c r="J887" s="3"/>
      <c r="K887" s="3"/>
      <c r="L887" s="3"/>
    </row>
    <row r="888">
      <c r="B888" s="3"/>
      <c r="C888" s="3"/>
      <c r="D888" s="3"/>
      <c r="E888" s="3"/>
      <c r="F888" s="3"/>
      <c r="G888" s="3"/>
      <c r="H888" s="3"/>
      <c r="I888" s="3"/>
      <c r="J888" s="3"/>
      <c r="K888" s="3"/>
      <c r="L888" s="3"/>
    </row>
    <row r="889">
      <c r="B889" s="3"/>
      <c r="C889" s="3"/>
      <c r="D889" s="3"/>
      <c r="E889" s="3"/>
      <c r="F889" s="3"/>
      <c r="G889" s="3"/>
      <c r="H889" s="3"/>
      <c r="I889" s="3"/>
      <c r="J889" s="3"/>
      <c r="K889" s="3"/>
      <c r="L889" s="3"/>
    </row>
    <row r="890">
      <c r="B890" s="3"/>
      <c r="C890" s="3"/>
      <c r="D890" s="3"/>
      <c r="E890" s="3"/>
      <c r="F890" s="3"/>
      <c r="G890" s="3"/>
      <c r="H890" s="3"/>
      <c r="I890" s="3"/>
      <c r="J890" s="3"/>
      <c r="K890" s="3"/>
      <c r="L890" s="3"/>
    </row>
    <row r="891">
      <c r="B891" s="3"/>
      <c r="C891" s="3"/>
      <c r="D891" s="3"/>
      <c r="E891" s="3"/>
      <c r="F891" s="3"/>
      <c r="G891" s="3"/>
      <c r="H891" s="3"/>
      <c r="I891" s="3"/>
      <c r="J891" s="3"/>
      <c r="K891" s="3"/>
      <c r="L891" s="3"/>
    </row>
    <row r="892">
      <c r="B892" s="3"/>
      <c r="C892" s="3"/>
      <c r="D892" s="3"/>
      <c r="E892" s="3"/>
      <c r="F892" s="3"/>
      <c r="G892" s="3"/>
      <c r="H892" s="3"/>
      <c r="I892" s="3"/>
      <c r="J892" s="3"/>
      <c r="K892" s="3"/>
      <c r="L892" s="3"/>
    </row>
    <row r="893">
      <c r="B893" s="3"/>
      <c r="C893" s="3"/>
      <c r="D893" s="3"/>
      <c r="E893" s="3"/>
      <c r="F893" s="3"/>
      <c r="G893" s="3"/>
      <c r="H893" s="3"/>
      <c r="I893" s="3"/>
      <c r="J893" s="3"/>
      <c r="K893" s="3"/>
      <c r="L893" s="3"/>
    </row>
    <row r="894">
      <c r="B894" s="3"/>
      <c r="C894" s="3"/>
      <c r="D894" s="3"/>
      <c r="E894" s="3"/>
      <c r="F894" s="3"/>
      <c r="G894" s="3"/>
      <c r="H894" s="3"/>
      <c r="I894" s="3"/>
      <c r="J894" s="3"/>
      <c r="K894" s="3"/>
      <c r="L894" s="3"/>
    </row>
    <row r="895">
      <c r="B895" s="3"/>
      <c r="C895" s="3"/>
      <c r="D895" s="3"/>
      <c r="E895" s="3"/>
      <c r="F895" s="3"/>
      <c r="G895" s="3"/>
      <c r="H895" s="3"/>
      <c r="I895" s="3"/>
      <c r="J895" s="3"/>
      <c r="K895" s="3"/>
      <c r="L895" s="3"/>
    </row>
    <row r="896">
      <c r="B896" s="3"/>
      <c r="C896" s="3"/>
      <c r="D896" s="3"/>
      <c r="E896" s="3"/>
      <c r="F896" s="3"/>
      <c r="G896" s="3"/>
      <c r="H896" s="3"/>
      <c r="I896" s="3"/>
      <c r="J896" s="3"/>
      <c r="K896" s="3"/>
      <c r="L896" s="3"/>
    </row>
    <row r="897">
      <c r="B897" s="3"/>
      <c r="C897" s="3"/>
      <c r="D897" s="3"/>
      <c r="E897" s="3"/>
      <c r="F897" s="3"/>
      <c r="G897" s="3"/>
      <c r="H897" s="3"/>
      <c r="I897" s="3"/>
      <c r="J897" s="3"/>
      <c r="K897" s="3"/>
      <c r="L897" s="3"/>
    </row>
    <row r="898">
      <c r="B898" s="3"/>
      <c r="C898" s="3"/>
      <c r="D898" s="3"/>
      <c r="E898" s="3"/>
      <c r="F898" s="3"/>
      <c r="G898" s="3"/>
      <c r="H898" s="3"/>
      <c r="I898" s="3"/>
      <c r="J898" s="3"/>
      <c r="K898" s="3"/>
      <c r="L898" s="3"/>
    </row>
    <row r="899">
      <c r="B899" s="3"/>
      <c r="C899" s="3"/>
      <c r="D899" s="3"/>
      <c r="E899" s="3"/>
      <c r="F899" s="3"/>
      <c r="G899" s="3"/>
      <c r="H899" s="3"/>
      <c r="I899" s="3"/>
      <c r="J899" s="3"/>
      <c r="K899" s="3"/>
      <c r="L899" s="3"/>
    </row>
    <row r="900">
      <c r="B900" s="3"/>
      <c r="C900" s="3"/>
      <c r="D900" s="3"/>
      <c r="E900" s="3"/>
      <c r="F900" s="3"/>
      <c r="G900" s="3"/>
      <c r="H900" s="3"/>
      <c r="I900" s="3"/>
      <c r="J900" s="3"/>
      <c r="K900" s="3"/>
      <c r="L900" s="3"/>
    </row>
    <row r="901">
      <c r="B901" s="3"/>
      <c r="C901" s="3"/>
      <c r="D901" s="3"/>
      <c r="E901" s="3"/>
      <c r="F901" s="3"/>
      <c r="G901" s="3"/>
      <c r="H901" s="3"/>
      <c r="I901" s="3"/>
      <c r="J901" s="3"/>
      <c r="K901" s="3"/>
      <c r="L901" s="3"/>
    </row>
    <row r="902">
      <c r="B902" s="3"/>
      <c r="C902" s="3"/>
      <c r="D902" s="3"/>
      <c r="E902" s="3"/>
      <c r="F902" s="3"/>
      <c r="G902" s="3"/>
      <c r="H902" s="3"/>
      <c r="I902" s="3"/>
      <c r="J902" s="3"/>
      <c r="K902" s="3"/>
      <c r="L902" s="3"/>
    </row>
    <row r="903">
      <c r="B903" s="3"/>
      <c r="C903" s="3"/>
      <c r="D903" s="3"/>
      <c r="E903" s="3"/>
      <c r="F903" s="3"/>
      <c r="G903" s="3"/>
      <c r="H903" s="3"/>
      <c r="I903" s="3"/>
      <c r="J903" s="3"/>
      <c r="K903" s="3"/>
      <c r="L903" s="3"/>
    </row>
    <row r="904">
      <c r="B904" s="3"/>
      <c r="C904" s="3"/>
      <c r="D904" s="3"/>
      <c r="E904" s="3"/>
      <c r="F904" s="3"/>
      <c r="G904" s="3"/>
      <c r="H904" s="3"/>
      <c r="I904" s="3"/>
      <c r="J904" s="3"/>
      <c r="K904" s="3"/>
      <c r="L904" s="3"/>
    </row>
    <row r="905">
      <c r="B905" s="3"/>
      <c r="C905" s="3"/>
      <c r="D905" s="3"/>
      <c r="E905" s="3"/>
      <c r="F905" s="3"/>
      <c r="G905" s="3"/>
      <c r="H905" s="3"/>
      <c r="I905" s="3"/>
      <c r="J905" s="3"/>
      <c r="K905" s="3"/>
      <c r="L905" s="3"/>
    </row>
    <row r="906">
      <c r="B906" s="3"/>
      <c r="C906" s="3"/>
      <c r="D906" s="3"/>
      <c r="E906" s="3"/>
      <c r="F906" s="3"/>
      <c r="G906" s="3"/>
      <c r="H906" s="3"/>
      <c r="I906" s="3"/>
      <c r="J906" s="3"/>
      <c r="K906" s="3"/>
      <c r="L906" s="3"/>
    </row>
    <row r="907">
      <c r="B907" s="3"/>
      <c r="C907" s="3"/>
      <c r="D907" s="3"/>
      <c r="E907" s="3"/>
      <c r="F907" s="3"/>
      <c r="G907" s="3"/>
      <c r="H907" s="3"/>
      <c r="I907" s="3"/>
      <c r="J907" s="3"/>
      <c r="K907" s="3"/>
      <c r="L907" s="3"/>
    </row>
    <row r="908">
      <c r="B908" s="3"/>
      <c r="C908" s="3"/>
      <c r="D908" s="3"/>
      <c r="E908" s="3"/>
      <c r="F908" s="3"/>
      <c r="G908" s="3"/>
      <c r="H908" s="3"/>
      <c r="I908" s="3"/>
      <c r="J908" s="3"/>
      <c r="K908" s="3"/>
      <c r="L908" s="3"/>
    </row>
    <row r="909">
      <c r="B909" s="3"/>
      <c r="C909" s="3"/>
      <c r="D909" s="3"/>
      <c r="E909" s="3"/>
      <c r="F909" s="3"/>
      <c r="G909" s="3"/>
      <c r="H909" s="3"/>
      <c r="I909" s="3"/>
      <c r="J909" s="3"/>
      <c r="K909" s="3"/>
      <c r="L909" s="3"/>
    </row>
    <row r="910">
      <c r="B910" s="3"/>
      <c r="C910" s="3"/>
      <c r="D910" s="3"/>
      <c r="E910" s="3"/>
      <c r="F910" s="3"/>
      <c r="G910" s="3"/>
      <c r="H910" s="3"/>
      <c r="I910" s="3"/>
      <c r="J910" s="3"/>
      <c r="K910" s="3"/>
      <c r="L910" s="3"/>
    </row>
    <row r="911">
      <c r="B911" s="3"/>
      <c r="C911" s="3"/>
      <c r="D911" s="3"/>
      <c r="E911" s="3"/>
      <c r="F911" s="3"/>
      <c r="G911" s="3"/>
      <c r="H911" s="3"/>
      <c r="I911" s="3"/>
      <c r="J911" s="3"/>
      <c r="K911" s="3"/>
      <c r="L911" s="3"/>
    </row>
    <row r="912">
      <c r="B912" s="3"/>
      <c r="C912" s="3"/>
      <c r="D912" s="3"/>
      <c r="E912" s="3"/>
      <c r="F912" s="3"/>
      <c r="G912" s="3"/>
      <c r="H912" s="3"/>
      <c r="I912" s="3"/>
      <c r="J912" s="3"/>
      <c r="K912" s="3"/>
      <c r="L912" s="3"/>
    </row>
    <row r="913">
      <c r="B913" s="3"/>
      <c r="C913" s="3"/>
      <c r="D913" s="3"/>
      <c r="E913" s="3"/>
      <c r="F913" s="3"/>
      <c r="G913" s="3"/>
      <c r="H913" s="3"/>
      <c r="I913" s="3"/>
      <c r="J913" s="3"/>
      <c r="K913" s="3"/>
      <c r="L913" s="3"/>
    </row>
    <row r="914">
      <c r="B914" s="3"/>
      <c r="C914" s="3"/>
      <c r="D914" s="3"/>
      <c r="E914" s="3"/>
      <c r="F914" s="3"/>
      <c r="G914" s="3"/>
      <c r="H914" s="3"/>
      <c r="I914" s="3"/>
      <c r="J914" s="3"/>
      <c r="K914" s="3"/>
      <c r="L914" s="3"/>
    </row>
    <row r="915">
      <c r="B915" s="3"/>
      <c r="C915" s="3"/>
      <c r="D915" s="3"/>
      <c r="E915" s="3"/>
      <c r="F915" s="3"/>
      <c r="G915" s="3"/>
      <c r="H915" s="3"/>
      <c r="I915" s="3"/>
      <c r="J915" s="3"/>
      <c r="K915" s="3"/>
      <c r="L915" s="3"/>
    </row>
    <row r="916">
      <c r="B916" s="3"/>
      <c r="C916" s="3"/>
      <c r="D916" s="3"/>
      <c r="E916" s="3"/>
      <c r="F916" s="3"/>
      <c r="G916" s="3"/>
      <c r="H916" s="3"/>
      <c r="I916" s="3"/>
      <c r="J916" s="3"/>
      <c r="K916" s="3"/>
      <c r="L916" s="3"/>
    </row>
    <row r="917">
      <c r="B917" s="3"/>
      <c r="C917" s="3"/>
      <c r="D917" s="3"/>
      <c r="E917" s="3"/>
      <c r="F917" s="3"/>
      <c r="G917" s="3"/>
      <c r="H917" s="3"/>
      <c r="I917" s="3"/>
      <c r="J917" s="3"/>
      <c r="K917" s="3"/>
      <c r="L917" s="3"/>
    </row>
    <row r="918">
      <c r="B918" s="3"/>
      <c r="C918" s="3"/>
      <c r="D918" s="3"/>
      <c r="E918" s="3"/>
      <c r="F918" s="3"/>
      <c r="G918" s="3"/>
      <c r="H918" s="3"/>
      <c r="I918" s="3"/>
      <c r="J918" s="3"/>
      <c r="K918" s="3"/>
      <c r="L918" s="3"/>
    </row>
    <row r="919">
      <c r="B919" s="3"/>
      <c r="C919" s="3"/>
      <c r="D919" s="3"/>
      <c r="E919" s="3"/>
      <c r="F919" s="3"/>
      <c r="G919" s="3"/>
      <c r="H919" s="3"/>
      <c r="I919" s="3"/>
      <c r="J919" s="3"/>
      <c r="K919" s="3"/>
      <c r="L919" s="3"/>
    </row>
    <row r="920">
      <c r="B920" s="3"/>
      <c r="C920" s="3"/>
      <c r="D920" s="3"/>
      <c r="E920" s="3"/>
      <c r="F920" s="3"/>
      <c r="G920" s="3"/>
      <c r="H920" s="3"/>
      <c r="I920" s="3"/>
      <c r="J920" s="3"/>
      <c r="K920" s="3"/>
      <c r="L920" s="3"/>
    </row>
    <row r="921">
      <c r="B921" s="3"/>
      <c r="C921" s="3"/>
      <c r="D921" s="3"/>
      <c r="E921" s="3"/>
      <c r="F921" s="3"/>
      <c r="G921" s="3"/>
      <c r="H921" s="3"/>
      <c r="I921" s="3"/>
      <c r="J921" s="3"/>
      <c r="K921" s="3"/>
      <c r="L921" s="3"/>
    </row>
    <row r="922">
      <c r="B922" s="3"/>
      <c r="C922" s="3"/>
      <c r="D922" s="3"/>
      <c r="E922" s="3"/>
      <c r="F922" s="3"/>
      <c r="G922" s="3"/>
      <c r="H922" s="3"/>
      <c r="I922" s="3"/>
      <c r="J922" s="3"/>
      <c r="K922" s="3"/>
      <c r="L922" s="3"/>
    </row>
    <row r="923">
      <c r="B923" s="3"/>
      <c r="C923" s="3"/>
      <c r="D923" s="3"/>
      <c r="E923" s="3"/>
      <c r="F923" s="3"/>
      <c r="G923" s="3"/>
      <c r="H923" s="3"/>
      <c r="I923" s="3"/>
      <c r="J923" s="3"/>
      <c r="K923" s="3"/>
      <c r="L923" s="3"/>
    </row>
    <row r="924">
      <c r="B924" s="3"/>
      <c r="C924" s="3"/>
      <c r="D924" s="3"/>
      <c r="E924" s="3"/>
      <c r="F924" s="3"/>
      <c r="G924" s="3"/>
      <c r="H924" s="3"/>
      <c r="I924" s="3"/>
      <c r="J924" s="3"/>
      <c r="K924" s="3"/>
      <c r="L924" s="3"/>
    </row>
    <row r="925">
      <c r="B925" s="3"/>
      <c r="C925" s="3"/>
      <c r="D925" s="3"/>
      <c r="E925" s="3"/>
      <c r="F925" s="3"/>
      <c r="G925" s="3"/>
      <c r="H925" s="3"/>
      <c r="I925" s="3"/>
      <c r="J925" s="3"/>
      <c r="K925" s="3"/>
      <c r="L925" s="3"/>
    </row>
    <row r="926">
      <c r="B926" s="3"/>
      <c r="C926" s="3"/>
      <c r="D926" s="3"/>
      <c r="E926" s="3"/>
      <c r="F926" s="3"/>
      <c r="G926" s="3"/>
      <c r="H926" s="3"/>
      <c r="I926" s="3"/>
      <c r="J926" s="3"/>
      <c r="K926" s="3"/>
      <c r="L926" s="3"/>
    </row>
    <row r="927">
      <c r="B927" s="3"/>
      <c r="C927" s="3"/>
      <c r="D927" s="3"/>
      <c r="E927" s="3"/>
      <c r="F927" s="3"/>
      <c r="G927" s="3"/>
      <c r="H927" s="3"/>
      <c r="I927" s="3"/>
      <c r="J927" s="3"/>
      <c r="K927" s="3"/>
      <c r="L927" s="3"/>
    </row>
    <row r="928">
      <c r="B928" s="3"/>
      <c r="C928" s="3"/>
      <c r="D928" s="3"/>
      <c r="E928" s="3"/>
      <c r="F928" s="3"/>
      <c r="G928" s="3"/>
      <c r="H928" s="3"/>
      <c r="I928" s="3"/>
      <c r="J928" s="3"/>
      <c r="K928" s="3"/>
      <c r="L928" s="3"/>
    </row>
    <row r="929">
      <c r="B929" s="3"/>
      <c r="C929" s="3"/>
      <c r="D929" s="3"/>
      <c r="E929" s="3"/>
      <c r="F929" s="3"/>
      <c r="G929" s="3"/>
      <c r="H929" s="3"/>
      <c r="I929" s="3"/>
      <c r="J929" s="3"/>
      <c r="K929" s="3"/>
      <c r="L929" s="3"/>
    </row>
    <row r="930">
      <c r="B930" s="3"/>
      <c r="C930" s="3"/>
      <c r="D930" s="3"/>
      <c r="E930" s="3"/>
      <c r="F930" s="3"/>
      <c r="G930" s="3"/>
      <c r="H930" s="3"/>
      <c r="I930" s="3"/>
      <c r="J930" s="3"/>
      <c r="K930" s="3"/>
      <c r="L930" s="3"/>
    </row>
    <row r="931">
      <c r="B931" s="3"/>
      <c r="C931" s="3"/>
      <c r="D931" s="3"/>
      <c r="E931" s="3"/>
      <c r="F931" s="3"/>
      <c r="G931" s="3"/>
      <c r="H931" s="3"/>
      <c r="I931" s="3"/>
      <c r="J931" s="3"/>
      <c r="K931" s="3"/>
      <c r="L931" s="3"/>
    </row>
    <row r="932">
      <c r="B932" s="3"/>
      <c r="C932" s="3"/>
      <c r="D932" s="3"/>
      <c r="E932" s="3"/>
      <c r="F932" s="3"/>
      <c r="G932" s="3"/>
      <c r="H932" s="3"/>
      <c r="I932" s="3"/>
      <c r="J932" s="3"/>
      <c r="K932" s="3"/>
      <c r="L932" s="3"/>
    </row>
    <row r="933">
      <c r="B933" s="3"/>
      <c r="C933" s="3"/>
      <c r="D933" s="3"/>
      <c r="E933" s="3"/>
      <c r="F933" s="3"/>
      <c r="G933" s="3"/>
      <c r="H933" s="3"/>
      <c r="I933" s="3"/>
      <c r="J933" s="3"/>
      <c r="K933" s="3"/>
      <c r="L933" s="3"/>
    </row>
    <row r="934">
      <c r="B934" s="3"/>
      <c r="C934" s="3"/>
      <c r="D934" s="3"/>
      <c r="E934" s="3"/>
      <c r="F934" s="3"/>
      <c r="G934" s="3"/>
      <c r="H934" s="3"/>
      <c r="I934" s="3"/>
      <c r="J934" s="3"/>
      <c r="K934" s="3"/>
      <c r="L934" s="3"/>
    </row>
    <row r="935">
      <c r="B935" s="3"/>
      <c r="C935" s="3"/>
      <c r="D935" s="3"/>
      <c r="E935" s="3"/>
      <c r="F935" s="3"/>
      <c r="G935" s="3"/>
      <c r="H935" s="3"/>
      <c r="I935" s="3"/>
      <c r="J935" s="3"/>
      <c r="K935" s="3"/>
      <c r="L935" s="3"/>
    </row>
    <row r="936">
      <c r="B936" s="3"/>
      <c r="C936" s="3"/>
      <c r="D936" s="3"/>
      <c r="E936" s="3"/>
      <c r="F936" s="3"/>
      <c r="G936" s="3"/>
      <c r="H936" s="3"/>
      <c r="I936" s="3"/>
      <c r="J936" s="3"/>
      <c r="K936" s="3"/>
      <c r="L936" s="3"/>
    </row>
    <row r="937">
      <c r="B937" s="3"/>
      <c r="C937" s="3"/>
      <c r="D937" s="3"/>
      <c r="E937" s="3"/>
      <c r="F937" s="3"/>
      <c r="G937" s="3"/>
      <c r="H937" s="3"/>
      <c r="I937" s="3"/>
      <c r="J937" s="3"/>
      <c r="K937" s="3"/>
      <c r="L937" s="3"/>
    </row>
    <row r="938">
      <c r="B938" s="3"/>
      <c r="C938" s="3"/>
      <c r="D938" s="3"/>
      <c r="E938" s="3"/>
      <c r="F938" s="3"/>
      <c r="G938" s="3"/>
      <c r="H938" s="3"/>
      <c r="I938" s="3"/>
      <c r="J938" s="3"/>
      <c r="K938" s="3"/>
      <c r="L938" s="3"/>
    </row>
    <row r="939">
      <c r="B939" s="3"/>
      <c r="C939" s="3"/>
      <c r="D939" s="3"/>
      <c r="E939" s="3"/>
      <c r="F939" s="3"/>
      <c r="G939" s="3"/>
      <c r="H939" s="3"/>
      <c r="I939" s="3"/>
      <c r="J939" s="3"/>
      <c r="K939" s="3"/>
      <c r="L939" s="3"/>
    </row>
    <row r="940">
      <c r="B940" s="3"/>
      <c r="C940" s="3"/>
      <c r="D940" s="3"/>
      <c r="E940" s="3"/>
      <c r="F940" s="3"/>
      <c r="G940" s="3"/>
      <c r="H940" s="3"/>
      <c r="I940" s="3"/>
      <c r="J940" s="3"/>
      <c r="K940" s="3"/>
      <c r="L940" s="3"/>
    </row>
    <row r="941">
      <c r="B941" s="3"/>
      <c r="C941" s="3"/>
      <c r="D941" s="3"/>
      <c r="E941" s="3"/>
      <c r="F941" s="3"/>
      <c r="G941" s="3"/>
      <c r="H941" s="3"/>
      <c r="I941" s="3"/>
      <c r="J941" s="3"/>
      <c r="K941" s="3"/>
      <c r="L941" s="3"/>
    </row>
    <row r="942">
      <c r="B942" s="3"/>
      <c r="C942" s="3"/>
      <c r="D942" s="3"/>
      <c r="E942" s="3"/>
      <c r="F942" s="3"/>
      <c r="G942" s="3"/>
      <c r="H942" s="3"/>
      <c r="I942" s="3"/>
      <c r="J942" s="3"/>
      <c r="K942" s="3"/>
      <c r="L942" s="3"/>
    </row>
    <row r="943">
      <c r="B943" s="3"/>
      <c r="C943" s="3"/>
      <c r="D943" s="3"/>
      <c r="E943" s="3"/>
      <c r="F943" s="3"/>
      <c r="G943" s="3"/>
      <c r="H943" s="3"/>
      <c r="I943" s="3"/>
      <c r="J943" s="3"/>
      <c r="K943" s="3"/>
      <c r="L943" s="3"/>
    </row>
    <row r="944">
      <c r="B944" s="3"/>
      <c r="C944" s="3"/>
      <c r="D944" s="3"/>
      <c r="E944" s="3"/>
      <c r="F944" s="3"/>
      <c r="G944" s="3"/>
      <c r="H944" s="3"/>
      <c r="I944" s="3"/>
      <c r="J944" s="3"/>
      <c r="K944" s="3"/>
      <c r="L944" s="3"/>
    </row>
    <row r="945">
      <c r="B945" s="3"/>
      <c r="C945" s="3"/>
      <c r="D945" s="3"/>
      <c r="E945" s="3"/>
      <c r="F945" s="3"/>
      <c r="G945" s="3"/>
      <c r="H945" s="3"/>
      <c r="I945" s="3"/>
      <c r="J945" s="3"/>
      <c r="K945" s="3"/>
      <c r="L945" s="3"/>
    </row>
    <row r="946">
      <c r="B946" s="3"/>
      <c r="C946" s="3"/>
      <c r="D946" s="3"/>
      <c r="E946" s="3"/>
      <c r="F946" s="3"/>
      <c r="G946" s="3"/>
      <c r="H946" s="3"/>
      <c r="I946" s="3"/>
      <c r="J946" s="3"/>
      <c r="K946" s="3"/>
      <c r="L946" s="3"/>
    </row>
    <row r="947">
      <c r="B947" s="3"/>
      <c r="C947" s="3"/>
      <c r="D947" s="3"/>
      <c r="E947" s="3"/>
      <c r="F947" s="3"/>
      <c r="G947" s="3"/>
      <c r="H947" s="3"/>
      <c r="I947" s="3"/>
      <c r="J947" s="3"/>
      <c r="K947" s="3"/>
      <c r="L947" s="3"/>
    </row>
    <row r="948">
      <c r="B948" s="3"/>
      <c r="C948" s="3"/>
      <c r="D948" s="3"/>
      <c r="E948" s="3"/>
      <c r="F948" s="3"/>
      <c r="G948" s="3"/>
      <c r="H948" s="3"/>
      <c r="I948" s="3"/>
      <c r="J948" s="3"/>
      <c r="K948" s="3"/>
      <c r="L948" s="3"/>
    </row>
    <row r="949">
      <c r="B949" s="3"/>
      <c r="C949" s="3"/>
      <c r="D949" s="3"/>
      <c r="E949" s="3"/>
      <c r="F949" s="3"/>
      <c r="G949" s="3"/>
      <c r="H949" s="3"/>
      <c r="I949" s="3"/>
      <c r="J949" s="3"/>
      <c r="K949" s="3"/>
      <c r="L949" s="3"/>
    </row>
    <row r="950">
      <c r="B950" s="3"/>
      <c r="C950" s="3"/>
      <c r="D950" s="3"/>
      <c r="E950" s="3"/>
      <c r="F950" s="3"/>
      <c r="G950" s="3"/>
      <c r="H950" s="3"/>
      <c r="I950" s="3"/>
      <c r="J950" s="3"/>
      <c r="K950" s="3"/>
      <c r="L950" s="3"/>
    </row>
    <row r="951">
      <c r="B951" s="3"/>
      <c r="C951" s="3"/>
      <c r="D951" s="3"/>
      <c r="E951" s="3"/>
      <c r="F951" s="3"/>
      <c r="G951" s="3"/>
      <c r="H951" s="3"/>
      <c r="I951" s="3"/>
      <c r="J951" s="3"/>
      <c r="K951" s="3"/>
      <c r="L951" s="3"/>
    </row>
    <row r="952">
      <c r="B952" s="3"/>
      <c r="C952" s="3"/>
      <c r="D952" s="3"/>
      <c r="E952" s="3"/>
      <c r="F952" s="3"/>
      <c r="G952" s="3"/>
      <c r="H952" s="3"/>
      <c r="I952" s="3"/>
      <c r="J952" s="3"/>
      <c r="K952" s="3"/>
      <c r="L952" s="3"/>
    </row>
    <row r="953">
      <c r="B953" s="3"/>
      <c r="C953" s="3"/>
      <c r="D953" s="3"/>
      <c r="E953" s="3"/>
      <c r="F953" s="3"/>
      <c r="G953" s="3"/>
      <c r="H953" s="3"/>
      <c r="I953" s="3"/>
      <c r="J953" s="3"/>
      <c r="K953" s="3"/>
      <c r="L953" s="3"/>
    </row>
    <row r="954">
      <c r="B954" s="3"/>
      <c r="C954" s="3"/>
      <c r="D954" s="3"/>
      <c r="E954" s="3"/>
      <c r="F954" s="3"/>
      <c r="G954" s="3"/>
      <c r="H954" s="3"/>
      <c r="I954" s="3"/>
      <c r="J954" s="3"/>
      <c r="K954" s="3"/>
      <c r="L954" s="3"/>
    </row>
    <row r="955">
      <c r="B955" s="3"/>
      <c r="C955" s="3"/>
      <c r="D955" s="3"/>
      <c r="E955" s="3"/>
      <c r="F955" s="3"/>
      <c r="G955" s="3"/>
      <c r="H955" s="3"/>
      <c r="I955" s="3"/>
      <c r="J955" s="3"/>
      <c r="K955" s="3"/>
      <c r="L955" s="3"/>
    </row>
    <row r="956">
      <c r="B956" s="3"/>
      <c r="C956" s="3"/>
      <c r="D956" s="3"/>
      <c r="E956" s="3"/>
      <c r="F956" s="3"/>
      <c r="G956" s="3"/>
      <c r="H956" s="3"/>
      <c r="I956" s="3"/>
      <c r="J956" s="3"/>
      <c r="K956" s="3"/>
      <c r="L956" s="3"/>
    </row>
    <row r="957">
      <c r="B957" s="3"/>
      <c r="C957" s="3"/>
      <c r="D957" s="3"/>
      <c r="E957" s="3"/>
      <c r="F957" s="3"/>
      <c r="G957" s="3"/>
      <c r="H957" s="3"/>
      <c r="I957" s="3"/>
      <c r="J957" s="3"/>
      <c r="K957" s="3"/>
      <c r="L957" s="3"/>
    </row>
    <row r="958">
      <c r="B958" s="3"/>
      <c r="C958" s="3"/>
      <c r="D958" s="3"/>
      <c r="E958" s="3"/>
      <c r="F958" s="3"/>
      <c r="G958" s="3"/>
      <c r="H958" s="3"/>
      <c r="I958" s="3"/>
      <c r="J958" s="3"/>
      <c r="K958" s="3"/>
      <c r="L958" s="3"/>
    </row>
    <row r="959">
      <c r="B959" s="3"/>
      <c r="C959" s="3"/>
      <c r="D959" s="3"/>
      <c r="E959" s="3"/>
      <c r="F959" s="3"/>
      <c r="G959" s="3"/>
      <c r="H959" s="3"/>
      <c r="I959" s="3"/>
      <c r="J959" s="3"/>
      <c r="K959" s="3"/>
      <c r="L959" s="3"/>
    </row>
    <row r="960">
      <c r="B960" s="3"/>
      <c r="C960" s="3"/>
      <c r="D960" s="3"/>
      <c r="E960" s="3"/>
      <c r="F960" s="3"/>
      <c r="G960" s="3"/>
      <c r="H960" s="3"/>
      <c r="I960" s="3"/>
      <c r="J960" s="3"/>
      <c r="K960" s="3"/>
      <c r="L960" s="3"/>
    </row>
    <row r="961">
      <c r="B961" s="3"/>
      <c r="C961" s="3"/>
      <c r="D961" s="3"/>
      <c r="E961" s="3"/>
      <c r="F961" s="3"/>
      <c r="G961" s="3"/>
      <c r="H961" s="3"/>
      <c r="I961" s="3"/>
      <c r="J961" s="3"/>
      <c r="K961" s="3"/>
      <c r="L961" s="3"/>
    </row>
    <row r="962">
      <c r="B962" s="3"/>
      <c r="C962" s="3"/>
      <c r="D962" s="3"/>
      <c r="E962" s="3"/>
      <c r="F962" s="3"/>
      <c r="G962" s="3"/>
      <c r="H962" s="3"/>
      <c r="I962" s="3"/>
      <c r="J962" s="3"/>
      <c r="K962" s="3"/>
      <c r="L962" s="3"/>
    </row>
    <row r="963">
      <c r="B963" s="3"/>
      <c r="C963" s="3"/>
      <c r="D963" s="3"/>
      <c r="E963" s="3"/>
      <c r="F963" s="3"/>
      <c r="G963" s="3"/>
      <c r="H963" s="3"/>
      <c r="I963" s="3"/>
      <c r="J963" s="3"/>
      <c r="K963" s="3"/>
      <c r="L963" s="3"/>
    </row>
    <row r="964">
      <c r="B964" s="3"/>
      <c r="C964" s="3"/>
      <c r="D964" s="3"/>
      <c r="E964" s="3"/>
      <c r="F964" s="3"/>
      <c r="G964" s="3"/>
      <c r="H964" s="3"/>
      <c r="I964" s="3"/>
      <c r="J964" s="3"/>
      <c r="K964" s="3"/>
      <c r="L964" s="3"/>
    </row>
    <row r="965">
      <c r="B965" s="3"/>
      <c r="C965" s="3"/>
      <c r="D965" s="3"/>
      <c r="E965" s="3"/>
      <c r="F965" s="3"/>
      <c r="G965" s="3"/>
      <c r="H965" s="3"/>
      <c r="I965" s="3"/>
      <c r="J965" s="3"/>
      <c r="K965" s="3"/>
      <c r="L965" s="3"/>
    </row>
    <row r="966">
      <c r="B966" s="3"/>
      <c r="C966" s="3"/>
      <c r="D966" s="3"/>
      <c r="E966" s="3"/>
      <c r="F966" s="3"/>
      <c r="G966" s="3"/>
      <c r="H966" s="3"/>
      <c r="I966" s="3"/>
      <c r="J966" s="3"/>
      <c r="K966" s="3"/>
      <c r="L966" s="3"/>
    </row>
    <row r="967">
      <c r="B967" s="3"/>
      <c r="C967" s="3"/>
      <c r="D967" s="3"/>
      <c r="E967" s="3"/>
      <c r="F967" s="3"/>
      <c r="G967" s="3"/>
      <c r="H967" s="3"/>
      <c r="I967" s="3"/>
      <c r="J967" s="3"/>
      <c r="K967" s="3"/>
      <c r="L967" s="3"/>
    </row>
    <row r="968">
      <c r="B968" s="3"/>
      <c r="C968" s="3"/>
      <c r="D968" s="3"/>
      <c r="E968" s="3"/>
      <c r="F968" s="3"/>
      <c r="G968" s="3"/>
      <c r="H968" s="3"/>
      <c r="I968" s="3"/>
      <c r="J968" s="3"/>
      <c r="K968" s="3"/>
      <c r="L968" s="3"/>
    </row>
    <row r="969">
      <c r="B969" s="3"/>
      <c r="C969" s="3"/>
      <c r="D969" s="3"/>
      <c r="E969" s="3"/>
      <c r="F969" s="3"/>
      <c r="G969" s="3"/>
      <c r="H969" s="3"/>
      <c r="I969" s="3"/>
      <c r="J969" s="3"/>
      <c r="K969" s="3"/>
      <c r="L969" s="3"/>
    </row>
    <row r="970">
      <c r="B970" s="3"/>
      <c r="C970" s="3"/>
      <c r="D970" s="3"/>
      <c r="E970" s="3"/>
      <c r="F970" s="3"/>
      <c r="G970" s="3"/>
      <c r="H970" s="3"/>
      <c r="I970" s="3"/>
      <c r="J970" s="3"/>
      <c r="K970" s="3"/>
      <c r="L970" s="3"/>
    </row>
    <row r="971">
      <c r="B971" s="3"/>
      <c r="C971" s="3"/>
      <c r="D971" s="3"/>
      <c r="E971" s="3"/>
      <c r="F971" s="3"/>
      <c r="G971" s="3"/>
      <c r="H971" s="3"/>
      <c r="I971" s="3"/>
      <c r="J971" s="3"/>
      <c r="K971" s="3"/>
      <c r="L971" s="3"/>
    </row>
    <row r="972">
      <c r="B972" s="3"/>
      <c r="C972" s="3"/>
      <c r="D972" s="3"/>
      <c r="E972" s="3"/>
      <c r="F972" s="3"/>
      <c r="G972" s="3"/>
      <c r="H972" s="3"/>
      <c r="I972" s="3"/>
      <c r="J972" s="3"/>
      <c r="K972" s="3"/>
      <c r="L972" s="3"/>
    </row>
    <row r="973">
      <c r="B973" s="3"/>
      <c r="C973" s="3"/>
      <c r="D973" s="3"/>
      <c r="E973" s="3"/>
      <c r="F973" s="3"/>
      <c r="G973" s="3"/>
      <c r="H973" s="3"/>
      <c r="I973" s="3"/>
      <c r="J973" s="3"/>
      <c r="K973" s="3"/>
      <c r="L973" s="3"/>
    </row>
    <row r="974">
      <c r="B974" s="3"/>
      <c r="C974" s="3"/>
      <c r="D974" s="3"/>
      <c r="E974" s="3"/>
      <c r="F974" s="3"/>
      <c r="G974" s="3"/>
      <c r="H974" s="3"/>
      <c r="I974" s="3"/>
      <c r="J974" s="3"/>
      <c r="K974" s="3"/>
      <c r="L974" s="3"/>
    </row>
    <row r="975">
      <c r="B975" s="3"/>
      <c r="C975" s="3"/>
      <c r="D975" s="3"/>
      <c r="E975" s="3"/>
      <c r="F975" s="3"/>
      <c r="G975" s="3"/>
      <c r="H975" s="3"/>
      <c r="I975" s="3"/>
      <c r="J975" s="3"/>
      <c r="K975" s="3"/>
      <c r="L975" s="3"/>
    </row>
    <row r="976">
      <c r="B976" s="3"/>
      <c r="C976" s="3"/>
      <c r="D976" s="3"/>
      <c r="E976" s="3"/>
      <c r="F976" s="3"/>
      <c r="G976" s="3"/>
      <c r="H976" s="3"/>
      <c r="I976" s="3"/>
      <c r="J976" s="3"/>
      <c r="K976" s="3"/>
      <c r="L976" s="3"/>
    </row>
    <row r="977">
      <c r="B977" s="3"/>
      <c r="C977" s="3"/>
      <c r="D977" s="3"/>
      <c r="E977" s="3"/>
      <c r="F977" s="3"/>
      <c r="G977" s="3"/>
      <c r="H977" s="3"/>
      <c r="I977" s="3"/>
      <c r="J977" s="3"/>
      <c r="K977" s="3"/>
      <c r="L977" s="3"/>
    </row>
    <row r="978">
      <c r="B978" s="3"/>
      <c r="C978" s="3"/>
      <c r="D978" s="3"/>
      <c r="E978" s="3"/>
      <c r="F978" s="3"/>
      <c r="G978" s="3"/>
      <c r="H978" s="3"/>
      <c r="I978" s="3"/>
      <c r="J978" s="3"/>
      <c r="K978" s="3"/>
      <c r="L978" s="3"/>
    </row>
    <row r="979">
      <c r="B979" s="3"/>
      <c r="C979" s="3"/>
      <c r="D979" s="3"/>
      <c r="E979" s="3"/>
      <c r="F979" s="3"/>
      <c r="G979" s="3"/>
      <c r="H979" s="3"/>
      <c r="I979" s="3"/>
      <c r="J979" s="3"/>
      <c r="K979" s="3"/>
      <c r="L979" s="3"/>
    </row>
    <row r="980">
      <c r="B980" s="3"/>
      <c r="C980" s="3"/>
      <c r="D980" s="3"/>
      <c r="E980" s="3"/>
      <c r="F980" s="3"/>
      <c r="G980" s="3"/>
      <c r="H980" s="3"/>
      <c r="I980" s="3"/>
      <c r="J980" s="3"/>
      <c r="K980" s="3"/>
      <c r="L980" s="3"/>
    </row>
    <row r="981">
      <c r="B981" s="3"/>
      <c r="C981" s="3"/>
      <c r="D981" s="3"/>
      <c r="E981" s="3"/>
      <c r="F981" s="3"/>
      <c r="G981" s="3"/>
      <c r="H981" s="3"/>
      <c r="I981" s="3"/>
      <c r="J981" s="3"/>
      <c r="K981" s="3"/>
      <c r="L981" s="3"/>
    </row>
    <row r="982">
      <c r="B982" s="3"/>
      <c r="C982" s="3"/>
      <c r="D982" s="3"/>
      <c r="E982" s="3"/>
      <c r="F982" s="3"/>
      <c r="G982" s="3"/>
      <c r="H982" s="3"/>
      <c r="I982" s="3"/>
      <c r="J982" s="3"/>
      <c r="K982" s="3"/>
      <c r="L982" s="3"/>
    </row>
    <row r="983">
      <c r="B983" s="3"/>
      <c r="C983" s="3"/>
      <c r="D983" s="3"/>
      <c r="E983" s="3"/>
      <c r="F983" s="3"/>
      <c r="G983" s="3"/>
      <c r="H983" s="3"/>
      <c r="I983" s="3"/>
      <c r="J983" s="3"/>
      <c r="K983" s="3"/>
      <c r="L983" s="3"/>
    </row>
    <row r="984">
      <c r="B984" s="3"/>
      <c r="C984" s="3"/>
      <c r="D984" s="3"/>
      <c r="E984" s="3"/>
      <c r="F984" s="3"/>
      <c r="G984" s="3"/>
      <c r="H984" s="3"/>
      <c r="I984" s="3"/>
      <c r="J984" s="3"/>
      <c r="K984" s="3"/>
      <c r="L984" s="3"/>
    </row>
    <row r="985">
      <c r="B985" s="3"/>
      <c r="C985" s="3"/>
      <c r="D985" s="3"/>
      <c r="E985" s="3"/>
      <c r="F985" s="3"/>
      <c r="G985" s="3"/>
      <c r="H985" s="3"/>
      <c r="I985" s="3"/>
      <c r="J985" s="3"/>
      <c r="K985" s="3"/>
      <c r="L985" s="3"/>
    </row>
    <row r="986">
      <c r="B986" s="3"/>
      <c r="C986" s="3"/>
      <c r="D986" s="3"/>
      <c r="E986" s="3"/>
      <c r="F986" s="3"/>
      <c r="G986" s="3"/>
      <c r="H986" s="3"/>
      <c r="I986" s="3"/>
      <c r="J986" s="3"/>
      <c r="K986" s="3"/>
      <c r="L986" s="3"/>
    </row>
    <row r="987">
      <c r="B987" s="3"/>
      <c r="C987" s="3"/>
      <c r="D987" s="3"/>
      <c r="E987" s="3"/>
      <c r="F987" s="3"/>
      <c r="G987" s="3"/>
      <c r="H987" s="3"/>
      <c r="I987" s="3"/>
      <c r="J987" s="3"/>
      <c r="K987" s="3"/>
      <c r="L987" s="3"/>
    </row>
    <row r="988">
      <c r="B988" s="3"/>
      <c r="C988" s="3"/>
      <c r="D988" s="3"/>
      <c r="E988" s="3"/>
      <c r="F988" s="3"/>
      <c r="G988" s="3"/>
      <c r="H988" s="3"/>
      <c r="I988" s="3"/>
      <c r="J988" s="3"/>
      <c r="K988" s="3"/>
      <c r="L988" s="3"/>
    </row>
    <row r="989">
      <c r="B989" s="3"/>
      <c r="C989" s="3"/>
      <c r="D989" s="3"/>
      <c r="E989" s="3"/>
      <c r="F989" s="3"/>
      <c r="G989" s="3"/>
      <c r="H989" s="3"/>
      <c r="I989" s="3"/>
      <c r="J989" s="3"/>
      <c r="K989" s="3"/>
      <c r="L989" s="3"/>
    </row>
    <row r="990">
      <c r="B990" s="3"/>
      <c r="C990" s="3"/>
      <c r="D990" s="3"/>
      <c r="E990" s="3"/>
      <c r="F990" s="3"/>
      <c r="G990" s="3"/>
      <c r="H990" s="3"/>
      <c r="I990" s="3"/>
      <c r="J990" s="3"/>
      <c r="K990" s="3"/>
      <c r="L990" s="3"/>
    </row>
    <row r="991">
      <c r="B991" s="3"/>
      <c r="C991" s="3"/>
      <c r="D991" s="3"/>
      <c r="E991" s="3"/>
      <c r="F991" s="3"/>
      <c r="G991" s="3"/>
      <c r="H991" s="3"/>
      <c r="I991" s="3"/>
      <c r="J991" s="3"/>
      <c r="K991" s="3"/>
      <c r="L991" s="3"/>
    </row>
    <row r="992">
      <c r="B992" s="3"/>
      <c r="C992" s="3"/>
      <c r="D992" s="3"/>
      <c r="E992" s="3"/>
      <c r="F992" s="3"/>
      <c r="G992" s="3"/>
      <c r="H992" s="3"/>
      <c r="I992" s="3"/>
      <c r="J992" s="3"/>
      <c r="K992" s="3"/>
      <c r="L992" s="3"/>
    </row>
    <row r="993">
      <c r="B993" s="3"/>
      <c r="C993" s="3"/>
      <c r="D993" s="3"/>
      <c r="E993" s="3"/>
      <c r="F993" s="3"/>
      <c r="G993" s="3"/>
      <c r="H993" s="3"/>
      <c r="I993" s="3"/>
      <c r="J993" s="3"/>
      <c r="K993" s="3"/>
      <c r="L993" s="3"/>
    </row>
    <row r="994">
      <c r="B994" s="3"/>
      <c r="C994" s="3"/>
      <c r="D994" s="3"/>
      <c r="E994" s="3"/>
      <c r="F994" s="3"/>
      <c r="G994" s="3"/>
      <c r="H994" s="3"/>
      <c r="I994" s="3"/>
      <c r="J994" s="3"/>
      <c r="K994" s="3"/>
      <c r="L994" s="3"/>
    </row>
    <row r="995">
      <c r="B995" s="3"/>
      <c r="C995" s="3"/>
      <c r="D995" s="3"/>
      <c r="E995" s="3"/>
      <c r="F995" s="3"/>
      <c r="G995" s="3"/>
      <c r="H995" s="3"/>
      <c r="I995" s="3"/>
      <c r="J995" s="3"/>
      <c r="K995" s="3"/>
      <c r="L995" s="3"/>
    </row>
    <row r="996">
      <c r="B996" s="3"/>
      <c r="C996" s="3"/>
      <c r="D996" s="3"/>
      <c r="E996" s="3"/>
      <c r="F996" s="3"/>
      <c r="G996" s="3"/>
      <c r="H996" s="3"/>
      <c r="I996" s="3"/>
      <c r="J996" s="3"/>
      <c r="K996" s="3"/>
      <c r="L996" s="3"/>
    </row>
    <row r="997">
      <c r="B997" s="3"/>
      <c r="C997" s="3"/>
      <c r="D997" s="3"/>
      <c r="E997" s="3"/>
      <c r="F997" s="3"/>
      <c r="G997" s="3"/>
      <c r="H997" s="3"/>
      <c r="I997" s="3"/>
      <c r="J997" s="3"/>
      <c r="K997" s="3"/>
      <c r="L997" s="3"/>
    </row>
    <row r="998">
      <c r="B998" s="3"/>
      <c r="C998" s="3"/>
      <c r="D998" s="3"/>
      <c r="E998" s="3"/>
      <c r="F998" s="3"/>
      <c r="G998" s="3"/>
      <c r="H998" s="3"/>
      <c r="I998" s="3"/>
      <c r="J998" s="3"/>
      <c r="K998" s="3"/>
      <c r="L998" s="3"/>
    </row>
    <row r="999">
      <c r="B999" s="3"/>
      <c r="C999" s="3"/>
      <c r="D999" s="3"/>
      <c r="E999" s="3"/>
      <c r="F999" s="3"/>
      <c r="G999" s="3"/>
      <c r="H999" s="3"/>
      <c r="I999" s="3"/>
      <c r="J999" s="3"/>
      <c r="K999" s="3"/>
      <c r="L999" s="3"/>
    </row>
  </sheetData>
  <dataValidations>
    <dataValidation type="list" allowBlank="1" showErrorMessage="1" sqref="G18:H18 J18:K18">
      <formula1>"Mono Pitch,Compact Gable,Standard Gable,Large Gable,Standard Clerestory,Large Clerestory,A Frame Compact,A Frame Standard ,A Frame Large"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6.13"/>
    <col customWidth="1" min="2" max="2" width="36.13"/>
    <col customWidth="1" min="3" max="21" width="10.5"/>
    <col customWidth="1" min="22" max="22" width="38.88"/>
  </cols>
  <sheetData>
    <row r="1">
      <c r="A1" s="449" t="s">
        <v>653</v>
      </c>
      <c r="B1" s="342"/>
      <c r="C1" s="343" t="s">
        <v>654</v>
      </c>
      <c r="D1" s="450"/>
      <c r="E1" s="450"/>
      <c r="F1" s="451"/>
      <c r="G1" s="450"/>
      <c r="H1" s="450"/>
      <c r="I1" s="450"/>
      <c r="J1" s="450"/>
      <c r="K1" s="450"/>
      <c r="L1" s="343" t="s">
        <v>655</v>
      </c>
      <c r="M1" s="450"/>
      <c r="N1" s="450"/>
      <c r="O1" s="452" t="s">
        <v>656</v>
      </c>
      <c r="P1" s="453"/>
      <c r="Q1" s="453"/>
      <c r="R1" s="450"/>
      <c r="S1" s="450"/>
      <c r="T1" s="342"/>
      <c r="U1" s="342"/>
      <c r="V1" s="449" t="s">
        <v>657</v>
      </c>
      <c r="W1" s="454"/>
      <c r="X1" s="342"/>
      <c r="Y1" s="342"/>
      <c r="Z1" s="342"/>
      <c r="AA1" s="342"/>
      <c r="AB1" s="342"/>
      <c r="AC1" s="347"/>
    </row>
    <row r="2">
      <c r="A2" s="350" t="s">
        <v>295</v>
      </c>
      <c r="B2" s="350" t="s">
        <v>658</v>
      </c>
      <c r="C2" s="349" t="str">
        <f>'Bill of Quantities'!D2</f>
        <v>Width (mm)</v>
      </c>
      <c r="D2" s="349" t="str">
        <f>'Bill of Quantities'!E2</f>
        <v>Height (mm)</v>
      </c>
      <c r="E2" s="349" t="str">
        <f>'Bill of Quantities'!F2</f>
        <v>Length (mm)</v>
      </c>
      <c r="F2" s="455" t="str">
        <f>'Bill of Quantities'!G2</f>
        <v>Volume (m3)</v>
      </c>
      <c r="G2" s="456" t="str">
        <f>'Bill of Quantities'!H2</f>
        <v>Weight (kg)</v>
      </c>
      <c r="H2" s="456" t="str">
        <f>'Bill of Quantities'!I2</f>
        <v>Carbon storage (kg CO2)</v>
      </c>
      <c r="I2" s="349" t="str">
        <f>'Bill of Quantities'!J2</f>
        <v>Labour (min)</v>
      </c>
      <c r="J2" s="349" t="str">
        <f>'Bill of Quantities'!K2</f>
        <v>Structure</v>
      </c>
      <c r="K2" s="349" t="str">
        <f>'Bill of Quantities'!L2</f>
        <v>Type</v>
      </c>
      <c r="L2" s="457" t="str">
        <f>'Bill of Quantities'!M2</f>
        <v>Item cost ($)</v>
      </c>
      <c r="M2" s="457" t="str">
        <f>'Bill of Quantities'!N2</f>
        <v>Labour cost ($)</v>
      </c>
      <c r="N2" s="457" t="str">
        <f>'Bill of Quantities'!O2</f>
        <v>Total cost ($)</v>
      </c>
      <c r="O2" s="458" t="s">
        <v>466</v>
      </c>
      <c r="P2" s="456" t="s">
        <v>467</v>
      </c>
      <c r="Q2" s="456" t="str">
        <f t="shared" ref="Q2:R2" si="1">H2</f>
        <v>Carbon storage (kg CO2)</v>
      </c>
      <c r="R2" s="349" t="str">
        <f t="shared" si="1"/>
        <v>Labour (min)</v>
      </c>
      <c r="S2" s="457" t="str">
        <f t="shared" ref="S2:U2" si="2">L2</f>
        <v>Item cost ($)</v>
      </c>
      <c r="T2" s="457" t="str">
        <f t="shared" si="2"/>
        <v>Labour cost ($)</v>
      </c>
      <c r="U2" s="457" t="str">
        <f t="shared" si="2"/>
        <v>Total cost ($)</v>
      </c>
      <c r="V2" s="459" t="s">
        <v>659</v>
      </c>
      <c r="W2" s="350" t="s">
        <v>660</v>
      </c>
      <c r="X2" s="350" t="s">
        <v>661</v>
      </c>
      <c r="Y2" s="350" t="s">
        <v>662</v>
      </c>
      <c r="Z2" s="460"/>
      <c r="AA2" s="460"/>
      <c r="AB2" s="460"/>
      <c r="AC2" s="460"/>
    </row>
    <row r="3">
      <c r="A3" s="354"/>
      <c r="B3" s="354"/>
      <c r="C3" s="461"/>
      <c r="D3" s="461"/>
      <c r="E3" s="461"/>
      <c r="F3" s="462"/>
      <c r="G3" s="461"/>
      <c r="H3" s="461"/>
      <c r="I3" s="461"/>
      <c r="J3" s="461"/>
      <c r="K3" s="461"/>
      <c r="L3" s="461"/>
      <c r="M3" s="461"/>
      <c r="N3" s="461"/>
      <c r="O3" s="463"/>
      <c r="P3" s="464"/>
      <c r="Q3" s="464"/>
      <c r="R3" s="461"/>
      <c r="S3" s="461"/>
      <c r="T3" s="354"/>
      <c r="U3" s="354"/>
      <c r="V3" s="465"/>
      <c r="W3" s="354"/>
      <c r="X3" s="354"/>
      <c r="Y3" s="354"/>
      <c r="Z3" s="354"/>
      <c r="AA3" s="354"/>
      <c r="AB3" s="354"/>
      <c r="AC3" s="354"/>
    </row>
    <row r="4">
      <c r="A4" s="449" t="s">
        <v>663</v>
      </c>
      <c r="B4" s="342"/>
      <c r="C4" s="450"/>
      <c r="D4" s="450"/>
      <c r="E4" s="450"/>
      <c r="F4" s="451"/>
      <c r="G4" s="450"/>
      <c r="H4" s="450"/>
      <c r="I4" s="450"/>
      <c r="J4" s="450"/>
      <c r="K4" s="450"/>
      <c r="L4" s="450"/>
      <c r="M4" s="450"/>
      <c r="N4" s="450"/>
      <c r="O4" s="466"/>
      <c r="P4" s="453"/>
      <c r="Q4" s="453"/>
      <c r="R4" s="450"/>
      <c r="S4" s="450"/>
      <c r="T4" s="342"/>
      <c r="U4" s="342"/>
      <c r="V4" s="467"/>
      <c r="W4" s="342"/>
      <c r="X4" s="342"/>
      <c r="Y4" s="342"/>
      <c r="Z4" s="342"/>
      <c r="AA4" s="342"/>
      <c r="AB4" s="342"/>
      <c r="AC4" s="347"/>
    </row>
    <row r="5">
      <c r="A5" s="354"/>
      <c r="B5" s="354"/>
      <c r="C5" s="461"/>
      <c r="D5" s="461"/>
      <c r="E5" s="461"/>
      <c r="F5" s="462"/>
      <c r="G5" s="461"/>
      <c r="H5" s="461"/>
      <c r="I5" s="461"/>
      <c r="J5" s="461"/>
      <c r="K5" s="461"/>
      <c r="L5" s="461"/>
      <c r="M5" s="461"/>
      <c r="N5" s="461"/>
      <c r="O5" s="463"/>
      <c r="P5" s="464"/>
      <c r="Q5" s="464"/>
      <c r="R5" s="461"/>
      <c r="S5" s="461"/>
      <c r="T5" s="354"/>
      <c r="U5" s="354"/>
      <c r="V5" s="465"/>
      <c r="W5" s="354"/>
      <c r="X5" s="354"/>
      <c r="Y5" s="354"/>
      <c r="Z5" s="354"/>
      <c r="AA5" s="354"/>
      <c r="AB5" s="354"/>
      <c r="AC5" s="354"/>
    </row>
    <row r="6">
      <c r="A6" s="468" t="s">
        <v>664</v>
      </c>
      <c r="B6" s="469"/>
      <c r="C6" s="470"/>
      <c r="D6" s="471"/>
      <c r="E6" s="471"/>
      <c r="F6" s="472"/>
      <c r="G6" s="473"/>
      <c r="H6" s="473"/>
      <c r="I6" s="473"/>
      <c r="J6" s="470"/>
      <c r="K6" s="470"/>
      <c r="L6" s="470"/>
      <c r="M6" s="470"/>
      <c r="N6" s="470"/>
      <c r="O6" s="474"/>
      <c r="P6" s="475"/>
      <c r="Q6" s="475"/>
      <c r="R6" s="470"/>
      <c r="S6" s="470"/>
      <c r="T6" s="476"/>
      <c r="U6" s="476"/>
      <c r="V6" s="477" t="str">
        <f>V7</f>
        <v>Foundation point</v>
      </c>
      <c r="W6" s="476"/>
      <c r="X6" s="476"/>
      <c r="Y6" s="476">
        <f>C6*E6*0.000001</f>
        <v>0</v>
      </c>
      <c r="Z6" s="476"/>
      <c r="AA6" s="476"/>
      <c r="AB6" s="476"/>
      <c r="AC6" s="476"/>
    </row>
    <row r="7">
      <c r="A7" s="478">
        <v>1.0</v>
      </c>
      <c r="B7" s="478" t="str">
        <f>'Bill of Quantities'!C35</f>
        <v>Foundation block </v>
      </c>
      <c r="C7" s="479">
        <f t="array" ref="C7">index('Bill of Quantities'!$D:$O,match($B7,'Bill of Quantities'!$C:$C,0),match(C$2,'Bill of Quantities'!$D$2:$O$2,0))</f>
        <v>300</v>
      </c>
      <c r="D7" s="479">
        <f t="array" ref="D7">index('Bill of Quantities'!$D:$O,match($B7,'Bill of Quantities'!$C:$C,0),match(D$2,'Bill of Quantities'!$D$2:$O$2,0))</f>
        <v>400</v>
      </c>
      <c r="E7" s="479">
        <f t="array" ref="E7">index('Bill of Quantities'!$D:$O,match($B7,'Bill of Quantities'!$C:$C,0),match(E$2,'Bill of Quantities'!$D$2:$O$2,0))</f>
        <v>300</v>
      </c>
      <c r="F7" s="480">
        <f t="array" ref="F7">index('Bill of Quantities'!$D:$O,match($B7,'Bill of Quantities'!$C:$C,0),match(F$2,'Bill of Quantities'!$D$2:$O$2,0))</f>
        <v>0.036</v>
      </c>
      <c r="G7" s="481">
        <f t="array" ref="G7">index('Bill of Quantities'!$D:$O,match($B7,'Bill of Quantities'!$C:$C,0),match(G$2,'Bill of Quantities'!$D$2:$O$2,0))</f>
        <v>86.4</v>
      </c>
      <c r="H7" s="481">
        <f t="array" ref="H7">index('Bill of Quantities'!$D:$O,match($B7,'Bill of Quantities'!$C:$C,0),match(H$2,'Bill of Quantities'!$D$2:$O$2,0))</f>
        <v>0</v>
      </c>
      <c r="I7" s="479">
        <f t="array" ref="I7">index('Bill of Quantities'!$D:$O,match($B7,'Bill of Quantities'!$C:$C,0),match(I$2,'Bill of Quantities'!$D$2:$O$2,0))</f>
        <v>180</v>
      </c>
      <c r="J7" s="479" t="str">
        <f t="array" ref="J7">index('Bill of Quantities'!$D:$O,match($B7,'Bill of Quantities'!$C:$C,0),match(J$2,'Bill of Quantities'!$D$2:$O$2,0))</f>
        <v>Foundation</v>
      </c>
      <c r="K7" s="479" t="str">
        <f t="array" ref="K7">index('Bill of Quantities'!$D:$O,match($B7,'Bill of Quantities'!$C:$C,0),match(K$2,'Bill of Quantities'!$D$2:$O$2,0))</f>
        <v>Point</v>
      </c>
      <c r="L7" s="482">
        <f t="array" ref="L7">index('Bill of Quantities'!$D:$O,match($B7,'Bill of Quantities'!$C:$C,0),match(L$2,'Bill of Quantities'!$D$2:$O$2,0))</f>
        <v>0</v>
      </c>
      <c r="M7" s="482">
        <f t="array" ref="M7">index('Bill of Quantities'!$D:$O,match($B7,'Bill of Quantities'!$C:$C,0),match(M$2,'Bill of Quantities'!$D$2:$O$2,0))</f>
        <v>5.625</v>
      </c>
      <c r="N7" s="482">
        <f t="array" ref="N7">index('Bill of Quantities'!$D:$O,match($B7,'Bill of Quantities'!$C:$C,0),match(N$2,'Bill of Quantities'!$D$2:$O$2,0))</f>
        <v>5.625</v>
      </c>
      <c r="O7" s="463">
        <f t="shared" ref="O7:R7" si="3">$A7*F7</f>
        <v>0.036</v>
      </c>
      <c r="P7" s="464">
        <f t="shared" si="3"/>
        <v>86.4</v>
      </c>
      <c r="Q7" s="464">
        <f t="shared" si="3"/>
        <v>0</v>
      </c>
      <c r="R7" s="461">
        <f t="shared" si="3"/>
        <v>180</v>
      </c>
      <c r="S7" s="483">
        <f t="shared" ref="S7:U7" si="4">$A7*L7</f>
        <v>0</v>
      </c>
      <c r="T7" s="483">
        <f t="shared" si="4"/>
        <v>5.625</v>
      </c>
      <c r="U7" s="483">
        <f t="shared" si="4"/>
        <v>5.625</v>
      </c>
      <c r="V7" s="465" t="str">
        <f t="shared" ref="V7:V20" si="7">$A$6</f>
        <v>Foundation point</v>
      </c>
      <c r="W7" s="354">
        <f t="array" ref="W7">A7*index('Project Costs'!A:A,match(V7,'Project Costs'!B:B,0),1)</f>
        <v>21</v>
      </c>
      <c r="X7" s="354">
        <f t="shared" ref="X7:X20" si="8">W7*R7/60</f>
        <v>63</v>
      </c>
      <c r="Y7" s="354"/>
      <c r="Z7" s="354"/>
      <c r="AA7" s="484"/>
      <c r="AB7" s="478"/>
      <c r="AC7" s="354"/>
    </row>
    <row r="8">
      <c r="A8" s="478">
        <v>0.3</v>
      </c>
      <c r="B8" s="478" t="str">
        <f>'Bill of Quantities'!C36</f>
        <v>Cement Bag 50 kg</v>
      </c>
      <c r="C8" s="479" t="str">
        <f t="array" ref="C8">index('Bill of Quantities'!$D:$O,match($B8,'Bill of Quantities'!$C:$C,0),match(C$2,'Bill of Quantities'!$D$2:$O$2,0))</f>
        <v/>
      </c>
      <c r="D8" s="479" t="str">
        <f t="array" ref="D8">index('Bill of Quantities'!$D:$O,match($B8,'Bill of Quantities'!$C:$C,0),match(D$2,'Bill of Quantities'!$D$2:$O$2,0))</f>
        <v/>
      </c>
      <c r="E8" s="479" t="str">
        <f t="array" ref="E8">index('Bill of Quantities'!$D:$O,match($B8,'Bill of Quantities'!$C:$C,0),match(E$2,'Bill of Quantities'!$D$2:$O$2,0))</f>
        <v/>
      </c>
      <c r="F8" s="480" t="str">
        <f t="array" ref="F8">index('Bill of Quantities'!$D:$O,match($B8,'Bill of Quantities'!$C:$C,0),match(F$2,'Bill of Quantities'!$D$2:$O$2,0))</f>
        <v/>
      </c>
      <c r="G8" s="481" t="str">
        <f t="array" ref="G8">index('Bill of Quantities'!$D:$O,match($B8,'Bill of Quantities'!$C:$C,0),match(G$2,'Bill of Quantities'!$D$2:$O$2,0))</f>
        <v/>
      </c>
      <c r="H8" s="481">
        <f t="array" ref="H8">index('Bill of Quantities'!$D:$O,match($B8,'Bill of Quantities'!$C:$C,0),match(H$2,'Bill of Quantities'!$D$2:$O$2,0))</f>
        <v>-0.6</v>
      </c>
      <c r="I8" s="479" t="str">
        <f t="array" ref="I8">index('Bill of Quantities'!$D:$O,match($B8,'Bill of Quantities'!$C:$C,0),match(I$2,'Bill of Quantities'!$D$2:$O$2,0))</f>
        <v/>
      </c>
      <c r="J8" s="479" t="str">
        <f t="array" ref="J8">index('Bill of Quantities'!$D:$O,match($B8,'Bill of Quantities'!$C:$C,0),match(J$2,'Bill of Quantities'!$D$2:$O$2,0))</f>
        <v>Foundation</v>
      </c>
      <c r="K8" s="479" t="str">
        <f t="array" ref="K8">index('Bill of Quantities'!$D:$O,match($B8,'Bill of Quantities'!$C:$C,0),match(K$2,'Bill of Quantities'!$D$2:$O$2,0))</f>
        <v>Cement</v>
      </c>
      <c r="L8" s="482">
        <f t="array" ref="L8">index('Bill of Quantities'!$D:$O,match($B8,'Bill of Quantities'!$C:$C,0),match(L$2,'Bill of Quantities'!$D$2:$O$2,0))</f>
        <v>8.589097572</v>
      </c>
      <c r="M8" s="482">
        <f t="array" ref="M8">index('Bill of Quantities'!$D:$O,match($B8,'Bill of Quantities'!$C:$C,0),match(M$2,'Bill of Quantities'!$D$2:$O$2,0))</f>
        <v>0</v>
      </c>
      <c r="N8" s="482">
        <f t="array" ref="N8">index('Bill of Quantities'!$D:$O,match($B8,'Bill of Quantities'!$C:$C,0),match(N$2,'Bill of Quantities'!$D$2:$O$2,0))</f>
        <v>8.589097572</v>
      </c>
      <c r="O8" s="463">
        <f t="shared" ref="O8:R8" si="5">$A8*F8</f>
        <v>0</v>
      </c>
      <c r="P8" s="464">
        <f t="shared" si="5"/>
        <v>0</v>
      </c>
      <c r="Q8" s="464">
        <f t="shared" si="5"/>
        <v>-0.18</v>
      </c>
      <c r="R8" s="461">
        <f t="shared" si="5"/>
        <v>0</v>
      </c>
      <c r="S8" s="483">
        <f t="shared" ref="S8:U8" si="6">$A8*L8</f>
        <v>2.576729272</v>
      </c>
      <c r="T8" s="483">
        <f t="shared" si="6"/>
        <v>0</v>
      </c>
      <c r="U8" s="483">
        <f t="shared" si="6"/>
        <v>2.576729272</v>
      </c>
      <c r="V8" s="465" t="str">
        <f t="shared" si="7"/>
        <v>Foundation point</v>
      </c>
      <c r="W8" s="354">
        <f t="array" ref="W8">A8*index('Project Costs'!A:A,match(V8,'Project Costs'!B:B,0),1)</f>
        <v>6.3</v>
      </c>
      <c r="X8" s="354">
        <f t="shared" si="8"/>
        <v>0</v>
      </c>
      <c r="Y8" s="354"/>
      <c r="Z8" s="354"/>
      <c r="AA8" s="484"/>
      <c r="AB8" s="478"/>
      <c r="AC8" s="354"/>
    </row>
    <row r="9">
      <c r="A9" s="478">
        <f>30/1000</f>
        <v>0.03</v>
      </c>
      <c r="B9" s="478" t="str">
        <f>'Bill of Quantities'!C37</f>
        <v>Sand per tonne</v>
      </c>
      <c r="C9" s="479" t="str">
        <f t="array" ref="C9">index('Bill of Quantities'!$D:$O,match($B9,'Bill of Quantities'!$C:$C,0),match(C$2,'Bill of Quantities'!$D$2:$O$2,0))</f>
        <v/>
      </c>
      <c r="D9" s="479" t="str">
        <f t="array" ref="D9">index('Bill of Quantities'!$D:$O,match($B9,'Bill of Quantities'!$C:$C,0),match(D$2,'Bill of Quantities'!$D$2:$O$2,0))</f>
        <v/>
      </c>
      <c r="E9" s="479" t="str">
        <f t="array" ref="E9">index('Bill of Quantities'!$D:$O,match($B9,'Bill of Quantities'!$C:$C,0),match(E$2,'Bill of Quantities'!$D$2:$O$2,0))</f>
        <v/>
      </c>
      <c r="F9" s="480" t="str">
        <f t="array" ref="F9">index('Bill of Quantities'!$D:$O,match($B9,'Bill of Quantities'!$C:$C,0),match(F$2,'Bill of Quantities'!$D$2:$O$2,0))</f>
        <v/>
      </c>
      <c r="G9" s="481" t="str">
        <f t="array" ref="G9">index('Bill of Quantities'!$D:$O,match($B9,'Bill of Quantities'!$C:$C,0),match(G$2,'Bill of Quantities'!$D$2:$O$2,0))</f>
        <v/>
      </c>
      <c r="H9" s="481" t="str">
        <f t="array" ref="H9">index('Bill of Quantities'!$D:$O,match($B9,'Bill of Quantities'!$C:$C,0),match(H$2,'Bill of Quantities'!$D$2:$O$2,0))</f>
        <v/>
      </c>
      <c r="I9" s="479" t="str">
        <f t="array" ref="I9">index('Bill of Quantities'!$D:$O,match($B9,'Bill of Quantities'!$C:$C,0),match(I$2,'Bill of Quantities'!$D$2:$O$2,0))</f>
        <v/>
      </c>
      <c r="J9" s="479" t="str">
        <f t="array" ref="J9">index('Bill of Quantities'!$D:$O,match($B9,'Bill of Quantities'!$C:$C,0),match(J$2,'Bill of Quantities'!$D$2:$O$2,0))</f>
        <v>Foundation</v>
      </c>
      <c r="K9" s="479" t="str">
        <f t="array" ref="K9">index('Bill of Quantities'!$D:$O,match($B9,'Bill of Quantities'!$C:$C,0),match(K$2,'Bill of Quantities'!$D$2:$O$2,0))</f>
        <v>Anchor</v>
      </c>
      <c r="L9" s="482">
        <f t="array" ref="L9">index('Bill of Quantities'!$D:$O,match($B9,'Bill of Quantities'!$C:$C,0),match(L$2,'Bill of Quantities'!$D$2:$O$2,0))</f>
        <v>12.16216216</v>
      </c>
      <c r="M9" s="482">
        <f t="array" ref="M9">index('Bill of Quantities'!$D:$O,match($B9,'Bill of Quantities'!$C:$C,0),match(M$2,'Bill of Quantities'!$D$2:$O$2,0))</f>
        <v>0</v>
      </c>
      <c r="N9" s="482">
        <f t="array" ref="N9">index('Bill of Quantities'!$D:$O,match($B9,'Bill of Quantities'!$C:$C,0),match(N$2,'Bill of Quantities'!$D$2:$O$2,0))</f>
        <v>12.16216216</v>
      </c>
      <c r="O9" s="463">
        <f t="shared" ref="O9:R9" si="9">$A9*F9</f>
        <v>0</v>
      </c>
      <c r="P9" s="464">
        <f t="shared" si="9"/>
        <v>0</v>
      </c>
      <c r="Q9" s="464">
        <f t="shared" si="9"/>
        <v>0</v>
      </c>
      <c r="R9" s="461">
        <f t="shared" si="9"/>
        <v>0</v>
      </c>
      <c r="S9" s="483">
        <f t="shared" ref="S9:U9" si="10">$A9*L9</f>
        <v>0.3648648649</v>
      </c>
      <c r="T9" s="483">
        <f t="shared" si="10"/>
        <v>0</v>
      </c>
      <c r="U9" s="483">
        <f t="shared" si="10"/>
        <v>0.3648648649</v>
      </c>
      <c r="V9" s="465" t="str">
        <f t="shared" si="7"/>
        <v>Foundation point</v>
      </c>
      <c r="W9" s="354">
        <f t="array" ref="W9">A9*index('Project Costs'!A:A,match(V9,'Project Costs'!B:B,0),1)</f>
        <v>0.63</v>
      </c>
      <c r="X9" s="354">
        <f t="shared" si="8"/>
        <v>0</v>
      </c>
      <c r="Y9" s="354"/>
      <c r="Z9" s="354"/>
      <c r="AA9" s="484"/>
      <c r="AB9" s="478"/>
      <c r="AC9" s="354"/>
    </row>
    <row r="10">
      <c r="A10" s="478">
        <f>40/1000</f>
        <v>0.04</v>
      </c>
      <c r="B10" s="478" t="str">
        <f>'Bill of Quantities'!C38</f>
        <v>Aggregates per tonne</v>
      </c>
      <c r="C10" s="479" t="str">
        <f t="array" ref="C10">index('Bill of Quantities'!$D:$O,match($B10,'Bill of Quantities'!$C:$C,0),match(C$2,'Bill of Quantities'!$D$2:$O$2,0))</f>
        <v/>
      </c>
      <c r="D10" s="479" t="str">
        <f t="array" ref="D10">index('Bill of Quantities'!$D:$O,match($B10,'Bill of Quantities'!$C:$C,0),match(D$2,'Bill of Quantities'!$D$2:$O$2,0))</f>
        <v/>
      </c>
      <c r="E10" s="479" t="str">
        <f t="array" ref="E10">index('Bill of Quantities'!$D:$O,match($B10,'Bill of Quantities'!$C:$C,0),match(E$2,'Bill of Quantities'!$D$2:$O$2,0))</f>
        <v/>
      </c>
      <c r="F10" s="480" t="str">
        <f t="array" ref="F10">index('Bill of Quantities'!$D:$O,match($B10,'Bill of Quantities'!$C:$C,0),match(F$2,'Bill of Quantities'!$D$2:$O$2,0))</f>
        <v/>
      </c>
      <c r="G10" s="481" t="str">
        <f t="array" ref="G10">index('Bill of Quantities'!$D:$O,match($B10,'Bill of Quantities'!$C:$C,0),match(G$2,'Bill of Quantities'!$D$2:$O$2,0))</f>
        <v/>
      </c>
      <c r="H10" s="481" t="str">
        <f t="array" ref="H10">index('Bill of Quantities'!$D:$O,match($B10,'Bill of Quantities'!$C:$C,0),match(H$2,'Bill of Quantities'!$D$2:$O$2,0))</f>
        <v/>
      </c>
      <c r="I10" s="479" t="str">
        <f t="array" ref="I10">index('Bill of Quantities'!$D:$O,match($B10,'Bill of Quantities'!$C:$C,0),match(I$2,'Bill of Quantities'!$D$2:$O$2,0))</f>
        <v/>
      </c>
      <c r="J10" s="479" t="str">
        <f t="array" ref="J10">index('Bill of Quantities'!$D:$O,match($B10,'Bill of Quantities'!$C:$C,0),match(J$2,'Bill of Quantities'!$D$2:$O$2,0))</f>
        <v>Foundation</v>
      </c>
      <c r="K10" s="479" t="str">
        <f t="array" ref="K10">index('Bill of Quantities'!$D:$O,match($B10,'Bill of Quantities'!$C:$C,0),match(K$2,'Bill of Quantities'!$D$2:$O$2,0))</f>
        <v>Anchor</v>
      </c>
      <c r="L10" s="482">
        <f t="array" ref="L10">index('Bill of Quantities'!$D:$O,match($B10,'Bill of Quantities'!$C:$C,0),match(L$2,'Bill of Quantities'!$D$2:$O$2,0))</f>
        <v>62.16216216</v>
      </c>
      <c r="M10" s="482">
        <f t="array" ref="M10">index('Bill of Quantities'!$D:$O,match($B10,'Bill of Quantities'!$C:$C,0),match(M$2,'Bill of Quantities'!$D$2:$O$2,0))</f>
        <v>0</v>
      </c>
      <c r="N10" s="482">
        <f t="array" ref="N10">index('Bill of Quantities'!$D:$O,match($B10,'Bill of Quantities'!$C:$C,0),match(N$2,'Bill of Quantities'!$D$2:$O$2,0))</f>
        <v>62.16216216</v>
      </c>
      <c r="O10" s="463">
        <f t="shared" ref="O10:R10" si="11">$A10*F10</f>
        <v>0</v>
      </c>
      <c r="P10" s="464">
        <f t="shared" si="11"/>
        <v>0</v>
      </c>
      <c r="Q10" s="464">
        <f t="shared" si="11"/>
        <v>0</v>
      </c>
      <c r="R10" s="461">
        <f t="shared" si="11"/>
        <v>0</v>
      </c>
      <c r="S10" s="483">
        <f t="shared" ref="S10:U10" si="12">$A10*L10</f>
        <v>2.486486486</v>
      </c>
      <c r="T10" s="483">
        <f t="shared" si="12"/>
        <v>0</v>
      </c>
      <c r="U10" s="483">
        <f t="shared" si="12"/>
        <v>2.486486486</v>
      </c>
      <c r="V10" s="465" t="str">
        <f t="shared" si="7"/>
        <v>Foundation point</v>
      </c>
      <c r="W10" s="354">
        <f t="array" ref="W10">A10*index('Project Costs'!A:A,match(V10,'Project Costs'!B:B,0),1)</f>
        <v>0.84</v>
      </c>
      <c r="X10" s="354">
        <f t="shared" si="8"/>
        <v>0</v>
      </c>
      <c r="Y10" s="354"/>
      <c r="Z10" s="354"/>
      <c r="AA10" s="484"/>
      <c r="AB10" s="478"/>
      <c r="AC10" s="354"/>
    </row>
    <row r="11">
      <c r="A11" s="478">
        <v>4.0</v>
      </c>
      <c r="B11" s="478" t="str">
        <f>'Bill of Quantities'!C39</f>
        <v>M12 rod 200 mm (stainless steel)</v>
      </c>
      <c r="C11" s="479">
        <f t="array" ref="C11">index('Bill of Quantities'!$D:$O,match($B11,'Bill of Quantities'!$C:$C,0),match(C$2,'Bill of Quantities'!$D$2:$O$2,0))</f>
        <v>16</v>
      </c>
      <c r="D11" s="479" t="str">
        <f t="array" ref="D11">index('Bill of Quantities'!$D:$O,match($B11,'Bill of Quantities'!$C:$C,0),match(D$2,'Bill of Quantities'!$D$2:$O$2,0))</f>
        <v/>
      </c>
      <c r="E11" s="479">
        <f t="array" ref="E11">index('Bill of Quantities'!$D:$O,match($B11,'Bill of Quantities'!$C:$C,0),match(E$2,'Bill of Quantities'!$D$2:$O$2,0))</f>
        <v>250</v>
      </c>
      <c r="F11" s="485">
        <f t="array" ref="F11">index('Bill of Quantities'!$D:$O,match($B11,'Bill of Quantities'!$C:$C,0),match(F$2,'Bill of Quantities'!$D$2:$O$2,0))</f>
        <v>0.00005026548246</v>
      </c>
      <c r="G11" s="481" t="str">
        <f t="array" ref="G11">index('Bill of Quantities'!$D:$O,match($B11,'Bill of Quantities'!$C:$C,0),match(G$2,'Bill of Quantities'!$D$2:$O$2,0))</f>
        <v/>
      </c>
      <c r="H11" s="481" t="str">
        <f t="array" ref="H11">index('Bill of Quantities'!$D:$O,match($B11,'Bill of Quantities'!$C:$C,0),match(H$2,'Bill of Quantities'!$D$2:$O$2,0))</f>
        <v/>
      </c>
      <c r="I11" s="479" t="str">
        <f t="array" ref="I11">index('Bill of Quantities'!$D:$O,match($B11,'Bill of Quantities'!$C:$C,0),match(I$2,'Bill of Quantities'!$D$2:$O$2,0))</f>
        <v/>
      </c>
      <c r="J11" s="479" t="str">
        <f t="array" ref="J11">index('Bill of Quantities'!$D:$O,match($B11,'Bill of Quantities'!$C:$C,0),match(J$2,'Bill of Quantities'!$D$2:$O$2,0))</f>
        <v>Foundation</v>
      </c>
      <c r="K11" s="479" t="str">
        <f t="array" ref="K11">index('Bill of Quantities'!$D:$O,match($B11,'Bill of Quantities'!$C:$C,0),match(K$2,'Bill of Quantities'!$D$2:$O$2,0))</f>
        <v>Rod</v>
      </c>
      <c r="L11" s="482">
        <f t="array" ref="L11">index('Bill of Quantities'!$D:$O,match($B11,'Bill of Quantities'!$C:$C,0),match(L$2,'Bill of Quantities'!$D$2:$O$2,0))</f>
        <v>3</v>
      </c>
      <c r="M11" s="482">
        <f t="array" ref="M11">index('Bill of Quantities'!$D:$O,match($B11,'Bill of Quantities'!$C:$C,0),match(M$2,'Bill of Quantities'!$D$2:$O$2,0))</f>
        <v>0</v>
      </c>
      <c r="N11" s="482">
        <f t="array" ref="N11">index('Bill of Quantities'!$D:$O,match($B11,'Bill of Quantities'!$C:$C,0),match(N$2,'Bill of Quantities'!$D$2:$O$2,0))</f>
        <v>3</v>
      </c>
      <c r="O11" s="463">
        <f t="shared" ref="O11:R11" si="13">$A11*F11</f>
        <v>0.0002010619298</v>
      </c>
      <c r="P11" s="464">
        <f t="shared" si="13"/>
        <v>0</v>
      </c>
      <c r="Q11" s="464">
        <f t="shared" si="13"/>
        <v>0</v>
      </c>
      <c r="R11" s="461">
        <f t="shared" si="13"/>
        <v>0</v>
      </c>
      <c r="S11" s="483">
        <f t="shared" ref="S11:U11" si="14">$A11*L11</f>
        <v>12</v>
      </c>
      <c r="T11" s="483">
        <f t="shared" si="14"/>
        <v>0</v>
      </c>
      <c r="U11" s="483">
        <f t="shared" si="14"/>
        <v>12</v>
      </c>
      <c r="V11" s="465" t="str">
        <f t="shared" si="7"/>
        <v>Foundation point</v>
      </c>
      <c r="W11" s="354">
        <f t="array" ref="W11">A11*index('Project Costs'!A:A,match(V11,'Project Costs'!B:B,0),1)</f>
        <v>84</v>
      </c>
      <c r="X11" s="354">
        <f t="shared" si="8"/>
        <v>0</v>
      </c>
      <c r="Y11" s="354"/>
      <c r="Z11" s="354"/>
      <c r="AA11" s="484"/>
      <c r="AB11" s="478"/>
      <c r="AC11" s="354"/>
    </row>
    <row r="12">
      <c r="A12" s="478">
        <v>8.0</v>
      </c>
      <c r="B12" s="478" t="str">
        <f>'Bill of Quantities'!C40</f>
        <v>M12 nut (stainless steel)</v>
      </c>
      <c r="C12" s="479">
        <f t="array" ref="C12">index('Bill of Quantities'!$D:$O,match($B12,'Bill of Quantities'!$C:$C,0),match(C$2,'Bill of Quantities'!$D$2:$O$2,0))</f>
        <v>24</v>
      </c>
      <c r="D12" s="479">
        <f t="array" ref="D12">index('Bill of Quantities'!$D:$O,match($B12,'Bill of Quantities'!$C:$C,0),match(D$2,'Bill of Quantities'!$D$2:$O$2,0))</f>
        <v>24</v>
      </c>
      <c r="E12" s="479">
        <f t="array" ref="E12">index('Bill of Quantities'!$D:$O,match($B12,'Bill of Quantities'!$C:$C,0),match(E$2,'Bill of Quantities'!$D$2:$O$2,0))</f>
        <v>13</v>
      </c>
      <c r="F12" s="480" t="str">
        <f t="array" ref="F12">index('Bill of Quantities'!$D:$O,match($B12,'Bill of Quantities'!$C:$C,0),match(F$2,'Bill of Quantities'!$D$2:$O$2,0))</f>
        <v/>
      </c>
      <c r="G12" s="481" t="str">
        <f t="array" ref="G12">index('Bill of Quantities'!$D:$O,match($B12,'Bill of Quantities'!$C:$C,0),match(G$2,'Bill of Quantities'!$D$2:$O$2,0))</f>
        <v/>
      </c>
      <c r="H12" s="481" t="str">
        <f t="array" ref="H12">index('Bill of Quantities'!$D:$O,match($B12,'Bill of Quantities'!$C:$C,0),match(H$2,'Bill of Quantities'!$D$2:$O$2,0))</f>
        <v/>
      </c>
      <c r="I12" s="479" t="str">
        <f t="array" ref="I12">index('Bill of Quantities'!$D:$O,match($B12,'Bill of Quantities'!$C:$C,0),match(I$2,'Bill of Quantities'!$D$2:$O$2,0))</f>
        <v/>
      </c>
      <c r="J12" s="479" t="str">
        <f t="array" ref="J12">index('Bill of Quantities'!$D:$O,match($B12,'Bill of Quantities'!$C:$C,0),match(J$2,'Bill of Quantities'!$D$2:$O$2,0))</f>
        <v>Foundation</v>
      </c>
      <c r="K12" s="479" t="str">
        <f t="array" ref="K12">index('Bill of Quantities'!$D:$O,match($B12,'Bill of Quantities'!$C:$C,0),match(K$2,'Bill of Quantities'!$D$2:$O$2,0))</f>
        <v>Nut</v>
      </c>
      <c r="L12" s="482">
        <f t="array" ref="L12">index('Bill of Quantities'!$D:$O,match($B12,'Bill of Quantities'!$C:$C,0),match(L$2,'Bill of Quantities'!$D$2:$O$2,0))</f>
        <v>0.4</v>
      </c>
      <c r="M12" s="482">
        <f t="array" ref="M12">index('Bill of Quantities'!$D:$O,match($B12,'Bill of Quantities'!$C:$C,0),match(M$2,'Bill of Quantities'!$D$2:$O$2,0))</f>
        <v>0</v>
      </c>
      <c r="N12" s="482">
        <f t="array" ref="N12">index('Bill of Quantities'!$D:$O,match($B12,'Bill of Quantities'!$C:$C,0),match(N$2,'Bill of Quantities'!$D$2:$O$2,0))</f>
        <v>0.4</v>
      </c>
      <c r="O12" s="463">
        <f t="shared" ref="O12:R12" si="15">$A12*F12</f>
        <v>0</v>
      </c>
      <c r="P12" s="464">
        <f t="shared" si="15"/>
        <v>0</v>
      </c>
      <c r="Q12" s="464">
        <f t="shared" si="15"/>
        <v>0</v>
      </c>
      <c r="R12" s="461">
        <f t="shared" si="15"/>
        <v>0</v>
      </c>
      <c r="S12" s="483">
        <f t="shared" ref="S12:U12" si="16">$A12*L12</f>
        <v>3.2</v>
      </c>
      <c r="T12" s="483">
        <f t="shared" si="16"/>
        <v>0</v>
      </c>
      <c r="U12" s="483">
        <f t="shared" si="16"/>
        <v>3.2</v>
      </c>
      <c r="V12" s="465" t="str">
        <f t="shared" si="7"/>
        <v>Foundation point</v>
      </c>
      <c r="W12" s="354">
        <f t="array" ref="W12">A12*index('Project Costs'!A:A,match(V12,'Project Costs'!B:B,0),1)</f>
        <v>168</v>
      </c>
      <c r="X12" s="354">
        <f t="shared" si="8"/>
        <v>0</v>
      </c>
      <c r="Y12" s="354"/>
      <c r="Z12" s="354"/>
      <c r="AA12" s="484"/>
      <c r="AB12" s="478"/>
      <c r="AC12" s="354"/>
    </row>
    <row r="13">
      <c r="A13" s="478">
        <v>8.0</v>
      </c>
      <c r="B13" s="478" t="str">
        <f>'Bill of Quantities'!C41</f>
        <v>M12 washer (stainless steel)</v>
      </c>
      <c r="C13" s="479">
        <f t="array" ref="C13">index('Bill of Quantities'!$D:$O,match($B13,'Bill of Quantities'!$C:$C,0),match(C$2,'Bill of Quantities'!$D$2:$O$2,0))</f>
        <v>30</v>
      </c>
      <c r="D13" s="479" t="str">
        <f t="array" ref="D13">index('Bill of Quantities'!$D:$O,match($B13,'Bill of Quantities'!$C:$C,0),match(D$2,'Bill of Quantities'!$D$2:$O$2,0))</f>
        <v/>
      </c>
      <c r="E13" s="479">
        <f t="array" ref="E13">index('Bill of Quantities'!$D:$O,match($B13,'Bill of Quantities'!$C:$C,0),match(E$2,'Bill of Quantities'!$D$2:$O$2,0))</f>
        <v>3</v>
      </c>
      <c r="F13" s="480" t="str">
        <f t="array" ref="F13">index('Bill of Quantities'!$D:$O,match($B13,'Bill of Quantities'!$C:$C,0),match(F$2,'Bill of Quantities'!$D$2:$O$2,0))</f>
        <v/>
      </c>
      <c r="G13" s="481" t="str">
        <f t="array" ref="G13">index('Bill of Quantities'!$D:$O,match($B13,'Bill of Quantities'!$C:$C,0),match(G$2,'Bill of Quantities'!$D$2:$O$2,0))</f>
        <v/>
      </c>
      <c r="H13" s="481" t="str">
        <f t="array" ref="H13">index('Bill of Quantities'!$D:$O,match($B13,'Bill of Quantities'!$C:$C,0),match(H$2,'Bill of Quantities'!$D$2:$O$2,0))</f>
        <v/>
      </c>
      <c r="I13" s="479" t="str">
        <f t="array" ref="I13">index('Bill of Quantities'!$D:$O,match($B13,'Bill of Quantities'!$C:$C,0),match(I$2,'Bill of Quantities'!$D$2:$O$2,0))</f>
        <v/>
      </c>
      <c r="J13" s="479" t="str">
        <f t="array" ref="J13">index('Bill of Quantities'!$D:$O,match($B13,'Bill of Quantities'!$C:$C,0),match(J$2,'Bill of Quantities'!$D$2:$O$2,0))</f>
        <v>Foundation</v>
      </c>
      <c r="K13" s="479" t="str">
        <f t="array" ref="K13">index('Bill of Quantities'!$D:$O,match($B13,'Bill of Quantities'!$C:$C,0),match(K$2,'Bill of Quantities'!$D$2:$O$2,0))</f>
        <v>Washer</v>
      </c>
      <c r="L13" s="482">
        <f t="array" ref="L13">index('Bill of Quantities'!$D:$O,match($B13,'Bill of Quantities'!$C:$C,0),match(L$2,'Bill of Quantities'!$D$2:$O$2,0))</f>
        <v>0.2</v>
      </c>
      <c r="M13" s="482">
        <f t="array" ref="M13">index('Bill of Quantities'!$D:$O,match($B13,'Bill of Quantities'!$C:$C,0),match(M$2,'Bill of Quantities'!$D$2:$O$2,0))</f>
        <v>0</v>
      </c>
      <c r="N13" s="482">
        <f t="array" ref="N13">index('Bill of Quantities'!$D:$O,match($B13,'Bill of Quantities'!$C:$C,0),match(N$2,'Bill of Quantities'!$D$2:$O$2,0))</f>
        <v>0.2</v>
      </c>
      <c r="O13" s="463">
        <f t="shared" ref="O13:R13" si="17">$A13*F13</f>
        <v>0</v>
      </c>
      <c r="P13" s="464">
        <f t="shared" si="17"/>
        <v>0</v>
      </c>
      <c r="Q13" s="464">
        <f t="shared" si="17"/>
        <v>0</v>
      </c>
      <c r="R13" s="461">
        <f t="shared" si="17"/>
        <v>0</v>
      </c>
      <c r="S13" s="483">
        <f t="shared" ref="S13:U13" si="18">$A13*L13</f>
        <v>1.6</v>
      </c>
      <c r="T13" s="483">
        <f t="shared" si="18"/>
        <v>0</v>
      </c>
      <c r="U13" s="483">
        <f t="shared" si="18"/>
        <v>1.6</v>
      </c>
      <c r="V13" s="465" t="str">
        <f t="shared" si="7"/>
        <v>Foundation point</v>
      </c>
      <c r="W13" s="354">
        <f t="array" ref="W13">A13*index('Project Costs'!A:A,match(V13,'Project Costs'!B:B,0),1)</f>
        <v>168</v>
      </c>
      <c r="X13" s="354">
        <f t="shared" si="8"/>
        <v>0</v>
      </c>
      <c r="Y13" s="354"/>
      <c r="Z13" s="354"/>
      <c r="AA13" s="484"/>
      <c r="AB13" s="478"/>
      <c r="AC13" s="354"/>
    </row>
    <row r="14">
      <c r="A14" s="478">
        <v>4.0</v>
      </c>
      <c r="B14" s="478" t="str">
        <f>'Bill of Quantities'!C42</f>
        <v>M12 drop anchor</v>
      </c>
      <c r="C14" s="479">
        <f t="array" ref="C14">index('Bill of Quantities'!$D:$O,match($B14,'Bill of Quantities'!$C:$C,0),match(C$2,'Bill of Quantities'!$D$2:$O$2,0))</f>
        <v>20</v>
      </c>
      <c r="D14" s="479" t="str">
        <f t="array" ref="D14">index('Bill of Quantities'!$D:$O,match($B14,'Bill of Quantities'!$C:$C,0),match(D$2,'Bill of Quantities'!$D$2:$O$2,0))</f>
        <v/>
      </c>
      <c r="E14" s="479">
        <f t="array" ref="E14">index('Bill of Quantities'!$D:$O,match($B14,'Bill of Quantities'!$C:$C,0),match(E$2,'Bill of Quantities'!$D$2:$O$2,0))</f>
        <v>65</v>
      </c>
      <c r="F14" s="480" t="str">
        <f t="array" ref="F14">index('Bill of Quantities'!$D:$O,match($B14,'Bill of Quantities'!$C:$C,0),match(F$2,'Bill of Quantities'!$D$2:$O$2,0))</f>
        <v/>
      </c>
      <c r="G14" s="481" t="str">
        <f t="array" ref="G14">index('Bill of Quantities'!$D:$O,match($B14,'Bill of Quantities'!$C:$C,0),match(G$2,'Bill of Quantities'!$D$2:$O$2,0))</f>
        <v/>
      </c>
      <c r="H14" s="481" t="str">
        <f t="array" ref="H14">index('Bill of Quantities'!$D:$O,match($B14,'Bill of Quantities'!$C:$C,0),match(H$2,'Bill of Quantities'!$D$2:$O$2,0))</f>
        <v/>
      </c>
      <c r="I14" s="479" t="str">
        <f t="array" ref="I14">index('Bill of Quantities'!$D:$O,match($B14,'Bill of Quantities'!$C:$C,0),match(I$2,'Bill of Quantities'!$D$2:$O$2,0))</f>
        <v/>
      </c>
      <c r="J14" s="479" t="str">
        <f t="array" ref="J14">index('Bill of Quantities'!$D:$O,match($B14,'Bill of Quantities'!$C:$C,0),match(J$2,'Bill of Quantities'!$D$2:$O$2,0))</f>
        <v>Foundation</v>
      </c>
      <c r="K14" s="479" t="str">
        <f t="array" ref="K14">index('Bill of Quantities'!$D:$O,match($B14,'Bill of Quantities'!$C:$C,0),match(K$2,'Bill of Quantities'!$D$2:$O$2,0))</f>
        <v>Anchor</v>
      </c>
      <c r="L14" s="482">
        <f t="array" ref="L14">index('Bill of Quantities'!$D:$O,match($B14,'Bill of Quantities'!$C:$C,0),match(L$2,'Bill of Quantities'!$D$2:$O$2,0))</f>
        <v>1</v>
      </c>
      <c r="M14" s="482">
        <f t="array" ref="M14">index('Bill of Quantities'!$D:$O,match($B14,'Bill of Quantities'!$C:$C,0),match(M$2,'Bill of Quantities'!$D$2:$O$2,0))</f>
        <v>0</v>
      </c>
      <c r="N14" s="482">
        <f t="array" ref="N14">index('Bill of Quantities'!$D:$O,match($B14,'Bill of Quantities'!$C:$C,0),match(N$2,'Bill of Quantities'!$D$2:$O$2,0))</f>
        <v>1</v>
      </c>
      <c r="O14" s="463">
        <f t="shared" ref="O14:R14" si="19">$A14*F14</f>
        <v>0</v>
      </c>
      <c r="P14" s="464">
        <f t="shared" si="19"/>
        <v>0</v>
      </c>
      <c r="Q14" s="464">
        <f t="shared" si="19"/>
        <v>0</v>
      </c>
      <c r="R14" s="461">
        <f t="shared" si="19"/>
        <v>0</v>
      </c>
      <c r="S14" s="483">
        <f t="shared" ref="S14:U14" si="20">$A14*L14</f>
        <v>4</v>
      </c>
      <c r="T14" s="483">
        <f t="shared" si="20"/>
        <v>0</v>
      </c>
      <c r="U14" s="483">
        <f t="shared" si="20"/>
        <v>4</v>
      </c>
      <c r="V14" s="465" t="str">
        <f t="shared" si="7"/>
        <v>Foundation point</v>
      </c>
      <c r="W14" s="354">
        <f t="array" ref="W14">A14*index('Project Costs'!A:A,match(V14,'Project Costs'!B:B,0),1)</f>
        <v>84</v>
      </c>
      <c r="X14" s="354">
        <f t="shared" si="8"/>
        <v>0</v>
      </c>
      <c r="Y14" s="354"/>
      <c r="Z14" s="354"/>
      <c r="AA14" s="484"/>
      <c r="AB14" s="478"/>
      <c r="AC14" s="354"/>
    </row>
    <row r="15">
      <c r="A15" s="478">
        <v>0.1</v>
      </c>
      <c r="B15" s="478" t="str">
        <f>'Bill of Quantities'!C43</f>
        <v>Y12 bar 12 metres</v>
      </c>
      <c r="C15" s="479">
        <f t="array" ref="C15">index('Bill of Quantities'!$D:$O,match($B15,'Bill of Quantities'!$C:$C,0),match(C$2,'Bill of Quantities'!$D$2:$O$2,0))</f>
        <v>12</v>
      </c>
      <c r="D15" s="479" t="str">
        <f t="array" ref="D15">index('Bill of Quantities'!$D:$O,match($B15,'Bill of Quantities'!$C:$C,0),match(D$2,'Bill of Quantities'!$D$2:$O$2,0))</f>
        <v/>
      </c>
      <c r="E15" s="479">
        <f t="array" ref="E15">index('Bill of Quantities'!$D:$O,match($B15,'Bill of Quantities'!$C:$C,0),match(E$2,'Bill of Quantities'!$D$2:$O$2,0))</f>
        <v>12000</v>
      </c>
      <c r="F15" s="485">
        <f t="array" ref="F15">index('Bill of Quantities'!$D:$O,match($B15,'Bill of Quantities'!$C:$C,0),match(F$2,'Bill of Quantities'!$D$2:$O$2,0))</f>
        <v>0.001357168026</v>
      </c>
      <c r="G15" s="481" t="str">
        <f t="array" ref="G15">index('Bill of Quantities'!$D:$O,match($B15,'Bill of Quantities'!$C:$C,0),match(G$2,'Bill of Quantities'!$D$2:$O$2,0))</f>
        <v/>
      </c>
      <c r="H15" s="481" t="str">
        <f t="array" ref="H15">index('Bill of Quantities'!$D:$O,match($B15,'Bill of Quantities'!$C:$C,0),match(H$2,'Bill of Quantities'!$D$2:$O$2,0))</f>
        <v/>
      </c>
      <c r="I15" s="479" t="str">
        <f t="array" ref="I15">index('Bill of Quantities'!$D:$O,match($B15,'Bill of Quantities'!$C:$C,0),match(I$2,'Bill of Quantities'!$D$2:$O$2,0))</f>
        <v/>
      </c>
      <c r="J15" s="479" t="str">
        <f t="array" ref="J15">index('Bill of Quantities'!$D:$O,match($B15,'Bill of Quantities'!$C:$C,0),match(J$2,'Bill of Quantities'!$D$2:$O$2,0))</f>
        <v>Foundation</v>
      </c>
      <c r="K15" s="479" t="str">
        <f t="array" ref="K15">index('Bill of Quantities'!$D:$O,match($B15,'Bill of Quantities'!$C:$C,0),match(K$2,'Bill of Quantities'!$D$2:$O$2,0))</f>
        <v>Rebar</v>
      </c>
      <c r="L15" s="482">
        <f t="array" ref="L15">index('Bill of Quantities'!$D:$O,match($B15,'Bill of Quantities'!$C:$C,0),match(L$2,'Bill of Quantities'!$D$2:$O$2,0))</f>
        <v>10.30691709</v>
      </c>
      <c r="M15" s="482">
        <f t="array" ref="M15">index('Bill of Quantities'!$D:$O,match($B15,'Bill of Quantities'!$C:$C,0),match(M$2,'Bill of Quantities'!$D$2:$O$2,0))</f>
        <v>0</v>
      </c>
      <c r="N15" s="482">
        <f t="array" ref="N15">index('Bill of Quantities'!$D:$O,match($B15,'Bill of Quantities'!$C:$C,0),match(N$2,'Bill of Quantities'!$D$2:$O$2,0))</f>
        <v>10.30691709</v>
      </c>
      <c r="O15" s="463">
        <f t="shared" ref="O15:R15" si="21">$A15*F15</f>
        <v>0.0001357168026</v>
      </c>
      <c r="P15" s="464">
        <f t="shared" si="21"/>
        <v>0</v>
      </c>
      <c r="Q15" s="464">
        <f t="shared" si="21"/>
        <v>0</v>
      </c>
      <c r="R15" s="461">
        <f t="shared" si="21"/>
        <v>0</v>
      </c>
      <c r="S15" s="483">
        <f t="shared" ref="S15:U15" si="22">$A15*L15</f>
        <v>1.030691709</v>
      </c>
      <c r="T15" s="483">
        <f t="shared" si="22"/>
        <v>0</v>
      </c>
      <c r="U15" s="483">
        <f t="shared" si="22"/>
        <v>1.030691709</v>
      </c>
      <c r="V15" s="465" t="str">
        <f t="shared" si="7"/>
        <v>Foundation point</v>
      </c>
      <c r="W15" s="354">
        <f t="array" ref="W15">A15*index('Project Costs'!A:A,match(V15,'Project Costs'!B:B,0),1)</f>
        <v>2.1</v>
      </c>
      <c r="X15" s="354">
        <f t="shared" si="8"/>
        <v>0</v>
      </c>
      <c r="Y15" s="354"/>
      <c r="Z15" s="354"/>
      <c r="AA15" s="484"/>
      <c r="AB15" s="478"/>
      <c r="AC15" s="354"/>
    </row>
    <row r="16">
      <c r="A16" s="478">
        <v>0.1</v>
      </c>
      <c r="B16" s="478" t="str">
        <f>'Bill of Quantities'!C44</f>
        <v>8 mm rebar 12 metres</v>
      </c>
      <c r="C16" s="479">
        <f t="array" ref="C16">index('Bill of Quantities'!$D:$O,match($B16,'Bill of Quantities'!$C:$C,0),match(C$2,'Bill of Quantities'!$D$2:$O$2,0))</f>
        <v>8</v>
      </c>
      <c r="D16" s="479" t="str">
        <f t="array" ref="D16">index('Bill of Quantities'!$D:$O,match($B16,'Bill of Quantities'!$C:$C,0),match(D$2,'Bill of Quantities'!$D$2:$O$2,0))</f>
        <v/>
      </c>
      <c r="E16" s="479">
        <f t="array" ref="E16">index('Bill of Quantities'!$D:$O,match($B16,'Bill of Quantities'!$C:$C,0),match(E$2,'Bill of Quantities'!$D$2:$O$2,0))</f>
        <v>12000</v>
      </c>
      <c r="F16" s="485">
        <f t="array" ref="F16">index('Bill of Quantities'!$D:$O,match($B16,'Bill of Quantities'!$C:$C,0),match(F$2,'Bill of Quantities'!$D$2:$O$2,0))</f>
        <v>0.0006031857895</v>
      </c>
      <c r="G16" s="481" t="str">
        <f t="array" ref="G16">index('Bill of Quantities'!$D:$O,match($B16,'Bill of Quantities'!$C:$C,0),match(G$2,'Bill of Quantities'!$D$2:$O$2,0))</f>
        <v/>
      </c>
      <c r="H16" s="481" t="str">
        <f t="array" ref="H16">index('Bill of Quantities'!$D:$O,match($B16,'Bill of Quantities'!$C:$C,0),match(H$2,'Bill of Quantities'!$D$2:$O$2,0))</f>
        <v/>
      </c>
      <c r="I16" s="479" t="str">
        <f t="array" ref="I16">index('Bill of Quantities'!$D:$O,match($B16,'Bill of Quantities'!$C:$C,0),match(I$2,'Bill of Quantities'!$D$2:$O$2,0))</f>
        <v/>
      </c>
      <c r="J16" s="479" t="str">
        <f t="array" ref="J16">index('Bill of Quantities'!$D:$O,match($B16,'Bill of Quantities'!$C:$C,0),match(J$2,'Bill of Quantities'!$D$2:$O$2,0))</f>
        <v>Foundation</v>
      </c>
      <c r="K16" s="479" t="str">
        <f t="array" ref="K16">index('Bill of Quantities'!$D:$O,match($B16,'Bill of Quantities'!$C:$C,0),match(K$2,'Bill of Quantities'!$D$2:$O$2,0))</f>
        <v>Rebar</v>
      </c>
      <c r="L16" s="482">
        <f t="array" ref="L16">index('Bill of Quantities'!$D:$O,match($B16,'Bill of Quantities'!$C:$C,0),match(L$2,'Bill of Quantities'!$D$2:$O$2,0))</f>
        <v>2.748511223</v>
      </c>
      <c r="M16" s="482">
        <f t="array" ref="M16">index('Bill of Quantities'!$D:$O,match($B16,'Bill of Quantities'!$C:$C,0),match(M$2,'Bill of Quantities'!$D$2:$O$2,0))</f>
        <v>0</v>
      </c>
      <c r="N16" s="482">
        <f t="array" ref="N16">index('Bill of Quantities'!$D:$O,match($B16,'Bill of Quantities'!$C:$C,0),match(N$2,'Bill of Quantities'!$D$2:$O$2,0))</f>
        <v>2.748511223</v>
      </c>
      <c r="O16" s="463">
        <f t="shared" ref="O16:R16" si="23">$A16*F16</f>
        <v>0.00006031857895</v>
      </c>
      <c r="P16" s="464">
        <f t="shared" si="23"/>
        <v>0</v>
      </c>
      <c r="Q16" s="464">
        <f t="shared" si="23"/>
        <v>0</v>
      </c>
      <c r="R16" s="461">
        <f t="shared" si="23"/>
        <v>0</v>
      </c>
      <c r="S16" s="483">
        <f t="shared" ref="S16:U16" si="24">$A16*L16</f>
        <v>0.2748511223</v>
      </c>
      <c r="T16" s="483">
        <f t="shared" si="24"/>
        <v>0</v>
      </c>
      <c r="U16" s="483">
        <f t="shared" si="24"/>
        <v>0.2748511223</v>
      </c>
      <c r="V16" s="465" t="str">
        <f t="shared" si="7"/>
        <v>Foundation point</v>
      </c>
      <c r="W16" s="354">
        <f t="array" ref="W16">A16*index('Project Costs'!A:A,match(V16,'Project Costs'!B:B,0),1)</f>
        <v>2.1</v>
      </c>
      <c r="X16" s="354">
        <f t="shared" si="8"/>
        <v>0</v>
      </c>
      <c r="Y16" s="354"/>
      <c r="Z16" s="354"/>
      <c r="AA16" s="484"/>
      <c r="AB16" s="478"/>
      <c r="AC16" s="354"/>
    </row>
    <row r="17">
      <c r="A17" s="478">
        <v>0.2</v>
      </c>
      <c r="B17" s="478" t="str">
        <f>'Bill of Quantities'!C45</f>
        <v>Binding wire per kg</v>
      </c>
      <c r="C17" s="479">
        <f t="array" ref="C17">index('Bill of Quantities'!$D:$O,match($B17,'Bill of Quantities'!$C:$C,0),match(C$2,'Bill of Quantities'!$D$2:$O$2,0))</f>
        <v>12</v>
      </c>
      <c r="D17" s="479" t="str">
        <f t="array" ref="D17">index('Bill of Quantities'!$D:$O,match($B17,'Bill of Quantities'!$C:$C,0),match(D$2,'Bill of Quantities'!$D$2:$O$2,0))</f>
        <v/>
      </c>
      <c r="E17" s="479">
        <f t="array" ref="E17">index('Bill of Quantities'!$D:$O,match($B17,'Bill of Quantities'!$C:$C,0),match(E$2,'Bill of Quantities'!$D$2:$O$2,0))</f>
        <v>12000</v>
      </c>
      <c r="F17" s="485">
        <f t="array" ref="F17">index('Bill of Quantities'!$D:$O,match($B17,'Bill of Quantities'!$C:$C,0),match(F$2,'Bill of Quantities'!$D$2:$O$2,0))</f>
        <v>0.001357168026</v>
      </c>
      <c r="G17" s="481" t="str">
        <f t="array" ref="G17">index('Bill of Quantities'!$D:$O,match($B17,'Bill of Quantities'!$C:$C,0),match(G$2,'Bill of Quantities'!$D$2:$O$2,0))</f>
        <v/>
      </c>
      <c r="H17" s="481" t="str">
        <f t="array" ref="H17">index('Bill of Quantities'!$D:$O,match($B17,'Bill of Quantities'!$C:$C,0),match(H$2,'Bill of Quantities'!$D$2:$O$2,0))</f>
        <v/>
      </c>
      <c r="I17" s="479" t="str">
        <f t="array" ref="I17">index('Bill of Quantities'!$D:$O,match($B17,'Bill of Quantities'!$C:$C,0),match(I$2,'Bill of Quantities'!$D$2:$O$2,0))</f>
        <v/>
      </c>
      <c r="J17" s="479" t="str">
        <f t="array" ref="J17">index('Bill of Quantities'!$D:$O,match($B17,'Bill of Quantities'!$C:$C,0),match(J$2,'Bill of Quantities'!$D$2:$O$2,0))</f>
        <v>Foundation</v>
      </c>
      <c r="K17" s="479" t="str">
        <f t="array" ref="K17">index('Bill of Quantities'!$D:$O,match($B17,'Bill of Quantities'!$C:$C,0),match(K$2,'Bill of Quantities'!$D$2:$O$2,0))</f>
        <v>Wire</v>
      </c>
      <c r="L17" s="482">
        <f t="array" ref="L17">index('Bill of Quantities'!$D:$O,match($B17,'Bill of Quantities'!$C:$C,0),match(L$2,'Bill of Quantities'!$D$2:$O$2,0))</f>
        <v>1.621621622</v>
      </c>
      <c r="M17" s="482">
        <f t="array" ref="M17">index('Bill of Quantities'!$D:$O,match($B17,'Bill of Quantities'!$C:$C,0),match(M$2,'Bill of Quantities'!$D$2:$O$2,0))</f>
        <v>0</v>
      </c>
      <c r="N17" s="482">
        <f t="array" ref="N17">index('Bill of Quantities'!$D:$O,match($B17,'Bill of Quantities'!$C:$C,0),match(N$2,'Bill of Quantities'!$D$2:$O$2,0))</f>
        <v>1.621621622</v>
      </c>
      <c r="O17" s="463">
        <f t="shared" ref="O17:R17" si="25">$A17*F17</f>
        <v>0.0002714336053</v>
      </c>
      <c r="P17" s="464">
        <f t="shared" si="25"/>
        <v>0</v>
      </c>
      <c r="Q17" s="464">
        <f t="shared" si="25"/>
        <v>0</v>
      </c>
      <c r="R17" s="461">
        <f t="shared" si="25"/>
        <v>0</v>
      </c>
      <c r="S17" s="483">
        <f t="shared" ref="S17:U17" si="26">$A17*L17</f>
        <v>0.3243243243</v>
      </c>
      <c r="T17" s="483">
        <f t="shared" si="26"/>
        <v>0</v>
      </c>
      <c r="U17" s="483">
        <f t="shared" si="26"/>
        <v>0.3243243243</v>
      </c>
      <c r="V17" s="465" t="str">
        <f t="shared" si="7"/>
        <v>Foundation point</v>
      </c>
      <c r="W17" s="354">
        <f t="array" ref="W17">A17*index('Project Costs'!A:A,match(V17,'Project Costs'!B:B,0),1)</f>
        <v>4.2</v>
      </c>
      <c r="X17" s="354">
        <f t="shared" si="8"/>
        <v>0</v>
      </c>
      <c r="Y17" s="354"/>
      <c r="Z17" s="354"/>
      <c r="AA17" s="484"/>
      <c r="AB17" s="478"/>
      <c r="AC17" s="354"/>
    </row>
    <row r="18">
      <c r="A18" s="478">
        <v>0.2</v>
      </c>
      <c r="B18" s="478" t="str">
        <f>'Bill of Quantities'!C46</f>
        <v>Used engine oil per liter</v>
      </c>
      <c r="C18" s="479" t="str">
        <f t="array" ref="C18">index('Bill of Quantities'!$D:$O,match($B18,'Bill of Quantities'!$C:$C,0),match(C$2,'Bill of Quantities'!$D$2:$O$2,0))</f>
        <v/>
      </c>
      <c r="D18" s="479" t="str">
        <f t="array" ref="D18">index('Bill of Quantities'!$D:$O,match($B18,'Bill of Quantities'!$C:$C,0),match(D$2,'Bill of Quantities'!$D$2:$O$2,0))</f>
        <v/>
      </c>
      <c r="E18" s="479" t="str">
        <f t="array" ref="E18">index('Bill of Quantities'!$D:$O,match($B18,'Bill of Quantities'!$C:$C,0),match(E$2,'Bill of Quantities'!$D$2:$O$2,0))</f>
        <v/>
      </c>
      <c r="F18" s="485" t="str">
        <f t="array" ref="F18">index('Bill of Quantities'!$D:$O,match($B18,'Bill of Quantities'!$C:$C,0),match(F$2,'Bill of Quantities'!$D$2:$O$2,0))</f>
        <v/>
      </c>
      <c r="G18" s="481" t="str">
        <f t="array" ref="G18">index('Bill of Quantities'!$D:$O,match($B18,'Bill of Quantities'!$C:$C,0),match(G$2,'Bill of Quantities'!$D$2:$O$2,0))</f>
        <v/>
      </c>
      <c r="H18" s="481" t="str">
        <f t="array" ref="H18">index('Bill of Quantities'!$D:$O,match($B18,'Bill of Quantities'!$C:$C,0),match(H$2,'Bill of Quantities'!$D$2:$O$2,0))</f>
        <v/>
      </c>
      <c r="I18" s="479" t="str">
        <f t="array" ref="I18">index('Bill of Quantities'!$D:$O,match($B18,'Bill of Quantities'!$C:$C,0),match(I$2,'Bill of Quantities'!$D$2:$O$2,0))</f>
        <v/>
      </c>
      <c r="J18" s="479" t="str">
        <f t="array" ref="J18">index('Bill of Quantities'!$D:$O,match($B18,'Bill of Quantities'!$C:$C,0),match(J$2,'Bill of Quantities'!$D$2:$O$2,0))</f>
        <v>Foundation</v>
      </c>
      <c r="K18" s="479" t="str">
        <f t="array" ref="K18">index('Bill of Quantities'!$D:$O,match($B18,'Bill of Quantities'!$C:$C,0),match(K$2,'Bill of Quantities'!$D$2:$O$2,0))</f>
        <v>Oil</v>
      </c>
      <c r="L18" s="482">
        <f t="array" ref="L18">index('Bill of Quantities'!$D:$O,match($B18,'Bill of Quantities'!$C:$C,0),match(L$2,'Bill of Quantities'!$D$2:$O$2,0))</f>
        <v>0.6871278058</v>
      </c>
      <c r="M18" s="482">
        <f t="array" ref="M18">index('Bill of Quantities'!$D:$O,match($B18,'Bill of Quantities'!$C:$C,0),match(M$2,'Bill of Quantities'!$D$2:$O$2,0))</f>
        <v>0</v>
      </c>
      <c r="N18" s="482">
        <f t="array" ref="N18">index('Bill of Quantities'!$D:$O,match($B18,'Bill of Quantities'!$C:$C,0),match(N$2,'Bill of Quantities'!$D$2:$O$2,0))</f>
        <v>0.6871278058</v>
      </c>
      <c r="O18" s="463">
        <f t="shared" ref="O18:R18" si="27">$A18*F18</f>
        <v>0</v>
      </c>
      <c r="P18" s="464">
        <f t="shared" si="27"/>
        <v>0</v>
      </c>
      <c r="Q18" s="464">
        <f t="shared" si="27"/>
        <v>0</v>
      </c>
      <c r="R18" s="461">
        <f t="shared" si="27"/>
        <v>0</v>
      </c>
      <c r="S18" s="483">
        <f t="shared" ref="S18:U18" si="28">$A18*L18</f>
        <v>0.1374255612</v>
      </c>
      <c r="T18" s="483">
        <f t="shared" si="28"/>
        <v>0</v>
      </c>
      <c r="U18" s="483">
        <f t="shared" si="28"/>
        <v>0.1374255612</v>
      </c>
      <c r="V18" s="465" t="str">
        <f t="shared" si="7"/>
        <v>Foundation point</v>
      </c>
      <c r="W18" s="354">
        <f t="array" ref="W18">A18*index('Project Costs'!A:A,match(V18,'Project Costs'!B:B,0),1)</f>
        <v>4.2</v>
      </c>
      <c r="X18" s="354">
        <f t="shared" si="8"/>
        <v>0</v>
      </c>
      <c r="Y18" s="354"/>
      <c r="Z18" s="354"/>
      <c r="AA18" s="484"/>
      <c r="AB18" s="478"/>
      <c r="AC18" s="354"/>
    </row>
    <row r="19">
      <c r="A19" s="478">
        <v>6.0</v>
      </c>
      <c r="B19" s="478" t="str">
        <f>'Bill of Quantities'!C29</f>
        <v>Screw 6x100 semi threaded HBS6100</v>
      </c>
      <c r="C19" s="479">
        <f t="array" ref="C19">index('Bill of Quantities'!$D:$O,match($B19,'Bill of Quantities'!$C:$C,0),match(C$2,'Bill of Quantities'!$D$2:$O$2,0))</f>
        <v>6</v>
      </c>
      <c r="D19" s="479" t="str">
        <f t="array" ref="D19">index('Bill of Quantities'!$D:$O,match($B19,'Bill of Quantities'!$C:$C,0),match(D$2,'Bill of Quantities'!$D$2:$O$2,0))</f>
        <v/>
      </c>
      <c r="E19" s="479">
        <f t="array" ref="E19">index('Bill of Quantities'!$D:$O,match($B19,'Bill of Quantities'!$C:$C,0),match(E$2,'Bill of Quantities'!$D$2:$O$2,0))</f>
        <v>100</v>
      </c>
      <c r="F19" s="485">
        <f t="array" ref="F19">index('Bill of Quantities'!$D:$O,match($B19,'Bill of Quantities'!$C:$C,0),match(F$2,'Bill of Quantities'!$D$2:$O$2,0))</f>
        <v>0.000002827433388</v>
      </c>
      <c r="G19" s="481">
        <f t="array" ref="G19">index('Bill of Quantities'!$D:$O,match($B19,'Bill of Quantities'!$C:$C,0),match(G$2,'Bill of Quantities'!$D$2:$O$2,0))</f>
        <v>0.02177123709</v>
      </c>
      <c r="H19" s="481" t="str">
        <f t="array" ref="H19">index('Bill of Quantities'!$D:$O,match($B19,'Bill of Quantities'!$C:$C,0),match(H$2,'Bill of Quantities'!$D$2:$O$2,0))</f>
        <v/>
      </c>
      <c r="I19" s="479">
        <f t="array" ref="I19">index('Bill of Quantities'!$D:$O,match($B19,'Bill of Quantities'!$C:$C,0),match(I$2,'Bill of Quantities'!$D$2:$O$2,0))</f>
        <v>1</v>
      </c>
      <c r="J19" s="479" t="str">
        <f t="array" ref="J19">index('Bill of Quantities'!$D:$O,match($B19,'Bill of Quantities'!$C:$C,0),match(J$2,'Bill of Quantities'!$D$2:$O$2,0))</f>
        <v>Screw</v>
      </c>
      <c r="K19" s="479" t="str">
        <f t="array" ref="K19">index('Bill of Quantities'!$D:$O,match($B19,'Bill of Quantities'!$C:$C,0),match(K$2,'Bill of Quantities'!$D$2:$O$2,0))</f>
        <v>Frames</v>
      </c>
      <c r="L19" s="482">
        <f t="array" ref="L19">index('Bill of Quantities'!$D:$O,match($B19,'Bill of Quantities'!$C:$C,0),match(L$2,'Bill of Quantities'!$D$2:$O$2,0))</f>
        <v>0.06</v>
      </c>
      <c r="M19" s="482">
        <f t="array" ref="M19">index('Bill of Quantities'!$D:$O,match($B19,'Bill of Quantities'!$C:$C,0),match(M$2,'Bill of Quantities'!$D$2:$O$2,0))</f>
        <v>0.03125</v>
      </c>
      <c r="N19" s="482">
        <f t="array" ref="N19">index('Bill of Quantities'!$D:$O,match($B19,'Bill of Quantities'!$C:$C,0),match(N$2,'Bill of Quantities'!$D$2:$O$2,0))</f>
        <v>0.09125</v>
      </c>
      <c r="O19" s="463">
        <f t="shared" ref="O19:R19" si="29">$A19*F19</f>
        <v>0.00001696460033</v>
      </c>
      <c r="P19" s="464">
        <f t="shared" si="29"/>
        <v>0.1306274225</v>
      </c>
      <c r="Q19" s="464">
        <f t="shared" si="29"/>
        <v>0</v>
      </c>
      <c r="R19" s="461">
        <f t="shared" si="29"/>
        <v>6</v>
      </c>
      <c r="S19" s="483">
        <f t="shared" ref="S19:U19" si="30">$A19*L19</f>
        <v>0.36</v>
      </c>
      <c r="T19" s="483">
        <f t="shared" si="30"/>
        <v>0.1875</v>
      </c>
      <c r="U19" s="483">
        <f t="shared" si="30"/>
        <v>0.5475</v>
      </c>
      <c r="V19" s="465" t="str">
        <f t="shared" si="7"/>
        <v>Foundation point</v>
      </c>
      <c r="W19" s="354">
        <f t="array" ref="W19">A19*index('Project Costs'!A:A,match(V19,'Project Costs'!B:B,0),1)</f>
        <v>126</v>
      </c>
      <c r="X19" s="354">
        <f t="shared" si="8"/>
        <v>12.6</v>
      </c>
      <c r="Y19" s="354"/>
      <c r="Z19" s="354"/>
      <c r="AA19" s="484"/>
      <c r="AB19" s="478"/>
      <c r="AC19" s="354"/>
    </row>
    <row r="20">
      <c r="A20" s="478">
        <v>2.0</v>
      </c>
      <c r="B20" s="478" t="str">
        <f>'Bill of Quantities'!C47</f>
        <v>Foundation plate 5 x 100 x 250 mm (redoxide coated)</v>
      </c>
      <c r="C20" s="479">
        <f t="array" ref="C20">index('Bill of Quantities'!$D:$O,match($B20,'Bill of Quantities'!$C:$C,0),match(C$2,'Bill of Quantities'!$D$2:$O$2,0))</f>
        <v>100</v>
      </c>
      <c r="D20" s="479">
        <f t="array" ref="D20">index('Bill of Quantities'!$D:$O,match($B20,'Bill of Quantities'!$C:$C,0),match(D$2,'Bill of Quantities'!$D$2:$O$2,0))</f>
        <v>5</v>
      </c>
      <c r="E20" s="479">
        <f t="array" ref="E20">index('Bill of Quantities'!$D:$O,match($B20,'Bill of Quantities'!$C:$C,0),match(E$2,'Bill of Quantities'!$D$2:$O$2,0))</f>
        <v>250</v>
      </c>
      <c r="F20" s="486">
        <f t="array" ref="F20">index('Bill of Quantities'!$D:$O,match($B20,'Bill of Quantities'!$C:$C,0),match(F$2,'Bill of Quantities'!$D$2:$O$2,0))</f>
        <v>0.000125</v>
      </c>
      <c r="G20" s="481" t="str">
        <f t="array" ref="G20">index('Bill of Quantities'!$D:$O,match($B20,'Bill of Quantities'!$C:$C,0),match(G$2,'Bill of Quantities'!$D$2:$O$2,0))</f>
        <v/>
      </c>
      <c r="H20" s="481" t="str">
        <f t="array" ref="H20">index('Bill of Quantities'!$D:$O,match($B20,'Bill of Quantities'!$C:$C,0),match(H$2,'Bill of Quantities'!$D$2:$O$2,0))</f>
        <v/>
      </c>
      <c r="I20" s="479">
        <f t="array" ref="I20">index('Bill of Quantities'!$D:$O,match($B20,'Bill of Quantities'!$C:$C,0),match(I$2,'Bill of Quantities'!$D$2:$O$2,0))</f>
        <v>15</v>
      </c>
      <c r="J20" s="479" t="str">
        <f t="array" ref="J20">index('Bill of Quantities'!$D:$O,match($B20,'Bill of Quantities'!$C:$C,0),match(J$2,'Bill of Quantities'!$D$2:$O$2,0))</f>
        <v>Foundation</v>
      </c>
      <c r="K20" s="479" t="str">
        <f t="array" ref="K20">index('Bill of Quantities'!$D:$O,match($B20,'Bill of Quantities'!$C:$C,0),match(K$2,'Bill of Quantities'!$D$2:$O$2,0))</f>
        <v>Plate</v>
      </c>
      <c r="L20" s="482">
        <f t="array" ref="L20">index('Bill of Quantities'!$D:$O,match($B20,'Bill of Quantities'!$C:$C,0),match(L$2,'Bill of Quantities'!$D$2:$O$2,0))</f>
        <v>4.09737927</v>
      </c>
      <c r="M20" s="482">
        <f t="array" ref="M20">index('Bill of Quantities'!$D:$O,match($B20,'Bill of Quantities'!$C:$C,0),match(M$2,'Bill of Quantities'!$D$2:$O$2,0))</f>
        <v>0.46875</v>
      </c>
      <c r="N20" s="482">
        <f t="array" ref="N20">index('Bill of Quantities'!$D:$O,match($B20,'Bill of Quantities'!$C:$C,0),match(N$2,'Bill of Quantities'!$D$2:$O$2,0))</f>
        <v>4.56612927</v>
      </c>
      <c r="O20" s="463">
        <f t="shared" ref="O20:R20" si="31">$A20*F20</f>
        <v>0.00025</v>
      </c>
      <c r="P20" s="464">
        <f t="shared" si="31"/>
        <v>0</v>
      </c>
      <c r="Q20" s="464">
        <f t="shared" si="31"/>
        <v>0</v>
      </c>
      <c r="R20" s="461">
        <f t="shared" si="31"/>
        <v>30</v>
      </c>
      <c r="S20" s="483">
        <f t="shared" ref="S20:U20" si="32">$A20*L20</f>
        <v>8.194758541</v>
      </c>
      <c r="T20" s="483">
        <f t="shared" si="32"/>
        <v>0.9375</v>
      </c>
      <c r="U20" s="483">
        <f t="shared" si="32"/>
        <v>9.132258541</v>
      </c>
      <c r="V20" s="465" t="str">
        <f t="shared" si="7"/>
        <v>Foundation point</v>
      </c>
      <c r="W20" s="354">
        <f t="array" ref="W20">A20*index('Project Costs'!A:A,match(V20,'Project Costs'!B:B,0),1)</f>
        <v>42</v>
      </c>
      <c r="X20" s="354">
        <f t="shared" si="8"/>
        <v>21</v>
      </c>
      <c r="Y20" s="354"/>
      <c r="Z20" s="354"/>
      <c r="AA20" s="484"/>
      <c r="AB20" s="478"/>
      <c r="AC20" s="354"/>
    </row>
    <row r="21">
      <c r="A21" s="354"/>
      <c r="B21" s="354"/>
      <c r="C21" s="461"/>
      <c r="D21" s="461"/>
      <c r="E21" s="461"/>
      <c r="F21" s="462"/>
      <c r="G21" s="461"/>
      <c r="H21" s="461"/>
      <c r="I21" s="461"/>
      <c r="J21" s="461"/>
      <c r="K21" s="461"/>
      <c r="L21" s="461"/>
      <c r="M21" s="461"/>
      <c r="N21" s="461"/>
      <c r="O21" s="463"/>
      <c r="P21" s="464"/>
      <c r="Q21" s="464"/>
      <c r="R21" s="461"/>
      <c r="S21" s="461"/>
      <c r="T21" s="354"/>
      <c r="U21" s="354"/>
      <c r="V21" s="465"/>
      <c r="W21" s="354"/>
      <c r="X21" s="354"/>
      <c r="Y21" s="354"/>
      <c r="Z21" s="354"/>
      <c r="AA21" s="354"/>
      <c r="AB21" s="354"/>
      <c r="AC21" s="354"/>
    </row>
    <row r="22">
      <c r="A22" s="468" t="s">
        <v>665</v>
      </c>
      <c r="B22" s="469"/>
      <c r="C22" s="487">
        <v>2442.0</v>
      </c>
      <c r="D22" s="487">
        <v>172.0</v>
      </c>
      <c r="E22" s="487">
        <v>1221.0</v>
      </c>
      <c r="F22" s="488"/>
      <c r="G22" s="473"/>
      <c r="H22" s="473"/>
      <c r="I22" s="473"/>
      <c r="J22" s="470"/>
      <c r="K22" s="470"/>
      <c r="L22" s="470"/>
      <c r="M22" s="470"/>
      <c r="N22" s="470"/>
      <c r="O22" s="474"/>
      <c r="P22" s="475"/>
      <c r="Q22" s="475"/>
      <c r="R22" s="470"/>
      <c r="S22" s="470"/>
      <c r="T22" s="476"/>
      <c r="U22" s="476"/>
      <c r="V22" s="477" t="str">
        <f t="shared" ref="V22:V29" si="35">$A$22</f>
        <v>Floor frame 2442 x 1221</v>
      </c>
      <c r="W22" s="476"/>
      <c r="X22" s="476"/>
      <c r="Y22" s="476">
        <f>C22*E22*0.000001</f>
        <v>2.981682</v>
      </c>
      <c r="Z22" s="476"/>
      <c r="AA22" s="476"/>
      <c r="AB22" s="476"/>
      <c r="AC22" s="476"/>
    </row>
    <row r="23">
      <c r="A23" s="478">
        <v>2.0</v>
      </c>
      <c r="B23" s="354" t="str">
        <f>B41</f>
        <v>Floor Main Beam 46 x 146 x 2442</v>
      </c>
      <c r="C23" s="479">
        <f t="array" ref="C23">index('Bill of Quantities'!$D:$O,match($B23,'Bill of Quantities'!$C:$C,0),match(C$2,'Bill of Quantities'!$D$2:$O$2,0))</f>
        <v>46</v>
      </c>
      <c r="D23" s="479">
        <f t="array" ref="D23">index('Bill of Quantities'!$D:$O,match($B23,'Bill of Quantities'!$C:$C,0),match(D$2,'Bill of Quantities'!$D$2:$O$2,0))</f>
        <v>146</v>
      </c>
      <c r="E23" s="479">
        <f t="array" ref="E23">index('Bill of Quantities'!$D:$O,match($B23,'Bill of Quantities'!$C:$C,0),match(E$2,'Bill of Quantities'!$D$2:$O$2,0))</f>
        <v>2442</v>
      </c>
      <c r="F23" s="480">
        <f t="array" ref="F23">index('Bill of Quantities'!$D:$O,match($B23,'Bill of Quantities'!$C:$C,0),match(F$2,'Bill of Quantities'!$D$2:$O$2,0))</f>
        <v>0.016400472</v>
      </c>
      <c r="G23" s="481">
        <f t="array" ref="G23">index('Bill of Quantities'!$D:$O,match($B23,'Bill of Quantities'!$C:$C,0),match(G$2,'Bill of Quantities'!$D$2:$O$2,0))</f>
        <v>9.200664792</v>
      </c>
      <c r="H23" s="481">
        <f t="array" ref="H23">index('Bill of Quantities'!$D:$O,match($B23,'Bill of Quantities'!$C:$C,0),match(H$2,'Bill of Quantities'!$D$2:$O$2,0))</f>
        <v>14.82059813</v>
      </c>
      <c r="I23" s="479">
        <f t="array" ref="I23">index('Bill of Quantities'!$D:$O,match($B23,'Bill of Quantities'!$C:$C,0),match(I$2,'Bill of Quantities'!$D$2:$O$2,0))</f>
        <v>5</v>
      </c>
      <c r="J23" s="479" t="str">
        <f t="array" ref="J23">index('Bill of Quantities'!$D:$O,match($B23,'Bill of Quantities'!$C:$C,0),match(J$2,'Bill of Quantities'!$D$2:$O$2,0))</f>
        <v>Floor</v>
      </c>
      <c r="K23" s="479" t="str">
        <f t="array" ref="K23">index('Bill of Quantities'!$D:$O,match($B23,'Bill of Quantities'!$C:$C,0),match(K$2,'Bill of Quantities'!$D$2:$O$2,0))</f>
        <v>Main Beam</v>
      </c>
      <c r="L23" s="482">
        <f t="array" ref="L23">index('Bill of Quantities'!$D:$O,match($B23,'Bill of Quantities'!$C:$C,0),match(L$2,'Bill of Quantities'!$D$2:$O$2,0))</f>
        <v>4.1464584</v>
      </c>
      <c r="M23" s="482">
        <f t="array" ref="M23">index('Bill of Quantities'!$D:$O,match($B23,'Bill of Quantities'!$C:$C,0),match(M$2,'Bill of Quantities'!$D$2:$O$2,0))</f>
        <v>0.15625</v>
      </c>
      <c r="N23" s="482">
        <f t="array" ref="N23">index('Bill of Quantities'!$D:$O,match($B23,'Bill of Quantities'!$C:$C,0),match(N$2,'Bill of Quantities'!$D$2:$O$2,0))</f>
        <v>4.3027084</v>
      </c>
      <c r="O23" s="463">
        <f t="shared" ref="O23:R23" si="33">$A23*F23</f>
        <v>0.032800944</v>
      </c>
      <c r="P23" s="464">
        <f t="shared" si="33"/>
        <v>18.40132958</v>
      </c>
      <c r="Q23" s="464">
        <f t="shared" si="33"/>
        <v>29.64119626</v>
      </c>
      <c r="R23" s="461">
        <f t="shared" si="33"/>
        <v>10</v>
      </c>
      <c r="S23" s="483">
        <f t="shared" ref="S23:U23" si="34">$A23*L23</f>
        <v>8.2929168</v>
      </c>
      <c r="T23" s="483">
        <f t="shared" si="34"/>
        <v>0.3125</v>
      </c>
      <c r="U23" s="483">
        <f t="shared" si="34"/>
        <v>8.6054168</v>
      </c>
      <c r="V23" s="465" t="str">
        <f t="shared" si="35"/>
        <v>Floor frame 2442 x 1221</v>
      </c>
      <c r="W23" s="354">
        <f t="array" ref="W23">A23*index('Project Costs'!A:A,match(V23,'Project Costs'!B:B,0),1)</f>
        <v>8</v>
      </c>
      <c r="X23" s="354">
        <f t="shared" ref="X23:X29" si="38">W23*R23/60</f>
        <v>1.333333333</v>
      </c>
      <c r="Y23" s="354"/>
      <c r="Z23" s="354"/>
      <c r="AA23" s="354"/>
      <c r="AB23" s="354"/>
      <c r="AC23" s="354"/>
    </row>
    <row r="24">
      <c r="A24" s="478">
        <v>5.0</v>
      </c>
      <c r="B24" s="354" t="str">
        <f>'Bill of Quantities'!C91</f>
        <v>Floor Sub Beam 46 x 146 x 1121</v>
      </c>
      <c r="C24" s="479">
        <f t="array" ref="C24">index('Bill of Quantities'!$D:$O,match($B24,'Bill of Quantities'!$C:$C,0),match(C$2,'Bill of Quantities'!$D$2:$O$2,0))</f>
        <v>46</v>
      </c>
      <c r="D24" s="479">
        <f t="array" ref="D24">index('Bill of Quantities'!$D:$O,match($B24,'Bill of Quantities'!$C:$C,0),match(D$2,'Bill of Quantities'!$D$2:$O$2,0))</f>
        <v>146</v>
      </c>
      <c r="E24" s="479">
        <f t="array" ref="E24">index('Bill of Quantities'!$D:$O,match($B24,'Bill of Quantities'!$C:$C,0),match(E$2,'Bill of Quantities'!$D$2:$O$2,0))</f>
        <v>1121</v>
      </c>
      <c r="F24" s="480">
        <f t="array" ref="F24">index('Bill of Quantities'!$D:$O,match($B24,'Bill of Quantities'!$C:$C,0),match(F$2,'Bill of Quantities'!$D$2:$O$2,0))</f>
        <v>0.007528636</v>
      </c>
      <c r="G24" s="481">
        <f t="array" ref="G24">index('Bill of Quantities'!$D:$O,match($B24,'Bill of Quantities'!$C:$C,0),match(G$2,'Bill of Quantities'!$D$2:$O$2,0))</f>
        <v>4.223564796</v>
      </c>
      <c r="H24" s="481">
        <f t="array" ref="H24">index('Bill of Quantities'!$D:$O,match($B24,'Bill of Quantities'!$C:$C,0),match(H$2,'Bill of Quantities'!$D$2:$O$2,0))</f>
        <v>6.803394965</v>
      </c>
      <c r="I24" s="479">
        <f t="array" ref="I24">index('Bill of Quantities'!$D:$O,match($B24,'Bill of Quantities'!$C:$C,0),match(I$2,'Bill of Quantities'!$D$2:$O$2,0))</f>
        <v>5</v>
      </c>
      <c r="J24" s="479" t="str">
        <f t="array" ref="J24">index('Bill of Quantities'!$D:$O,match($B24,'Bill of Quantities'!$C:$C,0),match(J$2,'Bill of Quantities'!$D$2:$O$2,0))</f>
        <v>Floor</v>
      </c>
      <c r="K24" s="479" t="str">
        <f t="array" ref="K24">index('Bill of Quantities'!$D:$O,match($B24,'Bill of Quantities'!$C:$C,0),match(K$2,'Bill of Quantities'!$D$2:$O$2,0))</f>
        <v>Sub Beam</v>
      </c>
      <c r="L24" s="482">
        <f t="array" ref="L24">index('Bill of Quantities'!$D:$O,match($B24,'Bill of Quantities'!$C:$C,0),match(L$2,'Bill of Quantities'!$D$2:$O$2,0))</f>
        <v>2.0732292</v>
      </c>
      <c r="M24" s="482">
        <f t="array" ref="M24">index('Bill of Quantities'!$D:$O,match($B24,'Bill of Quantities'!$C:$C,0),match(M$2,'Bill of Quantities'!$D$2:$O$2,0))</f>
        <v>0.15625</v>
      </c>
      <c r="N24" s="482">
        <f t="array" ref="N24">index('Bill of Quantities'!$D:$O,match($B24,'Bill of Quantities'!$C:$C,0),match(N$2,'Bill of Quantities'!$D$2:$O$2,0))</f>
        <v>2.2294792</v>
      </c>
      <c r="O24" s="463">
        <f t="shared" ref="O24:R24" si="36">$A24*F24</f>
        <v>0.03764318</v>
      </c>
      <c r="P24" s="464">
        <f t="shared" si="36"/>
        <v>21.11782398</v>
      </c>
      <c r="Q24" s="464">
        <f t="shared" si="36"/>
        <v>34.01697483</v>
      </c>
      <c r="R24" s="461">
        <f t="shared" si="36"/>
        <v>25</v>
      </c>
      <c r="S24" s="483">
        <f t="shared" ref="S24:U24" si="37">$A24*L24</f>
        <v>10.366146</v>
      </c>
      <c r="T24" s="483">
        <f t="shared" si="37"/>
        <v>0.78125</v>
      </c>
      <c r="U24" s="483">
        <f t="shared" si="37"/>
        <v>11.147396</v>
      </c>
      <c r="V24" s="465" t="str">
        <f t="shared" si="35"/>
        <v>Floor frame 2442 x 1221</v>
      </c>
      <c r="W24" s="354">
        <f t="array" ref="W24">A24*index('Project Costs'!A:A,match(V24,'Project Costs'!B:B,0),1)</f>
        <v>20</v>
      </c>
      <c r="X24" s="354">
        <f t="shared" si="38"/>
        <v>8.333333333</v>
      </c>
      <c r="Y24" s="354"/>
      <c r="Z24" s="354"/>
      <c r="AA24" s="354"/>
      <c r="AB24" s="354"/>
      <c r="AC24" s="354"/>
    </row>
    <row r="25">
      <c r="A25" s="478">
        <v>4.0</v>
      </c>
      <c r="B25" s="354" t="str">
        <f t="shared" ref="B25:B29" si="41">B43</f>
        <v>Floor Support Block 46 x 146 x 548</v>
      </c>
      <c r="C25" s="479">
        <f t="array" ref="C25">index('Bill of Quantities'!$D:$O,match($B25,'Bill of Quantities'!$C:$C,0),match(C$2,'Bill of Quantities'!$D$2:$O$2,0))</f>
        <v>46</v>
      </c>
      <c r="D25" s="479">
        <f t="array" ref="D25">index('Bill of Quantities'!$D:$O,match($B25,'Bill of Quantities'!$C:$C,0),match(D$2,'Bill of Quantities'!$D$2:$O$2,0))</f>
        <v>146</v>
      </c>
      <c r="E25" s="479">
        <f t="array" ref="E25">index('Bill of Quantities'!$D:$O,match($B25,'Bill of Quantities'!$C:$C,0),match(E$2,'Bill of Quantities'!$D$2:$O$2,0))</f>
        <v>548</v>
      </c>
      <c r="F25" s="480">
        <f t="array" ref="F25">index('Bill of Quantities'!$D:$O,match($B25,'Bill of Quantities'!$C:$C,0),match(F$2,'Bill of Quantities'!$D$2:$O$2,0))</f>
        <v>0.003680368</v>
      </c>
      <c r="G25" s="481">
        <f t="array" ref="G25">index('Bill of Quantities'!$D:$O,match($B25,'Bill of Quantities'!$C:$C,0),match(G$2,'Bill of Quantities'!$D$2:$O$2,0))</f>
        <v>2.064686448</v>
      </c>
      <c r="H25" s="481">
        <f t="array" ref="H25">index('Bill of Quantities'!$D:$O,match($B25,'Bill of Quantities'!$C:$C,0),match(H$2,'Bill of Quantities'!$D$2:$O$2,0))</f>
        <v>3.32583447</v>
      </c>
      <c r="I25" s="479">
        <f t="array" ref="I25">index('Bill of Quantities'!$D:$O,match($B25,'Bill of Quantities'!$C:$C,0),match(I$2,'Bill of Quantities'!$D$2:$O$2,0))</f>
        <v>5</v>
      </c>
      <c r="J25" s="479" t="str">
        <f t="array" ref="J25">index('Bill of Quantities'!$D:$O,match($B25,'Bill of Quantities'!$C:$C,0),match(J$2,'Bill of Quantities'!$D$2:$O$2,0))</f>
        <v>Floor</v>
      </c>
      <c r="K25" s="479" t="str">
        <f t="array" ref="K25">index('Bill of Quantities'!$D:$O,match($B25,'Bill of Quantities'!$C:$C,0),match(K$2,'Bill of Quantities'!$D$2:$O$2,0))</f>
        <v>Support Block</v>
      </c>
      <c r="L25" s="482">
        <f t="array" ref="L25">index('Bill of Quantities'!$D:$O,match($B25,'Bill of Quantities'!$C:$C,0),match(L$2,'Bill of Quantities'!$D$2:$O$2,0))</f>
        <v>1.0366146</v>
      </c>
      <c r="M25" s="482">
        <f t="array" ref="M25">index('Bill of Quantities'!$D:$O,match($B25,'Bill of Quantities'!$C:$C,0),match(M$2,'Bill of Quantities'!$D$2:$O$2,0))</f>
        <v>0.15625</v>
      </c>
      <c r="N25" s="482">
        <f t="array" ref="N25">index('Bill of Quantities'!$D:$O,match($B25,'Bill of Quantities'!$C:$C,0),match(N$2,'Bill of Quantities'!$D$2:$O$2,0))</f>
        <v>1.1928646</v>
      </c>
      <c r="O25" s="463">
        <f t="shared" ref="O25:R25" si="39">$A25*F25</f>
        <v>0.014721472</v>
      </c>
      <c r="P25" s="464">
        <f t="shared" si="39"/>
        <v>8.258745792</v>
      </c>
      <c r="Q25" s="464">
        <f t="shared" si="39"/>
        <v>13.30333788</v>
      </c>
      <c r="R25" s="461">
        <f t="shared" si="39"/>
        <v>20</v>
      </c>
      <c r="S25" s="483">
        <f t="shared" ref="S25:U25" si="40">$A25*L25</f>
        <v>4.1464584</v>
      </c>
      <c r="T25" s="483">
        <f t="shared" si="40"/>
        <v>0.625</v>
      </c>
      <c r="U25" s="483">
        <f t="shared" si="40"/>
        <v>4.7714584</v>
      </c>
      <c r="V25" s="465" t="str">
        <f t="shared" si="35"/>
        <v>Floor frame 2442 x 1221</v>
      </c>
      <c r="W25" s="354">
        <f t="array" ref="W25">A25*index('Project Costs'!A:A,match(V25,'Project Costs'!B:B,0),1)</f>
        <v>16</v>
      </c>
      <c r="X25" s="354">
        <f t="shared" si="38"/>
        <v>5.333333333</v>
      </c>
      <c r="Y25" s="354"/>
      <c r="Z25" s="354"/>
      <c r="AA25" s="354"/>
      <c r="AB25" s="354"/>
      <c r="AC25" s="354"/>
    </row>
    <row r="26">
      <c r="A26" s="478">
        <v>15.0</v>
      </c>
      <c r="B26" s="354" t="str">
        <f t="shared" si="41"/>
        <v>Floor Plank Tongue Groove 22 x 96 x 2440</v>
      </c>
      <c r="C26" s="479">
        <f t="array" ref="C26">index('Bill of Quantities'!$D:$O,match($B26,'Bill of Quantities'!$C:$C,0),match(C$2,'Bill of Quantities'!$D$2:$O$2,0))</f>
        <v>22</v>
      </c>
      <c r="D26" s="479">
        <f t="array" ref="D26">index('Bill of Quantities'!$D:$O,match($B26,'Bill of Quantities'!$C:$C,0),match(D$2,'Bill of Quantities'!$D$2:$O$2,0))</f>
        <v>96</v>
      </c>
      <c r="E26" s="479">
        <f t="array" ref="E26">index('Bill of Quantities'!$D:$O,match($B26,'Bill of Quantities'!$C:$C,0),match(E$2,'Bill of Quantities'!$D$2:$O$2,0))</f>
        <v>2440</v>
      </c>
      <c r="F26" s="480">
        <f t="array" ref="F26">index('Bill of Quantities'!$D:$O,match($B26,'Bill of Quantities'!$C:$C,0),match(F$2,'Bill of Quantities'!$D$2:$O$2,0))</f>
        <v>0.00515328</v>
      </c>
      <c r="G26" s="481">
        <f t="array" ref="G26">index('Bill of Quantities'!$D:$O,match($B26,'Bill of Quantities'!$C:$C,0),match(G$2,'Bill of Quantities'!$D$2:$O$2,0))</f>
        <v>2.89099008</v>
      </c>
      <c r="H26" s="481">
        <f t="array" ref="H26">index('Bill of Quantities'!$D:$O,match($B26,'Bill of Quantities'!$C:$C,0),match(H$2,'Bill of Quantities'!$D$2:$O$2,0))</f>
        <v>4.656859384</v>
      </c>
      <c r="I26" s="479">
        <f t="array" ref="I26">index('Bill of Quantities'!$D:$O,match($B26,'Bill of Quantities'!$C:$C,0),match(I$2,'Bill of Quantities'!$D$2:$O$2,0))</f>
        <v>5</v>
      </c>
      <c r="J26" s="479" t="str">
        <f t="array" ref="J26">index('Bill of Quantities'!$D:$O,match($B26,'Bill of Quantities'!$C:$C,0),match(J$2,'Bill of Quantities'!$D$2:$O$2,0))</f>
        <v>Floor</v>
      </c>
      <c r="K26" s="479" t="str">
        <f t="array" ref="K26">index('Bill of Quantities'!$D:$O,match($B26,'Bill of Quantities'!$C:$C,0),match(K$2,'Bill of Quantities'!$D$2:$O$2,0))</f>
        <v>Plank Tongue Groove</v>
      </c>
      <c r="L26" s="482">
        <f t="array" ref="L26">index('Bill of Quantities'!$D:$O,match($B26,'Bill of Quantities'!$C:$C,0),match(L$2,'Bill of Quantities'!$D$2:$O$2,0))</f>
        <v>1.345344</v>
      </c>
      <c r="M26" s="482">
        <f t="array" ref="M26">index('Bill of Quantities'!$D:$O,match($B26,'Bill of Quantities'!$C:$C,0),match(M$2,'Bill of Quantities'!$D$2:$O$2,0))</f>
        <v>0.15625</v>
      </c>
      <c r="N26" s="482">
        <f t="array" ref="N26">index('Bill of Quantities'!$D:$O,match($B26,'Bill of Quantities'!$C:$C,0),match(N$2,'Bill of Quantities'!$D$2:$O$2,0))</f>
        <v>1.501594</v>
      </c>
      <c r="O26" s="463">
        <f t="shared" ref="O26:R26" si="42">$A26*F26</f>
        <v>0.0772992</v>
      </c>
      <c r="P26" s="464">
        <f t="shared" si="42"/>
        <v>43.3648512</v>
      </c>
      <c r="Q26" s="464">
        <f t="shared" si="42"/>
        <v>69.85289076</v>
      </c>
      <c r="R26" s="461">
        <f t="shared" si="42"/>
        <v>75</v>
      </c>
      <c r="S26" s="483">
        <f t="shared" ref="S26:U26" si="43">$A26*L26</f>
        <v>20.18016</v>
      </c>
      <c r="T26" s="483">
        <f t="shared" si="43"/>
        <v>2.34375</v>
      </c>
      <c r="U26" s="483">
        <f t="shared" si="43"/>
        <v>22.52391</v>
      </c>
      <c r="V26" s="465" t="str">
        <f t="shared" si="35"/>
        <v>Floor frame 2442 x 1221</v>
      </c>
      <c r="W26" s="354">
        <f t="array" ref="W26">A26*index('Project Costs'!A:A,match(V26,'Project Costs'!B:B,0),1)</f>
        <v>60</v>
      </c>
      <c r="X26" s="354">
        <f t="shared" si="38"/>
        <v>75</v>
      </c>
      <c r="Y26" s="354"/>
      <c r="Z26" s="354"/>
      <c r="AA26" s="354"/>
      <c r="AB26" s="354"/>
      <c r="AC26" s="354"/>
    </row>
    <row r="27">
      <c r="A27" s="354">
        <f>A26*5</f>
        <v>75</v>
      </c>
      <c r="B27" s="354" t="str">
        <f t="shared" si="41"/>
        <v>Screw 3.5x40 small head screw SHS3540</v>
      </c>
      <c r="C27" s="479">
        <f t="array" ref="C27">index('Bill of Quantities'!$D:$O,match($B27,'Bill of Quantities'!$C:$C,0),match(C$2,'Bill of Quantities'!$D$2:$O$2,0))</f>
        <v>3.5</v>
      </c>
      <c r="D27" s="479" t="str">
        <f t="array" ref="D27">index('Bill of Quantities'!$D:$O,match($B27,'Bill of Quantities'!$C:$C,0),match(D$2,'Bill of Quantities'!$D$2:$O$2,0))</f>
        <v/>
      </c>
      <c r="E27" s="479">
        <f t="array" ref="E27">index('Bill of Quantities'!$D:$O,match($B27,'Bill of Quantities'!$C:$C,0),match(E$2,'Bill of Quantities'!$D$2:$O$2,0))</f>
        <v>40</v>
      </c>
      <c r="F27" s="485">
        <f t="array" ref="F27">index('Bill of Quantities'!$D:$O,match($B27,'Bill of Quantities'!$C:$C,0),match(F$2,'Bill of Quantities'!$D$2:$O$2,0))</f>
        <v>0.0000003848451001</v>
      </c>
      <c r="G27" s="481">
        <f t="array" ref="G27">index('Bill of Quantities'!$D:$O,match($B27,'Bill of Quantities'!$C:$C,0),match(G$2,'Bill of Quantities'!$D$2:$O$2,0))</f>
        <v>0.00296330727</v>
      </c>
      <c r="H27" s="481" t="str">
        <f t="array" ref="H27">index('Bill of Quantities'!$D:$O,match($B27,'Bill of Quantities'!$C:$C,0),match(H$2,'Bill of Quantities'!$D$2:$O$2,0))</f>
        <v/>
      </c>
      <c r="I27" s="479">
        <f t="array" ref="I27">index('Bill of Quantities'!$D:$O,match($B27,'Bill of Quantities'!$C:$C,0),match(I$2,'Bill of Quantities'!$D$2:$O$2,0))</f>
        <v>1</v>
      </c>
      <c r="J27" s="479" t="str">
        <f t="array" ref="J27">index('Bill of Quantities'!$D:$O,match($B27,'Bill of Quantities'!$C:$C,0),match(J$2,'Bill of Quantities'!$D$2:$O$2,0))</f>
        <v>Screw</v>
      </c>
      <c r="K27" s="479" t="str">
        <f t="array" ref="K27">index('Bill of Quantities'!$D:$O,match($B27,'Bill of Quantities'!$C:$C,0),match(K$2,'Bill of Quantities'!$D$2:$O$2,0))</f>
        <v>Flooring</v>
      </c>
      <c r="L27" s="482">
        <f t="array" ref="L27">index('Bill of Quantities'!$D:$O,match($B27,'Bill of Quantities'!$C:$C,0),match(L$2,'Bill of Quantities'!$D$2:$O$2,0))</f>
        <v>0.04629755646</v>
      </c>
      <c r="M27" s="482">
        <f t="array" ref="M27">index('Bill of Quantities'!$D:$O,match($B27,'Bill of Quantities'!$C:$C,0),match(M$2,'Bill of Quantities'!$D$2:$O$2,0))</f>
        <v>0.03125</v>
      </c>
      <c r="N27" s="482">
        <f t="array" ref="N27">index('Bill of Quantities'!$D:$O,match($B27,'Bill of Quantities'!$C:$C,0),match(N$2,'Bill of Quantities'!$D$2:$O$2,0))</f>
        <v>0.07754755646</v>
      </c>
      <c r="O27" s="463">
        <f t="shared" ref="O27:R27" si="44">$A27*F27</f>
        <v>0.0000288633825</v>
      </c>
      <c r="P27" s="464">
        <f t="shared" si="44"/>
        <v>0.2222480453</v>
      </c>
      <c r="Q27" s="464">
        <f t="shared" si="44"/>
        <v>0</v>
      </c>
      <c r="R27" s="461">
        <f t="shared" si="44"/>
        <v>75</v>
      </c>
      <c r="S27" s="483">
        <f t="shared" ref="S27:U27" si="45">$A27*L27</f>
        <v>3.472316734</v>
      </c>
      <c r="T27" s="483">
        <f t="shared" si="45"/>
        <v>2.34375</v>
      </c>
      <c r="U27" s="483">
        <f t="shared" si="45"/>
        <v>5.816066734</v>
      </c>
      <c r="V27" s="465" t="str">
        <f t="shared" si="35"/>
        <v>Floor frame 2442 x 1221</v>
      </c>
      <c r="W27" s="354">
        <f t="array" ref="W27">A27*index('Project Costs'!A:A,match(V27,'Project Costs'!B:B,0),1)</f>
        <v>300</v>
      </c>
      <c r="X27" s="354">
        <f t="shared" si="38"/>
        <v>375</v>
      </c>
      <c r="Y27" s="354"/>
      <c r="Z27" s="354"/>
      <c r="AA27" s="354"/>
      <c r="AB27" s="354"/>
      <c r="AC27" s="354"/>
    </row>
    <row r="28">
      <c r="A28" s="478">
        <v>10.0</v>
      </c>
      <c r="B28" s="354" t="str">
        <f t="shared" si="41"/>
        <v>Screw 6x100 semi threaded HBS6100</v>
      </c>
      <c r="C28" s="479">
        <f t="array" ref="C28">index('Bill of Quantities'!$D:$O,match($B28,'Bill of Quantities'!$C:$C,0),match(C$2,'Bill of Quantities'!$D$2:$O$2,0))</f>
        <v>6</v>
      </c>
      <c r="D28" s="479" t="str">
        <f t="array" ref="D28">index('Bill of Quantities'!$D:$O,match($B28,'Bill of Quantities'!$C:$C,0),match(D$2,'Bill of Quantities'!$D$2:$O$2,0))</f>
        <v/>
      </c>
      <c r="E28" s="479">
        <f t="array" ref="E28">index('Bill of Quantities'!$D:$O,match($B28,'Bill of Quantities'!$C:$C,0),match(E$2,'Bill of Quantities'!$D$2:$O$2,0))</f>
        <v>100</v>
      </c>
      <c r="F28" s="485">
        <f t="array" ref="F28">index('Bill of Quantities'!$D:$O,match($B28,'Bill of Quantities'!$C:$C,0),match(F$2,'Bill of Quantities'!$D$2:$O$2,0))</f>
        <v>0.000002827433388</v>
      </c>
      <c r="G28" s="481">
        <f t="array" ref="G28">index('Bill of Quantities'!$D:$O,match($B28,'Bill of Quantities'!$C:$C,0),match(G$2,'Bill of Quantities'!$D$2:$O$2,0))</f>
        <v>0.02177123709</v>
      </c>
      <c r="H28" s="481" t="str">
        <f t="array" ref="H28">index('Bill of Quantities'!$D:$O,match($B28,'Bill of Quantities'!$C:$C,0),match(H$2,'Bill of Quantities'!$D$2:$O$2,0))</f>
        <v/>
      </c>
      <c r="I28" s="479">
        <f t="array" ref="I28">index('Bill of Quantities'!$D:$O,match($B28,'Bill of Quantities'!$C:$C,0),match(I$2,'Bill of Quantities'!$D$2:$O$2,0))</f>
        <v>1</v>
      </c>
      <c r="J28" s="479" t="str">
        <f t="array" ref="J28">index('Bill of Quantities'!$D:$O,match($B28,'Bill of Quantities'!$C:$C,0),match(J$2,'Bill of Quantities'!$D$2:$O$2,0))</f>
        <v>Screw</v>
      </c>
      <c r="K28" s="479" t="str">
        <f t="array" ref="K28">index('Bill of Quantities'!$D:$O,match($B28,'Bill of Quantities'!$C:$C,0),match(K$2,'Bill of Quantities'!$D$2:$O$2,0))</f>
        <v>Frames</v>
      </c>
      <c r="L28" s="482">
        <f t="array" ref="L28">index('Bill of Quantities'!$D:$O,match($B28,'Bill of Quantities'!$C:$C,0),match(L$2,'Bill of Quantities'!$D$2:$O$2,0))</f>
        <v>0.06</v>
      </c>
      <c r="M28" s="482">
        <f t="array" ref="M28">index('Bill of Quantities'!$D:$O,match($B28,'Bill of Quantities'!$C:$C,0),match(M$2,'Bill of Quantities'!$D$2:$O$2,0))</f>
        <v>0.03125</v>
      </c>
      <c r="N28" s="482">
        <f t="array" ref="N28">index('Bill of Quantities'!$D:$O,match($B28,'Bill of Quantities'!$C:$C,0),match(N$2,'Bill of Quantities'!$D$2:$O$2,0))</f>
        <v>0.09125</v>
      </c>
      <c r="O28" s="463">
        <f t="shared" ref="O28:R28" si="46">$A28*F28</f>
        <v>0.00002827433388</v>
      </c>
      <c r="P28" s="464">
        <f t="shared" si="46"/>
        <v>0.2177123709</v>
      </c>
      <c r="Q28" s="464">
        <f t="shared" si="46"/>
        <v>0</v>
      </c>
      <c r="R28" s="461">
        <f t="shared" si="46"/>
        <v>10</v>
      </c>
      <c r="S28" s="483">
        <f t="shared" ref="S28:U28" si="47">$A28*L28</f>
        <v>0.6</v>
      </c>
      <c r="T28" s="483">
        <f t="shared" si="47"/>
        <v>0.3125</v>
      </c>
      <c r="U28" s="483">
        <f t="shared" si="47"/>
        <v>0.9125</v>
      </c>
      <c r="V28" s="465" t="str">
        <f t="shared" si="35"/>
        <v>Floor frame 2442 x 1221</v>
      </c>
      <c r="W28" s="354">
        <f t="array" ref="W28">A28*index('Project Costs'!A:A,match(V28,'Project Costs'!B:B,0),1)</f>
        <v>40</v>
      </c>
      <c r="X28" s="354">
        <f t="shared" si="38"/>
        <v>6.666666667</v>
      </c>
      <c r="Y28" s="354"/>
      <c r="Z28" s="354"/>
      <c r="AA28" s="354"/>
      <c r="AB28" s="354"/>
      <c r="AC28" s="354"/>
    </row>
    <row r="29">
      <c r="A29" s="354">
        <f>A24*4+A25*4</f>
        <v>36</v>
      </c>
      <c r="B29" s="354" t="str">
        <f t="shared" si="41"/>
        <v>Screw 6x120 semi threaded HBS6120</v>
      </c>
      <c r="C29" s="479">
        <f t="array" ref="C29">index('Bill of Quantities'!$D:$O,match($B29,'Bill of Quantities'!$C:$C,0),match(C$2,'Bill of Quantities'!$D$2:$O$2,0))</f>
        <v>6</v>
      </c>
      <c r="D29" s="479" t="str">
        <f t="array" ref="D29">index('Bill of Quantities'!$D:$O,match($B29,'Bill of Quantities'!$C:$C,0),match(D$2,'Bill of Quantities'!$D$2:$O$2,0))</f>
        <v/>
      </c>
      <c r="E29" s="479">
        <f t="array" ref="E29">index('Bill of Quantities'!$D:$O,match($B29,'Bill of Quantities'!$C:$C,0),match(E$2,'Bill of Quantities'!$D$2:$O$2,0))</f>
        <v>120</v>
      </c>
      <c r="F29" s="485">
        <f t="array" ref="F29">index('Bill of Quantities'!$D:$O,match($B29,'Bill of Quantities'!$C:$C,0),match(F$2,'Bill of Quantities'!$D$2:$O$2,0))</f>
        <v>0.000003392920066</v>
      </c>
      <c r="G29" s="481">
        <f t="array" ref="G29">index('Bill of Quantities'!$D:$O,match($B29,'Bill of Quantities'!$C:$C,0),match(G$2,'Bill of Quantities'!$D$2:$O$2,0))</f>
        <v>0.02612548451</v>
      </c>
      <c r="H29" s="481" t="str">
        <f t="array" ref="H29">index('Bill of Quantities'!$D:$O,match($B29,'Bill of Quantities'!$C:$C,0),match(H$2,'Bill of Quantities'!$D$2:$O$2,0))</f>
        <v/>
      </c>
      <c r="I29" s="479">
        <f t="array" ref="I29">index('Bill of Quantities'!$D:$O,match($B29,'Bill of Quantities'!$C:$C,0),match(I$2,'Bill of Quantities'!$D$2:$O$2,0))</f>
        <v>1</v>
      </c>
      <c r="J29" s="479" t="str">
        <f t="array" ref="J29">index('Bill of Quantities'!$D:$O,match($B29,'Bill of Quantities'!$C:$C,0),match(J$2,'Bill of Quantities'!$D$2:$O$2,0))</f>
        <v>Screw</v>
      </c>
      <c r="K29" s="479" t="str">
        <f t="array" ref="K29">index('Bill of Quantities'!$D:$O,match($B29,'Bill of Quantities'!$C:$C,0),match(K$2,'Bill of Quantities'!$D$2:$O$2,0))</f>
        <v>Frames</v>
      </c>
      <c r="L29" s="482">
        <f t="array" ref="L29">index('Bill of Quantities'!$D:$O,match($B29,'Bill of Quantities'!$C:$C,0),match(L$2,'Bill of Quantities'!$D$2:$O$2,0))</f>
        <v>0.06</v>
      </c>
      <c r="M29" s="482">
        <f t="array" ref="M29">index('Bill of Quantities'!$D:$O,match($B29,'Bill of Quantities'!$C:$C,0),match(M$2,'Bill of Quantities'!$D$2:$O$2,0))</f>
        <v>0.03125</v>
      </c>
      <c r="N29" s="482">
        <f t="array" ref="N29">index('Bill of Quantities'!$D:$O,match($B29,'Bill of Quantities'!$C:$C,0),match(N$2,'Bill of Quantities'!$D$2:$O$2,0))</f>
        <v>0.09125</v>
      </c>
      <c r="O29" s="463">
        <f t="shared" ref="O29:R29" si="48">$A29*F29</f>
        <v>0.0001221451224</v>
      </c>
      <c r="P29" s="464">
        <f t="shared" si="48"/>
        <v>0.9405174423</v>
      </c>
      <c r="Q29" s="464">
        <f t="shared" si="48"/>
        <v>0</v>
      </c>
      <c r="R29" s="461">
        <f t="shared" si="48"/>
        <v>36</v>
      </c>
      <c r="S29" s="483">
        <f t="shared" ref="S29:U29" si="49">$A29*L29</f>
        <v>2.16</v>
      </c>
      <c r="T29" s="483">
        <f t="shared" si="49"/>
        <v>1.125</v>
      </c>
      <c r="U29" s="483">
        <f t="shared" si="49"/>
        <v>3.285</v>
      </c>
      <c r="V29" s="465" t="str">
        <f t="shared" si="35"/>
        <v>Floor frame 2442 x 1221</v>
      </c>
      <c r="W29" s="354">
        <f t="array" ref="W29">A29*index('Project Costs'!A:A,match(V29,'Project Costs'!B:B,0),1)</f>
        <v>144</v>
      </c>
      <c r="X29" s="354">
        <f t="shared" si="38"/>
        <v>86.4</v>
      </c>
      <c r="Y29" s="354"/>
      <c r="Z29" s="354"/>
      <c r="AA29" s="354"/>
      <c r="AB29" s="354"/>
      <c r="AC29" s="354"/>
    </row>
    <row r="30">
      <c r="A30" s="354"/>
      <c r="B30" s="354"/>
      <c r="C30" s="461"/>
      <c r="D30" s="461"/>
      <c r="E30" s="461"/>
      <c r="F30" s="462"/>
      <c r="G30" s="461"/>
      <c r="H30" s="461"/>
      <c r="I30" s="461"/>
      <c r="J30" s="461"/>
      <c r="K30" s="461"/>
      <c r="L30" s="461"/>
      <c r="M30" s="461"/>
      <c r="N30" s="461"/>
      <c r="O30" s="463"/>
      <c r="P30" s="464"/>
      <c r="Q30" s="464"/>
      <c r="R30" s="461"/>
      <c r="S30" s="461"/>
      <c r="T30" s="354"/>
      <c r="U30" s="354"/>
      <c r="V30" s="465"/>
      <c r="W30" s="354"/>
      <c r="X30" s="354"/>
      <c r="Y30" s="354"/>
      <c r="Z30" s="354"/>
      <c r="AA30" s="354"/>
      <c r="AB30" s="354"/>
      <c r="AC30" s="354"/>
    </row>
    <row r="31">
      <c r="A31" s="489" t="s">
        <v>666</v>
      </c>
      <c r="B31" s="469"/>
      <c r="C31" s="487">
        <v>2442.0</v>
      </c>
      <c r="D31" s="487">
        <v>172.0</v>
      </c>
      <c r="E31" s="487">
        <v>2442.0</v>
      </c>
      <c r="F31" s="488"/>
      <c r="G31" s="473"/>
      <c r="H31" s="473"/>
      <c r="I31" s="473"/>
      <c r="J31" s="470"/>
      <c r="K31" s="470"/>
      <c r="L31" s="470"/>
      <c r="M31" s="470"/>
      <c r="N31" s="470"/>
      <c r="O31" s="474"/>
      <c r="P31" s="475"/>
      <c r="Q31" s="475"/>
      <c r="R31" s="470"/>
      <c r="S31" s="470"/>
      <c r="T31" s="476"/>
      <c r="U31" s="476"/>
      <c r="V31" s="477" t="str">
        <f>V32</f>
        <v>Floor frame 2442 x 2442</v>
      </c>
      <c r="W31" s="476"/>
      <c r="X31" s="476"/>
      <c r="Y31" s="476">
        <f>C31*E31*0.000001</f>
        <v>5.963364</v>
      </c>
      <c r="Z31" s="476"/>
      <c r="AA31" s="476"/>
      <c r="AB31" s="476"/>
      <c r="AC31" s="476"/>
    </row>
    <row r="32">
      <c r="A32" s="490">
        <v>2.0</v>
      </c>
      <c r="B32" s="491" t="str">
        <f>'Bill of Quantities'!C88</f>
        <v>Floor Main Beam 46 x 146 x 2442</v>
      </c>
      <c r="C32" s="479">
        <f t="array" ref="C32">index('Bill of Quantities'!$D:$O,match($B32,'Bill of Quantities'!$C:$C,0),match(C$2,'Bill of Quantities'!$D$2:$O$2,0))</f>
        <v>46</v>
      </c>
      <c r="D32" s="479">
        <f t="array" ref="D32">index('Bill of Quantities'!$D:$O,match($B32,'Bill of Quantities'!$C:$C,0),match(D$2,'Bill of Quantities'!$D$2:$O$2,0))</f>
        <v>146</v>
      </c>
      <c r="E32" s="479">
        <f t="array" ref="E32">index('Bill of Quantities'!$D:$O,match($B32,'Bill of Quantities'!$C:$C,0),match(E$2,'Bill of Quantities'!$D$2:$O$2,0))</f>
        <v>2442</v>
      </c>
      <c r="F32" s="480">
        <f t="array" ref="F32">index('Bill of Quantities'!$D:$O,match($B32,'Bill of Quantities'!$C:$C,0),match(F$2,'Bill of Quantities'!$D$2:$O$2,0))</f>
        <v>0.016400472</v>
      </c>
      <c r="G32" s="481">
        <f t="array" ref="G32">index('Bill of Quantities'!$D:$O,match($B32,'Bill of Quantities'!$C:$C,0),match(G$2,'Bill of Quantities'!$D$2:$O$2,0))</f>
        <v>9.200664792</v>
      </c>
      <c r="H32" s="481">
        <f t="array" ref="H32">index('Bill of Quantities'!$D:$O,match($B32,'Bill of Quantities'!$C:$C,0),match(H$2,'Bill of Quantities'!$D$2:$O$2,0))</f>
        <v>14.82059813</v>
      </c>
      <c r="I32" s="479">
        <f t="array" ref="I32">index('Bill of Quantities'!$D:$O,match($B32,'Bill of Quantities'!$C:$C,0),match(I$2,'Bill of Quantities'!$D$2:$O$2,0))</f>
        <v>5</v>
      </c>
      <c r="J32" s="479" t="str">
        <f t="array" ref="J32">index('Bill of Quantities'!$D:$O,match($B32,'Bill of Quantities'!$C:$C,0),match(J$2,'Bill of Quantities'!$D$2:$O$2,0))</f>
        <v>Floor</v>
      </c>
      <c r="K32" s="479" t="str">
        <f t="array" ref="K32">index('Bill of Quantities'!$D:$O,match($B32,'Bill of Quantities'!$C:$C,0),match(K$2,'Bill of Quantities'!$D$2:$O$2,0))</f>
        <v>Main Beam</v>
      </c>
      <c r="L32" s="482">
        <f t="array" ref="L32">index('Bill of Quantities'!$D:$O,match($B32,'Bill of Quantities'!$C:$C,0),match(L$2,'Bill of Quantities'!$D$2:$O$2,0))</f>
        <v>4.1464584</v>
      </c>
      <c r="M32" s="482">
        <f t="array" ref="M32">index('Bill of Quantities'!$D:$O,match($B32,'Bill of Quantities'!$C:$C,0),match(M$2,'Bill of Quantities'!$D$2:$O$2,0))</f>
        <v>0.15625</v>
      </c>
      <c r="N32" s="482">
        <f t="array" ref="N32">index('Bill of Quantities'!$D:$O,match($B32,'Bill of Quantities'!$C:$C,0),match(N$2,'Bill of Quantities'!$D$2:$O$2,0))</f>
        <v>4.3027084</v>
      </c>
      <c r="O32" s="463">
        <f t="shared" ref="O32:R32" si="50">$A32*F32</f>
        <v>0.032800944</v>
      </c>
      <c r="P32" s="464">
        <f t="shared" si="50"/>
        <v>18.40132958</v>
      </c>
      <c r="Q32" s="464">
        <f t="shared" si="50"/>
        <v>29.64119626</v>
      </c>
      <c r="R32" s="461">
        <f t="shared" si="50"/>
        <v>10</v>
      </c>
      <c r="S32" s="483">
        <f t="shared" ref="S32:U32" si="51">$A32*L32</f>
        <v>8.2929168</v>
      </c>
      <c r="T32" s="483">
        <f t="shared" si="51"/>
        <v>0.3125</v>
      </c>
      <c r="U32" s="483">
        <f t="shared" si="51"/>
        <v>8.6054168</v>
      </c>
      <c r="V32" s="465" t="str">
        <f t="shared" ref="V32:V38" si="54">$A$31</f>
        <v>Floor frame 2442 x 2442</v>
      </c>
      <c r="W32" s="354">
        <f t="array" ref="W32">A32*index('Project Costs'!A:A,match(V32,'Project Costs'!B:B,0),1)</f>
        <v>16</v>
      </c>
      <c r="X32" s="354">
        <f t="shared" ref="X32:X38" si="55">W32*R32/60</f>
        <v>2.666666667</v>
      </c>
      <c r="Y32" s="354"/>
      <c r="Z32" s="354"/>
      <c r="AA32" s="354"/>
      <c r="AB32" s="354"/>
      <c r="AC32" s="354"/>
    </row>
    <row r="33">
      <c r="A33" s="490">
        <v>5.0</v>
      </c>
      <c r="B33" s="491" t="str">
        <f>'Bill of Quantities'!C89</f>
        <v>Floor Sub Beam 46 x 146 x 2342</v>
      </c>
      <c r="C33" s="479">
        <f t="array" ref="C33">index('Bill of Quantities'!$D:$O,match($B33,'Bill of Quantities'!$C:$C,0),match(C$2,'Bill of Quantities'!$D$2:$O$2,0))</f>
        <v>46</v>
      </c>
      <c r="D33" s="479">
        <f t="array" ref="D33">index('Bill of Quantities'!$D:$O,match($B33,'Bill of Quantities'!$C:$C,0),match(D$2,'Bill of Quantities'!$D$2:$O$2,0))</f>
        <v>146</v>
      </c>
      <c r="E33" s="479">
        <f t="array" ref="E33">index('Bill of Quantities'!$D:$O,match($B33,'Bill of Quantities'!$C:$C,0),match(E$2,'Bill of Quantities'!$D$2:$O$2,0))</f>
        <v>2342</v>
      </c>
      <c r="F33" s="480">
        <f t="array" ref="F33">index('Bill of Quantities'!$D:$O,match($B33,'Bill of Quantities'!$C:$C,0),match(F$2,'Bill of Quantities'!$D$2:$O$2,0))</f>
        <v>0.015728872</v>
      </c>
      <c r="G33" s="481">
        <f t="array" ref="G33">index('Bill of Quantities'!$D:$O,match($B33,'Bill of Quantities'!$C:$C,0),match(G$2,'Bill of Quantities'!$D$2:$O$2,0))</f>
        <v>8.823897192</v>
      </c>
      <c r="H33" s="481">
        <f t="array" ref="H33">index('Bill of Quantities'!$D:$O,match($B33,'Bill of Quantities'!$C:$C,0),match(H$2,'Bill of Quantities'!$D$2:$O$2,0))</f>
        <v>14.21369403</v>
      </c>
      <c r="I33" s="479">
        <f t="array" ref="I33">index('Bill of Quantities'!$D:$O,match($B33,'Bill of Quantities'!$C:$C,0),match(I$2,'Bill of Quantities'!$D$2:$O$2,0))</f>
        <v>5</v>
      </c>
      <c r="J33" s="479" t="str">
        <f t="array" ref="J33">index('Bill of Quantities'!$D:$O,match($B33,'Bill of Quantities'!$C:$C,0),match(J$2,'Bill of Quantities'!$D$2:$O$2,0))</f>
        <v>Floor</v>
      </c>
      <c r="K33" s="479" t="str">
        <f t="array" ref="K33">index('Bill of Quantities'!$D:$O,match($B33,'Bill of Quantities'!$C:$C,0),match(K$2,'Bill of Quantities'!$D$2:$O$2,0))</f>
        <v>Sub Beam</v>
      </c>
      <c r="L33" s="482">
        <f t="array" ref="L33">index('Bill of Quantities'!$D:$O,match($B33,'Bill of Quantities'!$C:$C,0),match(L$2,'Bill of Quantities'!$D$2:$O$2,0))</f>
        <v>4.1464584</v>
      </c>
      <c r="M33" s="482">
        <f t="array" ref="M33">index('Bill of Quantities'!$D:$O,match($B33,'Bill of Quantities'!$C:$C,0),match(M$2,'Bill of Quantities'!$D$2:$O$2,0))</f>
        <v>0.15625</v>
      </c>
      <c r="N33" s="482">
        <f t="array" ref="N33">index('Bill of Quantities'!$D:$O,match($B33,'Bill of Quantities'!$C:$C,0),match(N$2,'Bill of Quantities'!$D$2:$O$2,0))</f>
        <v>4.3027084</v>
      </c>
      <c r="O33" s="463">
        <f t="shared" ref="O33:R33" si="52">$A33*F33</f>
        <v>0.07864436</v>
      </c>
      <c r="P33" s="464">
        <f t="shared" si="52"/>
        <v>44.11948596</v>
      </c>
      <c r="Q33" s="464">
        <f t="shared" si="52"/>
        <v>71.06847016</v>
      </c>
      <c r="R33" s="461">
        <f t="shared" si="52"/>
        <v>25</v>
      </c>
      <c r="S33" s="483">
        <f t="shared" ref="S33:U33" si="53">$A33*L33</f>
        <v>20.732292</v>
      </c>
      <c r="T33" s="483">
        <f t="shared" si="53"/>
        <v>0.78125</v>
      </c>
      <c r="U33" s="483">
        <f t="shared" si="53"/>
        <v>21.513542</v>
      </c>
      <c r="V33" s="465" t="str">
        <f t="shared" si="54"/>
        <v>Floor frame 2442 x 2442</v>
      </c>
      <c r="W33" s="354">
        <f t="array" ref="W33">A33*index('Project Costs'!A:A,match(V33,'Project Costs'!B:B,0),1)</f>
        <v>40</v>
      </c>
      <c r="X33" s="354">
        <f t="shared" si="55"/>
        <v>16.66666667</v>
      </c>
      <c r="Y33" s="354"/>
      <c r="Z33" s="354"/>
      <c r="AA33" s="354"/>
      <c r="AB33" s="354"/>
      <c r="AC33" s="354"/>
    </row>
    <row r="34">
      <c r="A34" s="490">
        <v>4.0</v>
      </c>
      <c r="B34" s="491" t="str">
        <f>'Bill of Quantities'!C92</f>
        <v>Floor Support Block 46 x 146 x 548</v>
      </c>
      <c r="C34" s="479">
        <f t="array" ref="C34">index('Bill of Quantities'!$D:$O,match($B34,'Bill of Quantities'!$C:$C,0),match(C$2,'Bill of Quantities'!$D$2:$O$2,0))</f>
        <v>46</v>
      </c>
      <c r="D34" s="479">
        <f t="array" ref="D34">index('Bill of Quantities'!$D:$O,match($B34,'Bill of Quantities'!$C:$C,0),match(D$2,'Bill of Quantities'!$D$2:$O$2,0))</f>
        <v>146</v>
      </c>
      <c r="E34" s="479">
        <f t="array" ref="E34">index('Bill of Quantities'!$D:$O,match($B34,'Bill of Quantities'!$C:$C,0),match(E$2,'Bill of Quantities'!$D$2:$O$2,0))</f>
        <v>548</v>
      </c>
      <c r="F34" s="480">
        <f t="array" ref="F34">index('Bill of Quantities'!$D:$O,match($B34,'Bill of Quantities'!$C:$C,0),match(F$2,'Bill of Quantities'!$D$2:$O$2,0))</f>
        <v>0.003680368</v>
      </c>
      <c r="G34" s="481">
        <f t="array" ref="G34">index('Bill of Quantities'!$D:$O,match($B34,'Bill of Quantities'!$C:$C,0),match(G$2,'Bill of Quantities'!$D$2:$O$2,0))</f>
        <v>2.064686448</v>
      </c>
      <c r="H34" s="481">
        <f t="array" ref="H34">index('Bill of Quantities'!$D:$O,match($B34,'Bill of Quantities'!$C:$C,0),match(H$2,'Bill of Quantities'!$D$2:$O$2,0))</f>
        <v>3.32583447</v>
      </c>
      <c r="I34" s="479">
        <f t="array" ref="I34">index('Bill of Quantities'!$D:$O,match($B34,'Bill of Quantities'!$C:$C,0),match(I$2,'Bill of Quantities'!$D$2:$O$2,0))</f>
        <v>5</v>
      </c>
      <c r="J34" s="479" t="str">
        <f t="array" ref="J34">index('Bill of Quantities'!$D:$O,match($B34,'Bill of Quantities'!$C:$C,0),match(J$2,'Bill of Quantities'!$D$2:$O$2,0))</f>
        <v>Floor</v>
      </c>
      <c r="K34" s="479" t="str">
        <f t="array" ref="K34">index('Bill of Quantities'!$D:$O,match($B34,'Bill of Quantities'!$C:$C,0),match(K$2,'Bill of Quantities'!$D$2:$O$2,0))</f>
        <v>Support Block</v>
      </c>
      <c r="L34" s="482">
        <f t="array" ref="L34">index('Bill of Quantities'!$D:$O,match($B34,'Bill of Quantities'!$C:$C,0),match(L$2,'Bill of Quantities'!$D$2:$O$2,0))</f>
        <v>1.0366146</v>
      </c>
      <c r="M34" s="482">
        <f t="array" ref="M34">index('Bill of Quantities'!$D:$O,match($B34,'Bill of Quantities'!$C:$C,0),match(M$2,'Bill of Quantities'!$D$2:$O$2,0))</f>
        <v>0.15625</v>
      </c>
      <c r="N34" s="482">
        <f t="array" ref="N34">index('Bill of Quantities'!$D:$O,match($B34,'Bill of Quantities'!$C:$C,0),match(N$2,'Bill of Quantities'!$D$2:$O$2,0))</f>
        <v>1.1928646</v>
      </c>
      <c r="O34" s="463">
        <f t="shared" ref="O34:R34" si="56">$A34*F34</f>
        <v>0.014721472</v>
      </c>
      <c r="P34" s="464">
        <f t="shared" si="56"/>
        <v>8.258745792</v>
      </c>
      <c r="Q34" s="464">
        <f t="shared" si="56"/>
        <v>13.30333788</v>
      </c>
      <c r="R34" s="461">
        <f t="shared" si="56"/>
        <v>20</v>
      </c>
      <c r="S34" s="483">
        <f t="shared" ref="S34:U34" si="57">$A34*L34</f>
        <v>4.1464584</v>
      </c>
      <c r="T34" s="483">
        <f t="shared" si="57"/>
        <v>0.625</v>
      </c>
      <c r="U34" s="483">
        <f t="shared" si="57"/>
        <v>4.7714584</v>
      </c>
      <c r="V34" s="465" t="str">
        <f t="shared" si="54"/>
        <v>Floor frame 2442 x 2442</v>
      </c>
      <c r="W34" s="354">
        <f t="array" ref="W34">A34*index('Project Costs'!A:A,match(V34,'Project Costs'!B:B,0),1)</f>
        <v>32</v>
      </c>
      <c r="X34" s="354">
        <f t="shared" si="55"/>
        <v>10.66666667</v>
      </c>
      <c r="Y34" s="354"/>
      <c r="Z34" s="354"/>
      <c r="AA34" s="354"/>
      <c r="AB34" s="354"/>
      <c r="AC34" s="354"/>
    </row>
    <row r="35">
      <c r="A35" s="492">
        <v>29.0</v>
      </c>
      <c r="B35" s="491" t="str">
        <f>'Bill of Quantities'!C93</f>
        <v>Floor Plank Tongue Groove 22 x 96 x 2440</v>
      </c>
      <c r="C35" s="479">
        <f t="array" ref="C35">index('Bill of Quantities'!$D:$O,match($B35,'Bill of Quantities'!$C:$C,0),match(C$2,'Bill of Quantities'!$D$2:$O$2,0))</f>
        <v>22</v>
      </c>
      <c r="D35" s="479">
        <f t="array" ref="D35">index('Bill of Quantities'!$D:$O,match($B35,'Bill of Quantities'!$C:$C,0),match(D$2,'Bill of Quantities'!$D$2:$O$2,0))</f>
        <v>96</v>
      </c>
      <c r="E35" s="479">
        <f t="array" ref="E35">index('Bill of Quantities'!$D:$O,match($B35,'Bill of Quantities'!$C:$C,0),match(E$2,'Bill of Quantities'!$D$2:$O$2,0))</f>
        <v>2440</v>
      </c>
      <c r="F35" s="480">
        <f t="array" ref="F35">index('Bill of Quantities'!$D:$O,match($B35,'Bill of Quantities'!$C:$C,0),match(F$2,'Bill of Quantities'!$D$2:$O$2,0))</f>
        <v>0.00515328</v>
      </c>
      <c r="G35" s="481">
        <f t="array" ref="G35">index('Bill of Quantities'!$D:$O,match($B35,'Bill of Quantities'!$C:$C,0),match(G$2,'Bill of Quantities'!$D$2:$O$2,0))</f>
        <v>2.89099008</v>
      </c>
      <c r="H35" s="481">
        <f t="array" ref="H35">index('Bill of Quantities'!$D:$O,match($B35,'Bill of Quantities'!$C:$C,0),match(H$2,'Bill of Quantities'!$D$2:$O$2,0))</f>
        <v>4.656859384</v>
      </c>
      <c r="I35" s="479">
        <f t="array" ref="I35">index('Bill of Quantities'!$D:$O,match($B35,'Bill of Quantities'!$C:$C,0),match(I$2,'Bill of Quantities'!$D$2:$O$2,0))</f>
        <v>5</v>
      </c>
      <c r="J35" s="479" t="str">
        <f t="array" ref="J35">index('Bill of Quantities'!$D:$O,match($B35,'Bill of Quantities'!$C:$C,0),match(J$2,'Bill of Quantities'!$D$2:$O$2,0))</f>
        <v>Floor</v>
      </c>
      <c r="K35" s="479" t="str">
        <f t="array" ref="K35">index('Bill of Quantities'!$D:$O,match($B35,'Bill of Quantities'!$C:$C,0),match(K$2,'Bill of Quantities'!$D$2:$O$2,0))</f>
        <v>Plank Tongue Groove</v>
      </c>
      <c r="L35" s="482">
        <f t="array" ref="L35">index('Bill of Quantities'!$D:$O,match($B35,'Bill of Quantities'!$C:$C,0),match(L$2,'Bill of Quantities'!$D$2:$O$2,0))</f>
        <v>1.345344</v>
      </c>
      <c r="M35" s="482">
        <f t="array" ref="M35">index('Bill of Quantities'!$D:$O,match($B35,'Bill of Quantities'!$C:$C,0),match(M$2,'Bill of Quantities'!$D$2:$O$2,0))</f>
        <v>0.15625</v>
      </c>
      <c r="N35" s="482">
        <f t="array" ref="N35">index('Bill of Quantities'!$D:$O,match($B35,'Bill of Quantities'!$C:$C,0),match(N$2,'Bill of Quantities'!$D$2:$O$2,0))</f>
        <v>1.501594</v>
      </c>
      <c r="O35" s="463">
        <f t="shared" ref="O35:R35" si="58">$A35*F35</f>
        <v>0.14944512</v>
      </c>
      <c r="P35" s="464">
        <f t="shared" si="58"/>
        <v>83.83871232</v>
      </c>
      <c r="Q35" s="464">
        <f t="shared" si="58"/>
        <v>135.0489221</v>
      </c>
      <c r="R35" s="461">
        <f t="shared" si="58"/>
        <v>145</v>
      </c>
      <c r="S35" s="483">
        <f t="shared" ref="S35:U35" si="59">$A35*L35</f>
        <v>39.014976</v>
      </c>
      <c r="T35" s="483">
        <f t="shared" si="59"/>
        <v>4.53125</v>
      </c>
      <c r="U35" s="483">
        <f t="shared" si="59"/>
        <v>43.546226</v>
      </c>
      <c r="V35" s="465" t="str">
        <f t="shared" si="54"/>
        <v>Floor frame 2442 x 2442</v>
      </c>
      <c r="W35" s="354">
        <f t="array" ref="W35">A35*index('Project Costs'!A:A,match(V35,'Project Costs'!B:B,0),1)</f>
        <v>232</v>
      </c>
      <c r="X35" s="354">
        <f t="shared" si="55"/>
        <v>560.6666667</v>
      </c>
      <c r="Y35" s="354"/>
      <c r="Z35" s="354"/>
      <c r="AA35" s="354"/>
      <c r="AB35" s="354"/>
      <c r="AC35" s="354"/>
    </row>
    <row r="36">
      <c r="A36" s="354">
        <f>A35*5</f>
        <v>145</v>
      </c>
      <c r="B36" s="354" t="str">
        <f>'Bill of Quantities'!$C$23</f>
        <v>Screw 3.5x40 small head screw SHS3540</v>
      </c>
      <c r="C36" s="479">
        <f t="array" ref="C36">index('Bill of Quantities'!$D:$O,match($B36,'Bill of Quantities'!$C:$C,0),match(C$2,'Bill of Quantities'!$D$2:$O$2,0))</f>
        <v>3.5</v>
      </c>
      <c r="D36" s="479" t="str">
        <f t="array" ref="D36">index('Bill of Quantities'!$D:$O,match($B36,'Bill of Quantities'!$C:$C,0),match(D$2,'Bill of Quantities'!$D$2:$O$2,0))</f>
        <v/>
      </c>
      <c r="E36" s="479">
        <f t="array" ref="E36">index('Bill of Quantities'!$D:$O,match($B36,'Bill of Quantities'!$C:$C,0),match(E$2,'Bill of Quantities'!$D$2:$O$2,0))</f>
        <v>40</v>
      </c>
      <c r="F36" s="485">
        <f t="array" ref="F36">index('Bill of Quantities'!$D:$O,match($B36,'Bill of Quantities'!$C:$C,0),match(F$2,'Bill of Quantities'!$D$2:$O$2,0))</f>
        <v>0.0000003848451001</v>
      </c>
      <c r="G36" s="481">
        <f t="array" ref="G36">index('Bill of Quantities'!$D:$O,match($B36,'Bill of Quantities'!$C:$C,0),match(G$2,'Bill of Quantities'!$D$2:$O$2,0))</f>
        <v>0.00296330727</v>
      </c>
      <c r="H36" s="481" t="str">
        <f t="array" ref="H36">index('Bill of Quantities'!$D:$O,match($B36,'Bill of Quantities'!$C:$C,0),match(H$2,'Bill of Quantities'!$D$2:$O$2,0))</f>
        <v/>
      </c>
      <c r="I36" s="479">
        <f t="array" ref="I36">index('Bill of Quantities'!$D:$O,match($B36,'Bill of Quantities'!$C:$C,0),match(I$2,'Bill of Quantities'!$D$2:$O$2,0))</f>
        <v>1</v>
      </c>
      <c r="J36" s="479" t="str">
        <f t="array" ref="J36">index('Bill of Quantities'!$D:$O,match($B36,'Bill of Quantities'!$C:$C,0),match(J$2,'Bill of Quantities'!$D$2:$O$2,0))</f>
        <v>Screw</v>
      </c>
      <c r="K36" s="479" t="str">
        <f t="array" ref="K36">index('Bill of Quantities'!$D:$O,match($B36,'Bill of Quantities'!$C:$C,0),match(K$2,'Bill of Quantities'!$D$2:$O$2,0))</f>
        <v>Flooring</v>
      </c>
      <c r="L36" s="482">
        <f t="array" ref="L36">index('Bill of Quantities'!$D:$O,match($B36,'Bill of Quantities'!$C:$C,0),match(L$2,'Bill of Quantities'!$D$2:$O$2,0))</f>
        <v>0.04629755646</v>
      </c>
      <c r="M36" s="482">
        <f t="array" ref="M36">index('Bill of Quantities'!$D:$O,match($B36,'Bill of Quantities'!$C:$C,0),match(M$2,'Bill of Quantities'!$D$2:$O$2,0))</f>
        <v>0.03125</v>
      </c>
      <c r="N36" s="482">
        <f t="array" ref="N36">index('Bill of Quantities'!$D:$O,match($B36,'Bill of Quantities'!$C:$C,0),match(N$2,'Bill of Quantities'!$D$2:$O$2,0))</f>
        <v>0.07754755646</v>
      </c>
      <c r="O36" s="463">
        <f t="shared" ref="O36:R36" si="60">$A36*F36</f>
        <v>0.00005580253951</v>
      </c>
      <c r="P36" s="464">
        <f t="shared" si="60"/>
        <v>0.4296795542</v>
      </c>
      <c r="Q36" s="464">
        <f t="shared" si="60"/>
        <v>0</v>
      </c>
      <c r="R36" s="461">
        <f t="shared" si="60"/>
        <v>145</v>
      </c>
      <c r="S36" s="483">
        <f t="shared" ref="S36:U36" si="61">$A36*L36</f>
        <v>6.713145686</v>
      </c>
      <c r="T36" s="483">
        <f t="shared" si="61"/>
        <v>4.53125</v>
      </c>
      <c r="U36" s="483">
        <f t="shared" si="61"/>
        <v>11.24439569</v>
      </c>
      <c r="V36" s="465" t="str">
        <f t="shared" si="54"/>
        <v>Floor frame 2442 x 2442</v>
      </c>
      <c r="W36" s="354">
        <f t="array" ref="W36">A36*index('Project Costs'!A:A,match(V36,'Project Costs'!B:B,0),1)</f>
        <v>1160</v>
      </c>
      <c r="X36" s="354">
        <f t="shared" si="55"/>
        <v>2803.333333</v>
      </c>
      <c r="Y36" s="354"/>
      <c r="Z36" s="354"/>
      <c r="AA36" s="354"/>
      <c r="AB36" s="354"/>
      <c r="AC36" s="354"/>
    </row>
    <row r="37">
      <c r="A37" s="478">
        <v>10.0</v>
      </c>
      <c r="B37" s="354" t="str">
        <f>'Bill of Quantities'!C29</f>
        <v>Screw 6x100 semi threaded HBS6100</v>
      </c>
      <c r="C37" s="479">
        <f t="array" ref="C37">index('Bill of Quantities'!$D:$O,match($B37,'Bill of Quantities'!$C:$C,0),match(C$2,'Bill of Quantities'!$D$2:$O$2,0))</f>
        <v>6</v>
      </c>
      <c r="D37" s="479" t="str">
        <f t="array" ref="D37">index('Bill of Quantities'!$D:$O,match($B37,'Bill of Quantities'!$C:$C,0),match(D$2,'Bill of Quantities'!$D$2:$O$2,0))</f>
        <v/>
      </c>
      <c r="E37" s="479">
        <f t="array" ref="E37">index('Bill of Quantities'!$D:$O,match($B37,'Bill of Quantities'!$C:$C,0),match(E$2,'Bill of Quantities'!$D$2:$O$2,0))</f>
        <v>100</v>
      </c>
      <c r="F37" s="485">
        <f t="array" ref="F37">index('Bill of Quantities'!$D:$O,match($B37,'Bill of Quantities'!$C:$C,0),match(F$2,'Bill of Quantities'!$D$2:$O$2,0))</f>
        <v>0.000002827433388</v>
      </c>
      <c r="G37" s="481">
        <f t="array" ref="G37">index('Bill of Quantities'!$D:$O,match($B37,'Bill of Quantities'!$C:$C,0),match(G$2,'Bill of Quantities'!$D$2:$O$2,0))</f>
        <v>0.02177123709</v>
      </c>
      <c r="H37" s="481" t="str">
        <f t="array" ref="H37">index('Bill of Quantities'!$D:$O,match($B37,'Bill of Quantities'!$C:$C,0),match(H$2,'Bill of Quantities'!$D$2:$O$2,0))</f>
        <v/>
      </c>
      <c r="I37" s="479">
        <f t="array" ref="I37">index('Bill of Quantities'!$D:$O,match($B37,'Bill of Quantities'!$C:$C,0),match(I$2,'Bill of Quantities'!$D$2:$O$2,0))</f>
        <v>1</v>
      </c>
      <c r="J37" s="479" t="str">
        <f t="array" ref="J37">index('Bill of Quantities'!$D:$O,match($B37,'Bill of Quantities'!$C:$C,0),match(J$2,'Bill of Quantities'!$D$2:$O$2,0))</f>
        <v>Screw</v>
      </c>
      <c r="K37" s="479" t="str">
        <f t="array" ref="K37">index('Bill of Quantities'!$D:$O,match($B37,'Bill of Quantities'!$C:$C,0),match(K$2,'Bill of Quantities'!$D$2:$O$2,0))</f>
        <v>Frames</v>
      </c>
      <c r="L37" s="482">
        <f t="array" ref="L37">index('Bill of Quantities'!$D:$O,match($B37,'Bill of Quantities'!$C:$C,0),match(L$2,'Bill of Quantities'!$D$2:$O$2,0))</f>
        <v>0.06</v>
      </c>
      <c r="M37" s="482">
        <f t="array" ref="M37">index('Bill of Quantities'!$D:$O,match($B37,'Bill of Quantities'!$C:$C,0),match(M$2,'Bill of Quantities'!$D$2:$O$2,0))</f>
        <v>0.03125</v>
      </c>
      <c r="N37" s="482">
        <f t="array" ref="N37">index('Bill of Quantities'!$D:$O,match($B37,'Bill of Quantities'!$C:$C,0),match(N$2,'Bill of Quantities'!$D$2:$O$2,0))</f>
        <v>0.09125</v>
      </c>
      <c r="O37" s="463">
        <f t="shared" ref="O37:R37" si="62">$A37*F37</f>
        <v>0.00002827433388</v>
      </c>
      <c r="P37" s="464">
        <f t="shared" si="62"/>
        <v>0.2177123709</v>
      </c>
      <c r="Q37" s="464">
        <f t="shared" si="62"/>
        <v>0</v>
      </c>
      <c r="R37" s="461">
        <f t="shared" si="62"/>
        <v>10</v>
      </c>
      <c r="S37" s="483">
        <f t="shared" ref="S37:U37" si="63">$A37*L37</f>
        <v>0.6</v>
      </c>
      <c r="T37" s="483">
        <f t="shared" si="63"/>
        <v>0.3125</v>
      </c>
      <c r="U37" s="483">
        <f t="shared" si="63"/>
        <v>0.9125</v>
      </c>
      <c r="V37" s="465" t="str">
        <f t="shared" si="54"/>
        <v>Floor frame 2442 x 2442</v>
      </c>
      <c r="W37" s="354">
        <f t="array" ref="W37">A37*index('Project Costs'!A:A,match(V37,'Project Costs'!B:B,0),1)</f>
        <v>80</v>
      </c>
      <c r="X37" s="354">
        <f t="shared" si="55"/>
        <v>13.33333333</v>
      </c>
      <c r="Y37" s="354"/>
      <c r="Z37" s="354"/>
      <c r="AA37" s="354"/>
      <c r="AB37" s="354"/>
      <c r="AC37" s="354"/>
    </row>
    <row r="38">
      <c r="A38" s="354">
        <f>A33*4+A34*4</f>
        <v>36</v>
      </c>
      <c r="B38" s="354" t="str">
        <f>'Bill of Quantities'!C30</f>
        <v>Screw 6x120 semi threaded HBS6120</v>
      </c>
      <c r="C38" s="479">
        <f t="array" ref="C38">index('Bill of Quantities'!$D:$O,match($B38,'Bill of Quantities'!$C:$C,0),match(C$2,'Bill of Quantities'!$D$2:$O$2,0))</f>
        <v>6</v>
      </c>
      <c r="D38" s="479" t="str">
        <f t="array" ref="D38">index('Bill of Quantities'!$D:$O,match($B38,'Bill of Quantities'!$C:$C,0),match(D$2,'Bill of Quantities'!$D$2:$O$2,0))</f>
        <v/>
      </c>
      <c r="E38" s="479">
        <f t="array" ref="E38">index('Bill of Quantities'!$D:$O,match($B38,'Bill of Quantities'!$C:$C,0),match(E$2,'Bill of Quantities'!$D$2:$O$2,0))</f>
        <v>120</v>
      </c>
      <c r="F38" s="485">
        <f t="array" ref="F38">index('Bill of Quantities'!$D:$O,match($B38,'Bill of Quantities'!$C:$C,0),match(F$2,'Bill of Quantities'!$D$2:$O$2,0))</f>
        <v>0.000003392920066</v>
      </c>
      <c r="G38" s="481">
        <f t="array" ref="G38">index('Bill of Quantities'!$D:$O,match($B38,'Bill of Quantities'!$C:$C,0),match(G$2,'Bill of Quantities'!$D$2:$O$2,0))</f>
        <v>0.02612548451</v>
      </c>
      <c r="H38" s="481" t="str">
        <f t="array" ref="H38">index('Bill of Quantities'!$D:$O,match($B38,'Bill of Quantities'!$C:$C,0),match(H$2,'Bill of Quantities'!$D$2:$O$2,0))</f>
        <v/>
      </c>
      <c r="I38" s="479">
        <f t="array" ref="I38">index('Bill of Quantities'!$D:$O,match($B38,'Bill of Quantities'!$C:$C,0),match(I$2,'Bill of Quantities'!$D$2:$O$2,0))</f>
        <v>1</v>
      </c>
      <c r="J38" s="479" t="str">
        <f t="array" ref="J38">index('Bill of Quantities'!$D:$O,match($B38,'Bill of Quantities'!$C:$C,0),match(J$2,'Bill of Quantities'!$D$2:$O$2,0))</f>
        <v>Screw</v>
      </c>
      <c r="K38" s="479" t="str">
        <f t="array" ref="K38">index('Bill of Quantities'!$D:$O,match($B38,'Bill of Quantities'!$C:$C,0),match(K$2,'Bill of Quantities'!$D$2:$O$2,0))</f>
        <v>Frames</v>
      </c>
      <c r="L38" s="482">
        <f t="array" ref="L38">index('Bill of Quantities'!$D:$O,match($B38,'Bill of Quantities'!$C:$C,0),match(L$2,'Bill of Quantities'!$D$2:$O$2,0))</f>
        <v>0.06</v>
      </c>
      <c r="M38" s="482">
        <f t="array" ref="M38">index('Bill of Quantities'!$D:$O,match($B38,'Bill of Quantities'!$C:$C,0),match(M$2,'Bill of Quantities'!$D$2:$O$2,0))</f>
        <v>0.03125</v>
      </c>
      <c r="N38" s="482">
        <f t="array" ref="N38">index('Bill of Quantities'!$D:$O,match($B38,'Bill of Quantities'!$C:$C,0),match(N$2,'Bill of Quantities'!$D$2:$O$2,0))</f>
        <v>0.09125</v>
      </c>
      <c r="O38" s="463">
        <f t="shared" ref="O38:R38" si="64">$A38*F38</f>
        <v>0.0001221451224</v>
      </c>
      <c r="P38" s="464">
        <f t="shared" si="64"/>
        <v>0.9405174423</v>
      </c>
      <c r="Q38" s="464">
        <f t="shared" si="64"/>
        <v>0</v>
      </c>
      <c r="R38" s="461">
        <f t="shared" si="64"/>
        <v>36</v>
      </c>
      <c r="S38" s="483">
        <f t="shared" ref="S38:U38" si="65">$A38*L38</f>
        <v>2.16</v>
      </c>
      <c r="T38" s="483">
        <f t="shared" si="65"/>
        <v>1.125</v>
      </c>
      <c r="U38" s="483">
        <f t="shared" si="65"/>
        <v>3.285</v>
      </c>
      <c r="V38" s="465" t="str">
        <f t="shared" si="54"/>
        <v>Floor frame 2442 x 2442</v>
      </c>
      <c r="W38" s="354">
        <f t="array" ref="W38">A38*index('Project Costs'!A:A,match(V38,'Project Costs'!B:B,0),1)</f>
        <v>288</v>
      </c>
      <c r="X38" s="354">
        <f t="shared" si="55"/>
        <v>172.8</v>
      </c>
      <c r="Y38" s="354"/>
      <c r="Z38" s="354"/>
      <c r="AA38" s="354"/>
      <c r="AB38" s="354"/>
      <c r="AC38" s="354"/>
    </row>
    <row r="39">
      <c r="A39" s="354"/>
      <c r="B39" s="354"/>
      <c r="C39" s="461"/>
      <c r="D39" s="461"/>
      <c r="E39" s="461"/>
      <c r="F39" s="462"/>
      <c r="G39" s="461"/>
      <c r="H39" s="461"/>
      <c r="I39" s="461"/>
      <c r="J39" s="461"/>
      <c r="K39" s="461"/>
      <c r="L39" s="461"/>
      <c r="M39" s="461"/>
      <c r="N39" s="461"/>
      <c r="O39" s="463"/>
      <c r="P39" s="464"/>
      <c r="Q39" s="464"/>
      <c r="R39" s="461"/>
      <c r="S39" s="461"/>
      <c r="T39" s="354"/>
      <c r="U39" s="354"/>
      <c r="V39" s="465"/>
      <c r="W39" s="354"/>
      <c r="X39" s="354"/>
      <c r="Y39" s="354"/>
      <c r="Z39" s="354"/>
      <c r="AA39" s="354"/>
      <c r="AB39" s="354"/>
      <c r="AC39" s="354"/>
    </row>
    <row r="40">
      <c r="A40" s="468" t="s">
        <v>667</v>
      </c>
      <c r="B40" s="469"/>
      <c r="C40" s="487">
        <v>2442.0</v>
      </c>
      <c r="D40" s="487">
        <v>172.0</v>
      </c>
      <c r="E40" s="487">
        <v>3053.0</v>
      </c>
      <c r="F40" s="488"/>
      <c r="G40" s="473"/>
      <c r="H40" s="473"/>
      <c r="I40" s="473"/>
      <c r="J40" s="470"/>
      <c r="K40" s="470"/>
      <c r="L40" s="470"/>
      <c r="M40" s="470"/>
      <c r="N40" s="470"/>
      <c r="O40" s="474"/>
      <c r="P40" s="475"/>
      <c r="Q40" s="475"/>
      <c r="R40" s="470"/>
      <c r="S40" s="470"/>
      <c r="T40" s="476"/>
      <c r="U40" s="476"/>
      <c r="V40" s="477" t="str">
        <f>V41</f>
        <v>Floor frame 2442 x 3053</v>
      </c>
      <c r="W40" s="476"/>
      <c r="X40" s="476"/>
      <c r="Y40" s="476">
        <f>C40*E40*0.000001</f>
        <v>7.455426</v>
      </c>
      <c r="Z40" s="476"/>
      <c r="AA40" s="476"/>
      <c r="AB40" s="476"/>
      <c r="AC40" s="476"/>
    </row>
    <row r="41">
      <c r="A41" s="478">
        <v>2.0</v>
      </c>
      <c r="B41" s="354" t="str">
        <f>'Bill of Quantities'!C88</f>
        <v>Floor Main Beam 46 x 146 x 2442</v>
      </c>
      <c r="C41" s="479">
        <f t="array" ref="C41">index('Bill of Quantities'!$D:$O,match($B41,'Bill of Quantities'!$C:$C,0),match(C$2,'Bill of Quantities'!$D$2:$O$2,0))</f>
        <v>46</v>
      </c>
      <c r="D41" s="479">
        <f t="array" ref="D41">index('Bill of Quantities'!$D:$O,match($B41,'Bill of Quantities'!$C:$C,0),match(D$2,'Bill of Quantities'!$D$2:$O$2,0))</f>
        <v>146</v>
      </c>
      <c r="E41" s="479">
        <f t="array" ref="E41">index('Bill of Quantities'!$D:$O,match($B41,'Bill of Quantities'!$C:$C,0),match(E$2,'Bill of Quantities'!$D$2:$O$2,0))</f>
        <v>2442</v>
      </c>
      <c r="F41" s="480">
        <f t="array" ref="F41">index('Bill of Quantities'!$D:$O,match($B41,'Bill of Quantities'!$C:$C,0),match(F$2,'Bill of Quantities'!$D$2:$O$2,0))</f>
        <v>0.016400472</v>
      </c>
      <c r="G41" s="481">
        <f t="array" ref="G41">index('Bill of Quantities'!$D:$O,match($B41,'Bill of Quantities'!$C:$C,0),match(G$2,'Bill of Quantities'!$D$2:$O$2,0))</f>
        <v>9.200664792</v>
      </c>
      <c r="H41" s="481">
        <f t="array" ref="H41">index('Bill of Quantities'!$D:$O,match($B41,'Bill of Quantities'!$C:$C,0),match(H$2,'Bill of Quantities'!$D$2:$O$2,0))</f>
        <v>14.82059813</v>
      </c>
      <c r="I41" s="479">
        <f t="array" ref="I41">index('Bill of Quantities'!$D:$O,match($B41,'Bill of Quantities'!$C:$C,0),match(I$2,'Bill of Quantities'!$D$2:$O$2,0))</f>
        <v>5</v>
      </c>
      <c r="J41" s="479" t="str">
        <f t="array" ref="J41">index('Bill of Quantities'!$D:$O,match($B41,'Bill of Quantities'!$C:$C,0),match(J$2,'Bill of Quantities'!$D$2:$O$2,0))</f>
        <v>Floor</v>
      </c>
      <c r="K41" s="479" t="str">
        <f t="array" ref="K41">index('Bill of Quantities'!$D:$O,match($B41,'Bill of Quantities'!$C:$C,0),match(K$2,'Bill of Quantities'!$D$2:$O$2,0))</f>
        <v>Main Beam</v>
      </c>
      <c r="L41" s="482">
        <f t="array" ref="L41">index('Bill of Quantities'!$D:$O,match($B41,'Bill of Quantities'!$C:$C,0),match(L$2,'Bill of Quantities'!$D$2:$O$2,0))</f>
        <v>4.1464584</v>
      </c>
      <c r="M41" s="482">
        <f t="array" ref="M41">index('Bill of Quantities'!$D:$O,match($B41,'Bill of Quantities'!$C:$C,0),match(M$2,'Bill of Quantities'!$D$2:$O$2,0))</f>
        <v>0.15625</v>
      </c>
      <c r="N41" s="482">
        <f t="array" ref="N41">index('Bill of Quantities'!$D:$O,match($B41,'Bill of Quantities'!$C:$C,0),match(N$2,'Bill of Quantities'!$D$2:$O$2,0))</f>
        <v>4.3027084</v>
      </c>
      <c r="O41" s="463">
        <f t="shared" ref="O41:R41" si="66">$A41*F41</f>
        <v>0.032800944</v>
      </c>
      <c r="P41" s="464">
        <f t="shared" si="66"/>
        <v>18.40132958</v>
      </c>
      <c r="Q41" s="464">
        <f t="shared" si="66"/>
        <v>29.64119626</v>
      </c>
      <c r="R41" s="461">
        <f t="shared" si="66"/>
        <v>10</v>
      </c>
      <c r="S41" s="483">
        <f t="shared" ref="S41:U41" si="67">$A41*L41</f>
        <v>8.2929168</v>
      </c>
      <c r="T41" s="483">
        <f t="shared" si="67"/>
        <v>0.3125</v>
      </c>
      <c r="U41" s="483">
        <f t="shared" si="67"/>
        <v>8.6054168</v>
      </c>
      <c r="V41" s="465" t="str">
        <f t="shared" ref="V41:V47" si="70">$A$40</f>
        <v>Floor frame 2442 x 3053</v>
      </c>
      <c r="W41" s="354">
        <f t="array" ref="W41">A41*index('Project Costs'!A:A,match(V41,'Project Costs'!B:B,0),1)</f>
        <v>0</v>
      </c>
      <c r="X41" s="354">
        <f t="shared" ref="X41:X47" si="71">W41*R41/60</f>
        <v>0</v>
      </c>
      <c r="Y41" s="354"/>
      <c r="Z41" s="354"/>
      <c r="AA41" s="354"/>
      <c r="AB41" s="354"/>
      <c r="AC41" s="354"/>
    </row>
    <row r="42">
      <c r="A42" s="478">
        <v>5.0</v>
      </c>
      <c r="B42" s="354" t="str">
        <f>'Bill of Quantities'!C90</f>
        <v>Floor Sub Beam 46 x 146 x 2952</v>
      </c>
      <c r="C42" s="479">
        <f t="array" ref="C42">index('Bill of Quantities'!$D:$O,match($B42,'Bill of Quantities'!$C:$C,0),match(C$2,'Bill of Quantities'!$D$2:$O$2,0))</f>
        <v>46</v>
      </c>
      <c r="D42" s="479">
        <f t="array" ref="D42">index('Bill of Quantities'!$D:$O,match($B42,'Bill of Quantities'!$C:$C,0),match(D$2,'Bill of Quantities'!$D$2:$O$2,0))</f>
        <v>146</v>
      </c>
      <c r="E42" s="479">
        <f t="array" ref="E42">index('Bill of Quantities'!$D:$O,match($B42,'Bill of Quantities'!$C:$C,0),match(E$2,'Bill of Quantities'!$D$2:$O$2,0))</f>
        <v>2952</v>
      </c>
      <c r="F42" s="480">
        <f t="array" ref="F42">index('Bill of Quantities'!$D:$O,match($B42,'Bill of Quantities'!$C:$C,0),match(F$2,'Bill of Quantities'!$D$2:$O$2,0))</f>
        <v>0.019825632</v>
      </c>
      <c r="G42" s="481">
        <f t="array" ref="G42">index('Bill of Quantities'!$D:$O,match($B42,'Bill of Quantities'!$C:$C,0),match(G$2,'Bill of Quantities'!$D$2:$O$2,0))</f>
        <v>11.12217955</v>
      </c>
      <c r="H42" s="481">
        <f t="array" ref="H42">index('Bill of Quantities'!$D:$O,match($B42,'Bill of Quantities'!$C:$C,0),match(H$2,'Bill of Quantities'!$D$2:$O$2,0))</f>
        <v>17.91580904</v>
      </c>
      <c r="I42" s="479">
        <f t="array" ref="I42">index('Bill of Quantities'!$D:$O,match($B42,'Bill of Quantities'!$C:$C,0),match(I$2,'Bill of Quantities'!$D$2:$O$2,0))</f>
        <v>5</v>
      </c>
      <c r="J42" s="479" t="str">
        <f t="array" ref="J42">index('Bill of Quantities'!$D:$O,match($B42,'Bill of Quantities'!$C:$C,0),match(J$2,'Bill of Quantities'!$D$2:$O$2,0))</f>
        <v>Floor</v>
      </c>
      <c r="K42" s="479" t="str">
        <f t="array" ref="K42">index('Bill of Quantities'!$D:$O,match($B42,'Bill of Quantities'!$C:$C,0),match(K$2,'Bill of Quantities'!$D$2:$O$2,0))</f>
        <v>Sub Beam</v>
      </c>
      <c r="L42" s="482">
        <f t="array" ref="L42">index('Bill of Quantities'!$D:$O,match($B42,'Bill of Quantities'!$C:$C,0),match(L$2,'Bill of Quantities'!$D$2:$O$2,0))</f>
        <v>5.1619176</v>
      </c>
      <c r="M42" s="482">
        <f t="array" ref="M42">index('Bill of Quantities'!$D:$O,match($B42,'Bill of Quantities'!$C:$C,0),match(M$2,'Bill of Quantities'!$D$2:$O$2,0))</f>
        <v>0.15625</v>
      </c>
      <c r="N42" s="482">
        <f t="array" ref="N42">index('Bill of Quantities'!$D:$O,match($B42,'Bill of Quantities'!$C:$C,0),match(N$2,'Bill of Quantities'!$D$2:$O$2,0))</f>
        <v>5.3181676</v>
      </c>
      <c r="O42" s="463">
        <f t="shared" ref="O42:R42" si="68">$A42*F42</f>
        <v>0.09912816</v>
      </c>
      <c r="P42" s="464">
        <f t="shared" si="68"/>
        <v>55.61089776</v>
      </c>
      <c r="Q42" s="464">
        <f t="shared" si="68"/>
        <v>89.57904522</v>
      </c>
      <c r="R42" s="461">
        <f t="shared" si="68"/>
        <v>25</v>
      </c>
      <c r="S42" s="483">
        <f t="shared" ref="S42:U42" si="69">$A42*L42</f>
        <v>25.809588</v>
      </c>
      <c r="T42" s="483">
        <f t="shared" si="69"/>
        <v>0.78125</v>
      </c>
      <c r="U42" s="483">
        <f t="shared" si="69"/>
        <v>26.590838</v>
      </c>
      <c r="V42" s="465" t="str">
        <f t="shared" si="70"/>
        <v>Floor frame 2442 x 3053</v>
      </c>
      <c r="W42" s="354">
        <f t="array" ref="W42">A42*index('Project Costs'!A:A,match(V42,'Project Costs'!B:B,0),1)</f>
        <v>0</v>
      </c>
      <c r="X42" s="354">
        <f t="shared" si="71"/>
        <v>0</v>
      </c>
      <c r="Y42" s="354"/>
      <c r="Z42" s="354"/>
      <c r="AA42" s="354"/>
      <c r="AB42" s="354"/>
      <c r="AC42" s="354"/>
    </row>
    <row r="43">
      <c r="A43" s="478">
        <v>8.0</v>
      </c>
      <c r="B43" s="354" t="str">
        <f>'Bill of Quantities'!C92</f>
        <v>Floor Support Block 46 x 146 x 548</v>
      </c>
      <c r="C43" s="479">
        <f t="array" ref="C43">index('Bill of Quantities'!$D:$O,match($B43,'Bill of Quantities'!$C:$C,0),match(C$2,'Bill of Quantities'!$D$2:$O$2,0))</f>
        <v>46</v>
      </c>
      <c r="D43" s="479">
        <f t="array" ref="D43">index('Bill of Quantities'!$D:$O,match($B43,'Bill of Quantities'!$C:$C,0),match(D$2,'Bill of Quantities'!$D$2:$O$2,0))</f>
        <v>146</v>
      </c>
      <c r="E43" s="479">
        <f t="array" ref="E43">index('Bill of Quantities'!$D:$O,match($B43,'Bill of Quantities'!$C:$C,0),match(E$2,'Bill of Quantities'!$D$2:$O$2,0))</f>
        <v>548</v>
      </c>
      <c r="F43" s="480">
        <f t="array" ref="F43">index('Bill of Quantities'!$D:$O,match($B43,'Bill of Quantities'!$C:$C,0),match(F$2,'Bill of Quantities'!$D$2:$O$2,0))</f>
        <v>0.003680368</v>
      </c>
      <c r="G43" s="481">
        <f t="array" ref="G43">index('Bill of Quantities'!$D:$O,match($B43,'Bill of Quantities'!$C:$C,0),match(G$2,'Bill of Quantities'!$D$2:$O$2,0))</f>
        <v>2.064686448</v>
      </c>
      <c r="H43" s="481">
        <f t="array" ref="H43">index('Bill of Quantities'!$D:$O,match($B43,'Bill of Quantities'!$C:$C,0),match(H$2,'Bill of Quantities'!$D$2:$O$2,0))</f>
        <v>3.32583447</v>
      </c>
      <c r="I43" s="479">
        <f t="array" ref="I43">index('Bill of Quantities'!$D:$O,match($B43,'Bill of Quantities'!$C:$C,0),match(I$2,'Bill of Quantities'!$D$2:$O$2,0))</f>
        <v>5</v>
      </c>
      <c r="J43" s="479" t="str">
        <f t="array" ref="J43">index('Bill of Quantities'!$D:$O,match($B43,'Bill of Quantities'!$C:$C,0),match(J$2,'Bill of Quantities'!$D$2:$O$2,0))</f>
        <v>Floor</v>
      </c>
      <c r="K43" s="479" t="str">
        <f t="array" ref="K43">index('Bill of Quantities'!$D:$O,match($B43,'Bill of Quantities'!$C:$C,0),match(K$2,'Bill of Quantities'!$D$2:$O$2,0))</f>
        <v>Support Block</v>
      </c>
      <c r="L43" s="482">
        <f t="array" ref="L43">index('Bill of Quantities'!$D:$O,match($B43,'Bill of Quantities'!$C:$C,0),match(L$2,'Bill of Quantities'!$D$2:$O$2,0))</f>
        <v>1.0366146</v>
      </c>
      <c r="M43" s="482">
        <f t="array" ref="M43">index('Bill of Quantities'!$D:$O,match($B43,'Bill of Quantities'!$C:$C,0),match(M$2,'Bill of Quantities'!$D$2:$O$2,0))</f>
        <v>0.15625</v>
      </c>
      <c r="N43" s="482">
        <f t="array" ref="N43">index('Bill of Quantities'!$D:$O,match($B43,'Bill of Quantities'!$C:$C,0),match(N$2,'Bill of Quantities'!$D$2:$O$2,0))</f>
        <v>1.1928646</v>
      </c>
      <c r="O43" s="463">
        <f t="shared" ref="O43:R43" si="72">$A43*F43</f>
        <v>0.029442944</v>
      </c>
      <c r="P43" s="464">
        <f t="shared" si="72"/>
        <v>16.51749158</v>
      </c>
      <c r="Q43" s="464">
        <f t="shared" si="72"/>
        <v>26.60667576</v>
      </c>
      <c r="R43" s="461">
        <f t="shared" si="72"/>
        <v>40</v>
      </c>
      <c r="S43" s="483">
        <f t="shared" ref="S43:U43" si="73">$A43*L43</f>
        <v>8.2929168</v>
      </c>
      <c r="T43" s="483">
        <f t="shared" si="73"/>
        <v>1.25</v>
      </c>
      <c r="U43" s="483">
        <f t="shared" si="73"/>
        <v>9.5429168</v>
      </c>
      <c r="V43" s="465" t="str">
        <f t="shared" si="70"/>
        <v>Floor frame 2442 x 3053</v>
      </c>
      <c r="W43" s="354">
        <f t="array" ref="W43">A43*index('Project Costs'!A:A,match(V43,'Project Costs'!B:B,0),1)</f>
        <v>0</v>
      </c>
      <c r="X43" s="354">
        <f t="shared" si="71"/>
        <v>0</v>
      </c>
      <c r="Y43" s="354"/>
      <c r="Z43" s="354"/>
      <c r="AA43" s="354"/>
      <c r="AB43" s="354"/>
      <c r="AC43" s="354"/>
    </row>
    <row r="44">
      <c r="A44" s="478">
        <v>36.0</v>
      </c>
      <c r="B44" s="354" t="str">
        <f>'Bill of Quantities'!C93</f>
        <v>Floor Plank Tongue Groove 22 x 96 x 2440</v>
      </c>
      <c r="C44" s="479">
        <f t="array" ref="C44">index('Bill of Quantities'!$D:$O,match($B44,'Bill of Quantities'!$C:$C,0),match(C$2,'Bill of Quantities'!$D$2:$O$2,0))</f>
        <v>22</v>
      </c>
      <c r="D44" s="479">
        <f t="array" ref="D44">index('Bill of Quantities'!$D:$O,match($B44,'Bill of Quantities'!$C:$C,0),match(D$2,'Bill of Quantities'!$D$2:$O$2,0))</f>
        <v>96</v>
      </c>
      <c r="E44" s="479">
        <f t="array" ref="E44">index('Bill of Quantities'!$D:$O,match($B44,'Bill of Quantities'!$C:$C,0),match(E$2,'Bill of Quantities'!$D$2:$O$2,0))</f>
        <v>2440</v>
      </c>
      <c r="F44" s="480">
        <f t="array" ref="F44">index('Bill of Quantities'!$D:$O,match($B44,'Bill of Quantities'!$C:$C,0),match(F$2,'Bill of Quantities'!$D$2:$O$2,0))</f>
        <v>0.00515328</v>
      </c>
      <c r="G44" s="481">
        <f t="array" ref="G44">index('Bill of Quantities'!$D:$O,match($B44,'Bill of Quantities'!$C:$C,0),match(G$2,'Bill of Quantities'!$D$2:$O$2,0))</f>
        <v>2.89099008</v>
      </c>
      <c r="H44" s="481">
        <f t="array" ref="H44">index('Bill of Quantities'!$D:$O,match($B44,'Bill of Quantities'!$C:$C,0),match(H$2,'Bill of Quantities'!$D$2:$O$2,0))</f>
        <v>4.656859384</v>
      </c>
      <c r="I44" s="479">
        <f t="array" ref="I44">index('Bill of Quantities'!$D:$O,match($B44,'Bill of Quantities'!$C:$C,0),match(I$2,'Bill of Quantities'!$D$2:$O$2,0))</f>
        <v>5</v>
      </c>
      <c r="J44" s="479" t="str">
        <f t="array" ref="J44">index('Bill of Quantities'!$D:$O,match($B44,'Bill of Quantities'!$C:$C,0),match(J$2,'Bill of Quantities'!$D$2:$O$2,0))</f>
        <v>Floor</v>
      </c>
      <c r="K44" s="479" t="str">
        <f t="array" ref="K44">index('Bill of Quantities'!$D:$O,match($B44,'Bill of Quantities'!$C:$C,0),match(K$2,'Bill of Quantities'!$D$2:$O$2,0))</f>
        <v>Plank Tongue Groove</v>
      </c>
      <c r="L44" s="482">
        <f t="array" ref="L44">index('Bill of Quantities'!$D:$O,match($B44,'Bill of Quantities'!$C:$C,0),match(L$2,'Bill of Quantities'!$D$2:$O$2,0))</f>
        <v>1.345344</v>
      </c>
      <c r="M44" s="482">
        <f t="array" ref="M44">index('Bill of Quantities'!$D:$O,match($B44,'Bill of Quantities'!$C:$C,0),match(M$2,'Bill of Quantities'!$D$2:$O$2,0))</f>
        <v>0.15625</v>
      </c>
      <c r="N44" s="482">
        <f t="array" ref="N44">index('Bill of Quantities'!$D:$O,match($B44,'Bill of Quantities'!$C:$C,0),match(N$2,'Bill of Quantities'!$D$2:$O$2,0))</f>
        <v>1.501594</v>
      </c>
      <c r="O44" s="463">
        <f t="shared" ref="O44:R44" si="74">$A44*F44</f>
        <v>0.18551808</v>
      </c>
      <c r="P44" s="464">
        <f t="shared" si="74"/>
        <v>104.0756429</v>
      </c>
      <c r="Q44" s="464">
        <f t="shared" si="74"/>
        <v>167.6469378</v>
      </c>
      <c r="R44" s="461">
        <f t="shared" si="74"/>
        <v>180</v>
      </c>
      <c r="S44" s="483">
        <f t="shared" ref="S44:U44" si="75">$A44*L44</f>
        <v>48.432384</v>
      </c>
      <c r="T44" s="483">
        <f t="shared" si="75"/>
        <v>5.625</v>
      </c>
      <c r="U44" s="483">
        <f t="shared" si="75"/>
        <v>54.057384</v>
      </c>
      <c r="V44" s="465" t="str">
        <f t="shared" si="70"/>
        <v>Floor frame 2442 x 3053</v>
      </c>
      <c r="W44" s="354">
        <f t="array" ref="W44">A44*index('Project Costs'!A:A,match(V44,'Project Costs'!B:B,0),1)</f>
        <v>0</v>
      </c>
      <c r="X44" s="354">
        <f t="shared" si="71"/>
        <v>0</v>
      </c>
      <c r="Y44" s="354"/>
      <c r="Z44" s="354"/>
      <c r="AA44" s="354"/>
      <c r="AB44" s="354"/>
      <c r="AC44" s="354"/>
    </row>
    <row r="45">
      <c r="A45" s="354">
        <f>A44*5</f>
        <v>180</v>
      </c>
      <c r="B45" s="354" t="str">
        <f>'Bill of Quantities'!$C$23</f>
        <v>Screw 3.5x40 small head screw SHS3540</v>
      </c>
      <c r="C45" s="479">
        <f t="array" ref="C45">index('Bill of Quantities'!$D:$O,match($B45,'Bill of Quantities'!$C:$C,0),match(C$2,'Bill of Quantities'!$D$2:$O$2,0))</f>
        <v>3.5</v>
      </c>
      <c r="D45" s="479" t="str">
        <f t="array" ref="D45">index('Bill of Quantities'!$D:$O,match($B45,'Bill of Quantities'!$C:$C,0),match(D$2,'Bill of Quantities'!$D$2:$O$2,0))</f>
        <v/>
      </c>
      <c r="E45" s="479">
        <f t="array" ref="E45">index('Bill of Quantities'!$D:$O,match($B45,'Bill of Quantities'!$C:$C,0),match(E$2,'Bill of Quantities'!$D$2:$O$2,0))</f>
        <v>40</v>
      </c>
      <c r="F45" s="485">
        <f t="array" ref="F45">index('Bill of Quantities'!$D:$O,match($B45,'Bill of Quantities'!$C:$C,0),match(F$2,'Bill of Quantities'!$D$2:$O$2,0))</f>
        <v>0.0000003848451001</v>
      </c>
      <c r="G45" s="481">
        <f t="array" ref="G45">index('Bill of Quantities'!$D:$O,match($B45,'Bill of Quantities'!$C:$C,0),match(G$2,'Bill of Quantities'!$D$2:$O$2,0))</f>
        <v>0.00296330727</v>
      </c>
      <c r="H45" s="481" t="str">
        <f t="array" ref="H45">index('Bill of Quantities'!$D:$O,match($B45,'Bill of Quantities'!$C:$C,0),match(H$2,'Bill of Quantities'!$D$2:$O$2,0))</f>
        <v/>
      </c>
      <c r="I45" s="479">
        <f t="array" ref="I45">index('Bill of Quantities'!$D:$O,match($B45,'Bill of Quantities'!$C:$C,0),match(I$2,'Bill of Quantities'!$D$2:$O$2,0))</f>
        <v>1</v>
      </c>
      <c r="J45" s="479" t="str">
        <f t="array" ref="J45">index('Bill of Quantities'!$D:$O,match($B45,'Bill of Quantities'!$C:$C,0),match(J$2,'Bill of Quantities'!$D$2:$O$2,0))</f>
        <v>Screw</v>
      </c>
      <c r="K45" s="479" t="str">
        <f t="array" ref="K45">index('Bill of Quantities'!$D:$O,match($B45,'Bill of Quantities'!$C:$C,0),match(K$2,'Bill of Quantities'!$D$2:$O$2,0))</f>
        <v>Flooring</v>
      </c>
      <c r="L45" s="482">
        <f t="array" ref="L45">index('Bill of Quantities'!$D:$O,match($B45,'Bill of Quantities'!$C:$C,0),match(L$2,'Bill of Quantities'!$D$2:$O$2,0))</f>
        <v>0.04629755646</v>
      </c>
      <c r="M45" s="482">
        <f t="array" ref="M45">index('Bill of Quantities'!$D:$O,match($B45,'Bill of Quantities'!$C:$C,0),match(M$2,'Bill of Quantities'!$D$2:$O$2,0))</f>
        <v>0.03125</v>
      </c>
      <c r="N45" s="482">
        <f t="array" ref="N45">index('Bill of Quantities'!$D:$O,match($B45,'Bill of Quantities'!$C:$C,0),match(N$2,'Bill of Quantities'!$D$2:$O$2,0))</f>
        <v>0.07754755646</v>
      </c>
      <c r="O45" s="463">
        <f t="shared" ref="O45:R45" si="76">$A45*F45</f>
        <v>0.00006927211801</v>
      </c>
      <c r="P45" s="464">
        <f t="shared" si="76"/>
        <v>0.5333953087</v>
      </c>
      <c r="Q45" s="464">
        <f t="shared" si="76"/>
        <v>0</v>
      </c>
      <c r="R45" s="461">
        <f t="shared" si="76"/>
        <v>180</v>
      </c>
      <c r="S45" s="483">
        <f t="shared" ref="S45:U45" si="77">$A45*L45</f>
        <v>8.333560162</v>
      </c>
      <c r="T45" s="483">
        <f t="shared" si="77"/>
        <v>5.625</v>
      </c>
      <c r="U45" s="483">
        <f t="shared" si="77"/>
        <v>13.95856016</v>
      </c>
      <c r="V45" s="465" t="str">
        <f t="shared" si="70"/>
        <v>Floor frame 2442 x 3053</v>
      </c>
      <c r="W45" s="354">
        <f t="array" ref="W45">A45*index('Project Costs'!A:A,match(V45,'Project Costs'!B:B,0),1)</f>
        <v>0</v>
      </c>
      <c r="X45" s="354">
        <f t="shared" si="71"/>
        <v>0</v>
      </c>
      <c r="Y45" s="354"/>
      <c r="Z45" s="354"/>
      <c r="AA45" s="354"/>
      <c r="AB45" s="354"/>
      <c r="AC45" s="354"/>
    </row>
    <row r="46">
      <c r="A46" s="478">
        <v>10.0</v>
      </c>
      <c r="B46" s="354" t="str">
        <f>'Bill of Quantities'!C29</f>
        <v>Screw 6x100 semi threaded HBS6100</v>
      </c>
      <c r="C46" s="479">
        <f t="array" ref="C46">index('Bill of Quantities'!$D:$O,match($B46,'Bill of Quantities'!$C:$C,0),match(C$2,'Bill of Quantities'!$D$2:$O$2,0))</f>
        <v>6</v>
      </c>
      <c r="D46" s="479" t="str">
        <f t="array" ref="D46">index('Bill of Quantities'!$D:$O,match($B46,'Bill of Quantities'!$C:$C,0),match(D$2,'Bill of Quantities'!$D$2:$O$2,0))</f>
        <v/>
      </c>
      <c r="E46" s="479">
        <f t="array" ref="E46">index('Bill of Quantities'!$D:$O,match($B46,'Bill of Quantities'!$C:$C,0),match(E$2,'Bill of Quantities'!$D$2:$O$2,0))</f>
        <v>100</v>
      </c>
      <c r="F46" s="485">
        <f t="array" ref="F46">index('Bill of Quantities'!$D:$O,match($B46,'Bill of Quantities'!$C:$C,0),match(F$2,'Bill of Quantities'!$D$2:$O$2,0))</f>
        <v>0.000002827433388</v>
      </c>
      <c r="G46" s="481">
        <f t="array" ref="G46">index('Bill of Quantities'!$D:$O,match($B46,'Bill of Quantities'!$C:$C,0),match(G$2,'Bill of Quantities'!$D$2:$O$2,0))</f>
        <v>0.02177123709</v>
      </c>
      <c r="H46" s="481" t="str">
        <f t="array" ref="H46">index('Bill of Quantities'!$D:$O,match($B46,'Bill of Quantities'!$C:$C,0),match(H$2,'Bill of Quantities'!$D$2:$O$2,0))</f>
        <v/>
      </c>
      <c r="I46" s="479">
        <f t="array" ref="I46">index('Bill of Quantities'!$D:$O,match($B46,'Bill of Quantities'!$C:$C,0),match(I$2,'Bill of Quantities'!$D$2:$O$2,0))</f>
        <v>1</v>
      </c>
      <c r="J46" s="479" t="str">
        <f t="array" ref="J46">index('Bill of Quantities'!$D:$O,match($B46,'Bill of Quantities'!$C:$C,0),match(J$2,'Bill of Quantities'!$D$2:$O$2,0))</f>
        <v>Screw</v>
      </c>
      <c r="K46" s="479" t="str">
        <f t="array" ref="K46">index('Bill of Quantities'!$D:$O,match($B46,'Bill of Quantities'!$C:$C,0),match(K$2,'Bill of Quantities'!$D$2:$O$2,0))</f>
        <v>Frames</v>
      </c>
      <c r="L46" s="482">
        <f t="array" ref="L46">index('Bill of Quantities'!$D:$O,match($B46,'Bill of Quantities'!$C:$C,0),match(L$2,'Bill of Quantities'!$D$2:$O$2,0))</f>
        <v>0.06</v>
      </c>
      <c r="M46" s="482">
        <f t="array" ref="M46">index('Bill of Quantities'!$D:$O,match($B46,'Bill of Quantities'!$C:$C,0),match(M$2,'Bill of Quantities'!$D$2:$O$2,0))</f>
        <v>0.03125</v>
      </c>
      <c r="N46" s="482">
        <f t="array" ref="N46">index('Bill of Quantities'!$D:$O,match($B46,'Bill of Quantities'!$C:$C,0),match(N$2,'Bill of Quantities'!$D$2:$O$2,0))</f>
        <v>0.09125</v>
      </c>
      <c r="O46" s="463">
        <f t="shared" ref="O46:R46" si="78">$A46*F46</f>
        <v>0.00002827433388</v>
      </c>
      <c r="P46" s="464">
        <f t="shared" si="78"/>
        <v>0.2177123709</v>
      </c>
      <c r="Q46" s="464">
        <f t="shared" si="78"/>
        <v>0</v>
      </c>
      <c r="R46" s="461">
        <f t="shared" si="78"/>
        <v>10</v>
      </c>
      <c r="S46" s="483">
        <f t="shared" ref="S46:U46" si="79">$A46*L46</f>
        <v>0.6</v>
      </c>
      <c r="T46" s="483">
        <f t="shared" si="79"/>
        <v>0.3125</v>
      </c>
      <c r="U46" s="483">
        <f t="shared" si="79"/>
        <v>0.9125</v>
      </c>
      <c r="V46" s="465" t="str">
        <f t="shared" si="70"/>
        <v>Floor frame 2442 x 3053</v>
      </c>
      <c r="W46" s="354">
        <f t="array" ref="W46">A46*index('Project Costs'!A:A,match(V46,'Project Costs'!B:B,0),1)</f>
        <v>0</v>
      </c>
      <c r="X46" s="354">
        <f t="shared" si="71"/>
        <v>0</v>
      </c>
      <c r="Y46" s="354"/>
      <c r="Z46" s="354"/>
      <c r="AA46" s="354"/>
      <c r="AB46" s="354"/>
      <c r="AC46" s="354"/>
    </row>
    <row r="47">
      <c r="A47" s="354">
        <f>A42*4+A43*4</f>
        <v>52</v>
      </c>
      <c r="B47" s="354" t="str">
        <f>'Bill of Quantities'!C30</f>
        <v>Screw 6x120 semi threaded HBS6120</v>
      </c>
      <c r="C47" s="479">
        <f t="array" ref="C47">index('Bill of Quantities'!$D:$O,match($B47,'Bill of Quantities'!$C:$C,0),match(C$2,'Bill of Quantities'!$D$2:$O$2,0))</f>
        <v>6</v>
      </c>
      <c r="D47" s="479" t="str">
        <f t="array" ref="D47">index('Bill of Quantities'!$D:$O,match($B47,'Bill of Quantities'!$C:$C,0),match(D$2,'Bill of Quantities'!$D$2:$O$2,0))</f>
        <v/>
      </c>
      <c r="E47" s="479">
        <f t="array" ref="E47">index('Bill of Quantities'!$D:$O,match($B47,'Bill of Quantities'!$C:$C,0),match(E$2,'Bill of Quantities'!$D$2:$O$2,0))</f>
        <v>120</v>
      </c>
      <c r="F47" s="485">
        <f t="array" ref="F47">index('Bill of Quantities'!$D:$O,match($B47,'Bill of Quantities'!$C:$C,0),match(F$2,'Bill of Quantities'!$D$2:$O$2,0))</f>
        <v>0.000003392920066</v>
      </c>
      <c r="G47" s="481">
        <f t="array" ref="G47">index('Bill of Quantities'!$D:$O,match($B47,'Bill of Quantities'!$C:$C,0),match(G$2,'Bill of Quantities'!$D$2:$O$2,0))</f>
        <v>0.02612548451</v>
      </c>
      <c r="H47" s="481" t="str">
        <f t="array" ref="H47">index('Bill of Quantities'!$D:$O,match($B47,'Bill of Quantities'!$C:$C,0),match(H$2,'Bill of Quantities'!$D$2:$O$2,0))</f>
        <v/>
      </c>
      <c r="I47" s="479">
        <f t="array" ref="I47">index('Bill of Quantities'!$D:$O,match($B47,'Bill of Quantities'!$C:$C,0),match(I$2,'Bill of Quantities'!$D$2:$O$2,0))</f>
        <v>1</v>
      </c>
      <c r="J47" s="479" t="str">
        <f t="array" ref="J47">index('Bill of Quantities'!$D:$O,match($B47,'Bill of Quantities'!$C:$C,0),match(J$2,'Bill of Quantities'!$D$2:$O$2,0))</f>
        <v>Screw</v>
      </c>
      <c r="K47" s="479" t="str">
        <f t="array" ref="K47">index('Bill of Quantities'!$D:$O,match($B47,'Bill of Quantities'!$C:$C,0),match(K$2,'Bill of Quantities'!$D$2:$O$2,0))</f>
        <v>Frames</v>
      </c>
      <c r="L47" s="482">
        <f t="array" ref="L47">index('Bill of Quantities'!$D:$O,match($B47,'Bill of Quantities'!$C:$C,0),match(L$2,'Bill of Quantities'!$D$2:$O$2,0))</f>
        <v>0.06</v>
      </c>
      <c r="M47" s="482">
        <f t="array" ref="M47">index('Bill of Quantities'!$D:$O,match($B47,'Bill of Quantities'!$C:$C,0),match(M$2,'Bill of Quantities'!$D$2:$O$2,0))</f>
        <v>0.03125</v>
      </c>
      <c r="N47" s="482">
        <f t="array" ref="N47">index('Bill of Quantities'!$D:$O,match($B47,'Bill of Quantities'!$C:$C,0),match(N$2,'Bill of Quantities'!$D$2:$O$2,0))</f>
        <v>0.09125</v>
      </c>
      <c r="O47" s="463">
        <f t="shared" ref="O47:R47" si="80">$A47*F47</f>
        <v>0.0001764318434</v>
      </c>
      <c r="P47" s="464">
        <f t="shared" si="80"/>
        <v>1.358525194</v>
      </c>
      <c r="Q47" s="464">
        <f t="shared" si="80"/>
        <v>0</v>
      </c>
      <c r="R47" s="461">
        <f t="shared" si="80"/>
        <v>52</v>
      </c>
      <c r="S47" s="483">
        <f t="shared" ref="S47:U47" si="81">$A47*L47</f>
        <v>3.12</v>
      </c>
      <c r="T47" s="483">
        <f t="shared" si="81"/>
        <v>1.625</v>
      </c>
      <c r="U47" s="483">
        <f t="shared" si="81"/>
        <v>4.745</v>
      </c>
      <c r="V47" s="465" t="str">
        <f t="shared" si="70"/>
        <v>Floor frame 2442 x 3053</v>
      </c>
      <c r="W47" s="354">
        <f t="array" ref="W47">A47*index('Project Costs'!A:A,match(V47,'Project Costs'!B:B,0),1)</f>
        <v>0</v>
      </c>
      <c r="X47" s="354">
        <f t="shared" si="71"/>
        <v>0</v>
      </c>
      <c r="Y47" s="354"/>
      <c r="Z47" s="354"/>
      <c r="AA47" s="354"/>
      <c r="AB47" s="354"/>
      <c r="AC47" s="354"/>
    </row>
    <row r="48">
      <c r="A48" s="354"/>
      <c r="B48" s="354"/>
      <c r="C48" s="461"/>
      <c r="D48" s="461"/>
      <c r="E48" s="461"/>
      <c r="F48" s="462"/>
      <c r="G48" s="461"/>
      <c r="H48" s="461"/>
      <c r="I48" s="461"/>
      <c r="J48" s="461"/>
      <c r="K48" s="461"/>
      <c r="L48" s="461"/>
      <c r="M48" s="461"/>
      <c r="N48" s="461"/>
      <c r="O48" s="463"/>
      <c r="P48" s="464"/>
      <c r="Q48" s="464"/>
      <c r="R48" s="461"/>
      <c r="S48" s="461"/>
      <c r="T48" s="354"/>
      <c r="U48" s="354"/>
      <c r="V48" s="465"/>
      <c r="W48" s="354"/>
      <c r="X48" s="354"/>
      <c r="Y48" s="354"/>
      <c r="Z48" s="354"/>
      <c r="AA48" s="354"/>
      <c r="AB48" s="354"/>
      <c r="AC48" s="354"/>
    </row>
    <row r="49">
      <c r="A49" s="468" t="s">
        <v>668</v>
      </c>
      <c r="B49" s="469"/>
      <c r="C49" s="487">
        <v>2442.0</v>
      </c>
      <c r="D49" s="487">
        <v>172.0</v>
      </c>
      <c r="E49" s="487">
        <v>3053.0</v>
      </c>
      <c r="F49" s="488"/>
      <c r="G49" s="473"/>
      <c r="H49" s="473"/>
      <c r="I49" s="473"/>
      <c r="J49" s="470"/>
      <c r="K49" s="470"/>
      <c r="L49" s="470"/>
      <c r="M49" s="470"/>
      <c r="N49" s="470"/>
      <c r="O49" s="474"/>
      <c r="P49" s="475"/>
      <c r="Q49" s="475"/>
      <c r="R49" s="470"/>
      <c r="S49" s="470"/>
      <c r="T49" s="476"/>
      <c r="U49" s="476"/>
      <c r="V49" s="477" t="str">
        <f>A49</f>
        <v>Floor frame 2442 x 3663</v>
      </c>
      <c r="W49" s="476"/>
      <c r="X49" s="476"/>
      <c r="Y49" s="476">
        <f>C49*E49*0.000001</f>
        <v>7.455426</v>
      </c>
      <c r="Z49" s="476"/>
      <c r="AA49" s="476"/>
      <c r="AB49" s="476"/>
      <c r="AC49" s="476"/>
    </row>
    <row r="50">
      <c r="A50" s="478">
        <v>2.0</v>
      </c>
      <c r="B50" s="354" t="str">
        <f t="shared" ref="B50:B56" si="84">B41</f>
        <v>Floor Main Beam 46 x 146 x 2442</v>
      </c>
      <c r="C50" s="479">
        <f t="array" ref="C50">index('Bill of Quantities'!$D:$O,match($B50,'Bill of Quantities'!$C:$C,0),match(C$2,'Bill of Quantities'!$D$2:$O$2,0))</f>
        <v>46</v>
      </c>
      <c r="D50" s="479">
        <f t="array" ref="D50">index('Bill of Quantities'!$D:$O,match($B50,'Bill of Quantities'!$C:$C,0),match(D$2,'Bill of Quantities'!$D$2:$O$2,0))</f>
        <v>146</v>
      </c>
      <c r="E50" s="479">
        <f t="array" ref="E50">index('Bill of Quantities'!$D:$O,match($B50,'Bill of Quantities'!$C:$C,0),match(E$2,'Bill of Quantities'!$D$2:$O$2,0))</f>
        <v>2442</v>
      </c>
      <c r="F50" s="480">
        <f t="array" ref="F50">index('Bill of Quantities'!$D:$O,match($B50,'Bill of Quantities'!$C:$C,0),match(F$2,'Bill of Quantities'!$D$2:$O$2,0))</f>
        <v>0.016400472</v>
      </c>
      <c r="G50" s="481">
        <f t="array" ref="G50">index('Bill of Quantities'!$D:$O,match($B50,'Bill of Quantities'!$C:$C,0),match(G$2,'Bill of Quantities'!$D$2:$O$2,0))</f>
        <v>9.200664792</v>
      </c>
      <c r="H50" s="481">
        <f t="array" ref="H50">index('Bill of Quantities'!$D:$O,match($B50,'Bill of Quantities'!$C:$C,0),match(H$2,'Bill of Quantities'!$D$2:$O$2,0))</f>
        <v>14.82059813</v>
      </c>
      <c r="I50" s="479">
        <f t="array" ref="I50">index('Bill of Quantities'!$D:$O,match($B50,'Bill of Quantities'!$C:$C,0),match(I$2,'Bill of Quantities'!$D$2:$O$2,0))</f>
        <v>5</v>
      </c>
      <c r="J50" s="479" t="str">
        <f t="array" ref="J50">index('Bill of Quantities'!$D:$O,match($B50,'Bill of Quantities'!$C:$C,0),match(J$2,'Bill of Quantities'!$D$2:$O$2,0))</f>
        <v>Floor</v>
      </c>
      <c r="K50" s="479" t="str">
        <f t="array" ref="K50">index('Bill of Quantities'!$D:$O,match($B50,'Bill of Quantities'!$C:$C,0),match(K$2,'Bill of Quantities'!$D$2:$O$2,0))</f>
        <v>Main Beam</v>
      </c>
      <c r="L50" s="482">
        <f t="array" ref="L50">index('Bill of Quantities'!$D:$O,match($B50,'Bill of Quantities'!$C:$C,0),match(L$2,'Bill of Quantities'!$D$2:$O$2,0))</f>
        <v>4.1464584</v>
      </c>
      <c r="M50" s="482">
        <f t="array" ref="M50">index('Bill of Quantities'!$D:$O,match($B50,'Bill of Quantities'!$C:$C,0),match(M$2,'Bill of Quantities'!$D$2:$O$2,0))</f>
        <v>0.15625</v>
      </c>
      <c r="N50" s="482">
        <f t="array" ref="N50">index('Bill of Quantities'!$D:$O,match($B50,'Bill of Quantities'!$C:$C,0),match(N$2,'Bill of Quantities'!$D$2:$O$2,0))</f>
        <v>4.3027084</v>
      </c>
      <c r="O50" s="463">
        <f t="shared" ref="O50:R50" si="82">$A50*F50</f>
        <v>0.032800944</v>
      </c>
      <c r="P50" s="464">
        <f t="shared" si="82"/>
        <v>18.40132958</v>
      </c>
      <c r="Q50" s="464">
        <f t="shared" si="82"/>
        <v>29.64119626</v>
      </c>
      <c r="R50" s="461">
        <f t="shared" si="82"/>
        <v>10</v>
      </c>
      <c r="S50" s="483">
        <f t="shared" ref="S50:U50" si="83">$A50*L50</f>
        <v>8.2929168</v>
      </c>
      <c r="T50" s="483">
        <f t="shared" si="83"/>
        <v>0.3125</v>
      </c>
      <c r="U50" s="483">
        <f t="shared" si="83"/>
        <v>8.6054168</v>
      </c>
      <c r="V50" s="465" t="str">
        <f t="shared" ref="V50:V56" si="87">$A$49</f>
        <v>Floor frame 2442 x 3663</v>
      </c>
      <c r="W50" s="354">
        <f t="array" ref="W50">A50*index('Project Costs'!A:A,match(V50,'Project Costs'!B:B,0),1)</f>
        <v>0</v>
      </c>
      <c r="X50" s="354">
        <f t="shared" ref="X50:X56" si="88">W50*R50/60</f>
        <v>0</v>
      </c>
      <c r="Y50" s="354"/>
      <c r="Z50" s="354"/>
      <c r="AA50" s="354"/>
      <c r="AB50" s="354"/>
      <c r="AC50" s="354"/>
    </row>
    <row r="51">
      <c r="A51" s="478">
        <v>5.0</v>
      </c>
      <c r="B51" s="354" t="str">
        <f t="shared" si="84"/>
        <v>Floor Sub Beam 46 x 146 x 2952</v>
      </c>
      <c r="C51" s="479">
        <f t="array" ref="C51">index('Bill of Quantities'!$D:$O,match($B51,'Bill of Quantities'!$C:$C,0),match(C$2,'Bill of Quantities'!$D$2:$O$2,0))</f>
        <v>46</v>
      </c>
      <c r="D51" s="479">
        <f t="array" ref="D51">index('Bill of Quantities'!$D:$O,match($B51,'Bill of Quantities'!$C:$C,0),match(D$2,'Bill of Quantities'!$D$2:$O$2,0))</f>
        <v>146</v>
      </c>
      <c r="E51" s="479">
        <f t="array" ref="E51">index('Bill of Quantities'!$D:$O,match($B51,'Bill of Quantities'!$C:$C,0),match(E$2,'Bill of Quantities'!$D$2:$O$2,0))</f>
        <v>2952</v>
      </c>
      <c r="F51" s="480">
        <f t="array" ref="F51">index('Bill of Quantities'!$D:$O,match($B51,'Bill of Quantities'!$C:$C,0),match(F$2,'Bill of Quantities'!$D$2:$O$2,0))</f>
        <v>0.019825632</v>
      </c>
      <c r="G51" s="481">
        <f t="array" ref="G51">index('Bill of Quantities'!$D:$O,match($B51,'Bill of Quantities'!$C:$C,0),match(G$2,'Bill of Quantities'!$D$2:$O$2,0))</f>
        <v>11.12217955</v>
      </c>
      <c r="H51" s="481">
        <f t="array" ref="H51">index('Bill of Quantities'!$D:$O,match($B51,'Bill of Quantities'!$C:$C,0),match(H$2,'Bill of Quantities'!$D$2:$O$2,0))</f>
        <v>17.91580904</v>
      </c>
      <c r="I51" s="479">
        <f t="array" ref="I51">index('Bill of Quantities'!$D:$O,match($B51,'Bill of Quantities'!$C:$C,0),match(I$2,'Bill of Quantities'!$D$2:$O$2,0))</f>
        <v>5</v>
      </c>
      <c r="J51" s="479" t="str">
        <f t="array" ref="J51">index('Bill of Quantities'!$D:$O,match($B51,'Bill of Quantities'!$C:$C,0),match(J$2,'Bill of Quantities'!$D$2:$O$2,0))</f>
        <v>Floor</v>
      </c>
      <c r="K51" s="479" t="str">
        <f t="array" ref="K51">index('Bill of Quantities'!$D:$O,match($B51,'Bill of Quantities'!$C:$C,0),match(K$2,'Bill of Quantities'!$D$2:$O$2,0))</f>
        <v>Sub Beam</v>
      </c>
      <c r="L51" s="482">
        <f t="array" ref="L51">index('Bill of Quantities'!$D:$O,match($B51,'Bill of Quantities'!$C:$C,0),match(L$2,'Bill of Quantities'!$D$2:$O$2,0))</f>
        <v>5.1619176</v>
      </c>
      <c r="M51" s="482">
        <f t="array" ref="M51">index('Bill of Quantities'!$D:$O,match($B51,'Bill of Quantities'!$C:$C,0),match(M$2,'Bill of Quantities'!$D$2:$O$2,0))</f>
        <v>0.15625</v>
      </c>
      <c r="N51" s="482">
        <f t="array" ref="N51">index('Bill of Quantities'!$D:$O,match($B51,'Bill of Quantities'!$C:$C,0),match(N$2,'Bill of Quantities'!$D$2:$O$2,0))</f>
        <v>5.3181676</v>
      </c>
      <c r="O51" s="463">
        <f t="shared" ref="O51:R51" si="85">$A51*F51</f>
        <v>0.09912816</v>
      </c>
      <c r="P51" s="464">
        <f t="shared" si="85"/>
        <v>55.61089776</v>
      </c>
      <c r="Q51" s="464">
        <f t="shared" si="85"/>
        <v>89.57904522</v>
      </c>
      <c r="R51" s="461">
        <f t="shared" si="85"/>
        <v>25</v>
      </c>
      <c r="S51" s="483">
        <f t="shared" ref="S51:U51" si="86">$A51*L51</f>
        <v>25.809588</v>
      </c>
      <c r="T51" s="483">
        <f t="shared" si="86"/>
        <v>0.78125</v>
      </c>
      <c r="U51" s="483">
        <f t="shared" si="86"/>
        <v>26.590838</v>
      </c>
      <c r="V51" s="465" t="str">
        <f t="shared" si="87"/>
        <v>Floor frame 2442 x 3663</v>
      </c>
      <c r="W51" s="354">
        <f t="array" ref="W51">A51*index('Project Costs'!A:A,match(V51,'Project Costs'!B:B,0),1)</f>
        <v>0</v>
      </c>
      <c r="X51" s="354">
        <f t="shared" si="88"/>
        <v>0</v>
      </c>
      <c r="Y51" s="354"/>
      <c r="Z51" s="354"/>
      <c r="AA51" s="354"/>
      <c r="AB51" s="354"/>
      <c r="AC51" s="354"/>
    </row>
    <row r="52">
      <c r="A52" s="478">
        <v>8.0</v>
      </c>
      <c r="B52" s="354" t="str">
        <f t="shared" si="84"/>
        <v>Floor Support Block 46 x 146 x 548</v>
      </c>
      <c r="C52" s="479">
        <f t="array" ref="C52">index('Bill of Quantities'!$D:$O,match($B52,'Bill of Quantities'!$C:$C,0),match(C$2,'Bill of Quantities'!$D$2:$O$2,0))</f>
        <v>46</v>
      </c>
      <c r="D52" s="479">
        <f t="array" ref="D52">index('Bill of Quantities'!$D:$O,match($B52,'Bill of Quantities'!$C:$C,0),match(D$2,'Bill of Quantities'!$D$2:$O$2,0))</f>
        <v>146</v>
      </c>
      <c r="E52" s="479">
        <f t="array" ref="E52">index('Bill of Quantities'!$D:$O,match($B52,'Bill of Quantities'!$C:$C,0),match(E$2,'Bill of Quantities'!$D$2:$O$2,0))</f>
        <v>548</v>
      </c>
      <c r="F52" s="480">
        <f t="array" ref="F52">index('Bill of Quantities'!$D:$O,match($B52,'Bill of Quantities'!$C:$C,0),match(F$2,'Bill of Quantities'!$D$2:$O$2,0))</f>
        <v>0.003680368</v>
      </c>
      <c r="G52" s="481">
        <f t="array" ref="G52">index('Bill of Quantities'!$D:$O,match($B52,'Bill of Quantities'!$C:$C,0),match(G$2,'Bill of Quantities'!$D$2:$O$2,0))</f>
        <v>2.064686448</v>
      </c>
      <c r="H52" s="481">
        <f t="array" ref="H52">index('Bill of Quantities'!$D:$O,match($B52,'Bill of Quantities'!$C:$C,0),match(H$2,'Bill of Quantities'!$D$2:$O$2,0))</f>
        <v>3.32583447</v>
      </c>
      <c r="I52" s="479">
        <f t="array" ref="I52">index('Bill of Quantities'!$D:$O,match($B52,'Bill of Quantities'!$C:$C,0),match(I$2,'Bill of Quantities'!$D$2:$O$2,0))</f>
        <v>5</v>
      </c>
      <c r="J52" s="479" t="str">
        <f t="array" ref="J52">index('Bill of Quantities'!$D:$O,match($B52,'Bill of Quantities'!$C:$C,0),match(J$2,'Bill of Quantities'!$D$2:$O$2,0))</f>
        <v>Floor</v>
      </c>
      <c r="K52" s="479" t="str">
        <f t="array" ref="K52">index('Bill of Quantities'!$D:$O,match($B52,'Bill of Quantities'!$C:$C,0),match(K$2,'Bill of Quantities'!$D$2:$O$2,0))</f>
        <v>Support Block</v>
      </c>
      <c r="L52" s="482">
        <f t="array" ref="L52">index('Bill of Quantities'!$D:$O,match($B52,'Bill of Quantities'!$C:$C,0),match(L$2,'Bill of Quantities'!$D$2:$O$2,0))</f>
        <v>1.0366146</v>
      </c>
      <c r="M52" s="482">
        <f t="array" ref="M52">index('Bill of Quantities'!$D:$O,match($B52,'Bill of Quantities'!$C:$C,0),match(M$2,'Bill of Quantities'!$D$2:$O$2,0))</f>
        <v>0.15625</v>
      </c>
      <c r="N52" s="482">
        <f t="array" ref="N52">index('Bill of Quantities'!$D:$O,match($B52,'Bill of Quantities'!$C:$C,0),match(N$2,'Bill of Quantities'!$D$2:$O$2,0))</f>
        <v>1.1928646</v>
      </c>
      <c r="O52" s="463">
        <f t="shared" ref="O52:R52" si="89">$A52*F52</f>
        <v>0.029442944</v>
      </c>
      <c r="P52" s="464">
        <f t="shared" si="89"/>
        <v>16.51749158</v>
      </c>
      <c r="Q52" s="464">
        <f t="shared" si="89"/>
        <v>26.60667576</v>
      </c>
      <c r="R52" s="461">
        <f t="shared" si="89"/>
        <v>40</v>
      </c>
      <c r="S52" s="483">
        <f t="shared" ref="S52:U52" si="90">$A52*L52</f>
        <v>8.2929168</v>
      </c>
      <c r="T52" s="483">
        <f t="shared" si="90"/>
        <v>1.25</v>
      </c>
      <c r="U52" s="483">
        <f t="shared" si="90"/>
        <v>9.5429168</v>
      </c>
      <c r="V52" s="465" t="str">
        <f t="shared" si="87"/>
        <v>Floor frame 2442 x 3663</v>
      </c>
      <c r="W52" s="354">
        <f t="array" ref="W52">A52*index('Project Costs'!A:A,match(V52,'Project Costs'!B:B,0),1)</f>
        <v>0</v>
      </c>
      <c r="X52" s="354">
        <f t="shared" si="88"/>
        <v>0</v>
      </c>
      <c r="Y52" s="354"/>
      <c r="Z52" s="354"/>
      <c r="AA52" s="354"/>
      <c r="AB52" s="354"/>
      <c r="AC52" s="354"/>
    </row>
    <row r="53">
      <c r="A53" s="478">
        <v>36.0</v>
      </c>
      <c r="B53" s="354" t="str">
        <f t="shared" si="84"/>
        <v>Floor Plank Tongue Groove 22 x 96 x 2440</v>
      </c>
      <c r="C53" s="479">
        <f t="array" ref="C53">index('Bill of Quantities'!$D:$O,match($B53,'Bill of Quantities'!$C:$C,0),match(C$2,'Bill of Quantities'!$D$2:$O$2,0))</f>
        <v>22</v>
      </c>
      <c r="D53" s="479">
        <f t="array" ref="D53">index('Bill of Quantities'!$D:$O,match($B53,'Bill of Quantities'!$C:$C,0),match(D$2,'Bill of Quantities'!$D$2:$O$2,0))</f>
        <v>96</v>
      </c>
      <c r="E53" s="479">
        <f t="array" ref="E53">index('Bill of Quantities'!$D:$O,match($B53,'Bill of Quantities'!$C:$C,0),match(E$2,'Bill of Quantities'!$D$2:$O$2,0))</f>
        <v>2440</v>
      </c>
      <c r="F53" s="480">
        <f t="array" ref="F53">index('Bill of Quantities'!$D:$O,match($B53,'Bill of Quantities'!$C:$C,0),match(F$2,'Bill of Quantities'!$D$2:$O$2,0))</f>
        <v>0.00515328</v>
      </c>
      <c r="G53" s="481">
        <f t="array" ref="G53">index('Bill of Quantities'!$D:$O,match($B53,'Bill of Quantities'!$C:$C,0),match(G$2,'Bill of Quantities'!$D$2:$O$2,0))</f>
        <v>2.89099008</v>
      </c>
      <c r="H53" s="481">
        <f t="array" ref="H53">index('Bill of Quantities'!$D:$O,match($B53,'Bill of Quantities'!$C:$C,0),match(H$2,'Bill of Quantities'!$D$2:$O$2,0))</f>
        <v>4.656859384</v>
      </c>
      <c r="I53" s="479">
        <f t="array" ref="I53">index('Bill of Quantities'!$D:$O,match($B53,'Bill of Quantities'!$C:$C,0),match(I$2,'Bill of Quantities'!$D$2:$O$2,0))</f>
        <v>5</v>
      </c>
      <c r="J53" s="479" t="str">
        <f t="array" ref="J53">index('Bill of Quantities'!$D:$O,match($B53,'Bill of Quantities'!$C:$C,0),match(J$2,'Bill of Quantities'!$D$2:$O$2,0))</f>
        <v>Floor</v>
      </c>
      <c r="K53" s="479" t="str">
        <f t="array" ref="K53">index('Bill of Quantities'!$D:$O,match($B53,'Bill of Quantities'!$C:$C,0),match(K$2,'Bill of Quantities'!$D$2:$O$2,0))</f>
        <v>Plank Tongue Groove</v>
      </c>
      <c r="L53" s="482">
        <f t="array" ref="L53">index('Bill of Quantities'!$D:$O,match($B53,'Bill of Quantities'!$C:$C,0),match(L$2,'Bill of Quantities'!$D$2:$O$2,0))</f>
        <v>1.345344</v>
      </c>
      <c r="M53" s="482">
        <f t="array" ref="M53">index('Bill of Quantities'!$D:$O,match($B53,'Bill of Quantities'!$C:$C,0),match(M$2,'Bill of Quantities'!$D$2:$O$2,0))</f>
        <v>0.15625</v>
      </c>
      <c r="N53" s="482">
        <f t="array" ref="N53">index('Bill of Quantities'!$D:$O,match($B53,'Bill of Quantities'!$C:$C,0),match(N$2,'Bill of Quantities'!$D$2:$O$2,0))</f>
        <v>1.501594</v>
      </c>
      <c r="O53" s="463">
        <f t="shared" ref="O53:R53" si="91">$A53*F53</f>
        <v>0.18551808</v>
      </c>
      <c r="P53" s="464">
        <f t="shared" si="91"/>
        <v>104.0756429</v>
      </c>
      <c r="Q53" s="464">
        <f t="shared" si="91"/>
        <v>167.6469378</v>
      </c>
      <c r="R53" s="461">
        <f t="shared" si="91"/>
        <v>180</v>
      </c>
      <c r="S53" s="483">
        <f t="shared" ref="S53:U53" si="92">$A53*L53</f>
        <v>48.432384</v>
      </c>
      <c r="T53" s="483">
        <f t="shared" si="92"/>
        <v>5.625</v>
      </c>
      <c r="U53" s="483">
        <f t="shared" si="92"/>
        <v>54.057384</v>
      </c>
      <c r="V53" s="465" t="str">
        <f t="shared" si="87"/>
        <v>Floor frame 2442 x 3663</v>
      </c>
      <c r="W53" s="354">
        <f t="array" ref="W53">A53*index('Project Costs'!A:A,match(V53,'Project Costs'!B:B,0),1)</f>
        <v>0</v>
      </c>
      <c r="X53" s="354">
        <f t="shared" si="88"/>
        <v>0</v>
      </c>
      <c r="Y53" s="354"/>
      <c r="Z53" s="354"/>
      <c r="AA53" s="354"/>
      <c r="AB53" s="354"/>
      <c r="AC53" s="354"/>
    </row>
    <row r="54">
      <c r="A54" s="354">
        <f>A53*5</f>
        <v>180</v>
      </c>
      <c r="B54" s="354" t="str">
        <f t="shared" si="84"/>
        <v>Screw 3.5x40 small head screw SHS3540</v>
      </c>
      <c r="C54" s="479">
        <f t="array" ref="C54">index('Bill of Quantities'!$D:$O,match($B54,'Bill of Quantities'!$C:$C,0),match(C$2,'Bill of Quantities'!$D$2:$O$2,0))</f>
        <v>3.5</v>
      </c>
      <c r="D54" s="479" t="str">
        <f t="array" ref="D54">index('Bill of Quantities'!$D:$O,match($B54,'Bill of Quantities'!$C:$C,0),match(D$2,'Bill of Quantities'!$D$2:$O$2,0))</f>
        <v/>
      </c>
      <c r="E54" s="479">
        <f t="array" ref="E54">index('Bill of Quantities'!$D:$O,match($B54,'Bill of Quantities'!$C:$C,0),match(E$2,'Bill of Quantities'!$D$2:$O$2,0))</f>
        <v>40</v>
      </c>
      <c r="F54" s="485">
        <f t="array" ref="F54">index('Bill of Quantities'!$D:$O,match($B54,'Bill of Quantities'!$C:$C,0),match(F$2,'Bill of Quantities'!$D$2:$O$2,0))</f>
        <v>0.0000003848451001</v>
      </c>
      <c r="G54" s="481">
        <f t="array" ref="G54">index('Bill of Quantities'!$D:$O,match($B54,'Bill of Quantities'!$C:$C,0),match(G$2,'Bill of Quantities'!$D$2:$O$2,0))</f>
        <v>0.00296330727</v>
      </c>
      <c r="H54" s="481" t="str">
        <f t="array" ref="H54">index('Bill of Quantities'!$D:$O,match($B54,'Bill of Quantities'!$C:$C,0),match(H$2,'Bill of Quantities'!$D$2:$O$2,0))</f>
        <v/>
      </c>
      <c r="I54" s="479">
        <f t="array" ref="I54">index('Bill of Quantities'!$D:$O,match($B54,'Bill of Quantities'!$C:$C,0),match(I$2,'Bill of Quantities'!$D$2:$O$2,0))</f>
        <v>1</v>
      </c>
      <c r="J54" s="479" t="str">
        <f t="array" ref="J54">index('Bill of Quantities'!$D:$O,match($B54,'Bill of Quantities'!$C:$C,0),match(J$2,'Bill of Quantities'!$D$2:$O$2,0))</f>
        <v>Screw</v>
      </c>
      <c r="K54" s="479" t="str">
        <f t="array" ref="K54">index('Bill of Quantities'!$D:$O,match($B54,'Bill of Quantities'!$C:$C,0),match(K$2,'Bill of Quantities'!$D$2:$O$2,0))</f>
        <v>Flooring</v>
      </c>
      <c r="L54" s="482">
        <f t="array" ref="L54">index('Bill of Quantities'!$D:$O,match($B54,'Bill of Quantities'!$C:$C,0),match(L$2,'Bill of Quantities'!$D$2:$O$2,0))</f>
        <v>0.04629755646</v>
      </c>
      <c r="M54" s="482">
        <f t="array" ref="M54">index('Bill of Quantities'!$D:$O,match($B54,'Bill of Quantities'!$C:$C,0),match(M$2,'Bill of Quantities'!$D$2:$O$2,0))</f>
        <v>0.03125</v>
      </c>
      <c r="N54" s="482">
        <f t="array" ref="N54">index('Bill of Quantities'!$D:$O,match($B54,'Bill of Quantities'!$C:$C,0),match(N$2,'Bill of Quantities'!$D$2:$O$2,0))</f>
        <v>0.07754755646</v>
      </c>
      <c r="O54" s="463">
        <f t="shared" ref="O54:R54" si="93">$A54*F54</f>
        <v>0.00006927211801</v>
      </c>
      <c r="P54" s="464">
        <f t="shared" si="93"/>
        <v>0.5333953087</v>
      </c>
      <c r="Q54" s="464">
        <f t="shared" si="93"/>
        <v>0</v>
      </c>
      <c r="R54" s="461">
        <f t="shared" si="93"/>
        <v>180</v>
      </c>
      <c r="S54" s="483">
        <f t="shared" ref="S54:U54" si="94">$A54*L54</f>
        <v>8.333560162</v>
      </c>
      <c r="T54" s="483">
        <f t="shared" si="94"/>
        <v>5.625</v>
      </c>
      <c r="U54" s="483">
        <f t="shared" si="94"/>
        <v>13.95856016</v>
      </c>
      <c r="V54" s="465" t="str">
        <f t="shared" si="87"/>
        <v>Floor frame 2442 x 3663</v>
      </c>
      <c r="W54" s="354">
        <f t="array" ref="W54">A54*index('Project Costs'!A:A,match(V54,'Project Costs'!B:B,0),1)</f>
        <v>0</v>
      </c>
      <c r="X54" s="354">
        <f t="shared" si="88"/>
        <v>0</v>
      </c>
      <c r="Y54" s="354"/>
      <c r="Z54" s="354"/>
      <c r="AA54" s="354"/>
      <c r="AB54" s="354"/>
      <c r="AC54" s="354"/>
    </row>
    <row r="55">
      <c r="A55" s="478">
        <v>10.0</v>
      </c>
      <c r="B55" s="354" t="str">
        <f t="shared" si="84"/>
        <v>Screw 6x100 semi threaded HBS6100</v>
      </c>
      <c r="C55" s="479">
        <f t="array" ref="C55">index('Bill of Quantities'!$D:$O,match($B55,'Bill of Quantities'!$C:$C,0),match(C$2,'Bill of Quantities'!$D$2:$O$2,0))</f>
        <v>6</v>
      </c>
      <c r="D55" s="479" t="str">
        <f t="array" ref="D55">index('Bill of Quantities'!$D:$O,match($B55,'Bill of Quantities'!$C:$C,0),match(D$2,'Bill of Quantities'!$D$2:$O$2,0))</f>
        <v/>
      </c>
      <c r="E55" s="479">
        <f t="array" ref="E55">index('Bill of Quantities'!$D:$O,match($B55,'Bill of Quantities'!$C:$C,0),match(E$2,'Bill of Quantities'!$D$2:$O$2,0))</f>
        <v>100</v>
      </c>
      <c r="F55" s="485">
        <f t="array" ref="F55">index('Bill of Quantities'!$D:$O,match($B55,'Bill of Quantities'!$C:$C,0),match(F$2,'Bill of Quantities'!$D$2:$O$2,0))</f>
        <v>0.000002827433388</v>
      </c>
      <c r="G55" s="481">
        <f t="array" ref="G55">index('Bill of Quantities'!$D:$O,match($B55,'Bill of Quantities'!$C:$C,0),match(G$2,'Bill of Quantities'!$D$2:$O$2,0))</f>
        <v>0.02177123709</v>
      </c>
      <c r="H55" s="481" t="str">
        <f t="array" ref="H55">index('Bill of Quantities'!$D:$O,match($B55,'Bill of Quantities'!$C:$C,0),match(H$2,'Bill of Quantities'!$D$2:$O$2,0))</f>
        <v/>
      </c>
      <c r="I55" s="479">
        <f t="array" ref="I55">index('Bill of Quantities'!$D:$O,match($B55,'Bill of Quantities'!$C:$C,0),match(I$2,'Bill of Quantities'!$D$2:$O$2,0))</f>
        <v>1</v>
      </c>
      <c r="J55" s="479" t="str">
        <f t="array" ref="J55">index('Bill of Quantities'!$D:$O,match($B55,'Bill of Quantities'!$C:$C,0),match(J$2,'Bill of Quantities'!$D$2:$O$2,0))</f>
        <v>Screw</v>
      </c>
      <c r="K55" s="479" t="str">
        <f t="array" ref="K55">index('Bill of Quantities'!$D:$O,match($B55,'Bill of Quantities'!$C:$C,0),match(K$2,'Bill of Quantities'!$D$2:$O$2,0))</f>
        <v>Frames</v>
      </c>
      <c r="L55" s="482">
        <f t="array" ref="L55">index('Bill of Quantities'!$D:$O,match($B55,'Bill of Quantities'!$C:$C,0),match(L$2,'Bill of Quantities'!$D$2:$O$2,0))</f>
        <v>0.06</v>
      </c>
      <c r="M55" s="482">
        <f t="array" ref="M55">index('Bill of Quantities'!$D:$O,match($B55,'Bill of Quantities'!$C:$C,0),match(M$2,'Bill of Quantities'!$D$2:$O$2,0))</f>
        <v>0.03125</v>
      </c>
      <c r="N55" s="482">
        <f t="array" ref="N55">index('Bill of Quantities'!$D:$O,match($B55,'Bill of Quantities'!$C:$C,0),match(N$2,'Bill of Quantities'!$D$2:$O$2,0))</f>
        <v>0.09125</v>
      </c>
      <c r="O55" s="463">
        <f t="shared" ref="O55:R55" si="95">$A55*F55</f>
        <v>0.00002827433388</v>
      </c>
      <c r="P55" s="464">
        <f t="shared" si="95"/>
        <v>0.2177123709</v>
      </c>
      <c r="Q55" s="464">
        <f t="shared" si="95"/>
        <v>0</v>
      </c>
      <c r="R55" s="461">
        <f t="shared" si="95"/>
        <v>10</v>
      </c>
      <c r="S55" s="483">
        <f t="shared" ref="S55:U55" si="96">$A55*L55</f>
        <v>0.6</v>
      </c>
      <c r="T55" s="483">
        <f t="shared" si="96"/>
        <v>0.3125</v>
      </c>
      <c r="U55" s="483">
        <f t="shared" si="96"/>
        <v>0.9125</v>
      </c>
      <c r="V55" s="465" t="str">
        <f t="shared" si="87"/>
        <v>Floor frame 2442 x 3663</v>
      </c>
      <c r="W55" s="354">
        <f t="array" ref="W55">A55*index('Project Costs'!A:A,match(V55,'Project Costs'!B:B,0),1)</f>
        <v>0</v>
      </c>
      <c r="X55" s="354">
        <f t="shared" si="88"/>
        <v>0</v>
      </c>
      <c r="Y55" s="354"/>
      <c r="Z55" s="354"/>
      <c r="AA55" s="354"/>
      <c r="AB55" s="354"/>
      <c r="AC55" s="354"/>
    </row>
    <row r="56">
      <c r="A56" s="354">
        <f>A51*4+A52*4</f>
        <v>52</v>
      </c>
      <c r="B56" s="354" t="str">
        <f t="shared" si="84"/>
        <v>Screw 6x120 semi threaded HBS6120</v>
      </c>
      <c r="C56" s="479">
        <f t="array" ref="C56">index('Bill of Quantities'!$D:$O,match($B56,'Bill of Quantities'!$C:$C,0),match(C$2,'Bill of Quantities'!$D$2:$O$2,0))</f>
        <v>6</v>
      </c>
      <c r="D56" s="479" t="str">
        <f t="array" ref="D56">index('Bill of Quantities'!$D:$O,match($B56,'Bill of Quantities'!$C:$C,0),match(D$2,'Bill of Quantities'!$D$2:$O$2,0))</f>
        <v/>
      </c>
      <c r="E56" s="479">
        <f t="array" ref="E56">index('Bill of Quantities'!$D:$O,match($B56,'Bill of Quantities'!$C:$C,0),match(E$2,'Bill of Quantities'!$D$2:$O$2,0))</f>
        <v>120</v>
      </c>
      <c r="F56" s="485">
        <f t="array" ref="F56">index('Bill of Quantities'!$D:$O,match($B56,'Bill of Quantities'!$C:$C,0),match(F$2,'Bill of Quantities'!$D$2:$O$2,0))</f>
        <v>0.000003392920066</v>
      </c>
      <c r="G56" s="481">
        <f t="array" ref="G56">index('Bill of Quantities'!$D:$O,match($B56,'Bill of Quantities'!$C:$C,0),match(G$2,'Bill of Quantities'!$D$2:$O$2,0))</f>
        <v>0.02612548451</v>
      </c>
      <c r="H56" s="481" t="str">
        <f t="array" ref="H56">index('Bill of Quantities'!$D:$O,match($B56,'Bill of Quantities'!$C:$C,0),match(H$2,'Bill of Quantities'!$D$2:$O$2,0))</f>
        <v/>
      </c>
      <c r="I56" s="479">
        <f t="array" ref="I56">index('Bill of Quantities'!$D:$O,match($B56,'Bill of Quantities'!$C:$C,0),match(I$2,'Bill of Quantities'!$D$2:$O$2,0))</f>
        <v>1</v>
      </c>
      <c r="J56" s="479" t="str">
        <f t="array" ref="J56">index('Bill of Quantities'!$D:$O,match($B56,'Bill of Quantities'!$C:$C,0),match(J$2,'Bill of Quantities'!$D$2:$O$2,0))</f>
        <v>Screw</v>
      </c>
      <c r="K56" s="479" t="str">
        <f t="array" ref="K56">index('Bill of Quantities'!$D:$O,match($B56,'Bill of Quantities'!$C:$C,0),match(K$2,'Bill of Quantities'!$D$2:$O$2,0))</f>
        <v>Frames</v>
      </c>
      <c r="L56" s="482">
        <f t="array" ref="L56">index('Bill of Quantities'!$D:$O,match($B56,'Bill of Quantities'!$C:$C,0),match(L$2,'Bill of Quantities'!$D$2:$O$2,0))</f>
        <v>0.06</v>
      </c>
      <c r="M56" s="482">
        <f t="array" ref="M56">index('Bill of Quantities'!$D:$O,match($B56,'Bill of Quantities'!$C:$C,0),match(M$2,'Bill of Quantities'!$D$2:$O$2,0))</f>
        <v>0.03125</v>
      </c>
      <c r="N56" s="482">
        <f t="array" ref="N56">index('Bill of Quantities'!$D:$O,match($B56,'Bill of Quantities'!$C:$C,0),match(N$2,'Bill of Quantities'!$D$2:$O$2,0))</f>
        <v>0.09125</v>
      </c>
      <c r="O56" s="463">
        <f t="shared" ref="O56:R56" si="97">$A56*F56</f>
        <v>0.0001764318434</v>
      </c>
      <c r="P56" s="464">
        <f t="shared" si="97"/>
        <v>1.358525194</v>
      </c>
      <c r="Q56" s="464">
        <f t="shared" si="97"/>
        <v>0</v>
      </c>
      <c r="R56" s="461">
        <f t="shared" si="97"/>
        <v>52</v>
      </c>
      <c r="S56" s="483">
        <f t="shared" ref="S56:U56" si="98">$A56*L56</f>
        <v>3.12</v>
      </c>
      <c r="T56" s="483">
        <f t="shared" si="98"/>
        <v>1.625</v>
      </c>
      <c r="U56" s="483">
        <f t="shared" si="98"/>
        <v>4.745</v>
      </c>
      <c r="V56" s="465" t="str">
        <f t="shared" si="87"/>
        <v>Floor frame 2442 x 3663</v>
      </c>
      <c r="W56" s="354">
        <f t="array" ref="W56">A56*index('Project Costs'!A:A,match(V56,'Project Costs'!B:B,0),1)</f>
        <v>0</v>
      </c>
      <c r="X56" s="354">
        <f t="shared" si="88"/>
        <v>0</v>
      </c>
      <c r="Y56" s="354"/>
      <c r="Z56" s="354"/>
      <c r="AA56" s="354"/>
      <c r="AB56" s="354"/>
      <c r="AC56" s="354"/>
    </row>
    <row r="57">
      <c r="A57" s="354"/>
      <c r="B57" s="354"/>
      <c r="C57" s="461"/>
      <c r="D57" s="461"/>
      <c r="E57" s="461"/>
      <c r="F57" s="462"/>
      <c r="G57" s="461"/>
      <c r="H57" s="461"/>
      <c r="I57" s="461"/>
      <c r="J57" s="461"/>
      <c r="K57" s="461"/>
      <c r="L57" s="461"/>
      <c r="M57" s="461"/>
      <c r="N57" s="461"/>
      <c r="O57" s="463"/>
      <c r="P57" s="464"/>
      <c r="Q57" s="464"/>
      <c r="R57" s="461"/>
      <c r="S57" s="461"/>
      <c r="T57" s="354"/>
      <c r="U57" s="354"/>
      <c r="V57" s="465"/>
      <c r="W57" s="354"/>
      <c r="X57" s="354"/>
      <c r="Y57" s="354"/>
      <c r="Z57" s="354"/>
      <c r="AA57" s="354"/>
      <c r="AB57" s="354"/>
      <c r="AC57" s="354"/>
    </row>
    <row r="58">
      <c r="A58" s="468" t="s">
        <v>669</v>
      </c>
      <c r="B58" s="469"/>
      <c r="C58" s="487">
        <v>2442.0</v>
      </c>
      <c r="D58" s="487">
        <v>172.0</v>
      </c>
      <c r="E58" s="487">
        <v>1221.0</v>
      </c>
      <c r="F58" s="488"/>
      <c r="G58" s="473"/>
      <c r="H58" s="473"/>
      <c r="I58" s="473"/>
      <c r="J58" s="470"/>
      <c r="K58" s="470"/>
      <c r="L58" s="470"/>
      <c r="M58" s="470"/>
      <c r="N58" s="470"/>
      <c r="O58" s="474"/>
      <c r="P58" s="475"/>
      <c r="Q58" s="475"/>
      <c r="R58" s="470"/>
      <c r="S58" s="470"/>
      <c r="T58" s="476"/>
      <c r="U58" s="476"/>
      <c r="V58" s="465" t="str">
        <f t="shared" ref="V58:V65" si="101">$A$58</f>
        <v>Decking frame 2442 x 1221</v>
      </c>
      <c r="W58" s="476"/>
      <c r="X58" s="476"/>
      <c r="Y58" s="476">
        <f>C58*E58*0.000001</f>
        <v>2.981682</v>
      </c>
      <c r="Z58" s="476"/>
      <c r="AA58" s="476"/>
      <c r="AB58" s="476"/>
      <c r="AC58" s="476"/>
    </row>
    <row r="59">
      <c r="A59" s="478">
        <v>2.0</v>
      </c>
      <c r="B59" s="354" t="str">
        <f>B32</f>
        <v>Floor Main Beam 46 x 146 x 2442</v>
      </c>
      <c r="C59" s="479">
        <f t="array" ref="C59">index('Bill of Quantities'!$D:$O,match($B59,'Bill of Quantities'!$C:$C,0),match(C$2,'Bill of Quantities'!$D$2:$O$2,0))</f>
        <v>46</v>
      </c>
      <c r="D59" s="479">
        <f t="array" ref="D59">index('Bill of Quantities'!$D:$O,match($B59,'Bill of Quantities'!$C:$C,0),match(D$2,'Bill of Quantities'!$D$2:$O$2,0))</f>
        <v>146</v>
      </c>
      <c r="E59" s="479">
        <f t="array" ref="E59">index('Bill of Quantities'!$D:$O,match($B59,'Bill of Quantities'!$C:$C,0),match(E$2,'Bill of Quantities'!$D$2:$O$2,0))</f>
        <v>2442</v>
      </c>
      <c r="F59" s="480">
        <f t="array" ref="F59">index('Bill of Quantities'!$D:$O,match($B59,'Bill of Quantities'!$C:$C,0),match(F$2,'Bill of Quantities'!$D$2:$O$2,0))</f>
        <v>0.016400472</v>
      </c>
      <c r="G59" s="481">
        <f t="array" ref="G59">index('Bill of Quantities'!$D:$O,match($B59,'Bill of Quantities'!$C:$C,0),match(G$2,'Bill of Quantities'!$D$2:$O$2,0))</f>
        <v>9.200664792</v>
      </c>
      <c r="H59" s="481">
        <f t="array" ref="H59">index('Bill of Quantities'!$D:$O,match($B59,'Bill of Quantities'!$C:$C,0),match(H$2,'Bill of Quantities'!$D$2:$O$2,0))</f>
        <v>14.82059813</v>
      </c>
      <c r="I59" s="479">
        <f t="array" ref="I59">index('Bill of Quantities'!$D:$O,match($B59,'Bill of Quantities'!$C:$C,0),match(I$2,'Bill of Quantities'!$D$2:$O$2,0))</f>
        <v>5</v>
      </c>
      <c r="J59" s="479" t="str">
        <f t="array" ref="J59">index('Bill of Quantities'!$D:$O,match($B59,'Bill of Quantities'!$C:$C,0),match(J$2,'Bill of Quantities'!$D$2:$O$2,0))</f>
        <v>Floor</v>
      </c>
      <c r="K59" s="479" t="str">
        <f t="array" ref="K59">index('Bill of Quantities'!$D:$O,match($B59,'Bill of Quantities'!$C:$C,0),match(K$2,'Bill of Quantities'!$D$2:$O$2,0))</f>
        <v>Main Beam</v>
      </c>
      <c r="L59" s="482">
        <f t="array" ref="L59">index('Bill of Quantities'!$D:$O,match($B59,'Bill of Quantities'!$C:$C,0),match(L$2,'Bill of Quantities'!$D$2:$O$2,0))</f>
        <v>4.1464584</v>
      </c>
      <c r="M59" s="482">
        <f t="array" ref="M59">index('Bill of Quantities'!$D:$O,match($B59,'Bill of Quantities'!$C:$C,0),match(M$2,'Bill of Quantities'!$D$2:$O$2,0))</f>
        <v>0.15625</v>
      </c>
      <c r="N59" s="482">
        <f t="array" ref="N59">index('Bill of Quantities'!$D:$O,match($B59,'Bill of Quantities'!$C:$C,0),match(N$2,'Bill of Quantities'!$D$2:$O$2,0))</f>
        <v>4.3027084</v>
      </c>
      <c r="O59" s="463">
        <f t="shared" ref="O59:R59" si="99">$A59*F59</f>
        <v>0.032800944</v>
      </c>
      <c r="P59" s="464">
        <f t="shared" si="99"/>
        <v>18.40132958</v>
      </c>
      <c r="Q59" s="464">
        <f t="shared" si="99"/>
        <v>29.64119626</v>
      </c>
      <c r="R59" s="461">
        <f t="shared" si="99"/>
        <v>10</v>
      </c>
      <c r="S59" s="483">
        <f t="shared" ref="S59:U59" si="100">$A59*L59</f>
        <v>8.2929168</v>
      </c>
      <c r="T59" s="483">
        <f t="shared" si="100"/>
        <v>0.3125</v>
      </c>
      <c r="U59" s="483">
        <f t="shared" si="100"/>
        <v>8.6054168</v>
      </c>
      <c r="V59" s="465" t="str">
        <f t="shared" si="101"/>
        <v>Decking frame 2442 x 1221</v>
      </c>
      <c r="W59" s="354">
        <f t="array" ref="W59">A59*index('Project Costs'!A:A,match(V59,'Project Costs'!B:B,0),1)</f>
        <v>0</v>
      </c>
      <c r="X59" s="354">
        <f t="shared" ref="X59:X65" si="104">W59*R59/60</f>
        <v>0</v>
      </c>
      <c r="Y59" s="354"/>
      <c r="Z59" s="354"/>
      <c r="AA59" s="354"/>
      <c r="AB59" s="354"/>
      <c r="AC59" s="354"/>
    </row>
    <row r="60">
      <c r="A60" s="354">
        <f t="shared" ref="A60:A61" si="105">A69</f>
        <v>5</v>
      </c>
      <c r="B60" s="354" t="str">
        <f>B24</f>
        <v>Floor Sub Beam 46 x 146 x 1121</v>
      </c>
      <c r="C60" s="479">
        <f t="array" ref="C60">index('Bill of Quantities'!$D:$O,match($B60,'Bill of Quantities'!$C:$C,0),match(C$2,'Bill of Quantities'!$D$2:$O$2,0))</f>
        <v>46</v>
      </c>
      <c r="D60" s="479">
        <f t="array" ref="D60">index('Bill of Quantities'!$D:$O,match($B60,'Bill of Quantities'!$C:$C,0),match(D$2,'Bill of Quantities'!$D$2:$O$2,0))</f>
        <v>146</v>
      </c>
      <c r="E60" s="479">
        <f t="array" ref="E60">index('Bill of Quantities'!$D:$O,match($B60,'Bill of Quantities'!$C:$C,0),match(E$2,'Bill of Quantities'!$D$2:$O$2,0))</f>
        <v>1121</v>
      </c>
      <c r="F60" s="480">
        <f t="array" ref="F60">index('Bill of Quantities'!$D:$O,match($B60,'Bill of Quantities'!$C:$C,0),match(F$2,'Bill of Quantities'!$D$2:$O$2,0))</f>
        <v>0.007528636</v>
      </c>
      <c r="G60" s="481">
        <f t="array" ref="G60">index('Bill of Quantities'!$D:$O,match($B60,'Bill of Quantities'!$C:$C,0),match(G$2,'Bill of Quantities'!$D$2:$O$2,0))</f>
        <v>4.223564796</v>
      </c>
      <c r="H60" s="481">
        <f t="array" ref="H60">index('Bill of Quantities'!$D:$O,match($B60,'Bill of Quantities'!$C:$C,0),match(H$2,'Bill of Quantities'!$D$2:$O$2,0))</f>
        <v>6.803394965</v>
      </c>
      <c r="I60" s="479">
        <f t="array" ref="I60">index('Bill of Quantities'!$D:$O,match($B60,'Bill of Quantities'!$C:$C,0),match(I$2,'Bill of Quantities'!$D$2:$O$2,0))</f>
        <v>5</v>
      </c>
      <c r="J60" s="479" t="str">
        <f t="array" ref="J60">index('Bill of Quantities'!$D:$O,match($B60,'Bill of Quantities'!$C:$C,0),match(J$2,'Bill of Quantities'!$D$2:$O$2,0))</f>
        <v>Floor</v>
      </c>
      <c r="K60" s="479" t="str">
        <f t="array" ref="K60">index('Bill of Quantities'!$D:$O,match($B60,'Bill of Quantities'!$C:$C,0),match(K$2,'Bill of Quantities'!$D$2:$O$2,0))</f>
        <v>Sub Beam</v>
      </c>
      <c r="L60" s="482">
        <f t="array" ref="L60">index('Bill of Quantities'!$D:$O,match($B60,'Bill of Quantities'!$C:$C,0),match(L$2,'Bill of Quantities'!$D$2:$O$2,0))</f>
        <v>2.0732292</v>
      </c>
      <c r="M60" s="482">
        <f t="array" ref="M60">index('Bill of Quantities'!$D:$O,match($B60,'Bill of Quantities'!$C:$C,0),match(M$2,'Bill of Quantities'!$D$2:$O$2,0))</f>
        <v>0.15625</v>
      </c>
      <c r="N60" s="482">
        <f t="array" ref="N60">index('Bill of Quantities'!$D:$O,match($B60,'Bill of Quantities'!$C:$C,0),match(N$2,'Bill of Quantities'!$D$2:$O$2,0))</f>
        <v>2.2294792</v>
      </c>
      <c r="O60" s="463">
        <f t="shared" ref="O60:R60" si="102">$A60*F60</f>
        <v>0.03764318</v>
      </c>
      <c r="P60" s="464">
        <f t="shared" si="102"/>
        <v>21.11782398</v>
      </c>
      <c r="Q60" s="464">
        <f t="shared" si="102"/>
        <v>34.01697483</v>
      </c>
      <c r="R60" s="461">
        <f t="shared" si="102"/>
        <v>25</v>
      </c>
      <c r="S60" s="483">
        <f t="shared" ref="S60:U60" si="103">$A60*L60</f>
        <v>10.366146</v>
      </c>
      <c r="T60" s="483">
        <f t="shared" si="103"/>
        <v>0.78125</v>
      </c>
      <c r="U60" s="483">
        <f t="shared" si="103"/>
        <v>11.147396</v>
      </c>
      <c r="V60" s="465" t="str">
        <f t="shared" si="101"/>
        <v>Decking frame 2442 x 1221</v>
      </c>
      <c r="W60" s="354">
        <f t="array" ref="W60">A60*index('Project Costs'!A:A,match(V60,'Project Costs'!B:B,0),1)</f>
        <v>0</v>
      </c>
      <c r="X60" s="354">
        <f t="shared" si="104"/>
        <v>0</v>
      </c>
      <c r="Y60" s="354"/>
      <c r="Z60" s="354"/>
      <c r="AA60" s="354"/>
      <c r="AB60" s="354"/>
      <c r="AC60" s="354"/>
    </row>
    <row r="61">
      <c r="A61" s="354">
        <f t="shared" si="105"/>
        <v>4</v>
      </c>
      <c r="B61" s="354" t="str">
        <f t="shared" ref="B61:B63" si="108">B70</f>
        <v>Floor Support Block 46 x 146 x 548</v>
      </c>
      <c r="C61" s="218">
        <f t="array" ref="C61">index('Bill of Quantities'!$D:$O,match($B61,'Bill of Quantities'!$C:$C,0),match(C$2,'Bill of Quantities'!$D$2:$O$2,0))</f>
        <v>46</v>
      </c>
      <c r="D61" s="218">
        <f t="array" ref="D61">index('Bill of Quantities'!$D:$O,match($B61,'Bill of Quantities'!$C:$C,0),match(D$2,'Bill of Quantities'!$D$2:$O$2,0))</f>
        <v>146</v>
      </c>
      <c r="E61" s="218">
        <f t="array" ref="E61">index('Bill of Quantities'!$D:$O,match($B61,'Bill of Quantities'!$C:$C,0),match(E$2,'Bill of Quantities'!$D$2:$O$2,0))</f>
        <v>548</v>
      </c>
      <c r="F61" s="493">
        <f t="array" ref="F61">index('Bill of Quantities'!$D:$O,match($B61,'Bill of Quantities'!$C:$C,0),match(F$2,'Bill of Quantities'!$D$2:$O$2,0))</f>
        <v>0.003680368</v>
      </c>
      <c r="G61" s="494">
        <f t="array" ref="G61">index('Bill of Quantities'!$D:$O,match($B61,'Bill of Quantities'!$C:$C,0),match(G$2,'Bill of Quantities'!$D$2:$O$2,0))</f>
        <v>2.064686448</v>
      </c>
      <c r="H61" s="494">
        <f t="array" ref="H61">index('Bill of Quantities'!$D:$O,match($B61,'Bill of Quantities'!$C:$C,0),match(H$2,'Bill of Quantities'!$D$2:$O$2,0))</f>
        <v>3.32583447</v>
      </c>
      <c r="I61" s="218">
        <f t="array" ref="I61">index('Bill of Quantities'!$D:$O,match($B61,'Bill of Quantities'!$C:$C,0),match(I$2,'Bill of Quantities'!$D$2:$O$2,0))</f>
        <v>5</v>
      </c>
      <c r="J61" s="218" t="str">
        <f t="array" ref="J61">index('Bill of Quantities'!$D:$O,match($B61,'Bill of Quantities'!$C:$C,0),match(J$2,'Bill of Quantities'!$D$2:$O$2,0))</f>
        <v>Floor</v>
      </c>
      <c r="K61" s="218" t="str">
        <f t="array" ref="K61">index('Bill of Quantities'!$D:$O,match($B61,'Bill of Quantities'!$C:$C,0),match(K$2,'Bill of Quantities'!$D$2:$O$2,0))</f>
        <v>Support Block</v>
      </c>
      <c r="L61" s="495">
        <f t="array" ref="L61">index('Bill of Quantities'!$D:$O,match($B61,'Bill of Quantities'!$C:$C,0),match(L$2,'Bill of Quantities'!$D$2:$O$2,0))</f>
        <v>1.0366146</v>
      </c>
      <c r="M61" s="495">
        <f t="array" ref="M61">index('Bill of Quantities'!$D:$O,match($B61,'Bill of Quantities'!$C:$C,0),match(M$2,'Bill of Quantities'!$D$2:$O$2,0))</f>
        <v>0.15625</v>
      </c>
      <c r="N61" s="496">
        <f t="array" ref="N61">index('Bill of Quantities'!$D:$O,match($B61,'Bill of Quantities'!$C:$C,0),match(N$2,'Bill of Quantities'!$D$2:$O$2,0))</f>
        <v>1.1928646</v>
      </c>
      <c r="O61" s="493">
        <f t="shared" ref="O61:R61" si="106">$A61*F61</f>
        <v>0.014721472</v>
      </c>
      <c r="P61" s="494">
        <f t="shared" si="106"/>
        <v>8.258745792</v>
      </c>
      <c r="Q61" s="494">
        <f t="shared" si="106"/>
        <v>13.30333788</v>
      </c>
      <c r="R61" s="218">
        <f t="shared" si="106"/>
        <v>20</v>
      </c>
      <c r="S61" s="495">
        <f t="shared" ref="S61:U61" si="107">$A61*L61</f>
        <v>4.1464584</v>
      </c>
      <c r="T61" s="495">
        <f t="shared" si="107"/>
        <v>0.625</v>
      </c>
      <c r="U61" s="496">
        <f t="shared" si="107"/>
        <v>4.7714584</v>
      </c>
      <c r="V61" s="465" t="str">
        <f t="shared" si="101"/>
        <v>Decking frame 2442 x 1221</v>
      </c>
      <c r="W61" s="218">
        <f t="array" ref="W61">A61*index('Project Costs'!A:A,match(V61,'Project Costs'!B:B,0),1)</f>
        <v>0</v>
      </c>
      <c r="X61" s="218">
        <f t="shared" si="104"/>
        <v>0</v>
      </c>
      <c r="Y61" s="497"/>
      <c r="Z61" s="497"/>
      <c r="AA61" s="497"/>
      <c r="AB61" s="497"/>
      <c r="AC61" s="497"/>
    </row>
    <row r="62">
      <c r="A62" s="478">
        <v>12.0</v>
      </c>
      <c r="B62" s="354" t="str">
        <f t="shared" si="108"/>
        <v>Floor Decking Profile 22 x 96 x 2440</v>
      </c>
      <c r="C62" s="479">
        <f t="array" ref="C62">index('Bill of Quantities'!$D:$O,match($B62,'Bill of Quantities'!$C:$C,0),match(C$2,'Bill of Quantities'!$D$2:$O$2,0))</f>
        <v>22</v>
      </c>
      <c r="D62" s="479">
        <f t="array" ref="D62">index('Bill of Quantities'!$D:$O,match($B62,'Bill of Quantities'!$C:$C,0),match(D$2,'Bill of Quantities'!$D$2:$O$2,0))</f>
        <v>96</v>
      </c>
      <c r="E62" s="479">
        <f t="array" ref="E62">index('Bill of Quantities'!$D:$O,match($B62,'Bill of Quantities'!$C:$C,0),match(E$2,'Bill of Quantities'!$D$2:$O$2,0))</f>
        <v>2440</v>
      </c>
      <c r="F62" s="480">
        <f t="array" ref="F62">index('Bill of Quantities'!$D:$O,match($B62,'Bill of Quantities'!$C:$C,0),match(F$2,'Bill of Quantities'!$D$2:$O$2,0))</f>
        <v>0.00515328</v>
      </c>
      <c r="G62" s="481">
        <f t="array" ref="G62">index('Bill of Quantities'!$D:$O,match($B62,'Bill of Quantities'!$C:$C,0),match(G$2,'Bill of Quantities'!$D$2:$O$2,0))</f>
        <v>2.89099008</v>
      </c>
      <c r="H62" s="481">
        <f t="array" ref="H62">index('Bill of Quantities'!$D:$O,match($B62,'Bill of Quantities'!$C:$C,0),match(H$2,'Bill of Quantities'!$D$2:$O$2,0))</f>
        <v>4.656859384</v>
      </c>
      <c r="I62" s="479">
        <f t="array" ref="I62">index('Bill of Quantities'!$D:$O,match($B62,'Bill of Quantities'!$C:$C,0),match(I$2,'Bill of Quantities'!$D$2:$O$2,0))</f>
        <v>5</v>
      </c>
      <c r="J62" s="479" t="str">
        <f t="array" ref="J62">index('Bill of Quantities'!$D:$O,match($B62,'Bill of Quantities'!$C:$C,0),match(J$2,'Bill of Quantities'!$D$2:$O$2,0))</f>
        <v>Floor</v>
      </c>
      <c r="K62" s="479" t="str">
        <f t="array" ref="K62">index('Bill of Quantities'!$D:$O,match($B62,'Bill of Quantities'!$C:$C,0),match(K$2,'Bill of Quantities'!$D$2:$O$2,0))</f>
        <v>Decking Profile</v>
      </c>
      <c r="L62" s="482">
        <f t="array" ref="L62">index('Bill of Quantities'!$D:$O,match($B62,'Bill of Quantities'!$C:$C,0),match(L$2,'Bill of Quantities'!$D$2:$O$2,0))</f>
        <v>1.345344</v>
      </c>
      <c r="M62" s="482">
        <f t="array" ref="M62">index('Bill of Quantities'!$D:$O,match($B62,'Bill of Quantities'!$C:$C,0),match(M$2,'Bill of Quantities'!$D$2:$O$2,0))</f>
        <v>0.15625</v>
      </c>
      <c r="N62" s="482">
        <f t="array" ref="N62">index('Bill of Quantities'!$D:$O,match($B62,'Bill of Quantities'!$C:$C,0),match(N$2,'Bill of Quantities'!$D$2:$O$2,0))</f>
        <v>1.501594</v>
      </c>
      <c r="O62" s="463">
        <f t="shared" ref="O62:R62" si="109">$A62*F62</f>
        <v>0.06183936</v>
      </c>
      <c r="P62" s="464">
        <f t="shared" si="109"/>
        <v>34.69188096</v>
      </c>
      <c r="Q62" s="464">
        <f t="shared" si="109"/>
        <v>55.88231261</v>
      </c>
      <c r="R62" s="461">
        <f t="shared" si="109"/>
        <v>60</v>
      </c>
      <c r="S62" s="483">
        <f t="shared" ref="S62:U62" si="110">$A62*L62</f>
        <v>16.144128</v>
      </c>
      <c r="T62" s="483">
        <f t="shared" si="110"/>
        <v>1.875</v>
      </c>
      <c r="U62" s="483">
        <f t="shared" si="110"/>
        <v>18.019128</v>
      </c>
      <c r="V62" s="465" t="str">
        <f t="shared" si="101"/>
        <v>Decking frame 2442 x 1221</v>
      </c>
      <c r="W62" s="354">
        <f t="array" ref="W62">A62*index('Project Costs'!A:A,match(V62,'Project Costs'!B:B,0),1)</f>
        <v>0</v>
      </c>
      <c r="X62" s="354">
        <f t="shared" si="104"/>
        <v>0</v>
      </c>
      <c r="Y62" s="354"/>
      <c r="Z62" s="354"/>
      <c r="AA62" s="354"/>
      <c r="AB62" s="354"/>
      <c r="AC62" s="354"/>
    </row>
    <row r="63">
      <c r="A63" s="354">
        <f>A62*5</f>
        <v>60</v>
      </c>
      <c r="B63" s="354" t="str">
        <f t="shared" si="108"/>
        <v>Screw 3.5x50 stainless small head screw SHS3550AS</v>
      </c>
      <c r="C63" s="479">
        <f t="array" ref="C63">index('Bill of Quantities'!$D:$O,match($B63,'Bill of Quantities'!$C:$C,0),match(C$2,'Bill of Quantities'!$D$2:$O$2,0))</f>
        <v>3.5</v>
      </c>
      <c r="D63" s="479" t="str">
        <f t="array" ref="D63">index('Bill of Quantities'!$D:$O,match($B63,'Bill of Quantities'!$C:$C,0),match(D$2,'Bill of Quantities'!$D$2:$O$2,0))</f>
        <v/>
      </c>
      <c r="E63" s="479">
        <f t="array" ref="E63">index('Bill of Quantities'!$D:$O,match($B63,'Bill of Quantities'!$C:$C,0),match(E$2,'Bill of Quantities'!$D$2:$O$2,0))</f>
        <v>50</v>
      </c>
      <c r="F63" s="485">
        <f t="array" ref="F63">index('Bill of Quantities'!$D:$O,match($B63,'Bill of Quantities'!$C:$C,0),match(F$2,'Bill of Quantities'!$D$2:$O$2,0))</f>
        <v>0.0000004810563751</v>
      </c>
      <c r="G63" s="481">
        <f t="array" ref="G63">index('Bill of Quantities'!$D:$O,match($B63,'Bill of Quantities'!$C:$C,0),match(G$2,'Bill of Quantities'!$D$2:$O$2,0))</f>
        <v>0.003704134088</v>
      </c>
      <c r="H63" s="481" t="str">
        <f t="array" ref="H63">index('Bill of Quantities'!$D:$O,match($B63,'Bill of Quantities'!$C:$C,0),match(H$2,'Bill of Quantities'!$D$2:$O$2,0))</f>
        <v/>
      </c>
      <c r="I63" s="479">
        <f t="array" ref="I63">index('Bill of Quantities'!$D:$O,match($B63,'Bill of Quantities'!$C:$C,0),match(I$2,'Bill of Quantities'!$D$2:$O$2,0))</f>
        <v>1</v>
      </c>
      <c r="J63" s="479" t="str">
        <f t="array" ref="J63">index('Bill of Quantities'!$D:$O,match($B63,'Bill of Quantities'!$C:$C,0),match(J$2,'Bill of Quantities'!$D$2:$O$2,0))</f>
        <v>Screw</v>
      </c>
      <c r="K63" s="479" t="str">
        <f t="array" ref="K63">index('Bill of Quantities'!$D:$O,match($B63,'Bill of Quantities'!$C:$C,0),match(K$2,'Bill of Quantities'!$D$2:$O$2,0))</f>
        <v>Decking / Facade</v>
      </c>
      <c r="L63" s="482">
        <f t="array" ref="L63">index('Bill of Quantities'!$D:$O,match($B63,'Bill of Quantities'!$C:$C,0),match(L$2,'Bill of Quantities'!$D$2:$O$2,0))</f>
        <v>0.07008681471</v>
      </c>
      <c r="M63" s="482">
        <f t="array" ref="M63">index('Bill of Quantities'!$D:$O,match($B63,'Bill of Quantities'!$C:$C,0),match(M$2,'Bill of Quantities'!$D$2:$O$2,0))</f>
        <v>0.03125</v>
      </c>
      <c r="N63" s="482">
        <f t="array" ref="N63">index('Bill of Quantities'!$D:$O,match($B63,'Bill of Quantities'!$C:$C,0),match(N$2,'Bill of Quantities'!$D$2:$O$2,0))</f>
        <v>0.1013368147</v>
      </c>
      <c r="O63" s="463">
        <f t="shared" ref="O63:R63" si="111">$A63*F63</f>
        <v>0.0000288633825</v>
      </c>
      <c r="P63" s="464">
        <f t="shared" si="111"/>
        <v>0.2222480453</v>
      </c>
      <c r="Q63" s="464">
        <f t="shared" si="111"/>
        <v>0</v>
      </c>
      <c r="R63" s="461">
        <f t="shared" si="111"/>
        <v>60</v>
      </c>
      <c r="S63" s="483">
        <f t="shared" ref="S63:U63" si="112">$A63*L63</f>
        <v>4.205208883</v>
      </c>
      <c r="T63" s="483">
        <f t="shared" si="112"/>
        <v>1.875</v>
      </c>
      <c r="U63" s="483">
        <f t="shared" si="112"/>
        <v>6.080208883</v>
      </c>
      <c r="V63" s="465" t="str">
        <f t="shared" si="101"/>
        <v>Decking frame 2442 x 1221</v>
      </c>
      <c r="W63" s="354">
        <f t="array" ref="W63">A63*index('Project Costs'!A:A,match(V63,'Project Costs'!B:B,0),1)</f>
        <v>0</v>
      </c>
      <c r="X63" s="354">
        <f t="shared" si="104"/>
        <v>0</v>
      </c>
      <c r="Y63" s="354"/>
      <c r="Z63" s="354"/>
      <c r="AA63" s="354"/>
      <c r="AB63" s="354"/>
      <c r="AC63" s="354"/>
    </row>
    <row r="64">
      <c r="A64" s="354">
        <f t="shared" ref="A64:B64" si="113">A73</f>
        <v>10</v>
      </c>
      <c r="B64" s="354" t="str">
        <f t="shared" si="113"/>
        <v>Screw 6x100 semi threaded HBS6100</v>
      </c>
      <c r="C64" s="479">
        <f t="array" ref="C64">index('Bill of Quantities'!$D:$O,match($B64,'Bill of Quantities'!$C:$C,0),match(C$2,'Bill of Quantities'!$D$2:$O$2,0))</f>
        <v>6</v>
      </c>
      <c r="D64" s="479" t="str">
        <f t="array" ref="D64">index('Bill of Quantities'!$D:$O,match($B64,'Bill of Quantities'!$C:$C,0),match(D$2,'Bill of Quantities'!$D$2:$O$2,0))</f>
        <v/>
      </c>
      <c r="E64" s="479">
        <f t="array" ref="E64">index('Bill of Quantities'!$D:$O,match($B64,'Bill of Quantities'!$C:$C,0),match(E$2,'Bill of Quantities'!$D$2:$O$2,0))</f>
        <v>100</v>
      </c>
      <c r="F64" s="485">
        <f t="array" ref="F64">index('Bill of Quantities'!$D:$O,match($B64,'Bill of Quantities'!$C:$C,0),match(F$2,'Bill of Quantities'!$D$2:$O$2,0))</f>
        <v>0.000002827433388</v>
      </c>
      <c r="G64" s="481">
        <f t="array" ref="G64">index('Bill of Quantities'!$D:$O,match($B64,'Bill of Quantities'!$C:$C,0),match(G$2,'Bill of Quantities'!$D$2:$O$2,0))</f>
        <v>0.02177123709</v>
      </c>
      <c r="H64" s="481" t="str">
        <f t="array" ref="H64">index('Bill of Quantities'!$D:$O,match($B64,'Bill of Quantities'!$C:$C,0),match(H$2,'Bill of Quantities'!$D$2:$O$2,0))</f>
        <v/>
      </c>
      <c r="I64" s="479">
        <f t="array" ref="I64">index('Bill of Quantities'!$D:$O,match($B64,'Bill of Quantities'!$C:$C,0),match(I$2,'Bill of Quantities'!$D$2:$O$2,0))</f>
        <v>1</v>
      </c>
      <c r="J64" s="479" t="str">
        <f t="array" ref="J64">index('Bill of Quantities'!$D:$O,match($B64,'Bill of Quantities'!$C:$C,0),match(J$2,'Bill of Quantities'!$D$2:$O$2,0))</f>
        <v>Screw</v>
      </c>
      <c r="K64" s="479" t="str">
        <f t="array" ref="K64">index('Bill of Quantities'!$D:$O,match($B64,'Bill of Quantities'!$C:$C,0),match(K$2,'Bill of Quantities'!$D$2:$O$2,0))</f>
        <v>Frames</v>
      </c>
      <c r="L64" s="482">
        <f t="array" ref="L64">index('Bill of Quantities'!$D:$O,match($B64,'Bill of Quantities'!$C:$C,0),match(L$2,'Bill of Quantities'!$D$2:$O$2,0))</f>
        <v>0.06</v>
      </c>
      <c r="M64" s="482">
        <f t="array" ref="M64">index('Bill of Quantities'!$D:$O,match($B64,'Bill of Quantities'!$C:$C,0),match(M$2,'Bill of Quantities'!$D$2:$O$2,0))</f>
        <v>0.03125</v>
      </c>
      <c r="N64" s="482">
        <f t="array" ref="N64">index('Bill of Quantities'!$D:$O,match($B64,'Bill of Quantities'!$C:$C,0),match(N$2,'Bill of Quantities'!$D$2:$O$2,0))</f>
        <v>0.09125</v>
      </c>
      <c r="O64" s="463">
        <f t="shared" ref="O64:R64" si="114">$A64*F64</f>
        <v>0.00002827433388</v>
      </c>
      <c r="P64" s="464">
        <f t="shared" si="114"/>
        <v>0.2177123709</v>
      </c>
      <c r="Q64" s="464">
        <f t="shared" si="114"/>
        <v>0</v>
      </c>
      <c r="R64" s="461">
        <f t="shared" si="114"/>
        <v>10</v>
      </c>
      <c r="S64" s="483">
        <f t="shared" ref="S64:U64" si="115">$A64*L64</f>
        <v>0.6</v>
      </c>
      <c r="T64" s="483">
        <f t="shared" si="115"/>
        <v>0.3125</v>
      </c>
      <c r="U64" s="483">
        <f t="shared" si="115"/>
        <v>0.9125</v>
      </c>
      <c r="V64" s="465" t="str">
        <f t="shared" si="101"/>
        <v>Decking frame 2442 x 1221</v>
      </c>
      <c r="W64" s="354">
        <f t="array" ref="W64">A64*index('Project Costs'!A:A,match(V64,'Project Costs'!B:B,0),1)</f>
        <v>0</v>
      </c>
      <c r="X64" s="354">
        <f t="shared" si="104"/>
        <v>0</v>
      </c>
      <c r="Y64" s="354"/>
      <c r="Z64" s="354"/>
      <c r="AA64" s="354"/>
      <c r="AB64" s="354"/>
      <c r="AC64" s="354"/>
    </row>
    <row r="65">
      <c r="A65" s="354">
        <f>A74</f>
        <v>36</v>
      </c>
      <c r="B65" s="354" t="str">
        <f>B38</f>
        <v>Screw 6x120 semi threaded HBS6120</v>
      </c>
      <c r="C65" s="479">
        <f t="array" ref="C65">index('Bill of Quantities'!$D:$O,match($B65,'Bill of Quantities'!$C:$C,0),match(C$2,'Bill of Quantities'!$D$2:$O$2,0))</f>
        <v>6</v>
      </c>
      <c r="D65" s="479" t="str">
        <f t="array" ref="D65">index('Bill of Quantities'!$D:$O,match($B65,'Bill of Quantities'!$C:$C,0),match(D$2,'Bill of Quantities'!$D$2:$O$2,0))</f>
        <v/>
      </c>
      <c r="E65" s="479">
        <f t="array" ref="E65">index('Bill of Quantities'!$D:$O,match($B65,'Bill of Quantities'!$C:$C,0),match(E$2,'Bill of Quantities'!$D$2:$O$2,0))</f>
        <v>120</v>
      </c>
      <c r="F65" s="485">
        <f t="array" ref="F65">index('Bill of Quantities'!$D:$O,match($B65,'Bill of Quantities'!$C:$C,0),match(F$2,'Bill of Quantities'!$D$2:$O$2,0))</f>
        <v>0.000003392920066</v>
      </c>
      <c r="G65" s="481">
        <f t="array" ref="G65">index('Bill of Quantities'!$D:$O,match($B65,'Bill of Quantities'!$C:$C,0),match(G$2,'Bill of Quantities'!$D$2:$O$2,0))</f>
        <v>0.02612548451</v>
      </c>
      <c r="H65" s="481" t="str">
        <f t="array" ref="H65">index('Bill of Quantities'!$D:$O,match($B65,'Bill of Quantities'!$C:$C,0),match(H$2,'Bill of Quantities'!$D$2:$O$2,0))</f>
        <v/>
      </c>
      <c r="I65" s="479">
        <f t="array" ref="I65">index('Bill of Quantities'!$D:$O,match($B65,'Bill of Quantities'!$C:$C,0),match(I$2,'Bill of Quantities'!$D$2:$O$2,0))</f>
        <v>1</v>
      </c>
      <c r="J65" s="479" t="str">
        <f t="array" ref="J65">index('Bill of Quantities'!$D:$O,match($B65,'Bill of Quantities'!$C:$C,0),match(J$2,'Bill of Quantities'!$D$2:$O$2,0))</f>
        <v>Screw</v>
      </c>
      <c r="K65" s="479" t="str">
        <f t="array" ref="K65">index('Bill of Quantities'!$D:$O,match($B65,'Bill of Quantities'!$C:$C,0),match(K$2,'Bill of Quantities'!$D$2:$O$2,0))</f>
        <v>Frames</v>
      </c>
      <c r="L65" s="482">
        <f t="array" ref="L65">index('Bill of Quantities'!$D:$O,match($B65,'Bill of Quantities'!$C:$C,0),match(L$2,'Bill of Quantities'!$D$2:$O$2,0))</f>
        <v>0.06</v>
      </c>
      <c r="M65" s="482">
        <f t="array" ref="M65">index('Bill of Quantities'!$D:$O,match($B65,'Bill of Quantities'!$C:$C,0),match(M$2,'Bill of Quantities'!$D$2:$O$2,0))</f>
        <v>0.03125</v>
      </c>
      <c r="N65" s="482">
        <f t="array" ref="N65">index('Bill of Quantities'!$D:$O,match($B65,'Bill of Quantities'!$C:$C,0),match(N$2,'Bill of Quantities'!$D$2:$O$2,0))</f>
        <v>0.09125</v>
      </c>
      <c r="O65" s="463">
        <f t="shared" ref="O65:R65" si="116">$A65*F65</f>
        <v>0.0001221451224</v>
      </c>
      <c r="P65" s="464">
        <f t="shared" si="116"/>
        <v>0.9405174423</v>
      </c>
      <c r="Q65" s="464">
        <f t="shared" si="116"/>
        <v>0</v>
      </c>
      <c r="R65" s="461">
        <f t="shared" si="116"/>
        <v>36</v>
      </c>
      <c r="S65" s="483">
        <f t="shared" ref="S65:U65" si="117">$A65*L65</f>
        <v>2.16</v>
      </c>
      <c r="T65" s="483">
        <f t="shared" si="117"/>
        <v>1.125</v>
      </c>
      <c r="U65" s="483">
        <f t="shared" si="117"/>
        <v>3.285</v>
      </c>
      <c r="V65" s="465" t="str">
        <f t="shared" si="101"/>
        <v>Decking frame 2442 x 1221</v>
      </c>
      <c r="W65" s="354">
        <f t="array" ref="W65">A65*index('Project Costs'!A:A,match(V65,'Project Costs'!B:B,0),1)</f>
        <v>0</v>
      </c>
      <c r="X65" s="354">
        <f t="shared" si="104"/>
        <v>0</v>
      </c>
      <c r="Y65" s="354"/>
      <c r="Z65" s="354"/>
      <c r="AA65" s="354"/>
      <c r="AB65" s="354"/>
      <c r="AC65" s="354"/>
    </row>
    <row r="66">
      <c r="A66" s="498"/>
      <c r="B66" s="499"/>
      <c r="C66" s="500"/>
      <c r="D66" s="500"/>
      <c r="E66" s="500"/>
      <c r="F66" s="480"/>
      <c r="G66" s="501"/>
      <c r="H66" s="501"/>
      <c r="I66" s="501"/>
      <c r="J66" s="479"/>
      <c r="K66" s="479"/>
      <c r="L66" s="479"/>
      <c r="M66" s="479"/>
      <c r="N66" s="479"/>
      <c r="O66" s="502"/>
      <c r="P66" s="481"/>
      <c r="Q66" s="481"/>
      <c r="R66" s="479"/>
      <c r="S66" s="479"/>
      <c r="T66" s="491"/>
      <c r="U66" s="491"/>
      <c r="V66" s="503"/>
      <c r="W66" s="491"/>
      <c r="X66" s="491"/>
      <c r="Y66" s="491"/>
      <c r="Z66" s="491"/>
      <c r="AA66" s="491"/>
      <c r="AB66" s="491"/>
      <c r="AC66" s="491"/>
    </row>
    <row r="67">
      <c r="A67" s="468" t="s">
        <v>670</v>
      </c>
      <c r="B67" s="469"/>
      <c r="C67" s="487">
        <v>2442.0</v>
      </c>
      <c r="D67" s="487">
        <v>172.0</v>
      </c>
      <c r="E67" s="487">
        <v>2442.0</v>
      </c>
      <c r="F67" s="488"/>
      <c r="G67" s="473"/>
      <c r="H67" s="473"/>
      <c r="I67" s="473"/>
      <c r="J67" s="470"/>
      <c r="K67" s="470"/>
      <c r="L67" s="470"/>
      <c r="M67" s="470"/>
      <c r="N67" s="470"/>
      <c r="O67" s="474"/>
      <c r="P67" s="475"/>
      <c r="Q67" s="475"/>
      <c r="R67" s="470"/>
      <c r="S67" s="470"/>
      <c r="T67" s="476"/>
      <c r="U67" s="476"/>
      <c r="V67" s="477" t="str">
        <f>V68</f>
        <v>Decking frame 2442 x 2442</v>
      </c>
      <c r="W67" s="476"/>
      <c r="X67" s="476"/>
      <c r="Y67" s="476">
        <f>C67*E67*0.000001</f>
        <v>5.963364</v>
      </c>
      <c r="Z67" s="476"/>
      <c r="AA67" s="476"/>
      <c r="AB67" s="476"/>
      <c r="AC67" s="476"/>
    </row>
    <row r="68">
      <c r="A68" s="478">
        <v>2.0</v>
      </c>
      <c r="B68" s="354" t="str">
        <f t="shared" ref="B68:B69" si="120">B32</f>
        <v>Floor Main Beam 46 x 146 x 2442</v>
      </c>
      <c r="C68" s="479">
        <f t="array" ref="C68">index('Bill of Quantities'!$D:$O,match($B68,'Bill of Quantities'!$C:$C,0),match(C$2,'Bill of Quantities'!$D$2:$O$2,0))</f>
        <v>46</v>
      </c>
      <c r="D68" s="479">
        <f t="array" ref="D68">index('Bill of Quantities'!$D:$O,match($B68,'Bill of Quantities'!$C:$C,0),match(D$2,'Bill of Quantities'!$D$2:$O$2,0))</f>
        <v>146</v>
      </c>
      <c r="E68" s="479">
        <f t="array" ref="E68">index('Bill of Quantities'!$D:$O,match($B68,'Bill of Quantities'!$C:$C,0),match(E$2,'Bill of Quantities'!$D$2:$O$2,0))</f>
        <v>2442</v>
      </c>
      <c r="F68" s="480">
        <f t="array" ref="F68">index('Bill of Quantities'!$D:$O,match($B68,'Bill of Quantities'!$C:$C,0),match(F$2,'Bill of Quantities'!$D$2:$O$2,0))</f>
        <v>0.016400472</v>
      </c>
      <c r="G68" s="481">
        <f t="array" ref="G68">index('Bill of Quantities'!$D:$O,match($B68,'Bill of Quantities'!$C:$C,0),match(G$2,'Bill of Quantities'!$D$2:$O$2,0))</f>
        <v>9.200664792</v>
      </c>
      <c r="H68" s="481">
        <f t="array" ref="H68">index('Bill of Quantities'!$D:$O,match($B68,'Bill of Quantities'!$C:$C,0),match(H$2,'Bill of Quantities'!$D$2:$O$2,0))</f>
        <v>14.82059813</v>
      </c>
      <c r="I68" s="479">
        <f t="array" ref="I68">index('Bill of Quantities'!$D:$O,match($B68,'Bill of Quantities'!$C:$C,0),match(I$2,'Bill of Quantities'!$D$2:$O$2,0))</f>
        <v>5</v>
      </c>
      <c r="J68" s="479" t="str">
        <f t="array" ref="J68">index('Bill of Quantities'!$D:$O,match($B68,'Bill of Quantities'!$C:$C,0),match(J$2,'Bill of Quantities'!$D$2:$O$2,0))</f>
        <v>Floor</v>
      </c>
      <c r="K68" s="479" t="str">
        <f t="array" ref="K68">index('Bill of Quantities'!$D:$O,match($B68,'Bill of Quantities'!$C:$C,0),match(K$2,'Bill of Quantities'!$D$2:$O$2,0))</f>
        <v>Main Beam</v>
      </c>
      <c r="L68" s="482">
        <f t="array" ref="L68">index('Bill of Quantities'!$D:$O,match($B68,'Bill of Quantities'!$C:$C,0),match(L$2,'Bill of Quantities'!$D$2:$O$2,0))</f>
        <v>4.1464584</v>
      </c>
      <c r="M68" s="482">
        <f t="array" ref="M68">index('Bill of Quantities'!$D:$O,match($B68,'Bill of Quantities'!$C:$C,0),match(M$2,'Bill of Quantities'!$D$2:$O$2,0))</f>
        <v>0.15625</v>
      </c>
      <c r="N68" s="482">
        <f t="array" ref="N68">index('Bill of Quantities'!$D:$O,match($B68,'Bill of Quantities'!$C:$C,0),match(N$2,'Bill of Quantities'!$D$2:$O$2,0))</f>
        <v>4.3027084</v>
      </c>
      <c r="O68" s="463">
        <f t="shared" ref="O68:R68" si="118">$A68*F68</f>
        <v>0.032800944</v>
      </c>
      <c r="P68" s="464">
        <f t="shared" si="118"/>
        <v>18.40132958</v>
      </c>
      <c r="Q68" s="464">
        <f t="shared" si="118"/>
        <v>29.64119626</v>
      </c>
      <c r="R68" s="461">
        <f t="shared" si="118"/>
        <v>10</v>
      </c>
      <c r="S68" s="483">
        <f t="shared" ref="S68:U68" si="119">$A68*L68</f>
        <v>8.2929168</v>
      </c>
      <c r="T68" s="483">
        <f t="shared" si="119"/>
        <v>0.3125</v>
      </c>
      <c r="U68" s="483">
        <f t="shared" si="119"/>
        <v>8.6054168</v>
      </c>
      <c r="V68" s="465" t="str">
        <f t="shared" ref="V68:V74" si="123">$A$67</f>
        <v>Decking frame 2442 x 2442</v>
      </c>
      <c r="W68" s="354">
        <f t="array" ref="W68">A68*index('Project Costs'!A:A,match(V68,'Project Costs'!B:B,0),1)</f>
        <v>0</v>
      </c>
      <c r="X68" s="354">
        <f t="shared" ref="X68:X74" si="124">W68*R68/60</f>
        <v>0</v>
      </c>
      <c r="Y68" s="354"/>
      <c r="Z68" s="354"/>
      <c r="AA68" s="354"/>
      <c r="AB68" s="354"/>
      <c r="AC68" s="354"/>
    </row>
    <row r="69">
      <c r="A69" s="478">
        <v>5.0</v>
      </c>
      <c r="B69" s="354" t="str">
        <f t="shared" si="120"/>
        <v>Floor Sub Beam 46 x 146 x 2342</v>
      </c>
      <c r="C69" s="479">
        <f t="array" ref="C69">index('Bill of Quantities'!$D:$O,match($B69,'Bill of Quantities'!$C:$C,0),match(C$2,'Bill of Quantities'!$D$2:$O$2,0))</f>
        <v>46</v>
      </c>
      <c r="D69" s="479">
        <f t="array" ref="D69">index('Bill of Quantities'!$D:$O,match($B69,'Bill of Quantities'!$C:$C,0),match(D$2,'Bill of Quantities'!$D$2:$O$2,0))</f>
        <v>146</v>
      </c>
      <c r="E69" s="479">
        <f t="array" ref="E69">index('Bill of Quantities'!$D:$O,match($B69,'Bill of Quantities'!$C:$C,0),match(E$2,'Bill of Quantities'!$D$2:$O$2,0))</f>
        <v>2342</v>
      </c>
      <c r="F69" s="480">
        <f t="array" ref="F69">index('Bill of Quantities'!$D:$O,match($B69,'Bill of Quantities'!$C:$C,0),match(F$2,'Bill of Quantities'!$D$2:$O$2,0))</f>
        <v>0.015728872</v>
      </c>
      <c r="G69" s="481">
        <f t="array" ref="G69">index('Bill of Quantities'!$D:$O,match($B69,'Bill of Quantities'!$C:$C,0),match(G$2,'Bill of Quantities'!$D$2:$O$2,0))</f>
        <v>8.823897192</v>
      </c>
      <c r="H69" s="481">
        <f t="array" ref="H69">index('Bill of Quantities'!$D:$O,match($B69,'Bill of Quantities'!$C:$C,0),match(H$2,'Bill of Quantities'!$D$2:$O$2,0))</f>
        <v>14.21369403</v>
      </c>
      <c r="I69" s="479">
        <f t="array" ref="I69">index('Bill of Quantities'!$D:$O,match($B69,'Bill of Quantities'!$C:$C,0),match(I$2,'Bill of Quantities'!$D$2:$O$2,0))</f>
        <v>5</v>
      </c>
      <c r="J69" s="479" t="str">
        <f t="array" ref="J69">index('Bill of Quantities'!$D:$O,match($B69,'Bill of Quantities'!$C:$C,0),match(J$2,'Bill of Quantities'!$D$2:$O$2,0))</f>
        <v>Floor</v>
      </c>
      <c r="K69" s="479" t="str">
        <f t="array" ref="K69">index('Bill of Quantities'!$D:$O,match($B69,'Bill of Quantities'!$C:$C,0),match(K$2,'Bill of Quantities'!$D$2:$O$2,0))</f>
        <v>Sub Beam</v>
      </c>
      <c r="L69" s="482">
        <f t="array" ref="L69">index('Bill of Quantities'!$D:$O,match($B69,'Bill of Quantities'!$C:$C,0),match(L$2,'Bill of Quantities'!$D$2:$O$2,0))</f>
        <v>4.1464584</v>
      </c>
      <c r="M69" s="482">
        <f t="array" ref="M69">index('Bill of Quantities'!$D:$O,match($B69,'Bill of Quantities'!$C:$C,0),match(M$2,'Bill of Quantities'!$D$2:$O$2,0))</f>
        <v>0.15625</v>
      </c>
      <c r="N69" s="482">
        <f t="array" ref="N69">index('Bill of Quantities'!$D:$O,match($B69,'Bill of Quantities'!$C:$C,0),match(N$2,'Bill of Quantities'!$D$2:$O$2,0))</f>
        <v>4.3027084</v>
      </c>
      <c r="O69" s="463">
        <f t="shared" ref="O69:R69" si="121">$A69*F69</f>
        <v>0.07864436</v>
      </c>
      <c r="P69" s="464">
        <f t="shared" si="121"/>
        <v>44.11948596</v>
      </c>
      <c r="Q69" s="464">
        <f t="shared" si="121"/>
        <v>71.06847016</v>
      </c>
      <c r="R69" s="461">
        <f t="shared" si="121"/>
        <v>25</v>
      </c>
      <c r="S69" s="483">
        <f t="shared" ref="S69:U69" si="122">$A69*L69</f>
        <v>20.732292</v>
      </c>
      <c r="T69" s="483">
        <f t="shared" si="122"/>
        <v>0.78125</v>
      </c>
      <c r="U69" s="483">
        <f t="shared" si="122"/>
        <v>21.513542</v>
      </c>
      <c r="V69" s="465" t="str">
        <f t="shared" si="123"/>
        <v>Decking frame 2442 x 2442</v>
      </c>
      <c r="W69" s="354">
        <f t="array" ref="W69">A69*index('Project Costs'!A:A,match(V69,'Project Costs'!B:B,0),1)</f>
        <v>0</v>
      </c>
      <c r="X69" s="354">
        <f t="shared" si="124"/>
        <v>0</v>
      </c>
      <c r="Y69" s="354"/>
      <c r="Z69" s="354"/>
      <c r="AA69" s="354"/>
      <c r="AB69" s="354"/>
      <c r="AC69" s="354"/>
    </row>
    <row r="70">
      <c r="A70" s="295">
        <v>4.0</v>
      </c>
      <c r="B70" s="218" t="str">
        <f>'Bill of Quantities'!C92</f>
        <v>Floor Support Block 46 x 146 x 548</v>
      </c>
      <c r="C70" s="218">
        <f t="array" ref="C70">index('Bill of Quantities'!$D:$O,match($B70,'Bill of Quantities'!$C:$C,0),match(C$2,'Bill of Quantities'!$D$2:$O$2,0))</f>
        <v>46</v>
      </c>
      <c r="D70" s="218">
        <f t="array" ref="D70">index('Bill of Quantities'!$D:$O,match($B70,'Bill of Quantities'!$C:$C,0),match(D$2,'Bill of Quantities'!$D$2:$O$2,0))</f>
        <v>146</v>
      </c>
      <c r="E70" s="218">
        <f t="array" ref="E70">index('Bill of Quantities'!$D:$O,match($B70,'Bill of Quantities'!$C:$C,0),match(E$2,'Bill of Quantities'!$D$2:$O$2,0))</f>
        <v>548</v>
      </c>
      <c r="F70" s="493">
        <f t="array" ref="F70">index('Bill of Quantities'!$D:$O,match($B70,'Bill of Quantities'!$C:$C,0),match(F$2,'Bill of Quantities'!$D$2:$O$2,0))</f>
        <v>0.003680368</v>
      </c>
      <c r="G70" s="494">
        <f t="array" ref="G70">index('Bill of Quantities'!$D:$O,match($B70,'Bill of Quantities'!$C:$C,0),match(G$2,'Bill of Quantities'!$D$2:$O$2,0))</f>
        <v>2.064686448</v>
      </c>
      <c r="H70" s="494">
        <f t="array" ref="H70">index('Bill of Quantities'!$D:$O,match($B70,'Bill of Quantities'!$C:$C,0),match(H$2,'Bill of Quantities'!$D$2:$O$2,0))</f>
        <v>3.32583447</v>
      </c>
      <c r="I70" s="218">
        <f t="array" ref="I70">index('Bill of Quantities'!$D:$O,match($B70,'Bill of Quantities'!$C:$C,0),match(I$2,'Bill of Quantities'!$D$2:$O$2,0))</f>
        <v>5</v>
      </c>
      <c r="J70" s="218" t="str">
        <f t="array" ref="J70">index('Bill of Quantities'!$D:$O,match($B70,'Bill of Quantities'!$C:$C,0),match(J$2,'Bill of Quantities'!$D$2:$O$2,0))</f>
        <v>Floor</v>
      </c>
      <c r="K70" s="218" t="str">
        <f t="array" ref="K70">index('Bill of Quantities'!$D:$O,match($B70,'Bill of Quantities'!$C:$C,0),match(K$2,'Bill of Quantities'!$D$2:$O$2,0))</f>
        <v>Support Block</v>
      </c>
      <c r="L70" s="495">
        <f t="array" ref="L70">index('Bill of Quantities'!$D:$O,match($B70,'Bill of Quantities'!$C:$C,0),match(L$2,'Bill of Quantities'!$D$2:$O$2,0))</f>
        <v>1.0366146</v>
      </c>
      <c r="M70" s="495">
        <f t="array" ref="M70">index('Bill of Quantities'!$D:$O,match($B70,'Bill of Quantities'!$C:$C,0),match(M$2,'Bill of Quantities'!$D$2:$O$2,0))</f>
        <v>0.15625</v>
      </c>
      <c r="N70" s="496">
        <f t="array" ref="N70">index('Bill of Quantities'!$D:$O,match($B70,'Bill of Quantities'!$C:$C,0),match(N$2,'Bill of Quantities'!$D$2:$O$2,0))</f>
        <v>1.1928646</v>
      </c>
      <c r="O70" s="493">
        <f t="shared" ref="O70:R70" si="125">$A70*F70</f>
        <v>0.014721472</v>
      </c>
      <c r="P70" s="494">
        <f t="shared" si="125"/>
        <v>8.258745792</v>
      </c>
      <c r="Q70" s="494">
        <f t="shared" si="125"/>
        <v>13.30333788</v>
      </c>
      <c r="R70" s="218">
        <f t="shared" si="125"/>
        <v>20</v>
      </c>
      <c r="S70" s="495">
        <f t="shared" ref="S70:U70" si="126">$A70*L70</f>
        <v>4.1464584</v>
      </c>
      <c r="T70" s="495">
        <f t="shared" si="126"/>
        <v>0.625</v>
      </c>
      <c r="U70" s="496">
        <f t="shared" si="126"/>
        <v>4.7714584</v>
      </c>
      <c r="V70" s="218" t="str">
        <f t="shared" si="123"/>
        <v>Decking frame 2442 x 2442</v>
      </c>
      <c r="W70" s="218">
        <f t="array" ref="W70">A70*index('Project Costs'!A:A,match(V70,'Project Costs'!B:B,0),1)</f>
        <v>0</v>
      </c>
      <c r="X70" s="218">
        <f t="shared" si="124"/>
        <v>0</v>
      </c>
      <c r="Y70" s="497"/>
      <c r="Z70" s="497"/>
      <c r="AA70" s="497"/>
      <c r="AB70" s="497"/>
      <c r="AC70" s="497"/>
    </row>
    <row r="71">
      <c r="A71" s="478">
        <v>24.0</v>
      </c>
      <c r="B71" s="354" t="str">
        <f>'Bill of Quantities'!C94</f>
        <v>Floor Decking Profile 22 x 96 x 2440</v>
      </c>
      <c r="C71" s="479">
        <f t="array" ref="C71">index('Bill of Quantities'!$D:$O,match($B71,'Bill of Quantities'!$C:$C,0),match(C$2,'Bill of Quantities'!$D$2:$O$2,0))</f>
        <v>22</v>
      </c>
      <c r="D71" s="479">
        <f t="array" ref="D71">index('Bill of Quantities'!$D:$O,match($B71,'Bill of Quantities'!$C:$C,0),match(D$2,'Bill of Quantities'!$D$2:$O$2,0))</f>
        <v>96</v>
      </c>
      <c r="E71" s="479">
        <f t="array" ref="E71">index('Bill of Quantities'!$D:$O,match($B71,'Bill of Quantities'!$C:$C,0),match(E$2,'Bill of Quantities'!$D$2:$O$2,0))</f>
        <v>2440</v>
      </c>
      <c r="F71" s="480">
        <f t="array" ref="F71">index('Bill of Quantities'!$D:$O,match($B71,'Bill of Quantities'!$C:$C,0),match(F$2,'Bill of Quantities'!$D$2:$O$2,0))</f>
        <v>0.00515328</v>
      </c>
      <c r="G71" s="481">
        <f t="array" ref="G71">index('Bill of Quantities'!$D:$O,match($B71,'Bill of Quantities'!$C:$C,0),match(G$2,'Bill of Quantities'!$D$2:$O$2,0))</f>
        <v>2.89099008</v>
      </c>
      <c r="H71" s="481">
        <f t="array" ref="H71">index('Bill of Quantities'!$D:$O,match($B71,'Bill of Quantities'!$C:$C,0),match(H$2,'Bill of Quantities'!$D$2:$O$2,0))</f>
        <v>4.656859384</v>
      </c>
      <c r="I71" s="479">
        <f t="array" ref="I71">index('Bill of Quantities'!$D:$O,match($B71,'Bill of Quantities'!$C:$C,0),match(I$2,'Bill of Quantities'!$D$2:$O$2,0))</f>
        <v>5</v>
      </c>
      <c r="J71" s="479" t="str">
        <f t="array" ref="J71">index('Bill of Quantities'!$D:$O,match($B71,'Bill of Quantities'!$C:$C,0),match(J$2,'Bill of Quantities'!$D$2:$O$2,0))</f>
        <v>Floor</v>
      </c>
      <c r="K71" s="479" t="str">
        <f t="array" ref="K71">index('Bill of Quantities'!$D:$O,match($B71,'Bill of Quantities'!$C:$C,0),match(K$2,'Bill of Quantities'!$D$2:$O$2,0))</f>
        <v>Decking Profile</v>
      </c>
      <c r="L71" s="482">
        <f t="array" ref="L71">index('Bill of Quantities'!$D:$O,match($B71,'Bill of Quantities'!$C:$C,0),match(L$2,'Bill of Quantities'!$D$2:$O$2,0))</f>
        <v>1.345344</v>
      </c>
      <c r="M71" s="482">
        <f t="array" ref="M71">index('Bill of Quantities'!$D:$O,match($B71,'Bill of Quantities'!$C:$C,0),match(M$2,'Bill of Quantities'!$D$2:$O$2,0))</f>
        <v>0.15625</v>
      </c>
      <c r="N71" s="482">
        <f t="array" ref="N71">index('Bill of Quantities'!$D:$O,match($B71,'Bill of Quantities'!$C:$C,0),match(N$2,'Bill of Quantities'!$D$2:$O$2,0))</f>
        <v>1.501594</v>
      </c>
      <c r="O71" s="463">
        <f t="shared" ref="O71:R71" si="127">$A71*F71</f>
        <v>0.12367872</v>
      </c>
      <c r="P71" s="464">
        <f t="shared" si="127"/>
        <v>69.38376192</v>
      </c>
      <c r="Q71" s="464">
        <f t="shared" si="127"/>
        <v>111.7646252</v>
      </c>
      <c r="R71" s="461">
        <f t="shared" si="127"/>
        <v>120</v>
      </c>
      <c r="S71" s="483">
        <f t="shared" ref="S71:U71" si="128">$A71*L71</f>
        <v>32.288256</v>
      </c>
      <c r="T71" s="483">
        <f t="shared" si="128"/>
        <v>3.75</v>
      </c>
      <c r="U71" s="483">
        <f t="shared" si="128"/>
        <v>36.038256</v>
      </c>
      <c r="V71" s="465" t="str">
        <f t="shared" si="123"/>
        <v>Decking frame 2442 x 2442</v>
      </c>
      <c r="W71" s="354">
        <f t="array" ref="W71">A71*index('Project Costs'!A:A,match(V71,'Project Costs'!B:B,0),1)</f>
        <v>0</v>
      </c>
      <c r="X71" s="354">
        <f t="shared" si="124"/>
        <v>0</v>
      </c>
      <c r="Y71" s="354"/>
      <c r="Z71" s="354"/>
      <c r="AA71" s="354"/>
      <c r="AB71" s="354"/>
      <c r="AC71" s="354"/>
    </row>
    <row r="72">
      <c r="A72" s="354">
        <f>A71*5</f>
        <v>120</v>
      </c>
      <c r="B72" s="354" t="str">
        <f>'Bill of Quantities'!$C$24</f>
        <v>Screw 3.5x50 stainless small head screw SHS3550AS</v>
      </c>
      <c r="C72" s="479">
        <f t="array" ref="C72">index('Bill of Quantities'!$D:$O,match($B72,'Bill of Quantities'!$C:$C,0),match(C$2,'Bill of Quantities'!$D$2:$O$2,0))</f>
        <v>3.5</v>
      </c>
      <c r="D72" s="479" t="str">
        <f t="array" ref="D72">index('Bill of Quantities'!$D:$O,match($B72,'Bill of Quantities'!$C:$C,0),match(D$2,'Bill of Quantities'!$D$2:$O$2,0))</f>
        <v/>
      </c>
      <c r="E72" s="479">
        <f t="array" ref="E72">index('Bill of Quantities'!$D:$O,match($B72,'Bill of Quantities'!$C:$C,0),match(E$2,'Bill of Quantities'!$D$2:$O$2,0))</f>
        <v>50</v>
      </c>
      <c r="F72" s="485">
        <f t="array" ref="F72">index('Bill of Quantities'!$D:$O,match($B72,'Bill of Quantities'!$C:$C,0),match(F$2,'Bill of Quantities'!$D$2:$O$2,0))</f>
        <v>0.0000004810563751</v>
      </c>
      <c r="G72" s="481">
        <f t="array" ref="G72">index('Bill of Quantities'!$D:$O,match($B72,'Bill of Quantities'!$C:$C,0),match(G$2,'Bill of Quantities'!$D$2:$O$2,0))</f>
        <v>0.003704134088</v>
      </c>
      <c r="H72" s="481" t="str">
        <f t="array" ref="H72">index('Bill of Quantities'!$D:$O,match($B72,'Bill of Quantities'!$C:$C,0),match(H$2,'Bill of Quantities'!$D$2:$O$2,0))</f>
        <v/>
      </c>
      <c r="I72" s="479">
        <f t="array" ref="I72">index('Bill of Quantities'!$D:$O,match($B72,'Bill of Quantities'!$C:$C,0),match(I$2,'Bill of Quantities'!$D$2:$O$2,0))</f>
        <v>1</v>
      </c>
      <c r="J72" s="479" t="str">
        <f t="array" ref="J72">index('Bill of Quantities'!$D:$O,match($B72,'Bill of Quantities'!$C:$C,0),match(J$2,'Bill of Quantities'!$D$2:$O$2,0))</f>
        <v>Screw</v>
      </c>
      <c r="K72" s="479" t="str">
        <f t="array" ref="K72">index('Bill of Quantities'!$D:$O,match($B72,'Bill of Quantities'!$C:$C,0),match(K$2,'Bill of Quantities'!$D$2:$O$2,0))</f>
        <v>Decking / Facade</v>
      </c>
      <c r="L72" s="482">
        <f t="array" ref="L72">index('Bill of Quantities'!$D:$O,match($B72,'Bill of Quantities'!$C:$C,0),match(L$2,'Bill of Quantities'!$D$2:$O$2,0))</f>
        <v>0.07008681471</v>
      </c>
      <c r="M72" s="482">
        <f t="array" ref="M72">index('Bill of Quantities'!$D:$O,match($B72,'Bill of Quantities'!$C:$C,0),match(M$2,'Bill of Quantities'!$D$2:$O$2,0))</f>
        <v>0.03125</v>
      </c>
      <c r="N72" s="482">
        <f t="array" ref="N72">index('Bill of Quantities'!$D:$O,match($B72,'Bill of Quantities'!$C:$C,0),match(N$2,'Bill of Quantities'!$D$2:$O$2,0))</f>
        <v>0.1013368147</v>
      </c>
      <c r="O72" s="463">
        <f t="shared" ref="O72:R72" si="129">$A72*F72</f>
        <v>0.00005772676501</v>
      </c>
      <c r="P72" s="464">
        <f t="shared" si="129"/>
        <v>0.4444960906</v>
      </c>
      <c r="Q72" s="464">
        <f t="shared" si="129"/>
        <v>0</v>
      </c>
      <c r="R72" s="461">
        <f t="shared" si="129"/>
        <v>120</v>
      </c>
      <c r="S72" s="483">
        <f t="shared" ref="S72:U72" si="130">$A72*L72</f>
        <v>8.410417766</v>
      </c>
      <c r="T72" s="483">
        <f t="shared" si="130"/>
        <v>3.75</v>
      </c>
      <c r="U72" s="483">
        <f t="shared" si="130"/>
        <v>12.16041777</v>
      </c>
      <c r="V72" s="465" t="str">
        <f t="shared" si="123"/>
        <v>Decking frame 2442 x 2442</v>
      </c>
      <c r="W72" s="354">
        <f t="array" ref="W72">A72*index('Project Costs'!A:A,match(V72,'Project Costs'!B:B,0),1)</f>
        <v>0</v>
      </c>
      <c r="X72" s="354">
        <f t="shared" si="124"/>
        <v>0</v>
      </c>
      <c r="Y72" s="354"/>
      <c r="Z72" s="354"/>
      <c r="AA72" s="354"/>
      <c r="AB72" s="354"/>
      <c r="AC72" s="354"/>
    </row>
    <row r="73">
      <c r="A73" s="478">
        <v>10.0</v>
      </c>
      <c r="B73" s="354" t="str">
        <f>B46</f>
        <v>Screw 6x100 semi threaded HBS6100</v>
      </c>
      <c r="C73" s="479">
        <f t="array" ref="C73">index('Bill of Quantities'!$D:$O,match($B73,'Bill of Quantities'!$C:$C,0),match(C$2,'Bill of Quantities'!$D$2:$O$2,0))</f>
        <v>6</v>
      </c>
      <c r="D73" s="479" t="str">
        <f t="array" ref="D73">index('Bill of Quantities'!$D:$O,match($B73,'Bill of Quantities'!$C:$C,0),match(D$2,'Bill of Quantities'!$D$2:$O$2,0))</f>
        <v/>
      </c>
      <c r="E73" s="479">
        <f t="array" ref="E73">index('Bill of Quantities'!$D:$O,match($B73,'Bill of Quantities'!$C:$C,0),match(E$2,'Bill of Quantities'!$D$2:$O$2,0))</f>
        <v>100</v>
      </c>
      <c r="F73" s="485">
        <f t="array" ref="F73">index('Bill of Quantities'!$D:$O,match($B73,'Bill of Quantities'!$C:$C,0),match(F$2,'Bill of Quantities'!$D$2:$O$2,0))</f>
        <v>0.000002827433388</v>
      </c>
      <c r="G73" s="481">
        <f t="array" ref="G73">index('Bill of Quantities'!$D:$O,match($B73,'Bill of Quantities'!$C:$C,0),match(G$2,'Bill of Quantities'!$D$2:$O$2,0))</f>
        <v>0.02177123709</v>
      </c>
      <c r="H73" s="481" t="str">
        <f t="array" ref="H73">index('Bill of Quantities'!$D:$O,match($B73,'Bill of Quantities'!$C:$C,0),match(H$2,'Bill of Quantities'!$D$2:$O$2,0))</f>
        <v/>
      </c>
      <c r="I73" s="479">
        <f t="array" ref="I73">index('Bill of Quantities'!$D:$O,match($B73,'Bill of Quantities'!$C:$C,0),match(I$2,'Bill of Quantities'!$D$2:$O$2,0))</f>
        <v>1</v>
      </c>
      <c r="J73" s="479" t="str">
        <f t="array" ref="J73">index('Bill of Quantities'!$D:$O,match($B73,'Bill of Quantities'!$C:$C,0),match(J$2,'Bill of Quantities'!$D$2:$O$2,0))</f>
        <v>Screw</v>
      </c>
      <c r="K73" s="479" t="str">
        <f t="array" ref="K73">index('Bill of Quantities'!$D:$O,match($B73,'Bill of Quantities'!$C:$C,0),match(K$2,'Bill of Quantities'!$D$2:$O$2,0))</f>
        <v>Frames</v>
      </c>
      <c r="L73" s="482">
        <f t="array" ref="L73">index('Bill of Quantities'!$D:$O,match($B73,'Bill of Quantities'!$C:$C,0),match(L$2,'Bill of Quantities'!$D$2:$O$2,0))</f>
        <v>0.06</v>
      </c>
      <c r="M73" s="482">
        <f t="array" ref="M73">index('Bill of Quantities'!$D:$O,match($B73,'Bill of Quantities'!$C:$C,0),match(M$2,'Bill of Quantities'!$D$2:$O$2,0))</f>
        <v>0.03125</v>
      </c>
      <c r="N73" s="482">
        <f t="array" ref="N73">index('Bill of Quantities'!$D:$O,match($B73,'Bill of Quantities'!$C:$C,0),match(N$2,'Bill of Quantities'!$D$2:$O$2,0))</f>
        <v>0.09125</v>
      </c>
      <c r="O73" s="463">
        <f t="shared" ref="O73:R73" si="131">$A73*F73</f>
        <v>0.00002827433388</v>
      </c>
      <c r="P73" s="464">
        <f t="shared" si="131"/>
        <v>0.2177123709</v>
      </c>
      <c r="Q73" s="464">
        <f t="shared" si="131"/>
        <v>0</v>
      </c>
      <c r="R73" s="461">
        <f t="shared" si="131"/>
        <v>10</v>
      </c>
      <c r="S73" s="483">
        <f t="shared" ref="S73:U73" si="132">$A73*L73</f>
        <v>0.6</v>
      </c>
      <c r="T73" s="483">
        <f t="shared" si="132"/>
        <v>0.3125</v>
      </c>
      <c r="U73" s="483">
        <f t="shared" si="132"/>
        <v>0.9125</v>
      </c>
      <c r="V73" s="465" t="str">
        <f t="shared" si="123"/>
        <v>Decking frame 2442 x 2442</v>
      </c>
      <c r="W73" s="354">
        <f t="array" ref="W73">A73*index('Project Costs'!A:A,match(V73,'Project Costs'!B:B,0),1)</f>
        <v>0</v>
      </c>
      <c r="X73" s="354">
        <f t="shared" si="124"/>
        <v>0</v>
      </c>
      <c r="Y73" s="354"/>
      <c r="Z73" s="354"/>
      <c r="AA73" s="354"/>
      <c r="AB73" s="354"/>
      <c r="AC73" s="354"/>
    </row>
    <row r="74">
      <c r="A74" s="354">
        <f>A69*4+A70*4</f>
        <v>36</v>
      </c>
      <c r="B74" s="354" t="str">
        <f>B38</f>
        <v>Screw 6x120 semi threaded HBS6120</v>
      </c>
      <c r="C74" s="479">
        <f t="array" ref="C74">index('Bill of Quantities'!$D:$O,match($B74,'Bill of Quantities'!$C:$C,0),match(C$2,'Bill of Quantities'!$D$2:$O$2,0))</f>
        <v>6</v>
      </c>
      <c r="D74" s="479" t="str">
        <f t="array" ref="D74">index('Bill of Quantities'!$D:$O,match($B74,'Bill of Quantities'!$C:$C,0),match(D$2,'Bill of Quantities'!$D$2:$O$2,0))</f>
        <v/>
      </c>
      <c r="E74" s="479">
        <f t="array" ref="E74">index('Bill of Quantities'!$D:$O,match($B74,'Bill of Quantities'!$C:$C,0),match(E$2,'Bill of Quantities'!$D$2:$O$2,0))</f>
        <v>120</v>
      </c>
      <c r="F74" s="485">
        <f t="array" ref="F74">index('Bill of Quantities'!$D:$O,match($B74,'Bill of Quantities'!$C:$C,0),match(F$2,'Bill of Quantities'!$D$2:$O$2,0))</f>
        <v>0.000003392920066</v>
      </c>
      <c r="G74" s="481">
        <f t="array" ref="G74">index('Bill of Quantities'!$D:$O,match($B74,'Bill of Quantities'!$C:$C,0),match(G$2,'Bill of Quantities'!$D$2:$O$2,0))</f>
        <v>0.02612548451</v>
      </c>
      <c r="H74" s="481" t="str">
        <f t="array" ref="H74">index('Bill of Quantities'!$D:$O,match($B74,'Bill of Quantities'!$C:$C,0),match(H$2,'Bill of Quantities'!$D$2:$O$2,0))</f>
        <v/>
      </c>
      <c r="I74" s="479">
        <f t="array" ref="I74">index('Bill of Quantities'!$D:$O,match($B74,'Bill of Quantities'!$C:$C,0),match(I$2,'Bill of Quantities'!$D$2:$O$2,0))</f>
        <v>1</v>
      </c>
      <c r="J74" s="479" t="str">
        <f t="array" ref="J74">index('Bill of Quantities'!$D:$O,match($B74,'Bill of Quantities'!$C:$C,0),match(J$2,'Bill of Quantities'!$D$2:$O$2,0))</f>
        <v>Screw</v>
      </c>
      <c r="K74" s="479" t="str">
        <f t="array" ref="K74">index('Bill of Quantities'!$D:$O,match($B74,'Bill of Quantities'!$C:$C,0),match(K$2,'Bill of Quantities'!$D$2:$O$2,0))</f>
        <v>Frames</v>
      </c>
      <c r="L74" s="482">
        <f t="array" ref="L74">index('Bill of Quantities'!$D:$O,match($B74,'Bill of Quantities'!$C:$C,0),match(L$2,'Bill of Quantities'!$D$2:$O$2,0))</f>
        <v>0.06</v>
      </c>
      <c r="M74" s="482">
        <f t="array" ref="M74">index('Bill of Quantities'!$D:$O,match($B74,'Bill of Quantities'!$C:$C,0),match(M$2,'Bill of Quantities'!$D$2:$O$2,0))</f>
        <v>0.03125</v>
      </c>
      <c r="N74" s="482">
        <f t="array" ref="N74">index('Bill of Quantities'!$D:$O,match($B74,'Bill of Quantities'!$C:$C,0),match(N$2,'Bill of Quantities'!$D$2:$O$2,0))</f>
        <v>0.09125</v>
      </c>
      <c r="O74" s="463">
        <f t="shared" ref="O74:R74" si="133">$A74*F74</f>
        <v>0.0001221451224</v>
      </c>
      <c r="P74" s="464">
        <f t="shared" si="133"/>
        <v>0.9405174423</v>
      </c>
      <c r="Q74" s="464">
        <f t="shared" si="133"/>
        <v>0</v>
      </c>
      <c r="R74" s="461">
        <f t="shared" si="133"/>
        <v>36</v>
      </c>
      <c r="S74" s="483">
        <f t="shared" ref="S74:U74" si="134">$A74*L74</f>
        <v>2.16</v>
      </c>
      <c r="T74" s="483">
        <f t="shared" si="134"/>
        <v>1.125</v>
      </c>
      <c r="U74" s="483">
        <f t="shared" si="134"/>
        <v>3.285</v>
      </c>
      <c r="V74" s="465" t="str">
        <f t="shared" si="123"/>
        <v>Decking frame 2442 x 2442</v>
      </c>
      <c r="W74" s="354">
        <f t="array" ref="W74">A74*index('Project Costs'!A:A,match(V74,'Project Costs'!B:B,0),1)</f>
        <v>0</v>
      </c>
      <c r="X74" s="354">
        <f t="shared" si="124"/>
        <v>0</v>
      </c>
      <c r="Y74" s="354"/>
      <c r="Z74" s="354"/>
      <c r="AA74" s="354"/>
      <c r="AB74" s="354"/>
      <c r="AC74" s="354"/>
    </row>
    <row r="75">
      <c r="A75" s="354"/>
      <c r="B75" s="354"/>
      <c r="C75" s="461"/>
      <c r="D75" s="461"/>
      <c r="E75" s="461"/>
      <c r="F75" s="462"/>
      <c r="G75" s="461"/>
      <c r="H75" s="461"/>
      <c r="I75" s="461"/>
      <c r="J75" s="461"/>
      <c r="K75" s="461"/>
      <c r="L75" s="461"/>
      <c r="M75" s="461"/>
      <c r="N75" s="461"/>
      <c r="O75" s="463"/>
      <c r="P75" s="464"/>
      <c r="Q75" s="464"/>
      <c r="R75" s="461"/>
      <c r="S75" s="461"/>
      <c r="T75" s="354"/>
      <c r="U75" s="354"/>
      <c r="V75" s="465"/>
      <c r="W75" s="354"/>
      <c r="X75" s="354"/>
      <c r="Y75" s="354"/>
      <c r="Z75" s="354"/>
      <c r="AA75" s="354"/>
      <c r="AB75" s="354"/>
      <c r="AC75" s="354"/>
    </row>
    <row r="76">
      <c r="A76" s="468" t="s">
        <v>671</v>
      </c>
      <c r="B76" s="469"/>
      <c r="C76" s="487">
        <v>2442.0</v>
      </c>
      <c r="D76" s="487">
        <v>172.0</v>
      </c>
      <c r="E76" s="487">
        <v>3053.0</v>
      </c>
      <c r="F76" s="488"/>
      <c r="G76" s="473"/>
      <c r="H76" s="473"/>
      <c r="I76" s="473"/>
      <c r="J76" s="470"/>
      <c r="K76" s="470"/>
      <c r="L76" s="470"/>
      <c r="M76" s="470"/>
      <c r="N76" s="470"/>
      <c r="O76" s="474"/>
      <c r="P76" s="475"/>
      <c r="Q76" s="475"/>
      <c r="R76" s="470"/>
      <c r="S76" s="470"/>
      <c r="T76" s="476"/>
      <c r="U76" s="476"/>
      <c r="V76" s="465" t="str">
        <f t="shared" ref="V76:V83" si="137">$A$76</f>
        <v>Decking frame 2442 x 3053</v>
      </c>
      <c r="W76" s="476"/>
      <c r="X76" s="476"/>
      <c r="Y76" s="476">
        <f>C76*E76*0.000001</f>
        <v>7.455426</v>
      </c>
      <c r="Z76" s="476"/>
      <c r="AA76" s="476"/>
      <c r="AB76" s="476"/>
      <c r="AC76" s="476"/>
    </row>
    <row r="77">
      <c r="A77" s="354">
        <f t="shared" ref="A77:A79" si="138">A68</f>
        <v>2</v>
      </c>
      <c r="B77" s="354" t="str">
        <f>B32</f>
        <v>Floor Main Beam 46 x 146 x 2442</v>
      </c>
      <c r="C77" s="479">
        <f t="array" ref="C77">index('Bill of Quantities'!$D:$O,match($B77,'Bill of Quantities'!$C:$C,0),match(C$2,'Bill of Quantities'!$D$2:$O$2,0))</f>
        <v>46</v>
      </c>
      <c r="D77" s="479">
        <f t="array" ref="D77">index('Bill of Quantities'!$D:$O,match($B77,'Bill of Quantities'!$C:$C,0),match(D$2,'Bill of Quantities'!$D$2:$O$2,0))</f>
        <v>146</v>
      </c>
      <c r="E77" s="479">
        <f t="array" ref="E77">index('Bill of Quantities'!$D:$O,match($B77,'Bill of Quantities'!$C:$C,0),match(E$2,'Bill of Quantities'!$D$2:$O$2,0))</f>
        <v>2442</v>
      </c>
      <c r="F77" s="480">
        <f t="array" ref="F77">index('Bill of Quantities'!$D:$O,match($B77,'Bill of Quantities'!$C:$C,0),match(F$2,'Bill of Quantities'!$D$2:$O$2,0))</f>
        <v>0.016400472</v>
      </c>
      <c r="G77" s="481">
        <f t="array" ref="G77">index('Bill of Quantities'!$D:$O,match($B77,'Bill of Quantities'!$C:$C,0),match(G$2,'Bill of Quantities'!$D$2:$O$2,0))</f>
        <v>9.200664792</v>
      </c>
      <c r="H77" s="481">
        <f t="array" ref="H77">index('Bill of Quantities'!$D:$O,match($B77,'Bill of Quantities'!$C:$C,0),match(H$2,'Bill of Quantities'!$D$2:$O$2,0))</f>
        <v>14.82059813</v>
      </c>
      <c r="I77" s="479">
        <f t="array" ref="I77">index('Bill of Quantities'!$D:$O,match($B77,'Bill of Quantities'!$C:$C,0),match(I$2,'Bill of Quantities'!$D$2:$O$2,0))</f>
        <v>5</v>
      </c>
      <c r="J77" s="479" t="str">
        <f t="array" ref="J77">index('Bill of Quantities'!$D:$O,match($B77,'Bill of Quantities'!$C:$C,0),match(J$2,'Bill of Quantities'!$D$2:$O$2,0))</f>
        <v>Floor</v>
      </c>
      <c r="K77" s="479" t="str">
        <f t="array" ref="K77">index('Bill of Quantities'!$D:$O,match($B77,'Bill of Quantities'!$C:$C,0),match(K$2,'Bill of Quantities'!$D$2:$O$2,0))</f>
        <v>Main Beam</v>
      </c>
      <c r="L77" s="482">
        <f t="array" ref="L77">index('Bill of Quantities'!$D:$O,match($B77,'Bill of Quantities'!$C:$C,0),match(L$2,'Bill of Quantities'!$D$2:$O$2,0))</f>
        <v>4.1464584</v>
      </c>
      <c r="M77" s="482">
        <f t="array" ref="M77">index('Bill of Quantities'!$D:$O,match($B77,'Bill of Quantities'!$C:$C,0),match(M$2,'Bill of Quantities'!$D$2:$O$2,0))</f>
        <v>0.15625</v>
      </c>
      <c r="N77" s="482">
        <f t="array" ref="N77">index('Bill of Quantities'!$D:$O,match($B77,'Bill of Quantities'!$C:$C,0),match(N$2,'Bill of Quantities'!$D$2:$O$2,0))</f>
        <v>4.3027084</v>
      </c>
      <c r="O77" s="463">
        <f t="shared" ref="O77:R77" si="135">$A77*F77</f>
        <v>0.032800944</v>
      </c>
      <c r="P77" s="464">
        <f t="shared" si="135"/>
        <v>18.40132958</v>
      </c>
      <c r="Q77" s="464">
        <f t="shared" si="135"/>
        <v>29.64119626</v>
      </c>
      <c r="R77" s="461">
        <f t="shared" si="135"/>
        <v>10</v>
      </c>
      <c r="S77" s="483">
        <f t="shared" ref="S77:U77" si="136">$A77*L77</f>
        <v>8.2929168</v>
      </c>
      <c r="T77" s="483">
        <f t="shared" si="136"/>
        <v>0.3125</v>
      </c>
      <c r="U77" s="483">
        <f t="shared" si="136"/>
        <v>8.6054168</v>
      </c>
      <c r="V77" s="465" t="str">
        <f t="shared" si="137"/>
        <v>Decking frame 2442 x 3053</v>
      </c>
      <c r="W77" s="354">
        <f t="array" ref="W77">A77*index('Project Costs'!A:A,match(V77,'Project Costs'!B:B,0),1)</f>
        <v>0</v>
      </c>
      <c r="X77" s="354">
        <f t="shared" ref="X77:X83" si="141">W77*R77/60</f>
        <v>0</v>
      </c>
      <c r="Y77" s="354"/>
      <c r="Z77" s="354"/>
      <c r="AA77" s="354"/>
      <c r="AB77" s="354"/>
      <c r="AC77" s="354"/>
    </row>
    <row r="78">
      <c r="A78" s="354">
        <f t="shared" si="138"/>
        <v>5</v>
      </c>
      <c r="B78" s="354" t="str">
        <f>B42</f>
        <v>Floor Sub Beam 46 x 146 x 2952</v>
      </c>
      <c r="C78" s="479">
        <f t="array" ref="C78">index('Bill of Quantities'!$D:$O,match($B78,'Bill of Quantities'!$C:$C,0),match(C$2,'Bill of Quantities'!$D$2:$O$2,0))</f>
        <v>46</v>
      </c>
      <c r="D78" s="479">
        <f t="array" ref="D78">index('Bill of Quantities'!$D:$O,match($B78,'Bill of Quantities'!$C:$C,0),match(D$2,'Bill of Quantities'!$D$2:$O$2,0))</f>
        <v>146</v>
      </c>
      <c r="E78" s="479">
        <f t="array" ref="E78">index('Bill of Quantities'!$D:$O,match($B78,'Bill of Quantities'!$C:$C,0),match(E$2,'Bill of Quantities'!$D$2:$O$2,0))</f>
        <v>2952</v>
      </c>
      <c r="F78" s="480">
        <f t="array" ref="F78">index('Bill of Quantities'!$D:$O,match($B78,'Bill of Quantities'!$C:$C,0),match(F$2,'Bill of Quantities'!$D$2:$O$2,0))</f>
        <v>0.019825632</v>
      </c>
      <c r="G78" s="481">
        <f t="array" ref="G78">index('Bill of Quantities'!$D:$O,match($B78,'Bill of Quantities'!$C:$C,0),match(G$2,'Bill of Quantities'!$D$2:$O$2,0))</f>
        <v>11.12217955</v>
      </c>
      <c r="H78" s="481">
        <f t="array" ref="H78">index('Bill of Quantities'!$D:$O,match($B78,'Bill of Quantities'!$C:$C,0),match(H$2,'Bill of Quantities'!$D$2:$O$2,0))</f>
        <v>17.91580904</v>
      </c>
      <c r="I78" s="479">
        <f t="array" ref="I78">index('Bill of Quantities'!$D:$O,match($B78,'Bill of Quantities'!$C:$C,0),match(I$2,'Bill of Quantities'!$D$2:$O$2,0))</f>
        <v>5</v>
      </c>
      <c r="J78" s="479" t="str">
        <f t="array" ref="J78">index('Bill of Quantities'!$D:$O,match($B78,'Bill of Quantities'!$C:$C,0),match(J$2,'Bill of Quantities'!$D$2:$O$2,0))</f>
        <v>Floor</v>
      </c>
      <c r="K78" s="479" t="str">
        <f t="array" ref="K78">index('Bill of Quantities'!$D:$O,match($B78,'Bill of Quantities'!$C:$C,0),match(K$2,'Bill of Quantities'!$D$2:$O$2,0))</f>
        <v>Sub Beam</v>
      </c>
      <c r="L78" s="482">
        <f t="array" ref="L78">index('Bill of Quantities'!$D:$O,match($B78,'Bill of Quantities'!$C:$C,0),match(L$2,'Bill of Quantities'!$D$2:$O$2,0))</f>
        <v>5.1619176</v>
      </c>
      <c r="M78" s="482">
        <f t="array" ref="M78">index('Bill of Quantities'!$D:$O,match($B78,'Bill of Quantities'!$C:$C,0),match(M$2,'Bill of Quantities'!$D$2:$O$2,0))</f>
        <v>0.15625</v>
      </c>
      <c r="N78" s="482">
        <f t="array" ref="N78">index('Bill of Quantities'!$D:$O,match($B78,'Bill of Quantities'!$C:$C,0),match(N$2,'Bill of Quantities'!$D$2:$O$2,0))</f>
        <v>5.3181676</v>
      </c>
      <c r="O78" s="463">
        <f t="shared" ref="O78:R78" si="139">$A78*F78</f>
        <v>0.09912816</v>
      </c>
      <c r="P78" s="464">
        <f t="shared" si="139"/>
        <v>55.61089776</v>
      </c>
      <c r="Q78" s="464">
        <f t="shared" si="139"/>
        <v>89.57904522</v>
      </c>
      <c r="R78" s="461">
        <f t="shared" si="139"/>
        <v>25</v>
      </c>
      <c r="S78" s="483">
        <f t="shared" ref="S78:U78" si="140">$A78*L78</f>
        <v>25.809588</v>
      </c>
      <c r="T78" s="483">
        <f t="shared" si="140"/>
        <v>0.78125</v>
      </c>
      <c r="U78" s="483">
        <f t="shared" si="140"/>
        <v>26.590838</v>
      </c>
      <c r="V78" s="465" t="str">
        <f t="shared" si="137"/>
        <v>Decking frame 2442 x 3053</v>
      </c>
      <c r="W78" s="354">
        <f t="array" ref="W78">A78*index('Project Costs'!A:A,match(V78,'Project Costs'!B:B,0),1)</f>
        <v>0</v>
      </c>
      <c r="X78" s="354">
        <f t="shared" si="141"/>
        <v>0</v>
      </c>
      <c r="Y78" s="354"/>
      <c r="Z78" s="354"/>
      <c r="AA78" s="354"/>
      <c r="AB78" s="354"/>
      <c r="AC78" s="354"/>
    </row>
    <row r="79">
      <c r="A79" s="354">
        <f t="shared" si="138"/>
        <v>4</v>
      </c>
      <c r="B79" s="354" t="str">
        <f t="shared" ref="B79:B81" si="144">B70</f>
        <v>Floor Support Block 46 x 146 x 548</v>
      </c>
      <c r="C79" s="218">
        <f t="array" ref="C79">index('Bill of Quantities'!$D:$O,match($B79,'Bill of Quantities'!$C:$C,0),match(C$2,'Bill of Quantities'!$D$2:$O$2,0))</f>
        <v>46</v>
      </c>
      <c r="D79" s="218">
        <f t="array" ref="D79">index('Bill of Quantities'!$D:$O,match($B79,'Bill of Quantities'!$C:$C,0),match(D$2,'Bill of Quantities'!$D$2:$O$2,0))</f>
        <v>146</v>
      </c>
      <c r="E79" s="218">
        <f t="array" ref="E79">index('Bill of Quantities'!$D:$O,match($B79,'Bill of Quantities'!$C:$C,0),match(E$2,'Bill of Quantities'!$D$2:$O$2,0))</f>
        <v>548</v>
      </c>
      <c r="F79" s="493">
        <f t="array" ref="F79">index('Bill of Quantities'!$D:$O,match($B79,'Bill of Quantities'!$C:$C,0),match(F$2,'Bill of Quantities'!$D$2:$O$2,0))</f>
        <v>0.003680368</v>
      </c>
      <c r="G79" s="494">
        <f t="array" ref="G79">index('Bill of Quantities'!$D:$O,match($B79,'Bill of Quantities'!$C:$C,0),match(G$2,'Bill of Quantities'!$D$2:$O$2,0))</f>
        <v>2.064686448</v>
      </c>
      <c r="H79" s="494">
        <f t="array" ref="H79">index('Bill of Quantities'!$D:$O,match($B79,'Bill of Quantities'!$C:$C,0),match(H$2,'Bill of Quantities'!$D$2:$O$2,0))</f>
        <v>3.32583447</v>
      </c>
      <c r="I79" s="218">
        <f t="array" ref="I79">index('Bill of Quantities'!$D:$O,match($B79,'Bill of Quantities'!$C:$C,0),match(I$2,'Bill of Quantities'!$D$2:$O$2,0))</f>
        <v>5</v>
      </c>
      <c r="J79" s="218" t="str">
        <f t="array" ref="J79">index('Bill of Quantities'!$D:$O,match($B79,'Bill of Quantities'!$C:$C,0),match(J$2,'Bill of Quantities'!$D$2:$O$2,0))</f>
        <v>Floor</v>
      </c>
      <c r="K79" s="218" t="str">
        <f t="array" ref="K79">index('Bill of Quantities'!$D:$O,match($B79,'Bill of Quantities'!$C:$C,0),match(K$2,'Bill of Quantities'!$D$2:$O$2,0))</f>
        <v>Support Block</v>
      </c>
      <c r="L79" s="495">
        <f t="array" ref="L79">index('Bill of Quantities'!$D:$O,match($B79,'Bill of Quantities'!$C:$C,0),match(L$2,'Bill of Quantities'!$D$2:$O$2,0))</f>
        <v>1.0366146</v>
      </c>
      <c r="M79" s="495">
        <f t="array" ref="M79">index('Bill of Quantities'!$D:$O,match($B79,'Bill of Quantities'!$C:$C,0),match(M$2,'Bill of Quantities'!$D$2:$O$2,0))</f>
        <v>0.15625</v>
      </c>
      <c r="N79" s="496">
        <f t="array" ref="N79">index('Bill of Quantities'!$D:$O,match($B79,'Bill of Quantities'!$C:$C,0),match(N$2,'Bill of Quantities'!$D$2:$O$2,0))</f>
        <v>1.1928646</v>
      </c>
      <c r="O79" s="493">
        <f t="shared" ref="O79:R79" si="142">$A79*F79</f>
        <v>0.014721472</v>
      </c>
      <c r="P79" s="494">
        <f t="shared" si="142"/>
        <v>8.258745792</v>
      </c>
      <c r="Q79" s="494">
        <f t="shared" si="142"/>
        <v>13.30333788</v>
      </c>
      <c r="R79" s="218">
        <f t="shared" si="142"/>
        <v>20</v>
      </c>
      <c r="S79" s="495">
        <f t="shared" ref="S79:U79" si="143">$A79*L79</f>
        <v>4.1464584</v>
      </c>
      <c r="T79" s="495">
        <f t="shared" si="143"/>
        <v>0.625</v>
      </c>
      <c r="U79" s="496">
        <f t="shared" si="143"/>
        <v>4.7714584</v>
      </c>
      <c r="V79" s="465" t="str">
        <f t="shared" si="137"/>
        <v>Decking frame 2442 x 3053</v>
      </c>
      <c r="W79" s="218">
        <f t="array" ref="W79">A79*index('Project Costs'!A:A,match(V79,'Project Costs'!B:B,0),1)</f>
        <v>0</v>
      </c>
      <c r="X79" s="218">
        <f t="shared" si="141"/>
        <v>0</v>
      </c>
      <c r="Y79" s="497"/>
      <c r="Z79" s="497"/>
      <c r="AA79" s="497"/>
      <c r="AB79" s="497"/>
      <c r="AC79" s="497"/>
    </row>
    <row r="80">
      <c r="A80" s="478">
        <v>30.0</v>
      </c>
      <c r="B80" s="354" t="str">
        <f t="shared" si="144"/>
        <v>Floor Decking Profile 22 x 96 x 2440</v>
      </c>
      <c r="C80" s="479">
        <f t="array" ref="C80">index('Bill of Quantities'!$D:$O,match($B80,'Bill of Quantities'!$C:$C,0),match(C$2,'Bill of Quantities'!$D$2:$O$2,0))</f>
        <v>22</v>
      </c>
      <c r="D80" s="479">
        <f t="array" ref="D80">index('Bill of Quantities'!$D:$O,match($B80,'Bill of Quantities'!$C:$C,0),match(D$2,'Bill of Quantities'!$D$2:$O$2,0))</f>
        <v>96</v>
      </c>
      <c r="E80" s="479">
        <f t="array" ref="E80">index('Bill of Quantities'!$D:$O,match($B80,'Bill of Quantities'!$C:$C,0),match(E$2,'Bill of Quantities'!$D$2:$O$2,0))</f>
        <v>2440</v>
      </c>
      <c r="F80" s="480">
        <f t="array" ref="F80">index('Bill of Quantities'!$D:$O,match($B80,'Bill of Quantities'!$C:$C,0),match(F$2,'Bill of Quantities'!$D$2:$O$2,0))</f>
        <v>0.00515328</v>
      </c>
      <c r="G80" s="481">
        <f t="array" ref="G80">index('Bill of Quantities'!$D:$O,match($B80,'Bill of Quantities'!$C:$C,0),match(G$2,'Bill of Quantities'!$D$2:$O$2,0))</f>
        <v>2.89099008</v>
      </c>
      <c r="H80" s="481">
        <f t="array" ref="H80">index('Bill of Quantities'!$D:$O,match($B80,'Bill of Quantities'!$C:$C,0),match(H$2,'Bill of Quantities'!$D$2:$O$2,0))</f>
        <v>4.656859384</v>
      </c>
      <c r="I80" s="479">
        <f t="array" ref="I80">index('Bill of Quantities'!$D:$O,match($B80,'Bill of Quantities'!$C:$C,0),match(I$2,'Bill of Quantities'!$D$2:$O$2,0))</f>
        <v>5</v>
      </c>
      <c r="J80" s="479" t="str">
        <f t="array" ref="J80">index('Bill of Quantities'!$D:$O,match($B80,'Bill of Quantities'!$C:$C,0),match(J$2,'Bill of Quantities'!$D$2:$O$2,0))</f>
        <v>Floor</v>
      </c>
      <c r="K80" s="479" t="str">
        <f t="array" ref="K80">index('Bill of Quantities'!$D:$O,match($B80,'Bill of Quantities'!$C:$C,0),match(K$2,'Bill of Quantities'!$D$2:$O$2,0))</f>
        <v>Decking Profile</v>
      </c>
      <c r="L80" s="482">
        <f t="array" ref="L80">index('Bill of Quantities'!$D:$O,match($B80,'Bill of Quantities'!$C:$C,0),match(L$2,'Bill of Quantities'!$D$2:$O$2,0))</f>
        <v>1.345344</v>
      </c>
      <c r="M80" s="482">
        <f t="array" ref="M80">index('Bill of Quantities'!$D:$O,match($B80,'Bill of Quantities'!$C:$C,0),match(M$2,'Bill of Quantities'!$D$2:$O$2,0))</f>
        <v>0.15625</v>
      </c>
      <c r="N80" s="482">
        <f t="array" ref="N80">index('Bill of Quantities'!$D:$O,match($B80,'Bill of Quantities'!$C:$C,0),match(N$2,'Bill of Quantities'!$D$2:$O$2,0))</f>
        <v>1.501594</v>
      </c>
      <c r="O80" s="463">
        <f t="shared" ref="O80:R80" si="145">$A80*F80</f>
        <v>0.1545984</v>
      </c>
      <c r="P80" s="464">
        <f t="shared" si="145"/>
        <v>86.7297024</v>
      </c>
      <c r="Q80" s="464">
        <f t="shared" si="145"/>
        <v>139.7057815</v>
      </c>
      <c r="R80" s="461">
        <f t="shared" si="145"/>
        <v>150</v>
      </c>
      <c r="S80" s="483">
        <f t="shared" ref="S80:U80" si="146">$A80*L80</f>
        <v>40.36032</v>
      </c>
      <c r="T80" s="483">
        <f t="shared" si="146"/>
        <v>4.6875</v>
      </c>
      <c r="U80" s="483">
        <f t="shared" si="146"/>
        <v>45.04782</v>
      </c>
      <c r="V80" s="465" t="str">
        <f t="shared" si="137"/>
        <v>Decking frame 2442 x 3053</v>
      </c>
      <c r="W80" s="354">
        <f t="array" ref="W80">A80*index('Project Costs'!A:A,match(V80,'Project Costs'!B:B,0),1)</f>
        <v>0</v>
      </c>
      <c r="X80" s="354">
        <f t="shared" si="141"/>
        <v>0</v>
      </c>
      <c r="Y80" s="354"/>
      <c r="Z80" s="354"/>
      <c r="AA80" s="354"/>
      <c r="AB80" s="354"/>
      <c r="AC80" s="354"/>
    </row>
    <row r="81">
      <c r="A81" s="354">
        <f>A80*5</f>
        <v>150</v>
      </c>
      <c r="B81" s="354" t="str">
        <f t="shared" si="144"/>
        <v>Screw 3.5x50 stainless small head screw SHS3550AS</v>
      </c>
      <c r="C81" s="479">
        <f t="array" ref="C81">index('Bill of Quantities'!$D:$O,match($B81,'Bill of Quantities'!$C:$C,0),match(C$2,'Bill of Quantities'!$D$2:$O$2,0))</f>
        <v>3.5</v>
      </c>
      <c r="D81" s="479" t="str">
        <f t="array" ref="D81">index('Bill of Quantities'!$D:$O,match($B81,'Bill of Quantities'!$C:$C,0),match(D$2,'Bill of Quantities'!$D$2:$O$2,0))</f>
        <v/>
      </c>
      <c r="E81" s="479">
        <f t="array" ref="E81">index('Bill of Quantities'!$D:$O,match($B81,'Bill of Quantities'!$C:$C,0),match(E$2,'Bill of Quantities'!$D$2:$O$2,0))</f>
        <v>50</v>
      </c>
      <c r="F81" s="485">
        <f t="array" ref="F81">index('Bill of Quantities'!$D:$O,match($B81,'Bill of Quantities'!$C:$C,0),match(F$2,'Bill of Quantities'!$D$2:$O$2,0))</f>
        <v>0.0000004810563751</v>
      </c>
      <c r="G81" s="481">
        <f t="array" ref="G81">index('Bill of Quantities'!$D:$O,match($B81,'Bill of Quantities'!$C:$C,0),match(G$2,'Bill of Quantities'!$D$2:$O$2,0))</f>
        <v>0.003704134088</v>
      </c>
      <c r="H81" s="481" t="str">
        <f t="array" ref="H81">index('Bill of Quantities'!$D:$O,match($B81,'Bill of Quantities'!$C:$C,0),match(H$2,'Bill of Quantities'!$D$2:$O$2,0))</f>
        <v/>
      </c>
      <c r="I81" s="479">
        <f t="array" ref="I81">index('Bill of Quantities'!$D:$O,match($B81,'Bill of Quantities'!$C:$C,0),match(I$2,'Bill of Quantities'!$D$2:$O$2,0))</f>
        <v>1</v>
      </c>
      <c r="J81" s="479" t="str">
        <f t="array" ref="J81">index('Bill of Quantities'!$D:$O,match($B81,'Bill of Quantities'!$C:$C,0),match(J$2,'Bill of Quantities'!$D$2:$O$2,0))</f>
        <v>Screw</v>
      </c>
      <c r="K81" s="479" t="str">
        <f t="array" ref="K81">index('Bill of Quantities'!$D:$O,match($B81,'Bill of Quantities'!$C:$C,0),match(K$2,'Bill of Quantities'!$D$2:$O$2,0))</f>
        <v>Decking / Facade</v>
      </c>
      <c r="L81" s="482">
        <f t="array" ref="L81">index('Bill of Quantities'!$D:$O,match($B81,'Bill of Quantities'!$C:$C,0),match(L$2,'Bill of Quantities'!$D$2:$O$2,0))</f>
        <v>0.07008681471</v>
      </c>
      <c r="M81" s="482">
        <f t="array" ref="M81">index('Bill of Quantities'!$D:$O,match($B81,'Bill of Quantities'!$C:$C,0),match(M$2,'Bill of Quantities'!$D$2:$O$2,0))</f>
        <v>0.03125</v>
      </c>
      <c r="N81" s="482">
        <f t="array" ref="N81">index('Bill of Quantities'!$D:$O,match($B81,'Bill of Quantities'!$C:$C,0),match(N$2,'Bill of Quantities'!$D$2:$O$2,0))</f>
        <v>0.1013368147</v>
      </c>
      <c r="O81" s="463">
        <f t="shared" ref="O81:R81" si="147">$A81*F81</f>
        <v>0.00007215845626</v>
      </c>
      <c r="P81" s="464">
        <f t="shared" si="147"/>
        <v>0.5556201132</v>
      </c>
      <c r="Q81" s="464">
        <f t="shared" si="147"/>
        <v>0</v>
      </c>
      <c r="R81" s="461">
        <f t="shared" si="147"/>
        <v>150</v>
      </c>
      <c r="S81" s="483">
        <f t="shared" ref="S81:U81" si="148">$A81*L81</f>
        <v>10.51302221</v>
      </c>
      <c r="T81" s="483">
        <f t="shared" si="148"/>
        <v>4.6875</v>
      </c>
      <c r="U81" s="483">
        <f t="shared" si="148"/>
        <v>15.20052221</v>
      </c>
      <c r="V81" s="465" t="str">
        <f t="shared" si="137"/>
        <v>Decking frame 2442 x 3053</v>
      </c>
      <c r="W81" s="354">
        <f t="array" ref="W81">A81*index('Project Costs'!A:A,match(V81,'Project Costs'!B:B,0),1)</f>
        <v>0</v>
      </c>
      <c r="X81" s="354">
        <f t="shared" si="141"/>
        <v>0</v>
      </c>
      <c r="Y81" s="354"/>
      <c r="Z81" s="354"/>
      <c r="AA81" s="354"/>
      <c r="AB81" s="354"/>
      <c r="AC81" s="354"/>
    </row>
    <row r="82">
      <c r="A82" s="354">
        <f t="shared" ref="A82:B82" si="149">A73</f>
        <v>10</v>
      </c>
      <c r="B82" s="354" t="str">
        <f t="shared" si="149"/>
        <v>Screw 6x100 semi threaded HBS6100</v>
      </c>
      <c r="C82" s="479">
        <f t="array" ref="C82">index('Bill of Quantities'!$D:$O,match($B82,'Bill of Quantities'!$C:$C,0),match(C$2,'Bill of Quantities'!$D$2:$O$2,0))</f>
        <v>6</v>
      </c>
      <c r="D82" s="479" t="str">
        <f t="array" ref="D82">index('Bill of Quantities'!$D:$O,match($B82,'Bill of Quantities'!$C:$C,0),match(D$2,'Bill of Quantities'!$D$2:$O$2,0))</f>
        <v/>
      </c>
      <c r="E82" s="479">
        <f t="array" ref="E82">index('Bill of Quantities'!$D:$O,match($B82,'Bill of Quantities'!$C:$C,0),match(E$2,'Bill of Quantities'!$D$2:$O$2,0))</f>
        <v>100</v>
      </c>
      <c r="F82" s="485">
        <f t="array" ref="F82">index('Bill of Quantities'!$D:$O,match($B82,'Bill of Quantities'!$C:$C,0),match(F$2,'Bill of Quantities'!$D$2:$O$2,0))</f>
        <v>0.000002827433388</v>
      </c>
      <c r="G82" s="481">
        <f t="array" ref="G82">index('Bill of Quantities'!$D:$O,match($B82,'Bill of Quantities'!$C:$C,0),match(G$2,'Bill of Quantities'!$D$2:$O$2,0))</f>
        <v>0.02177123709</v>
      </c>
      <c r="H82" s="481" t="str">
        <f t="array" ref="H82">index('Bill of Quantities'!$D:$O,match($B82,'Bill of Quantities'!$C:$C,0),match(H$2,'Bill of Quantities'!$D$2:$O$2,0))</f>
        <v/>
      </c>
      <c r="I82" s="479">
        <f t="array" ref="I82">index('Bill of Quantities'!$D:$O,match($B82,'Bill of Quantities'!$C:$C,0),match(I$2,'Bill of Quantities'!$D$2:$O$2,0))</f>
        <v>1</v>
      </c>
      <c r="J82" s="479" t="str">
        <f t="array" ref="J82">index('Bill of Quantities'!$D:$O,match($B82,'Bill of Quantities'!$C:$C,0),match(J$2,'Bill of Quantities'!$D$2:$O$2,0))</f>
        <v>Screw</v>
      </c>
      <c r="K82" s="479" t="str">
        <f t="array" ref="K82">index('Bill of Quantities'!$D:$O,match($B82,'Bill of Quantities'!$C:$C,0),match(K$2,'Bill of Quantities'!$D$2:$O$2,0))</f>
        <v>Frames</v>
      </c>
      <c r="L82" s="482">
        <f t="array" ref="L82">index('Bill of Quantities'!$D:$O,match($B82,'Bill of Quantities'!$C:$C,0),match(L$2,'Bill of Quantities'!$D$2:$O$2,0))</f>
        <v>0.06</v>
      </c>
      <c r="M82" s="482">
        <f t="array" ref="M82">index('Bill of Quantities'!$D:$O,match($B82,'Bill of Quantities'!$C:$C,0),match(M$2,'Bill of Quantities'!$D$2:$O$2,0))</f>
        <v>0.03125</v>
      </c>
      <c r="N82" s="482">
        <f t="array" ref="N82">index('Bill of Quantities'!$D:$O,match($B82,'Bill of Quantities'!$C:$C,0),match(N$2,'Bill of Quantities'!$D$2:$O$2,0))</f>
        <v>0.09125</v>
      </c>
      <c r="O82" s="463">
        <f t="shared" ref="O82:R82" si="150">$A82*F82</f>
        <v>0.00002827433388</v>
      </c>
      <c r="P82" s="464">
        <f t="shared" si="150"/>
        <v>0.2177123709</v>
      </c>
      <c r="Q82" s="464">
        <f t="shared" si="150"/>
        <v>0</v>
      </c>
      <c r="R82" s="461">
        <f t="shared" si="150"/>
        <v>10</v>
      </c>
      <c r="S82" s="483">
        <f t="shared" ref="S82:U82" si="151">$A82*L82</f>
        <v>0.6</v>
      </c>
      <c r="T82" s="483">
        <f t="shared" si="151"/>
        <v>0.3125</v>
      </c>
      <c r="U82" s="483">
        <f t="shared" si="151"/>
        <v>0.9125</v>
      </c>
      <c r="V82" s="465" t="str">
        <f t="shared" si="137"/>
        <v>Decking frame 2442 x 3053</v>
      </c>
      <c r="W82" s="354">
        <f t="array" ref="W82">A82*index('Project Costs'!A:A,match(V82,'Project Costs'!B:B,0),1)</f>
        <v>0</v>
      </c>
      <c r="X82" s="354">
        <f t="shared" si="141"/>
        <v>0</v>
      </c>
      <c r="Y82" s="354"/>
      <c r="Z82" s="354"/>
      <c r="AA82" s="354"/>
      <c r="AB82" s="354"/>
      <c r="AC82" s="354"/>
    </row>
    <row r="83">
      <c r="A83" s="354">
        <f>A74</f>
        <v>36</v>
      </c>
      <c r="B83" s="354" t="str">
        <f>B38</f>
        <v>Screw 6x120 semi threaded HBS6120</v>
      </c>
      <c r="C83" s="479">
        <f t="array" ref="C83">index('Bill of Quantities'!$D:$O,match($B83,'Bill of Quantities'!$C:$C,0),match(C$2,'Bill of Quantities'!$D$2:$O$2,0))</f>
        <v>6</v>
      </c>
      <c r="D83" s="479" t="str">
        <f t="array" ref="D83">index('Bill of Quantities'!$D:$O,match($B83,'Bill of Quantities'!$C:$C,0),match(D$2,'Bill of Quantities'!$D$2:$O$2,0))</f>
        <v/>
      </c>
      <c r="E83" s="479">
        <f t="array" ref="E83">index('Bill of Quantities'!$D:$O,match($B83,'Bill of Quantities'!$C:$C,0),match(E$2,'Bill of Quantities'!$D$2:$O$2,0))</f>
        <v>120</v>
      </c>
      <c r="F83" s="485">
        <f t="array" ref="F83">index('Bill of Quantities'!$D:$O,match($B83,'Bill of Quantities'!$C:$C,0),match(F$2,'Bill of Quantities'!$D$2:$O$2,0))</f>
        <v>0.000003392920066</v>
      </c>
      <c r="G83" s="481">
        <f t="array" ref="G83">index('Bill of Quantities'!$D:$O,match($B83,'Bill of Quantities'!$C:$C,0),match(G$2,'Bill of Quantities'!$D$2:$O$2,0))</f>
        <v>0.02612548451</v>
      </c>
      <c r="H83" s="481" t="str">
        <f t="array" ref="H83">index('Bill of Quantities'!$D:$O,match($B83,'Bill of Quantities'!$C:$C,0),match(H$2,'Bill of Quantities'!$D$2:$O$2,0))</f>
        <v/>
      </c>
      <c r="I83" s="479">
        <f t="array" ref="I83">index('Bill of Quantities'!$D:$O,match($B83,'Bill of Quantities'!$C:$C,0),match(I$2,'Bill of Quantities'!$D$2:$O$2,0))</f>
        <v>1</v>
      </c>
      <c r="J83" s="479" t="str">
        <f t="array" ref="J83">index('Bill of Quantities'!$D:$O,match($B83,'Bill of Quantities'!$C:$C,0),match(J$2,'Bill of Quantities'!$D$2:$O$2,0))</f>
        <v>Screw</v>
      </c>
      <c r="K83" s="479" t="str">
        <f t="array" ref="K83">index('Bill of Quantities'!$D:$O,match($B83,'Bill of Quantities'!$C:$C,0),match(K$2,'Bill of Quantities'!$D$2:$O$2,0))</f>
        <v>Frames</v>
      </c>
      <c r="L83" s="482">
        <f t="array" ref="L83">index('Bill of Quantities'!$D:$O,match($B83,'Bill of Quantities'!$C:$C,0),match(L$2,'Bill of Quantities'!$D$2:$O$2,0))</f>
        <v>0.06</v>
      </c>
      <c r="M83" s="482">
        <f t="array" ref="M83">index('Bill of Quantities'!$D:$O,match($B83,'Bill of Quantities'!$C:$C,0),match(M$2,'Bill of Quantities'!$D$2:$O$2,0))</f>
        <v>0.03125</v>
      </c>
      <c r="N83" s="482">
        <f t="array" ref="N83">index('Bill of Quantities'!$D:$O,match($B83,'Bill of Quantities'!$C:$C,0),match(N$2,'Bill of Quantities'!$D$2:$O$2,0))</f>
        <v>0.09125</v>
      </c>
      <c r="O83" s="463">
        <f t="shared" ref="O83:R83" si="152">$A83*F83</f>
        <v>0.0001221451224</v>
      </c>
      <c r="P83" s="464">
        <f t="shared" si="152"/>
        <v>0.9405174423</v>
      </c>
      <c r="Q83" s="464">
        <f t="shared" si="152"/>
        <v>0</v>
      </c>
      <c r="R83" s="461">
        <f t="shared" si="152"/>
        <v>36</v>
      </c>
      <c r="S83" s="483">
        <f t="shared" ref="S83:U83" si="153">$A83*L83</f>
        <v>2.16</v>
      </c>
      <c r="T83" s="483">
        <f t="shared" si="153"/>
        <v>1.125</v>
      </c>
      <c r="U83" s="483">
        <f t="shared" si="153"/>
        <v>3.285</v>
      </c>
      <c r="V83" s="465" t="str">
        <f t="shared" si="137"/>
        <v>Decking frame 2442 x 3053</v>
      </c>
      <c r="W83" s="354">
        <f t="array" ref="W83">A83*index('Project Costs'!A:A,match(V83,'Project Costs'!B:B,0),1)</f>
        <v>0</v>
      </c>
      <c r="X83" s="354">
        <f t="shared" si="141"/>
        <v>0</v>
      </c>
      <c r="Y83" s="354"/>
      <c r="Z83" s="354"/>
      <c r="AA83" s="354"/>
      <c r="AB83" s="354"/>
      <c r="AC83" s="354"/>
    </row>
    <row r="84">
      <c r="A84" s="354"/>
      <c r="B84" s="354"/>
      <c r="C84" s="461"/>
      <c r="D84" s="461"/>
      <c r="E84" s="461"/>
      <c r="F84" s="462"/>
      <c r="G84" s="461"/>
      <c r="H84" s="461"/>
      <c r="I84" s="461"/>
      <c r="J84" s="461"/>
      <c r="K84" s="461"/>
      <c r="L84" s="461"/>
      <c r="M84" s="461"/>
      <c r="N84" s="461"/>
      <c r="O84" s="463"/>
      <c r="P84" s="464"/>
      <c r="Q84" s="464"/>
      <c r="R84" s="461"/>
      <c r="S84" s="461"/>
      <c r="T84" s="354"/>
      <c r="U84" s="354"/>
      <c r="V84" s="465"/>
      <c r="W84" s="354"/>
      <c r="X84" s="354"/>
      <c r="Y84" s="354"/>
      <c r="Z84" s="354"/>
      <c r="AA84" s="354"/>
      <c r="AB84" s="354"/>
      <c r="AC84" s="354"/>
    </row>
    <row r="85">
      <c r="A85" s="449" t="s">
        <v>672</v>
      </c>
      <c r="B85" s="342"/>
      <c r="C85" s="450"/>
      <c r="D85" s="450"/>
      <c r="E85" s="450"/>
      <c r="F85" s="451"/>
      <c r="G85" s="450"/>
      <c r="H85" s="450"/>
      <c r="I85" s="450"/>
      <c r="J85" s="450"/>
      <c r="K85" s="450"/>
      <c r="L85" s="450"/>
      <c r="M85" s="450"/>
      <c r="N85" s="450"/>
      <c r="O85" s="466"/>
      <c r="P85" s="453"/>
      <c r="Q85" s="453"/>
      <c r="R85" s="450"/>
      <c r="S85" s="450"/>
      <c r="T85" s="342"/>
      <c r="U85" s="342"/>
      <c r="V85" s="467"/>
      <c r="W85" s="342"/>
      <c r="X85" s="342"/>
      <c r="Y85" s="342"/>
      <c r="Z85" s="342"/>
      <c r="AA85" s="342"/>
      <c r="AB85" s="342"/>
      <c r="AC85" s="347"/>
    </row>
    <row r="86">
      <c r="A86" s="354"/>
      <c r="B86" s="354"/>
      <c r="C86" s="461"/>
      <c r="E86" s="461"/>
      <c r="F86" s="462"/>
      <c r="G86" s="461"/>
      <c r="H86" s="461"/>
      <c r="I86" s="461"/>
      <c r="J86" s="461"/>
      <c r="K86" s="461"/>
      <c r="L86" s="461"/>
      <c r="M86" s="461"/>
      <c r="N86" s="461"/>
      <c r="O86" s="463"/>
      <c r="P86" s="464"/>
      <c r="Q86" s="464"/>
      <c r="R86" s="461"/>
      <c r="S86" s="461"/>
      <c r="T86" s="354"/>
      <c r="U86" s="354"/>
      <c r="V86" s="465"/>
      <c r="W86" s="354"/>
      <c r="X86" s="354"/>
      <c r="Y86" s="354"/>
      <c r="Z86" s="354"/>
      <c r="AA86" s="354"/>
      <c r="AB86" s="354"/>
      <c r="AC86" s="354"/>
    </row>
    <row r="87">
      <c r="A87" s="468" t="s">
        <v>673</v>
      </c>
      <c r="B87" s="469"/>
      <c r="C87" s="487">
        <f>2654+172</f>
        <v>2826</v>
      </c>
      <c r="D87" s="470">
        <f>75+10+9+22+22</f>
        <v>138</v>
      </c>
      <c r="E87" s="487">
        <v>2442.0</v>
      </c>
      <c r="F87" s="488">
        <f>D87*C87*E87*0.0000000001</f>
        <v>0.0952350696</v>
      </c>
      <c r="G87" s="473"/>
      <c r="H87" s="473"/>
      <c r="I87" s="473"/>
      <c r="J87" s="470"/>
      <c r="K87" s="470"/>
      <c r="L87" s="470"/>
      <c r="M87" s="470"/>
      <c r="N87" s="470"/>
      <c r="O87" s="474"/>
      <c r="P87" s="475"/>
      <c r="Q87" s="475"/>
      <c r="R87" s="475"/>
      <c r="S87" s="504"/>
      <c r="T87" s="504"/>
      <c r="U87" s="504"/>
      <c r="V87" s="465" t="str">
        <f t="shared" ref="V87:V99" si="156">$A$87</f>
        <v>Wall frame 2442 x 2654</v>
      </c>
      <c r="W87" s="476"/>
      <c r="X87" s="476"/>
      <c r="Y87" s="476">
        <f>C87*E87*0.000001</f>
        <v>6.901092</v>
      </c>
      <c r="Z87" s="476"/>
      <c r="AA87" s="476"/>
      <c r="AB87" s="476"/>
      <c r="AC87" s="476"/>
    </row>
    <row r="88">
      <c r="A88" s="478">
        <v>2.0</v>
      </c>
      <c r="B88" s="354" t="str">
        <f>'Bill of Quantities'!$C$96</f>
        <v>Wall Batten 46 x 71 x 2442</v>
      </c>
      <c r="C88" s="479">
        <f t="array" ref="C88">index('Bill of Quantities'!$D:$O,match($B88,'Bill of Quantities'!$C:$C,0),match(C$2,'Bill of Quantities'!$D$2:$O$2,0))</f>
        <v>46</v>
      </c>
      <c r="D88" s="479">
        <f t="array" ref="D88">index('Bill of Quantities'!$D:$O,match($B88,'Bill of Quantities'!$C:$C,0),match(D$2,'Bill of Quantities'!$D$2:$O$2,0))</f>
        <v>71</v>
      </c>
      <c r="E88" s="479">
        <f t="array" ref="E88">index('Bill of Quantities'!$D:$O,match($B88,'Bill of Quantities'!$C:$C,0),match(E$2,'Bill of Quantities'!$D$2:$O$2,0))</f>
        <v>2442</v>
      </c>
      <c r="F88" s="480">
        <f t="array" ref="F88">index('Bill of Quantities'!$D:$O,match($B88,'Bill of Quantities'!$C:$C,0),match(F$2,'Bill of Quantities'!$D$2:$O$2,0))</f>
        <v>0.007975572</v>
      </c>
      <c r="G88" s="481">
        <f t="array" ref="G88">index('Bill of Quantities'!$D:$O,match($B88,'Bill of Quantities'!$C:$C,0),match(G$2,'Bill of Quantities'!$D$2:$O$2,0))</f>
        <v>4.474295892</v>
      </c>
      <c r="H88" s="481">
        <f t="array" ref="H88">index('Bill of Quantities'!$D:$O,match($B88,'Bill of Quantities'!$C:$C,0),match(H$2,'Bill of Quantities'!$D$2:$O$2,0))</f>
        <v>7.207277174</v>
      </c>
      <c r="I88" s="479">
        <f t="array" ref="I88">index('Bill of Quantities'!$D:$O,match($B88,'Bill of Quantities'!$C:$C,0),match(I$2,'Bill of Quantities'!$D$2:$O$2,0))</f>
        <v>5</v>
      </c>
      <c r="J88" s="479" t="str">
        <f t="array" ref="J88">index('Bill of Quantities'!$D:$O,match($B88,'Bill of Quantities'!$C:$C,0),match(J$2,'Bill of Quantities'!$D$2:$O$2,0))</f>
        <v>Wall</v>
      </c>
      <c r="K88" s="479" t="str">
        <f t="array" ref="K88">index('Bill of Quantities'!$D:$O,match($B88,'Bill of Quantities'!$C:$C,0),match(K$2,'Bill of Quantities'!$D$2:$O$2,0))</f>
        <v>Batten</v>
      </c>
      <c r="L88" s="482">
        <f t="array" ref="L88">index('Bill of Quantities'!$D:$O,match($B88,'Bill of Quantities'!$C:$C,0),match(L$2,'Bill of Quantities'!$D$2:$O$2,0))</f>
        <v>2.0164284</v>
      </c>
      <c r="M88" s="482">
        <f t="array" ref="M88">index('Bill of Quantities'!$D:$O,match($B88,'Bill of Quantities'!$C:$C,0),match(M$2,'Bill of Quantities'!$D$2:$O$2,0))</f>
        <v>0.15625</v>
      </c>
      <c r="N88" s="482">
        <f t="array" ref="N88">index('Bill of Quantities'!$D:$O,match($B88,'Bill of Quantities'!$C:$C,0),match(N$2,'Bill of Quantities'!$D$2:$O$2,0))</f>
        <v>2.1726784</v>
      </c>
      <c r="O88" s="463">
        <f t="shared" ref="O88:R88" si="154">$A88*F88</f>
        <v>0.015951144</v>
      </c>
      <c r="P88" s="464">
        <f t="shared" si="154"/>
        <v>8.948591784</v>
      </c>
      <c r="Q88" s="464">
        <f t="shared" si="154"/>
        <v>14.41455435</v>
      </c>
      <c r="R88" s="461">
        <f t="shared" si="154"/>
        <v>10</v>
      </c>
      <c r="S88" s="483">
        <f t="shared" ref="S88:U88" si="155">$A88*L88</f>
        <v>4.0328568</v>
      </c>
      <c r="T88" s="483">
        <f t="shared" si="155"/>
        <v>0.3125</v>
      </c>
      <c r="U88" s="483">
        <f t="shared" si="155"/>
        <v>4.3453568</v>
      </c>
      <c r="V88" s="465" t="str">
        <f t="shared" si="156"/>
        <v>Wall frame 2442 x 2654</v>
      </c>
      <c r="W88" s="354">
        <f t="array" ref="W88">A88*index('Project Costs'!A:A,match(V88,'Project Costs'!B:B,0),1)</f>
        <v>10</v>
      </c>
      <c r="X88" s="354">
        <f t="shared" ref="X88:X99" si="159">W88*R88/60</f>
        <v>1.666666667</v>
      </c>
      <c r="Y88" s="354"/>
      <c r="Z88" s="354"/>
      <c r="AA88" s="354"/>
      <c r="AB88" s="354"/>
      <c r="AC88" s="354"/>
    </row>
    <row r="89">
      <c r="A89" s="478">
        <v>5.0</v>
      </c>
      <c r="B89" s="354" t="str">
        <f>'Bill of Quantities'!$C$101</f>
        <v>Wall Stud 46 x 71 x 2554</v>
      </c>
      <c r="C89" s="479">
        <f t="array" ref="C89">index('Bill of Quantities'!$D:$O,match($B89,'Bill of Quantities'!$C:$C,0),match(C$2,'Bill of Quantities'!$D$2:$O$2,0))</f>
        <v>46</v>
      </c>
      <c r="D89" s="479">
        <f t="array" ref="D89">index('Bill of Quantities'!$D:$O,match($B89,'Bill of Quantities'!$C:$C,0),match(D$2,'Bill of Quantities'!$D$2:$O$2,0))</f>
        <v>71</v>
      </c>
      <c r="E89" s="479">
        <f t="array" ref="E89">index('Bill of Quantities'!$D:$O,match($B89,'Bill of Quantities'!$C:$C,0),match(E$2,'Bill of Quantities'!$D$2:$O$2,0))</f>
        <v>2554</v>
      </c>
      <c r="F89" s="480">
        <f t="array" ref="F89">index('Bill of Quantities'!$D:$O,match($B89,'Bill of Quantities'!$C:$C,0),match(F$2,'Bill of Quantities'!$D$2:$O$2,0))</f>
        <v>0.008341364</v>
      </c>
      <c r="G89" s="481">
        <f t="array" ref="G89">index('Bill of Quantities'!$D:$O,match($B89,'Bill of Quantities'!$C:$C,0),match(G$2,'Bill of Quantities'!$D$2:$O$2,0))</f>
        <v>4.679505204</v>
      </c>
      <c r="H89" s="481">
        <f t="array" ref="H89">index('Bill of Quantities'!$D:$O,match($B89,'Bill of Quantities'!$C:$C,0),match(H$2,'Bill of Quantities'!$D$2:$O$2,0))</f>
        <v>7.537832065</v>
      </c>
      <c r="I89" s="479">
        <f t="array" ref="I89">index('Bill of Quantities'!$D:$O,match($B89,'Bill of Quantities'!$C:$C,0),match(I$2,'Bill of Quantities'!$D$2:$O$2,0))</f>
        <v>5</v>
      </c>
      <c r="J89" s="479" t="str">
        <f t="array" ref="J89">index('Bill of Quantities'!$D:$O,match($B89,'Bill of Quantities'!$C:$C,0),match(J$2,'Bill of Quantities'!$D$2:$O$2,0))</f>
        <v>Wall</v>
      </c>
      <c r="K89" s="479" t="str">
        <f t="array" ref="K89">index('Bill of Quantities'!$D:$O,match($B89,'Bill of Quantities'!$C:$C,0),match(K$2,'Bill of Quantities'!$D$2:$O$2,0))</f>
        <v>Stud</v>
      </c>
      <c r="L89" s="482">
        <f t="array" ref="L89">index('Bill of Quantities'!$D:$O,match($B89,'Bill of Quantities'!$C:$C,0),match(L$2,'Bill of Quantities'!$D$2:$O$2,0))</f>
        <v>2.10284676</v>
      </c>
      <c r="M89" s="482">
        <f t="array" ref="M89">index('Bill of Quantities'!$D:$O,match($B89,'Bill of Quantities'!$C:$C,0),match(M$2,'Bill of Quantities'!$D$2:$O$2,0))</f>
        <v>0.15625</v>
      </c>
      <c r="N89" s="482">
        <f t="array" ref="N89">index('Bill of Quantities'!$D:$O,match($B89,'Bill of Quantities'!$C:$C,0),match(N$2,'Bill of Quantities'!$D$2:$O$2,0))</f>
        <v>2.25909676</v>
      </c>
      <c r="O89" s="463">
        <f t="shared" ref="O89:R89" si="157">$A89*F89</f>
        <v>0.04170682</v>
      </c>
      <c r="P89" s="464">
        <f t="shared" si="157"/>
        <v>23.39752602</v>
      </c>
      <c r="Q89" s="464">
        <f t="shared" si="157"/>
        <v>37.68916032</v>
      </c>
      <c r="R89" s="461">
        <f t="shared" si="157"/>
        <v>25</v>
      </c>
      <c r="S89" s="483">
        <f t="shared" ref="S89:U89" si="158">$A89*L89</f>
        <v>10.5142338</v>
      </c>
      <c r="T89" s="483">
        <f t="shared" si="158"/>
        <v>0.78125</v>
      </c>
      <c r="U89" s="483">
        <f t="shared" si="158"/>
        <v>11.2954838</v>
      </c>
      <c r="V89" s="465" t="str">
        <f t="shared" si="156"/>
        <v>Wall frame 2442 x 2654</v>
      </c>
      <c r="W89" s="354">
        <f t="array" ref="W89">A89*index('Project Costs'!A:A,match(V89,'Project Costs'!B:B,0),1)</f>
        <v>25</v>
      </c>
      <c r="X89" s="354">
        <f t="shared" si="159"/>
        <v>10.41666667</v>
      </c>
      <c r="Y89" s="354"/>
      <c r="Z89" s="354"/>
      <c r="AA89" s="354"/>
      <c r="AB89" s="354"/>
      <c r="AC89" s="354"/>
    </row>
    <row r="90">
      <c r="A90" s="478">
        <v>1.0</v>
      </c>
      <c r="B90" s="354" t="str">
        <f>'Bill of Quantities'!$C$105</f>
        <v>Wall Bracing 46 x 71 x 2416</v>
      </c>
      <c r="C90" s="479">
        <f t="array" ref="C90">index('Bill of Quantities'!$D:$O,match($B90,'Bill of Quantities'!$C:$C,0),match(C$2,'Bill of Quantities'!$D$2:$O$2,0))</f>
        <v>46</v>
      </c>
      <c r="D90" s="479">
        <f t="array" ref="D90">index('Bill of Quantities'!$D:$O,match($B90,'Bill of Quantities'!$C:$C,0),match(D$2,'Bill of Quantities'!$D$2:$O$2,0))</f>
        <v>71</v>
      </c>
      <c r="E90" s="479">
        <f t="array" ref="E90">index('Bill of Quantities'!$D:$O,match($B90,'Bill of Quantities'!$C:$C,0),match(E$2,'Bill of Quantities'!$D$2:$O$2,0))</f>
        <v>2416</v>
      </c>
      <c r="F90" s="480">
        <f t="array" ref="F90">index('Bill of Quantities'!$D:$O,match($B90,'Bill of Quantities'!$C:$C,0),match(F$2,'Bill of Quantities'!$D$2:$O$2,0))</f>
        <v>0.007890656</v>
      </c>
      <c r="G90" s="481">
        <f t="array" ref="G90">index('Bill of Quantities'!$D:$O,match($B90,'Bill of Quantities'!$C:$C,0),match(G$2,'Bill of Quantities'!$D$2:$O$2,0))</f>
        <v>4.426658016</v>
      </c>
      <c r="H90" s="481">
        <f t="array" ref="H90">index('Bill of Quantities'!$D:$O,match($B90,'Bill of Quantities'!$C:$C,0),match(H$2,'Bill of Quantities'!$D$2:$O$2,0))</f>
        <v>7.130541217</v>
      </c>
      <c r="I90" s="479">
        <f t="array" ref="I90">index('Bill of Quantities'!$D:$O,match($B90,'Bill of Quantities'!$C:$C,0),match(I$2,'Bill of Quantities'!$D$2:$O$2,0))</f>
        <v>5</v>
      </c>
      <c r="J90" s="479" t="str">
        <f t="array" ref="J90">index('Bill of Quantities'!$D:$O,match($B90,'Bill of Quantities'!$C:$C,0),match(J$2,'Bill of Quantities'!$D$2:$O$2,0))</f>
        <v>Wall</v>
      </c>
      <c r="K90" s="479" t="str">
        <f t="array" ref="K90">index('Bill of Quantities'!$D:$O,match($B90,'Bill of Quantities'!$C:$C,0),match(K$2,'Bill of Quantities'!$D$2:$O$2,0))</f>
        <v>Bracing</v>
      </c>
      <c r="L90" s="482">
        <f t="array" ref="L90">index('Bill of Quantities'!$D:$O,match($B90,'Bill of Quantities'!$C:$C,0),match(L$2,'Bill of Quantities'!$D$2:$O$2,0))</f>
        <v>2.0164284</v>
      </c>
      <c r="M90" s="482">
        <f t="array" ref="M90">index('Bill of Quantities'!$D:$O,match($B90,'Bill of Quantities'!$C:$C,0),match(M$2,'Bill of Quantities'!$D$2:$O$2,0))</f>
        <v>0.15625</v>
      </c>
      <c r="N90" s="482">
        <f t="array" ref="N90">index('Bill of Quantities'!$D:$O,match($B90,'Bill of Quantities'!$C:$C,0),match(N$2,'Bill of Quantities'!$D$2:$O$2,0))</f>
        <v>2.1726784</v>
      </c>
      <c r="O90" s="463">
        <f t="shared" ref="O90:R90" si="160">$A90*F90</f>
        <v>0.007890656</v>
      </c>
      <c r="P90" s="464">
        <f t="shared" si="160"/>
        <v>4.426658016</v>
      </c>
      <c r="Q90" s="464">
        <f t="shared" si="160"/>
        <v>7.130541217</v>
      </c>
      <c r="R90" s="461">
        <f t="shared" si="160"/>
        <v>5</v>
      </c>
      <c r="S90" s="483">
        <f t="shared" ref="S90:U90" si="161">$A90*L90</f>
        <v>2.0164284</v>
      </c>
      <c r="T90" s="483">
        <f t="shared" si="161"/>
        <v>0.15625</v>
      </c>
      <c r="U90" s="483">
        <f t="shared" si="161"/>
        <v>2.1726784</v>
      </c>
      <c r="V90" s="465" t="str">
        <f t="shared" si="156"/>
        <v>Wall frame 2442 x 2654</v>
      </c>
      <c r="W90" s="354">
        <f t="array" ref="W90">A90*index('Project Costs'!A:A,match(V90,'Project Costs'!B:B,0),1)</f>
        <v>5</v>
      </c>
      <c r="X90" s="354">
        <f t="shared" si="159"/>
        <v>0.4166666667</v>
      </c>
      <c r="Y90" s="354"/>
      <c r="Z90" s="354"/>
      <c r="AA90" s="354"/>
      <c r="AB90" s="354"/>
      <c r="AC90" s="354"/>
    </row>
    <row r="91">
      <c r="A91" s="478">
        <v>4.0</v>
      </c>
      <c r="B91" s="354" t="str">
        <f>'Bill of Quantities'!$C$106</f>
        <v>Wall Support Block 46 x 71 x 548</v>
      </c>
      <c r="C91" s="479">
        <f t="array" ref="C91">index('Bill of Quantities'!$D:$O,match($B91,'Bill of Quantities'!$C:$C,0),match(C$2,'Bill of Quantities'!$D$2:$O$2,0))</f>
        <v>46</v>
      </c>
      <c r="D91" s="479">
        <f t="array" ref="D91">index('Bill of Quantities'!$D:$O,match($B91,'Bill of Quantities'!$C:$C,0),match(D$2,'Bill of Quantities'!$D$2:$O$2,0))</f>
        <v>71</v>
      </c>
      <c r="E91" s="479">
        <f t="array" ref="E91">index('Bill of Quantities'!$D:$O,match($B91,'Bill of Quantities'!$C:$C,0),match(E$2,'Bill of Quantities'!$D$2:$O$2,0))</f>
        <v>548</v>
      </c>
      <c r="F91" s="480">
        <f t="array" ref="F91">index('Bill of Quantities'!$D:$O,match($B91,'Bill of Quantities'!$C:$C,0),match(F$2,'Bill of Quantities'!$D$2:$O$2,0))</f>
        <v>0.001789768</v>
      </c>
      <c r="G91" s="481">
        <f t="array" ref="G91">index('Bill of Quantities'!$D:$O,match($B91,'Bill of Quantities'!$C:$C,0),match(G$2,'Bill of Quantities'!$D$2:$O$2,0))</f>
        <v>1.004059848</v>
      </c>
      <c r="H91" s="481">
        <f t="array" ref="H91">index('Bill of Quantities'!$D:$O,match($B91,'Bill of Quantities'!$C:$C,0),match(H$2,'Bill of Quantities'!$D$2:$O$2,0))</f>
        <v>1.617357859</v>
      </c>
      <c r="I91" s="479">
        <f t="array" ref="I91">index('Bill of Quantities'!$D:$O,match($B91,'Bill of Quantities'!$C:$C,0),match(I$2,'Bill of Quantities'!$D$2:$O$2,0))</f>
        <v>5</v>
      </c>
      <c r="J91" s="479" t="str">
        <f t="array" ref="J91">index('Bill of Quantities'!$D:$O,match($B91,'Bill of Quantities'!$C:$C,0),match(J$2,'Bill of Quantities'!$D$2:$O$2,0))</f>
        <v>Wall</v>
      </c>
      <c r="K91" s="479" t="str">
        <f t="array" ref="K91">index('Bill of Quantities'!$D:$O,match($B91,'Bill of Quantities'!$C:$C,0),match(K$2,'Bill of Quantities'!$D$2:$O$2,0))</f>
        <v>Support Block</v>
      </c>
      <c r="L91" s="482">
        <f t="array" ref="L91">index('Bill of Quantities'!$D:$O,match($B91,'Bill of Quantities'!$C:$C,0),match(L$2,'Bill of Quantities'!$D$2:$O$2,0))</f>
        <v>0.5041071</v>
      </c>
      <c r="M91" s="482">
        <f t="array" ref="M91">index('Bill of Quantities'!$D:$O,match($B91,'Bill of Quantities'!$C:$C,0),match(M$2,'Bill of Quantities'!$D$2:$O$2,0))</f>
        <v>0.15625</v>
      </c>
      <c r="N91" s="482">
        <f t="array" ref="N91">index('Bill of Quantities'!$D:$O,match($B91,'Bill of Quantities'!$C:$C,0),match(N$2,'Bill of Quantities'!$D$2:$O$2,0))</f>
        <v>0.6603571</v>
      </c>
      <c r="O91" s="463">
        <f t="shared" ref="O91:R91" si="162">$A91*F91</f>
        <v>0.007159072</v>
      </c>
      <c r="P91" s="464">
        <f t="shared" si="162"/>
        <v>4.016239392</v>
      </c>
      <c r="Q91" s="464">
        <f t="shared" si="162"/>
        <v>6.469431435</v>
      </c>
      <c r="R91" s="461">
        <f t="shared" si="162"/>
        <v>20</v>
      </c>
      <c r="S91" s="483">
        <f t="shared" ref="S91:U91" si="163">$A91*L91</f>
        <v>2.0164284</v>
      </c>
      <c r="T91" s="483">
        <f t="shared" si="163"/>
        <v>0.625</v>
      </c>
      <c r="U91" s="483">
        <f t="shared" si="163"/>
        <v>2.6414284</v>
      </c>
      <c r="V91" s="465" t="str">
        <f t="shared" si="156"/>
        <v>Wall frame 2442 x 2654</v>
      </c>
      <c r="W91" s="354">
        <f t="array" ref="W91">A91*index('Project Costs'!A:A,match(V91,'Project Costs'!B:B,0),1)</f>
        <v>20</v>
      </c>
      <c r="X91" s="354">
        <f t="shared" si="159"/>
        <v>6.666666667</v>
      </c>
      <c r="Y91" s="354"/>
      <c r="Z91" s="354"/>
      <c r="AA91" s="354"/>
      <c r="AB91" s="354"/>
      <c r="AC91" s="354"/>
    </row>
    <row r="92">
      <c r="A92" s="478">
        <v>4.0</v>
      </c>
      <c r="B92" s="354" t="str">
        <f>'Bill of Quantities'!$C$112</f>
        <v>Back Batten 22 x 46 x 2440</v>
      </c>
      <c r="C92" s="479">
        <f t="array" ref="C92">index('Bill of Quantities'!$D:$O,match($B92,'Bill of Quantities'!$C:$C,0),match(C$2,'Bill of Quantities'!$D$2:$O$2,0))</f>
        <v>22</v>
      </c>
      <c r="D92" s="479">
        <f t="array" ref="D92">index('Bill of Quantities'!$D:$O,match($B92,'Bill of Quantities'!$C:$C,0),match(D$2,'Bill of Quantities'!$D$2:$O$2,0))</f>
        <v>46</v>
      </c>
      <c r="E92" s="479">
        <f t="array" ref="E92">index('Bill of Quantities'!$D:$O,match($B92,'Bill of Quantities'!$C:$C,0),match(E$2,'Bill of Quantities'!$D$2:$O$2,0))</f>
        <v>2440</v>
      </c>
      <c r="F92" s="480">
        <f t="array" ref="F92">index('Bill of Quantities'!$D:$O,match($B92,'Bill of Quantities'!$C:$C,0),match(F$2,'Bill of Quantities'!$D$2:$O$2,0))</f>
        <v>0.00246928</v>
      </c>
      <c r="G92" s="481">
        <f t="array" ref="G92">index('Bill of Quantities'!$D:$O,match($B92,'Bill of Quantities'!$C:$C,0),match(G$2,'Bill of Quantities'!$D$2:$O$2,0))</f>
        <v>1.38526608</v>
      </c>
      <c r="H92" s="481">
        <f t="array" ref="H92">index('Bill of Quantities'!$D:$O,match($B92,'Bill of Quantities'!$C:$C,0),match(H$2,'Bill of Quantities'!$D$2:$O$2,0))</f>
        <v>2.231411788</v>
      </c>
      <c r="I92" s="479">
        <f t="array" ref="I92">index('Bill of Quantities'!$D:$O,match($B92,'Bill of Quantities'!$C:$C,0),match(I$2,'Bill of Quantities'!$D$2:$O$2,0))</f>
        <v>5</v>
      </c>
      <c r="J92" s="479" t="str">
        <f t="array" ref="J92">index('Bill of Quantities'!$D:$O,match($B92,'Bill of Quantities'!$C:$C,0),match(J$2,'Bill of Quantities'!$D$2:$O$2,0))</f>
        <v>Back</v>
      </c>
      <c r="K92" s="479" t="str">
        <f t="array" ref="K92">index('Bill of Quantities'!$D:$O,match($B92,'Bill of Quantities'!$C:$C,0),match(K$2,'Bill of Quantities'!$D$2:$O$2,0))</f>
        <v>Batten</v>
      </c>
      <c r="L92" s="482">
        <f t="array" ref="L92">index('Bill of Quantities'!$D:$O,match($B92,'Bill of Quantities'!$C:$C,0),match(L$2,'Bill of Quantities'!$D$2:$O$2,0))</f>
        <v>0.644644</v>
      </c>
      <c r="M92" s="482">
        <f t="array" ref="M92">index('Bill of Quantities'!$D:$O,match($B92,'Bill of Quantities'!$C:$C,0),match(M$2,'Bill of Quantities'!$D$2:$O$2,0))</f>
        <v>0.15625</v>
      </c>
      <c r="N92" s="482">
        <f t="array" ref="N92">index('Bill of Quantities'!$D:$O,match($B92,'Bill of Quantities'!$C:$C,0),match(N$2,'Bill of Quantities'!$D$2:$O$2,0))</f>
        <v>0.800894</v>
      </c>
      <c r="O92" s="463">
        <f t="shared" ref="O92:R92" si="164">$A92*F92</f>
        <v>0.00987712</v>
      </c>
      <c r="P92" s="464">
        <f t="shared" si="164"/>
        <v>5.54106432</v>
      </c>
      <c r="Q92" s="464">
        <f t="shared" si="164"/>
        <v>8.925647153</v>
      </c>
      <c r="R92" s="461">
        <f t="shared" si="164"/>
        <v>20</v>
      </c>
      <c r="S92" s="483">
        <f t="shared" ref="S92:U92" si="165">$A92*L92</f>
        <v>2.578576</v>
      </c>
      <c r="T92" s="483">
        <f t="shared" si="165"/>
        <v>0.625</v>
      </c>
      <c r="U92" s="483">
        <f t="shared" si="165"/>
        <v>3.203576</v>
      </c>
      <c r="V92" s="465" t="str">
        <f t="shared" si="156"/>
        <v>Wall frame 2442 x 2654</v>
      </c>
      <c r="W92" s="354">
        <f t="array" ref="W92">A92*index('Project Costs'!A:A,match(V92,'Project Costs'!B:B,0),1)</f>
        <v>20</v>
      </c>
      <c r="X92" s="354">
        <f t="shared" si="159"/>
        <v>6.666666667</v>
      </c>
      <c r="Y92" s="354"/>
      <c r="Z92" s="354"/>
      <c r="AA92" s="354"/>
      <c r="AB92" s="354"/>
      <c r="AC92" s="354"/>
    </row>
    <row r="93">
      <c r="A93" s="478">
        <v>1.0</v>
      </c>
      <c r="B93" s="354" t="str">
        <f>'Bill of Quantities'!$C$122</f>
        <v>Roof Main Beam 46 x 96 x 2442</v>
      </c>
      <c r="C93" s="479">
        <f t="array" ref="C93">index('Bill of Quantities'!$D:$O,match($B93,'Bill of Quantities'!$C:$C,0),match(C$2,'Bill of Quantities'!$D$2:$O$2,0))</f>
        <v>46</v>
      </c>
      <c r="D93" s="479">
        <f t="array" ref="D93">index('Bill of Quantities'!$D:$O,match($B93,'Bill of Quantities'!$C:$C,0),match(D$2,'Bill of Quantities'!$D$2:$O$2,0))</f>
        <v>96</v>
      </c>
      <c r="E93" s="479">
        <f t="array" ref="E93">index('Bill of Quantities'!$D:$O,match($B93,'Bill of Quantities'!$C:$C,0),match(E$2,'Bill of Quantities'!$D$2:$O$2,0))</f>
        <v>2442</v>
      </c>
      <c r="F93" s="480">
        <f t="array" ref="F93">index('Bill of Quantities'!$D:$O,match($B93,'Bill of Quantities'!$C:$C,0),match(F$2,'Bill of Quantities'!$D$2:$O$2,0))</f>
        <v>0.010783872</v>
      </c>
      <c r="G93" s="481">
        <f t="array" ref="G93">index('Bill of Quantities'!$D:$O,match($B93,'Bill of Quantities'!$C:$C,0),match(G$2,'Bill of Quantities'!$D$2:$O$2,0))</f>
        <v>6.049752192</v>
      </c>
      <c r="H93" s="481">
        <f t="array" ref="H93">index('Bill of Quantities'!$D:$O,match($B93,'Bill of Quantities'!$C:$C,0),match(H$2,'Bill of Quantities'!$D$2:$O$2,0))</f>
        <v>9.745050826</v>
      </c>
      <c r="I93" s="479">
        <f t="array" ref="I93">index('Bill of Quantities'!$D:$O,match($B93,'Bill of Quantities'!$C:$C,0),match(I$2,'Bill of Quantities'!$D$2:$O$2,0))</f>
        <v>5</v>
      </c>
      <c r="J93" s="479" t="str">
        <f t="array" ref="J93">index('Bill of Quantities'!$D:$O,match($B93,'Bill of Quantities'!$C:$C,0),match(J$2,'Bill of Quantities'!$D$2:$O$2,0))</f>
        <v>Roof</v>
      </c>
      <c r="K93" s="479" t="str">
        <f t="array" ref="K93">index('Bill of Quantities'!$D:$O,match($B93,'Bill of Quantities'!$C:$C,0),match(K$2,'Bill of Quantities'!$D$2:$O$2,0))</f>
        <v>Main Beam</v>
      </c>
      <c r="L93" s="482">
        <f t="array" ref="L93">index('Bill of Quantities'!$D:$O,match($B93,'Bill of Quantities'!$C:$C,0),match(L$2,'Bill of Quantities'!$D$2:$O$2,0))</f>
        <v>2.7264384</v>
      </c>
      <c r="M93" s="482">
        <f t="array" ref="M93">index('Bill of Quantities'!$D:$O,match($B93,'Bill of Quantities'!$C:$C,0),match(M$2,'Bill of Quantities'!$D$2:$O$2,0))</f>
        <v>0.15625</v>
      </c>
      <c r="N93" s="482">
        <f t="array" ref="N93">index('Bill of Quantities'!$D:$O,match($B93,'Bill of Quantities'!$C:$C,0),match(N$2,'Bill of Quantities'!$D$2:$O$2,0))</f>
        <v>2.8826884</v>
      </c>
      <c r="O93" s="463">
        <f t="shared" ref="O93:R93" si="166">$A93*F93</f>
        <v>0.010783872</v>
      </c>
      <c r="P93" s="464">
        <f t="shared" si="166"/>
        <v>6.049752192</v>
      </c>
      <c r="Q93" s="464">
        <f t="shared" si="166"/>
        <v>9.745050826</v>
      </c>
      <c r="R93" s="461">
        <f t="shared" si="166"/>
        <v>5</v>
      </c>
      <c r="S93" s="483">
        <f t="shared" ref="S93:U93" si="167">$A93*L93</f>
        <v>2.7264384</v>
      </c>
      <c r="T93" s="483">
        <f t="shared" si="167"/>
        <v>0.15625</v>
      </c>
      <c r="U93" s="483">
        <f t="shared" si="167"/>
        <v>2.8826884</v>
      </c>
      <c r="V93" s="465" t="str">
        <f t="shared" si="156"/>
        <v>Wall frame 2442 x 2654</v>
      </c>
      <c r="W93" s="354">
        <f t="array" ref="W93">A93*index('Project Costs'!A:A,match(V93,'Project Costs'!B:B,0),1)</f>
        <v>5</v>
      </c>
      <c r="X93" s="354">
        <f t="shared" si="159"/>
        <v>0.4166666667</v>
      </c>
      <c r="Y93" s="354"/>
      <c r="Z93" s="354"/>
      <c r="AA93" s="354"/>
      <c r="AB93" s="354"/>
      <c r="AC93" s="354"/>
    </row>
    <row r="94">
      <c r="A94" s="478">
        <v>2.1</v>
      </c>
      <c r="B94" s="354" t="str">
        <f>'Bill of Quantities'!$C$54</f>
        <v>Plywood 12 x 1220 x 2440</v>
      </c>
      <c r="C94" s="479">
        <f t="array" ref="C94">index('Bill of Quantities'!$D:$O,match($B94,'Bill of Quantities'!$C:$C,0),match(C$2,'Bill of Quantities'!$D$2:$O$2,0))</f>
        <v>12</v>
      </c>
      <c r="D94" s="479">
        <f t="array" ref="D94">index('Bill of Quantities'!$D:$O,match($B94,'Bill of Quantities'!$C:$C,0),match(D$2,'Bill of Quantities'!$D$2:$O$2,0))</f>
        <v>1220</v>
      </c>
      <c r="E94" s="479">
        <f t="array" ref="E94">index('Bill of Quantities'!$D:$O,match($B94,'Bill of Quantities'!$C:$C,0),match(E$2,'Bill of Quantities'!$D$2:$O$2,0))</f>
        <v>2440</v>
      </c>
      <c r="F94" s="480">
        <f t="array" ref="F94">index('Bill of Quantities'!$D:$O,match($B94,'Bill of Quantities'!$C:$C,0),match(F$2,'Bill of Quantities'!$D$2:$O$2,0))</f>
        <v>0.0357216</v>
      </c>
      <c r="G94" s="481">
        <f t="array" ref="G94">index('Bill of Quantities'!$D:$O,match($B94,'Bill of Quantities'!$C:$C,0),match(G$2,'Bill of Quantities'!$D$2:$O$2,0))</f>
        <v>18.218016</v>
      </c>
      <c r="H94" s="481">
        <f t="array" ref="H94">index('Bill of Quantities'!$D:$O,match($B94,'Bill of Quantities'!$C:$C,0),match(H$2,'Bill of Quantities'!$D$2:$O$2,0))</f>
        <v>29.38638853</v>
      </c>
      <c r="I94" s="479">
        <f t="array" ref="I94">index('Bill of Quantities'!$D:$O,match($B94,'Bill of Quantities'!$C:$C,0),match(I$2,'Bill of Quantities'!$D$2:$O$2,0))</f>
        <v>10</v>
      </c>
      <c r="J94" s="479" t="str">
        <f t="array" ref="J94">index('Bill of Quantities'!$D:$O,match($B94,'Bill of Quantities'!$C:$C,0),match(J$2,'Bill of Quantities'!$D$2:$O$2,0))</f>
        <v>Board</v>
      </c>
      <c r="K94" s="479" t="str">
        <f t="array" ref="K94">index('Bill of Quantities'!$D:$O,match($B94,'Bill of Quantities'!$C:$C,0),match(K$2,'Bill of Quantities'!$D$2:$O$2,0))</f>
        <v>Plywood</v>
      </c>
      <c r="L94" s="482">
        <f t="array" ref="L94">index('Bill of Quantities'!$D:$O,match($B94,'Bill of Quantities'!$C:$C,0),match(L$2,'Bill of Quantities'!$D$2:$O$2,0))</f>
        <v>12.1392579</v>
      </c>
      <c r="M94" s="482">
        <f t="array" ref="M94">index('Bill of Quantities'!$D:$O,match($B94,'Bill of Quantities'!$C:$C,0),match(M$2,'Bill of Quantities'!$D$2:$O$2,0))</f>
        <v>0.3125</v>
      </c>
      <c r="N94" s="482">
        <f t="array" ref="N94">index('Bill of Quantities'!$D:$O,match($B94,'Bill of Quantities'!$C:$C,0),match(N$2,'Bill of Quantities'!$D$2:$O$2,0))</f>
        <v>12.4517579</v>
      </c>
      <c r="O94" s="463">
        <f t="shared" ref="O94:R94" si="168">$A94*F94</f>
        <v>0.07501536</v>
      </c>
      <c r="P94" s="464">
        <f t="shared" si="168"/>
        <v>38.2578336</v>
      </c>
      <c r="Q94" s="464">
        <f t="shared" si="168"/>
        <v>61.71141591</v>
      </c>
      <c r="R94" s="461">
        <f t="shared" si="168"/>
        <v>21</v>
      </c>
      <c r="S94" s="483">
        <f t="shared" ref="S94:U94" si="169">$A94*L94</f>
        <v>25.49244159</v>
      </c>
      <c r="T94" s="483">
        <f t="shared" si="169"/>
        <v>0.65625</v>
      </c>
      <c r="U94" s="483">
        <f t="shared" si="169"/>
        <v>26.14869159</v>
      </c>
      <c r="V94" s="465" t="str">
        <f t="shared" si="156"/>
        <v>Wall frame 2442 x 2654</v>
      </c>
      <c r="W94" s="354">
        <f t="array" ref="W94">A94*index('Project Costs'!A:A,match(V94,'Project Costs'!B:B,0),1)</f>
        <v>10.5</v>
      </c>
      <c r="X94" s="354">
        <f t="shared" si="159"/>
        <v>3.675</v>
      </c>
      <c r="Y94" s="354"/>
      <c r="Z94" s="354"/>
      <c r="AA94" s="354"/>
      <c r="AB94" s="354"/>
      <c r="AC94" s="354"/>
    </row>
    <row r="95">
      <c r="A95" s="354">
        <f>A94*30</f>
        <v>63</v>
      </c>
      <c r="B95" s="354" t="str">
        <f>'Bill of Quantities'!$C$26</f>
        <v>Screw 4x40 semi threaded HBS440</v>
      </c>
      <c r="C95" s="479">
        <f t="array" ref="C95">index('Bill of Quantities'!$D:$O,match($B95,'Bill of Quantities'!$C:$C,0),match(C$2,'Bill of Quantities'!$D$2:$O$2,0))</f>
        <v>4</v>
      </c>
      <c r="D95" s="479" t="str">
        <f t="array" ref="D95">index('Bill of Quantities'!$D:$O,match($B95,'Bill of Quantities'!$C:$C,0),match(D$2,'Bill of Quantities'!$D$2:$O$2,0))</f>
        <v/>
      </c>
      <c r="E95" s="479">
        <f t="array" ref="E95">index('Bill of Quantities'!$D:$O,match($B95,'Bill of Quantities'!$C:$C,0),match(E$2,'Bill of Quantities'!$D$2:$O$2,0))</f>
        <v>40</v>
      </c>
      <c r="F95" s="485">
        <f t="array" ref="F95">index('Bill of Quantities'!$D:$O,match($B95,'Bill of Quantities'!$C:$C,0),match(F$2,'Bill of Quantities'!$D$2:$O$2,0))</f>
        <v>0.0000005026548246</v>
      </c>
      <c r="G95" s="481">
        <f t="array" ref="G95">index('Bill of Quantities'!$D:$O,match($B95,'Bill of Quantities'!$C:$C,0),match(G$2,'Bill of Quantities'!$D$2:$O$2,0))</f>
        <v>0.003870442149</v>
      </c>
      <c r="H95" s="481" t="str">
        <f t="array" ref="H95">index('Bill of Quantities'!$D:$O,match($B95,'Bill of Quantities'!$C:$C,0),match(H$2,'Bill of Quantities'!$D$2:$O$2,0))</f>
        <v/>
      </c>
      <c r="I95" s="479">
        <f t="array" ref="I95">index('Bill of Quantities'!$D:$O,match($B95,'Bill of Quantities'!$C:$C,0),match(I$2,'Bill of Quantities'!$D$2:$O$2,0))</f>
        <v>1</v>
      </c>
      <c r="J95" s="479" t="str">
        <f t="array" ref="J95">index('Bill of Quantities'!$D:$O,match($B95,'Bill of Quantities'!$C:$C,0),match(J$2,'Bill of Quantities'!$D$2:$O$2,0))</f>
        <v>Screw</v>
      </c>
      <c r="K95" s="479" t="str">
        <f t="array" ref="K95">index('Bill of Quantities'!$D:$O,match($B95,'Bill of Quantities'!$C:$C,0),match(K$2,'Bill of Quantities'!$D$2:$O$2,0))</f>
        <v>Boards</v>
      </c>
      <c r="L95" s="482">
        <f t="array" ref="L95">index('Bill of Quantities'!$D:$O,match($B95,'Bill of Quantities'!$C:$C,0),match(L$2,'Bill of Quantities'!$D$2:$O$2,0))</f>
        <v>0.012</v>
      </c>
      <c r="M95" s="482">
        <f t="array" ref="M95">index('Bill of Quantities'!$D:$O,match($B95,'Bill of Quantities'!$C:$C,0),match(M$2,'Bill of Quantities'!$D$2:$O$2,0))</f>
        <v>0.03125</v>
      </c>
      <c r="N95" s="482">
        <f t="array" ref="N95">index('Bill of Quantities'!$D:$O,match($B95,'Bill of Quantities'!$C:$C,0),match(N$2,'Bill of Quantities'!$D$2:$O$2,0))</f>
        <v>0.04325</v>
      </c>
      <c r="O95" s="463">
        <f t="shared" ref="O95:R95" si="170">$A95*F95</f>
        <v>0.00003166725395</v>
      </c>
      <c r="P95" s="464">
        <f t="shared" si="170"/>
        <v>0.2438378554</v>
      </c>
      <c r="Q95" s="464">
        <f t="shared" si="170"/>
        <v>0</v>
      </c>
      <c r="R95" s="461">
        <f t="shared" si="170"/>
        <v>63</v>
      </c>
      <c r="S95" s="483">
        <f t="shared" ref="S95:U95" si="171">$A95*L95</f>
        <v>0.756</v>
      </c>
      <c r="T95" s="483">
        <f t="shared" si="171"/>
        <v>1.96875</v>
      </c>
      <c r="U95" s="483">
        <f t="shared" si="171"/>
        <v>2.72475</v>
      </c>
      <c r="V95" s="465" t="str">
        <f t="shared" si="156"/>
        <v>Wall frame 2442 x 2654</v>
      </c>
      <c r="W95" s="354">
        <f t="array" ref="W95">A95*index('Project Costs'!A:A,match(V95,'Project Costs'!B:B,0),1)</f>
        <v>315</v>
      </c>
      <c r="X95" s="354">
        <f t="shared" si="159"/>
        <v>330.75</v>
      </c>
      <c r="Y95" s="354"/>
      <c r="Z95" s="354"/>
      <c r="AA95" s="354"/>
      <c r="AB95" s="354"/>
      <c r="AC95" s="354"/>
    </row>
    <row r="96">
      <c r="A96" s="354">
        <f>A92*5</f>
        <v>20</v>
      </c>
      <c r="B96" s="354" t="str">
        <f>'Bill of Quantities'!$C$27</f>
        <v>Screw 4x60 semi threaded HBS460</v>
      </c>
      <c r="C96" s="479">
        <f t="array" ref="C96">index('Bill of Quantities'!$D:$O,match($B96,'Bill of Quantities'!$C:$C,0),match(C$2,'Bill of Quantities'!$D$2:$O$2,0))</f>
        <v>4</v>
      </c>
      <c r="D96" s="479" t="str">
        <f t="array" ref="D96">index('Bill of Quantities'!$D:$O,match($B96,'Bill of Quantities'!$C:$C,0),match(D$2,'Bill of Quantities'!$D$2:$O$2,0))</f>
        <v/>
      </c>
      <c r="E96" s="479">
        <f t="array" ref="E96">index('Bill of Quantities'!$D:$O,match($B96,'Bill of Quantities'!$C:$C,0),match(E$2,'Bill of Quantities'!$D$2:$O$2,0))</f>
        <v>60</v>
      </c>
      <c r="F96" s="485">
        <f t="array" ref="F96">index('Bill of Quantities'!$D:$O,match($B96,'Bill of Quantities'!$C:$C,0),match(F$2,'Bill of Quantities'!$D$2:$O$2,0))</f>
        <v>0.0000007539822369</v>
      </c>
      <c r="G96" s="481">
        <f t="array" ref="G96">index('Bill of Quantities'!$D:$O,match($B96,'Bill of Quantities'!$C:$C,0),match(G$2,'Bill of Quantities'!$D$2:$O$2,0))</f>
        <v>0.005805663224</v>
      </c>
      <c r="H96" s="481" t="str">
        <f t="array" ref="H96">index('Bill of Quantities'!$D:$O,match($B96,'Bill of Quantities'!$C:$C,0),match(H$2,'Bill of Quantities'!$D$2:$O$2,0))</f>
        <v/>
      </c>
      <c r="I96" s="479">
        <f t="array" ref="I96">index('Bill of Quantities'!$D:$O,match($B96,'Bill of Quantities'!$C:$C,0),match(I$2,'Bill of Quantities'!$D$2:$O$2,0))</f>
        <v>1</v>
      </c>
      <c r="J96" s="479" t="str">
        <f t="array" ref="J96">index('Bill of Quantities'!$D:$O,match($B96,'Bill of Quantities'!$C:$C,0),match(J$2,'Bill of Quantities'!$D$2:$O$2,0))</f>
        <v>Screw</v>
      </c>
      <c r="K96" s="479" t="str">
        <f t="array" ref="K96">index('Bill of Quantities'!$D:$O,match($B96,'Bill of Quantities'!$C:$C,0),match(K$2,'Bill of Quantities'!$D$2:$O$2,0))</f>
        <v>Back Battens</v>
      </c>
      <c r="L96" s="482">
        <f t="array" ref="L96">index('Bill of Quantities'!$D:$O,match($B96,'Bill of Quantities'!$C:$C,0),match(L$2,'Bill of Quantities'!$D$2:$O$2,0))</f>
        <v>0.018</v>
      </c>
      <c r="M96" s="482">
        <f t="array" ref="M96">index('Bill of Quantities'!$D:$O,match($B96,'Bill of Quantities'!$C:$C,0),match(M$2,'Bill of Quantities'!$D$2:$O$2,0))</f>
        <v>0.03125</v>
      </c>
      <c r="N96" s="482">
        <f t="array" ref="N96">index('Bill of Quantities'!$D:$O,match($B96,'Bill of Quantities'!$C:$C,0),match(N$2,'Bill of Quantities'!$D$2:$O$2,0))</f>
        <v>0.04925</v>
      </c>
      <c r="O96" s="463">
        <f t="shared" ref="O96:R96" si="172">$A96*F96</f>
        <v>0.00001507964474</v>
      </c>
      <c r="P96" s="464">
        <f t="shared" si="172"/>
        <v>0.1161132645</v>
      </c>
      <c r="Q96" s="464">
        <f t="shared" si="172"/>
        <v>0</v>
      </c>
      <c r="R96" s="461">
        <f t="shared" si="172"/>
        <v>20</v>
      </c>
      <c r="S96" s="483">
        <f t="shared" ref="S96:U96" si="173">$A96*L96</f>
        <v>0.36</v>
      </c>
      <c r="T96" s="483">
        <f t="shared" si="173"/>
        <v>0.625</v>
      </c>
      <c r="U96" s="483">
        <f t="shared" si="173"/>
        <v>0.985</v>
      </c>
      <c r="V96" s="465" t="str">
        <f t="shared" si="156"/>
        <v>Wall frame 2442 x 2654</v>
      </c>
      <c r="W96" s="354">
        <f t="array" ref="W96">A96*index('Project Costs'!A:A,match(V96,'Project Costs'!B:B,0),1)</f>
        <v>100</v>
      </c>
      <c r="X96" s="354">
        <f t="shared" si="159"/>
        <v>33.33333333</v>
      </c>
      <c r="Y96" s="354"/>
      <c r="Z96" s="354"/>
      <c r="AA96" s="354"/>
      <c r="AB96" s="354"/>
      <c r="AC96" s="354"/>
    </row>
    <row r="97">
      <c r="A97" s="478">
        <v>10.0</v>
      </c>
      <c r="B97" s="354" t="str">
        <f>'Bill of Quantities'!$C$29</f>
        <v>Screw 6x100 semi threaded HBS6100</v>
      </c>
      <c r="C97" s="479">
        <f t="array" ref="C97">index('Bill of Quantities'!$D:$O,match($B97,'Bill of Quantities'!$C:$C,0),match(C$2,'Bill of Quantities'!$D$2:$O$2,0))</f>
        <v>6</v>
      </c>
      <c r="D97" s="479" t="str">
        <f t="array" ref="D97">index('Bill of Quantities'!$D:$O,match($B97,'Bill of Quantities'!$C:$C,0),match(D$2,'Bill of Quantities'!$D$2:$O$2,0))</f>
        <v/>
      </c>
      <c r="E97" s="479">
        <f t="array" ref="E97">index('Bill of Quantities'!$D:$O,match($B97,'Bill of Quantities'!$C:$C,0),match(E$2,'Bill of Quantities'!$D$2:$O$2,0))</f>
        <v>100</v>
      </c>
      <c r="F97" s="485">
        <f t="array" ref="F97">index('Bill of Quantities'!$D:$O,match($B97,'Bill of Quantities'!$C:$C,0),match(F$2,'Bill of Quantities'!$D$2:$O$2,0))</f>
        <v>0.000002827433388</v>
      </c>
      <c r="G97" s="481">
        <f t="array" ref="G97">index('Bill of Quantities'!$D:$O,match($B97,'Bill of Quantities'!$C:$C,0),match(G$2,'Bill of Quantities'!$D$2:$O$2,0))</f>
        <v>0.02177123709</v>
      </c>
      <c r="H97" s="481" t="str">
        <f t="array" ref="H97">index('Bill of Quantities'!$D:$O,match($B97,'Bill of Quantities'!$C:$C,0),match(H$2,'Bill of Quantities'!$D$2:$O$2,0))</f>
        <v/>
      </c>
      <c r="I97" s="479">
        <f t="array" ref="I97">index('Bill of Quantities'!$D:$O,match($B97,'Bill of Quantities'!$C:$C,0),match(I$2,'Bill of Quantities'!$D$2:$O$2,0))</f>
        <v>1</v>
      </c>
      <c r="J97" s="479" t="str">
        <f t="array" ref="J97">index('Bill of Quantities'!$D:$O,match($B97,'Bill of Quantities'!$C:$C,0),match(J$2,'Bill of Quantities'!$D$2:$O$2,0))</f>
        <v>Screw</v>
      </c>
      <c r="K97" s="479" t="str">
        <f t="array" ref="K97">index('Bill of Quantities'!$D:$O,match($B97,'Bill of Quantities'!$C:$C,0),match(K$2,'Bill of Quantities'!$D$2:$O$2,0))</f>
        <v>Frames</v>
      </c>
      <c r="L97" s="482">
        <f t="array" ref="L97">index('Bill of Quantities'!$D:$O,match($B97,'Bill of Quantities'!$C:$C,0),match(L$2,'Bill of Quantities'!$D$2:$O$2,0))</f>
        <v>0.06</v>
      </c>
      <c r="M97" s="482">
        <f t="array" ref="M97">index('Bill of Quantities'!$D:$O,match($B97,'Bill of Quantities'!$C:$C,0),match(M$2,'Bill of Quantities'!$D$2:$O$2,0))</f>
        <v>0.03125</v>
      </c>
      <c r="N97" s="482">
        <f t="array" ref="N97">index('Bill of Quantities'!$D:$O,match($B97,'Bill of Quantities'!$C:$C,0),match(N$2,'Bill of Quantities'!$D$2:$O$2,0))</f>
        <v>0.09125</v>
      </c>
      <c r="O97" s="463">
        <f t="shared" ref="O97:R97" si="174">$A97*F97</f>
        <v>0.00002827433388</v>
      </c>
      <c r="P97" s="464">
        <f t="shared" si="174"/>
        <v>0.2177123709</v>
      </c>
      <c r="Q97" s="464">
        <f t="shared" si="174"/>
        <v>0</v>
      </c>
      <c r="R97" s="461">
        <f t="shared" si="174"/>
        <v>10</v>
      </c>
      <c r="S97" s="483">
        <f t="shared" ref="S97:U97" si="175">$A97*L97</f>
        <v>0.6</v>
      </c>
      <c r="T97" s="483">
        <f t="shared" si="175"/>
        <v>0.3125</v>
      </c>
      <c r="U97" s="483">
        <f t="shared" si="175"/>
        <v>0.9125</v>
      </c>
      <c r="V97" s="465" t="str">
        <f t="shared" si="156"/>
        <v>Wall frame 2442 x 2654</v>
      </c>
      <c r="W97" s="354">
        <f t="array" ref="W97">A97*index('Project Costs'!A:A,match(V97,'Project Costs'!B:B,0),1)</f>
        <v>50</v>
      </c>
      <c r="X97" s="354">
        <f t="shared" si="159"/>
        <v>8.333333333</v>
      </c>
      <c r="Y97" s="354"/>
      <c r="Z97" s="354"/>
      <c r="AA97" s="354"/>
      <c r="AB97" s="354"/>
      <c r="AC97" s="354"/>
    </row>
    <row r="98">
      <c r="A98" s="354">
        <f>A89*4+A91*4+4</f>
        <v>40</v>
      </c>
      <c r="B98" s="354" t="str">
        <f>'Bill of Quantities'!$C$30</f>
        <v>Screw 6x120 semi threaded HBS6120</v>
      </c>
      <c r="C98" s="479">
        <f t="array" ref="C98">index('Bill of Quantities'!$D:$O,match($B98,'Bill of Quantities'!$C:$C,0),match(C$2,'Bill of Quantities'!$D$2:$O$2,0))</f>
        <v>6</v>
      </c>
      <c r="D98" s="479" t="str">
        <f t="array" ref="D98">index('Bill of Quantities'!$D:$O,match($B98,'Bill of Quantities'!$C:$C,0),match(D$2,'Bill of Quantities'!$D$2:$O$2,0))</f>
        <v/>
      </c>
      <c r="E98" s="479">
        <f t="array" ref="E98">index('Bill of Quantities'!$D:$O,match($B98,'Bill of Quantities'!$C:$C,0),match(E$2,'Bill of Quantities'!$D$2:$O$2,0))</f>
        <v>120</v>
      </c>
      <c r="F98" s="485">
        <f t="array" ref="F98">index('Bill of Quantities'!$D:$O,match($B98,'Bill of Quantities'!$C:$C,0),match(F$2,'Bill of Quantities'!$D$2:$O$2,0))</f>
        <v>0.000003392920066</v>
      </c>
      <c r="G98" s="481">
        <f t="array" ref="G98">index('Bill of Quantities'!$D:$O,match($B98,'Bill of Quantities'!$C:$C,0),match(G$2,'Bill of Quantities'!$D$2:$O$2,0))</f>
        <v>0.02612548451</v>
      </c>
      <c r="H98" s="481" t="str">
        <f t="array" ref="H98">index('Bill of Quantities'!$D:$O,match($B98,'Bill of Quantities'!$C:$C,0),match(H$2,'Bill of Quantities'!$D$2:$O$2,0))</f>
        <v/>
      </c>
      <c r="I98" s="479">
        <f t="array" ref="I98">index('Bill of Quantities'!$D:$O,match($B98,'Bill of Quantities'!$C:$C,0),match(I$2,'Bill of Quantities'!$D$2:$O$2,0))</f>
        <v>1</v>
      </c>
      <c r="J98" s="479" t="str">
        <f t="array" ref="J98">index('Bill of Quantities'!$D:$O,match($B98,'Bill of Quantities'!$C:$C,0),match(J$2,'Bill of Quantities'!$D$2:$O$2,0))</f>
        <v>Screw</v>
      </c>
      <c r="K98" s="479" t="str">
        <f t="array" ref="K98">index('Bill of Quantities'!$D:$O,match($B98,'Bill of Quantities'!$C:$C,0),match(K$2,'Bill of Quantities'!$D$2:$O$2,0))</f>
        <v>Frames</v>
      </c>
      <c r="L98" s="482">
        <f t="array" ref="L98">index('Bill of Quantities'!$D:$O,match($B98,'Bill of Quantities'!$C:$C,0),match(L$2,'Bill of Quantities'!$D$2:$O$2,0))</f>
        <v>0.06</v>
      </c>
      <c r="M98" s="482">
        <f t="array" ref="M98">index('Bill of Quantities'!$D:$O,match($B98,'Bill of Quantities'!$C:$C,0),match(M$2,'Bill of Quantities'!$D$2:$O$2,0))</f>
        <v>0.03125</v>
      </c>
      <c r="N98" s="482">
        <f t="array" ref="N98">index('Bill of Quantities'!$D:$O,match($B98,'Bill of Quantities'!$C:$C,0),match(N$2,'Bill of Quantities'!$D$2:$O$2,0))</f>
        <v>0.09125</v>
      </c>
      <c r="O98" s="463">
        <f t="shared" ref="O98:R98" si="176">$A98*F98</f>
        <v>0.0001357168026</v>
      </c>
      <c r="P98" s="464">
        <f t="shared" si="176"/>
        <v>1.04501938</v>
      </c>
      <c r="Q98" s="464">
        <f t="shared" si="176"/>
        <v>0</v>
      </c>
      <c r="R98" s="461">
        <f t="shared" si="176"/>
        <v>40</v>
      </c>
      <c r="S98" s="483">
        <f t="shared" ref="S98:U98" si="177">$A98*L98</f>
        <v>2.4</v>
      </c>
      <c r="T98" s="483">
        <f t="shared" si="177"/>
        <v>1.25</v>
      </c>
      <c r="U98" s="483">
        <f t="shared" si="177"/>
        <v>3.65</v>
      </c>
      <c r="V98" s="465" t="str">
        <f t="shared" si="156"/>
        <v>Wall frame 2442 x 2654</v>
      </c>
      <c r="W98" s="354">
        <f t="array" ref="W98">A98*index('Project Costs'!A:A,match(V98,'Project Costs'!B:B,0),1)</f>
        <v>200</v>
      </c>
      <c r="X98" s="354">
        <f t="shared" si="159"/>
        <v>133.3333333</v>
      </c>
      <c r="Y98" s="354"/>
      <c r="Z98" s="354"/>
      <c r="AA98" s="354"/>
      <c r="AB98" s="354"/>
      <c r="AC98" s="354"/>
    </row>
    <row r="99">
      <c r="A99" s="478">
        <v>2.0</v>
      </c>
      <c r="B99" s="354" t="str">
        <f>'Bill of Quantities'!$C$31</f>
        <v>Screw 6x160 semi threaded HBS6160</v>
      </c>
      <c r="C99" s="479">
        <f t="array" ref="C99">index('Bill of Quantities'!$D:$O,match($B99,'Bill of Quantities'!$C:$C,0),match(C$2,'Bill of Quantities'!$D$2:$O$2,0))</f>
        <v>6</v>
      </c>
      <c r="D99" s="479" t="str">
        <f t="array" ref="D99">index('Bill of Quantities'!$D:$O,match($B99,'Bill of Quantities'!$C:$C,0),match(D$2,'Bill of Quantities'!$D$2:$O$2,0))</f>
        <v/>
      </c>
      <c r="E99" s="479">
        <f t="array" ref="E99">index('Bill of Quantities'!$D:$O,match($B99,'Bill of Quantities'!$C:$C,0),match(E$2,'Bill of Quantities'!$D$2:$O$2,0))</f>
        <v>160</v>
      </c>
      <c r="F99" s="485">
        <f t="array" ref="F99">index('Bill of Quantities'!$D:$O,match($B99,'Bill of Quantities'!$C:$C,0),match(F$2,'Bill of Quantities'!$D$2:$O$2,0))</f>
        <v>0.000004523893421</v>
      </c>
      <c r="G99" s="481">
        <f t="array" ref="G99">index('Bill of Quantities'!$D:$O,match($B99,'Bill of Quantities'!$C:$C,0),match(G$2,'Bill of Quantities'!$D$2:$O$2,0))</f>
        <v>0.03483397934</v>
      </c>
      <c r="H99" s="481" t="str">
        <f t="array" ref="H99">index('Bill of Quantities'!$D:$O,match($B99,'Bill of Quantities'!$C:$C,0),match(H$2,'Bill of Quantities'!$D$2:$O$2,0))</f>
        <v/>
      </c>
      <c r="I99" s="479">
        <f t="array" ref="I99">index('Bill of Quantities'!$D:$O,match($B99,'Bill of Quantities'!$C:$C,0),match(I$2,'Bill of Quantities'!$D$2:$O$2,0))</f>
        <v>1</v>
      </c>
      <c r="J99" s="479" t="str">
        <f t="array" ref="J99">index('Bill of Quantities'!$D:$O,match($B99,'Bill of Quantities'!$C:$C,0),match(J$2,'Bill of Quantities'!$D$2:$O$2,0))</f>
        <v>Screw</v>
      </c>
      <c r="K99" s="479" t="str">
        <f t="array" ref="K99">index('Bill of Quantities'!$D:$O,match($B99,'Bill of Quantities'!$C:$C,0),match(K$2,'Bill of Quantities'!$D$2:$O$2,0))</f>
        <v>Frames</v>
      </c>
      <c r="L99" s="482">
        <f t="array" ref="L99">index('Bill of Quantities'!$D:$O,match($B99,'Bill of Quantities'!$C:$C,0),match(L$2,'Bill of Quantities'!$D$2:$O$2,0))</f>
        <v>0.4189105385</v>
      </c>
      <c r="M99" s="482">
        <f t="array" ref="M99">index('Bill of Quantities'!$D:$O,match($B99,'Bill of Quantities'!$C:$C,0),match(M$2,'Bill of Quantities'!$D$2:$O$2,0))</f>
        <v>0.03125</v>
      </c>
      <c r="N99" s="482">
        <f t="array" ref="N99">index('Bill of Quantities'!$D:$O,match($B99,'Bill of Quantities'!$C:$C,0),match(N$2,'Bill of Quantities'!$D$2:$O$2,0))</f>
        <v>0.4501605385</v>
      </c>
      <c r="O99" s="463">
        <f t="shared" ref="O99:R99" si="178">$A99*F99</f>
        <v>0.000009047786842</v>
      </c>
      <c r="P99" s="464">
        <f t="shared" si="178"/>
        <v>0.06966795869</v>
      </c>
      <c r="Q99" s="464">
        <f t="shared" si="178"/>
        <v>0</v>
      </c>
      <c r="R99" s="461">
        <f t="shared" si="178"/>
        <v>2</v>
      </c>
      <c r="S99" s="483">
        <f t="shared" ref="S99:U99" si="179">$A99*L99</f>
        <v>0.837821077</v>
      </c>
      <c r="T99" s="483">
        <f t="shared" si="179"/>
        <v>0.0625</v>
      </c>
      <c r="U99" s="483">
        <f t="shared" si="179"/>
        <v>0.900321077</v>
      </c>
      <c r="V99" s="465" t="str">
        <f t="shared" si="156"/>
        <v>Wall frame 2442 x 2654</v>
      </c>
      <c r="W99" s="354">
        <f t="array" ref="W99">A99*index('Project Costs'!A:A,match(V99,'Project Costs'!B:B,0),1)</f>
        <v>10</v>
      </c>
      <c r="X99" s="354">
        <f t="shared" si="159"/>
        <v>0.3333333333</v>
      </c>
      <c r="Y99" s="354"/>
      <c r="Z99" s="354"/>
      <c r="AA99" s="354"/>
      <c r="AB99" s="354"/>
      <c r="AC99" s="354"/>
    </row>
    <row r="100">
      <c r="A100" s="478"/>
      <c r="C100" s="461"/>
      <c r="D100" s="461"/>
      <c r="E100" s="461"/>
      <c r="F100" s="462"/>
      <c r="G100" s="461"/>
      <c r="H100" s="461"/>
      <c r="I100" s="461"/>
      <c r="J100" s="461"/>
      <c r="K100" s="461"/>
      <c r="L100" s="461"/>
      <c r="M100" s="461"/>
      <c r="N100" s="461"/>
      <c r="O100" s="463"/>
      <c r="P100" s="464"/>
      <c r="Q100" s="464"/>
      <c r="R100" s="461"/>
      <c r="S100" s="461"/>
      <c r="T100" s="354"/>
      <c r="U100" s="354"/>
      <c r="V100" s="465"/>
      <c r="W100" s="354"/>
      <c r="X100" s="354"/>
      <c r="Y100" s="354"/>
      <c r="Z100" s="354"/>
      <c r="AA100" s="354"/>
      <c r="AB100" s="354"/>
      <c r="AC100" s="354"/>
    </row>
    <row r="101">
      <c r="A101" s="468" t="s">
        <v>674</v>
      </c>
      <c r="B101" s="469"/>
      <c r="C101" s="487">
        <f>2654+172</f>
        <v>2826</v>
      </c>
      <c r="D101" s="470">
        <f>75+10+9+22+22</f>
        <v>138</v>
      </c>
      <c r="E101" s="487">
        <v>3053.0</v>
      </c>
      <c r="F101" s="488">
        <f>D101*C101*E101*0.0000000001</f>
        <v>0.1190633364</v>
      </c>
      <c r="G101" s="473"/>
      <c r="H101" s="473"/>
      <c r="I101" s="473"/>
      <c r="J101" s="470"/>
      <c r="K101" s="470"/>
      <c r="L101" s="470"/>
      <c r="M101" s="470"/>
      <c r="N101" s="470"/>
      <c r="O101" s="474"/>
      <c r="P101" s="475"/>
      <c r="Q101" s="475"/>
      <c r="R101" s="475"/>
      <c r="S101" s="504"/>
      <c r="T101" s="504"/>
      <c r="U101" s="504"/>
      <c r="V101" s="465" t="str">
        <f t="shared" ref="V101:V113" si="182">$A$101</f>
        <v>Wall frame 3053 x 2654</v>
      </c>
      <c r="W101" s="476"/>
      <c r="X101" s="476"/>
      <c r="Y101" s="476">
        <f>C101*E101*0.000001</f>
        <v>8.627778</v>
      </c>
      <c r="Z101" s="476"/>
      <c r="AA101" s="476"/>
      <c r="AB101" s="476"/>
      <c r="AC101" s="476"/>
    </row>
    <row r="102">
      <c r="A102" s="478">
        <v>2.0</v>
      </c>
      <c r="B102" s="354" t="str">
        <f>'Bill of Quantities'!$C$97</f>
        <v>Wall Batten 46 x 71 x 3053</v>
      </c>
      <c r="C102" s="479">
        <f t="array" ref="C102">index('Bill of Quantities'!$D:$O,match($B102,'Bill of Quantities'!$C:$C,0),match(C$2,'Bill of Quantities'!$D$2:$O$2,0))</f>
        <v>46</v>
      </c>
      <c r="D102" s="479">
        <f t="array" ref="D102">index('Bill of Quantities'!$D:$O,match($B102,'Bill of Quantities'!$C:$C,0),match(D$2,'Bill of Quantities'!$D$2:$O$2,0))</f>
        <v>71</v>
      </c>
      <c r="E102" s="479">
        <f t="array" ref="E102">index('Bill of Quantities'!$D:$O,match($B102,'Bill of Quantities'!$C:$C,0),match(E$2,'Bill of Quantities'!$D$2:$O$2,0))</f>
        <v>3053</v>
      </c>
      <c r="F102" s="480">
        <f t="array" ref="F102">index('Bill of Quantities'!$D:$O,match($B102,'Bill of Quantities'!$C:$C,0),match(F$2,'Bill of Quantities'!$D$2:$O$2,0))</f>
        <v>0.009971098</v>
      </c>
      <c r="G102" s="481">
        <f t="array" ref="G102">index('Bill of Quantities'!$D:$O,match($B102,'Bill of Quantities'!$C:$C,0),match(G$2,'Bill of Quantities'!$D$2:$O$2,0))</f>
        <v>5.593785978</v>
      </c>
      <c r="H102" s="481">
        <f t="array" ref="H102">index('Bill of Quantities'!$D:$O,match($B102,'Bill of Quantities'!$C:$C,0),match(H$2,'Bill of Quantities'!$D$2:$O$2,0))</f>
        <v>9.010572159</v>
      </c>
      <c r="I102" s="479">
        <f t="array" ref="I102">index('Bill of Quantities'!$D:$O,match($B102,'Bill of Quantities'!$C:$C,0),match(I$2,'Bill of Quantities'!$D$2:$O$2,0))</f>
        <v>5</v>
      </c>
      <c r="J102" s="479" t="str">
        <f t="array" ref="J102">index('Bill of Quantities'!$D:$O,match($B102,'Bill of Quantities'!$C:$C,0),match(J$2,'Bill of Quantities'!$D$2:$O$2,0))</f>
        <v>Wall</v>
      </c>
      <c r="K102" s="479" t="str">
        <f t="array" ref="K102">index('Bill of Quantities'!$D:$O,match($B102,'Bill of Quantities'!$C:$C,0),match(K$2,'Bill of Quantities'!$D$2:$O$2,0))</f>
        <v>Batten</v>
      </c>
      <c r="L102" s="482">
        <f t="array" ref="L102">index('Bill of Quantities'!$D:$O,match($B102,'Bill of Quantities'!$C:$C,0),match(L$2,'Bill of Quantities'!$D$2:$O$2,0))</f>
        <v>2.55345678</v>
      </c>
      <c r="M102" s="482">
        <f t="array" ref="M102">index('Bill of Quantities'!$D:$O,match($B102,'Bill of Quantities'!$C:$C,0),match(M$2,'Bill of Quantities'!$D$2:$O$2,0))</f>
        <v>0.15625</v>
      </c>
      <c r="N102" s="482">
        <f t="array" ref="N102">index('Bill of Quantities'!$D:$O,match($B102,'Bill of Quantities'!$C:$C,0),match(N$2,'Bill of Quantities'!$D$2:$O$2,0))</f>
        <v>2.70970678</v>
      </c>
      <c r="O102" s="463">
        <f t="shared" ref="O102:R102" si="180">$A102*F102</f>
        <v>0.019942196</v>
      </c>
      <c r="P102" s="464">
        <f t="shared" si="180"/>
        <v>11.18757196</v>
      </c>
      <c r="Q102" s="464">
        <f t="shared" si="180"/>
        <v>18.02114432</v>
      </c>
      <c r="R102" s="461">
        <f t="shared" si="180"/>
        <v>10</v>
      </c>
      <c r="S102" s="483">
        <f t="shared" ref="S102:U102" si="181">$A102*L102</f>
        <v>5.10691356</v>
      </c>
      <c r="T102" s="483">
        <f t="shared" si="181"/>
        <v>0.3125</v>
      </c>
      <c r="U102" s="483">
        <f t="shared" si="181"/>
        <v>5.41941356</v>
      </c>
      <c r="V102" s="465" t="str">
        <f t="shared" si="182"/>
        <v>Wall frame 3053 x 2654</v>
      </c>
      <c r="W102" s="354">
        <f t="array" ref="W102">A102*index('Project Costs'!A:A,match(V102,'Project Costs'!B:B,0),1)</f>
        <v>0</v>
      </c>
      <c r="X102" s="354">
        <f t="shared" ref="X102:X113" si="185">W102*R102/60</f>
        <v>0</v>
      </c>
      <c r="Y102" s="354"/>
      <c r="Z102" s="354"/>
      <c r="AA102" s="354"/>
      <c r="AB102" s="354"/>
      <c r="AC102" s="354"/>
    </row>
    <row r="103">
      <c r="A103" s="478">
        <v>6.0</v>
      </c>
      <c r="B103" s="354" t="str">
        <f>'Bill of Quantities'!$C$101</f>
        <v>Wall Stud 46 x 71 x 2554</v>
      </c>
      <c r="C103" s="479">
        <f t="array" ref="C103">index('Bill of Quantities'!$D:$O,match($B103,'Bill of Quantities'!$C:$C,0),match(C$2,'Bill of Quantities'!$D$2:$O$2,0))</f>
        <v>46</v>
      </c>
      <c r="D103" s="479">
        <f t="array" ref="D103">index('Bill of Quantities'!$D:$O,match($B103,'Bill of Quantities'!$C:$C,0),match(D$2,'Bill of Quantities'!$D$2:$O$2,0))</f>
        <v>71</v>
      </c>
      <c r="E103" s="479">
        <f t="array" ref="E103">index('Bill of Quantities'!$D:$O,match($B103,'Bill of Quantities'!$C:$C,0),match(E$2,'Bill of Quantities'!$D$2:$O$2,0))</f>
        <v>2554</v>
      </c>
      <c r="F103" s="480">
        <f t="array" ref="F103">index('Bill of Quantities'!$D:$O,match($B103,'Bill of Quantities'!$C:$C,0),match(F$2,'Bill of Quantities'!$D$2:$O$2,0))</f>
        <v>0.008341364</v>
      </c>
      <c r="G103" s="481">
        <f t="array" ref="G103">index('Bill of Quantities'!$D:$O,match($B103,'Bill of Quantities'!$C:$C,0),match(G$2,'Bill of Quantities'!$D$2:$O$2,0))</f>
        <v>4.679505204</v>
      </c>
      <c r="H103" s="481">
        <f t="array" ref="H103">index('Bill of Quantities'!$D:$O,match($B103,'Bill of Quantities'!$C:$C,0),match(H$2,'Bill of Quantities'!$D$2:$O$2,0))</f>
        <v>7.537832065</v>
      </c>
      <c r="I103" s="479">
        <f t="array" ref="I103">index('Bill of Quantities'!$D:$O,match($B103,'Bill of Quantities'!$C:$C,0),match(I$2,'Bill of Quantities'!$D$2:$O$2,0))</f>
        <v>5</v>
      </c>
      <c r="J103" s="479" t="str">
        <f t="array" ref="J103">index('Bill of Quantities'!$D:$O,match($B103,'Bill of Quantities'!$C:$C,0),match(J$2,'Bill of Quantities'!$D$2:$O$2,0))</f>
        <v>Wall</v>
      </c>
      <c r="K103" s="479" t="str">
        <f t="array" ref="K103">index('Bill of Quantities'!$D:$O,match($B103,'Bill of Quantities'!$C:$C,0),match(K$2,'Bill of Quantities'!$D$2:$O$2,0))</f>
        <v>Stud</v>
      </c>
      <c r="L103" s="482">
        <f t="array" ref="L103">index('Bill of Quantities'!$D:$O,match($B103,'Bill of Quantities'!$C:$C,0),match(L$2,'Bill of Quantities'!$D$2:$O$2,0))</f>
        <v>2.10284676</v>
      </c>
      <c r="M103" s="482">
        <f t="array" ref="M103">index('Bill of Quantities'!$D:$O,match($B103,'Bill of Quantities'!$C:$C,0),match(M$2,'Bill of Quantities'!$D$2:$O$2,0))</f>
        <v>0.15625</v>
      </c>
      <c r="N103" s="482">
        <f t="array" ref="N103">index('Bill of Quantities'!$D:$O,match($B103,'Bill of Quantities'!$C:$C,0),match(N$2,'Bill of Quantities'!$D$2:$O$2,0))</f>
        <v>2.25909676</v>
      </c>
      <c r="O103" s="463">
        <f t="shared" ref="O103:R103" si="183">$A103*F103</f>
        <v>0.050048184</v>
      </c>
      <c r="P103" s="464">
        <f t="shared" si="183"/>
        <v>28.07703122</v>
      </c>
      <c r="Q103" s="464">
        <f t="shared" si="183"/>
        <v>45.22699239</v>
      </c>
      <c r="R103" s="461">
        <f t="shared" si="183"/>
        <v>30</v>
      </c>
      <c r="S103" s="483">
        <f t="shared" ref="S103:U103" si="184">$A103*L103</f>
        <v>12.61708056</v>
      </c>
      <c r="T103" s="483">
        <f t="shared" si="184"/>
        <v>0.9375</v>
      </c>
      <c r="U103" s="483">
        <f t="shared" si="184"/>
        <v>13.55458056</v>
      </c>
      <c r="V103" s="465" t="str">
        <f t="shared" si="182"/>
        <v>Wall frame 3053 x 2654</v>
      </c>
      <c r="W103" s="354">
        <f t="array" ref="W103">A103*index('Project Costs'!A:A,match(V103,'Project Costs'!B:B,0),1)</f>
        <v>0</v>
      </c>
      <c r="X103" s="354">
        <f t="shared" si="185"/>
        <v>0</v>
      </c>
      <c r="Y103" s="354"/>
      <c r="Z103" s="354"/>
      <c r="AA103" s="354"/>
      <c r="AB103" s="354"/>
      <c r="AC103" s="354"/>
    </row>
    <row r="104">
      <c r="A104" s="478">
        <v>1.0</v>
      </c>
      <c r="B104" s="354" t="str">
        <f>'Bill of Quantities'!$C$105</f>
        <v>Wall Bracing 46 x 71 x 2416</v>
      </c>
      <c r="C104" s="479">
        <f t="array" ref="C104">index('Bill of Quantities'!$D:$O,match($B104,'Bill of Quantities'!$C:$C,0),match(C$2,'Bill of Quantities'!$D$2:$O$2,0))</f>
        <v>46</v>
      </c>
      <c r="D104" s="479">
        <f t="array" ref="D104">index('Bill of Quantities'!$D:$O,match($B104,'Bill of Quantities'!$C:$C,0),match(D$2,'Bill of Quantities'!$D$2:$O$2,0))</f>
        <v>71</v>
      </c>
      <c r="E104" s="479">
        <f t="array" ref="E104">index('Bill of Quantities'!$D:$O,match($B104,'Bill of Quantities'!$C:$C,0),match(E$2,'Bill of Quantities'!$D$2:$O$2,0))</f>
        <v>2416</v>
      </c>
      <c r="F104" s="480">
        <f t="array" ref="F104">index('Bill of Quantities'!$D:$O,match($B104,'Bill of Quantities'!$C:$C,0),match(F$2,'Bill of Quantities'!$D$2:$O$2,0))</f>
        <v>0.007890656</v>
      </c>
      <c r="G104" s="481">
        <f t="array" ref="G104">index('Bill of Quantities'!$D:$O,match($B104,'Bill of Quantities'!$C:$C,0),match(G$2,'Bill of Quantities'!$D$2:$O$2,0))</f>
        <v>4.426658016</v>
      </c>
      <c r="H104" s="481">
        <f t="array" ref="H104">index('Bill of Quantities'!$D:$O,match($B104,'Bill of Quantities'!$C:$C,0),match(H$2,'Bill of Quantities'!$D$2:$O$2,0))</f>
        <v>7.130541217</v>
      </c>
      <c r="I104" s="479">
        <f t="array" ref="I104">index('Bill of Quantities'!$D:$O,match($B104,'Bill of Quantities'!$C:$C,0),match(I$2,'Bill of Quantities'!$D$2:$O$2,0))</f>
        <v>5</v>
      </c>
      <c r="J104" s="479" t="str">
        <f t="array" ref="J104">index('Bill of Quantities'!$D:$O,match($B104,'Bill of Quantities'!$C:$C,0),match(J$2,'Bill of Quantities'!$D$2:$O$2,0))</f>
        <v>Wall</v>
      </c>
      <c r="K104" s="479" t="str">
        <f t="array" ref="K104">index('Bill of Quantities'!$D:$O,match($B104,'Bill of Quantities'!$C:$C,0),match(K$2,'Bill of Quantities'!$D$2:$O$2,0))</f>
        <v>Bracing</v>
      </c>
      <c r="L104" s="482">
        <f t="array" ref="L104">index('Bill of Quantities'!$D:$O,match($B104,'Bill of Quantities'!$C:$C,0),match(L$2,'Bill of Quantities'!$D$2:$O$2,0))</f>
        <v>2.0164284</v>
      </c>
      <c r="M104" s="482">
        <f t="array" ref="M104">index('Bill of Quantities'!$D:$O,match($B104,'Bill of Quantities'!$C:$C,0),match(M$2,'Bill of Quantities'!$D$2:$O$2,0))</f>
        <v>0.15625</v>
      </c>
      <c r="N104" s="482">
        <f t="array" ref="N104">index('Bill of Quantities'!$D:$O,match($B104,'Bill of Quantities'!$C:$C,0),match(N$2,'Bill of Quantities'!$D$2:$O$2,0))</f>
        <v>2.1726784</v>
      </c>
      <c r="O104" s="463">
        <f t="shared" ref="O104:R104" si="186">$A104*F104</f>
        <v>0.007890656</v>
      </c>
      <c r="P104" s="464">
        <f t="shared" si="186"/>
        <v>4.426658016</v>
      </c>
      <c r="Q104" s="464">
        <f t="shared" si="186"/>
        <v>7.130541217</v>
      </c>
      <c r="R104" s="461">
        <f t="shared" si="186"/>
        <v>5</v>
      </c>
      <c r="S104" s="483">
        <f t="shared" ref="S104:U104" si="187">$A104*L104</f>
        <v>2.0164284</v>
      </c>
      <c r="T104" s="483">
        <f t="shared" si="187"/>
        <v>0.15625</v>
      </c>
      <c r="U104" s="483">
        <f t="shared" si="187"/>
        <v>2.1726784</v>
      </c>
      <c r="V104" s="465" t="str">
        <f t="shared" si="182"/>
        <v>Wall frame 3053 x 2654</v>
      </c>
      <c r="W104" s="354">
        <f t="array" ref="W104">A104*index('Project Costs'!A:A,match(V104,'Project Costs'!B:B,0),1)</f>
        <v>0</v>
      </c>
      <c r="X104" s="354">
        <f t="shared" si="185"/>
        <v>0</v>
      </c>
      <c r="Y104" s="354"/>
      <c r="Z104" s="354"/>
      <c r="AA104" s="354"/>
      <c r="AB104" s="354"/>
      <c r="AC104" s="354"/>
    </row>
    <row r="105">
      <c r="A105" s="478">
        <v>5.0</v>
      </c>
      <c r="B105" s="354" t="str">
        <f>'Bill of Quantities'!$C$106</f>
        <v>Wall Support Block 46 x 71 x 548</v>
      </c>
      <c r="C105" s="479">
        <f t="array" ref="C105">index('Bill of Quantities'!$D:$O,match($B105,'Bill of Quantities'!$C:$C,0),match(C$2,'Bill of Quantities'!$D$2:$O$2,0))</f>
        <v>46</v>
      </c>
      <c r="D105" s="479">
        <f t="array" ref="D105">index('Bill of Quantities'!$D:$O,match($B105,'Bill of Quantities'!$C:$C,0),match(D$2,'Bill of Quantities'!$D$2:$O$2,0))</f>
        <v>71</v>
      </c>
      <c r="E105" s="479">
        <f t="array" ref="E105">index('Bill of Quantities'!$D:$O,match($B105,'Bill of Quantities'!$C:$C,0),match(E$2,'Bill of Quantities'!$D$2:$O$2,0))</f>
        <v>548</v>
      </c>
      <c r="F105" s="480">
        <f t="array" ref="F105">index('Bill of Quantities'!$D:$O,match($B105,'Bill of Quantities'!$C:$C,0),match(F$2,'Bill of Quantities'!$D$2:$O$2,0))</f>
        <v>0.001789768</v>
      </c>
      <c r="G105" s="481">
        <f t="array" ref="G105">index('Bill of Quantities'!$D:$O,match($B105,'Bill of Quantities'!$C:$C,0),match(G$2,'Bill of Quantities'!$D$2:$O$2,0))</f>
        <v>1.004059848</v>
      </c>
      <c r="H105" s="481">
        <f t="array" ref="H105">index('Bill of Quantities'!$D:$O,match($B105,'Bill of Quantities'!$C:$C,0),match(H$2,'Bill of Quantities'!$D$2:$O$2,0))</f>
        <v>1.617357859</v>
      </c>
      <c r="I105" s="479">
        <f t="array" ref="I105">index('Bill of Quantities'!$D:$O,match($B105,'Bill of Quantities'!$C:$C,0),match(I$2,'Bill of Quantities'!$D$2:$O$2,0))</f>
        <v>5</v>
      </c>
      <c r="J105" s="479" t="str">
        <f t="array" ref="J105">index('Bill of Quantities'!$D:$O,match($B105,'Bill of Quantities'!$C:$C,0),match(J$2,'Bill of Quantities'!$D$2:$O$2,0))</f>
        <v>Wall</v>
      </c>
      <c r="K105" s="479" t="str">
        <f t="array" ref="K105">index('Bill of Quantities'!$D:$O,match($B105,'Bill of Quantities'!$C:$C,0),match(K$2,'Bill of Quantities'!$D$2:$O$2,0))</f>
        <v>Support Block</v>
      </c>
      <c r="L105" s="482">
        <f t="array" ref="L105">index('Bill of Quantities'!$D:$O,match($B105,'Bill of Quantities'!$C:$C,0),match(L$2,'Bill of Quantities'!$D$2:$O$2,0))</f>
        <v>0.5041071</v>
      </c>
      <c r="M105" s="482">
        <f t="array" ref="M105">index('Bill of Quantities'!$D:$O,match($B105,'Bill of Quantities'!$C:$C,0),match(M$2,'Bill of Quantities'!$D$2:$O$2,0))</f>
        <v>0.15625</v>
      </c>
      <c r="N105" s="482">
        <f t="array" ref="N105">index('Bill of Quantities'!$D:$O,match($B105,'Bill of Quantities'!$C:$C,0),match(N$2,'Bill of Quantities'!$D$2:$O$2,0))</f>
        <v>0.6603571</v>
      </c>
      <c r="O105" s="463">
        <f t="shared" ref="O105:R105" si="188">$A105*F105</f>
        <v>0.00894884</v>
      </c>
      <c r="P105" s="464">
        <f t="shared" si="188"/>
        <v>5.02029924</v>
      </c>
      <c r="Q105" s="464">
        <f t="shared" si="188"/>
        <v>8.086789294</v>
      </c>
      <c r="R105" s="461">
        <f t="shared" si="188"/>
        <v>25</v>
      </c>
      <c r="S105" s="483">
        <f t="shared" ref="S105:U105" si="189">$A105*L105</f>
        <v>2.5205355</v>
      </c>
      <c r="T105" s="483">
        <f t="shared" si="189"/>
        <v>0.78125</v>
      </c>
      <c r="U105" s="483">
        <f t="shared" si="189"/>
        <v>3.3017855</v>
      </c>
      <c r="V105" s="465" t="str">
        <f t="shared" si="182"/>
        <v>Wall frame 3053 x 2654</v>
      </c>
      <c r="W105" s="354">
        <f t="array" ref="W105">A105*index('Project Costs'!A:A,match(V105,'Project Costs'!B:B,0),1)</f>
        <v>0</v>
      </c>
      <c r="X105" s="354">
        <f t="shared" si="185"/>
        <v>0</v>
      </c>
      <c r="Y105" s="354"/>
      <c r="Z105" s="354"/>
      <c r="AA105" s="354"/>
      <c r="AB105" s="354"/>
      <c r="AC105" s="354"/>
    </row>
    <row r="106">
      <c r="A106" s="478">
        <v>4.0</v>
      </c>
      <c r="B106" s="354" t="str">
        <f>'Bill of Quantities'!$C$113</f>
        <v>Back Batten 22 x 46 x 3053</v>
      </c>
      <c r="C106" s="479">
        <f t="array" ref="C106">index('Bill of Quantities'!$D:$O,match($B106,'Bill of Quantities'!$C:$C,0),match(C$2,'Bill of Quantities'!$D$2:$O$2,0))</f>
        <v>22</v>
      </c>
      <c r="D106" s="479">
        <f t="array" ref="D106">index('Bill of Quantities'!$D:$O,match($B106,'Bill of Quantities'!$C:$C,0),match(D$2,'Bill of Quantities'!$D$2:$O$2,0))</f>
        <v>46</v>
      </c>
      <c r="E106" s="479">
        <f t="array" ref="E106">index('Bill of Quantities'!$D:$O,match($B106,'Bill of Quantities'!$C:$C,0),match(E$2,'Bill of Quantities'!$D$2:$O$2,0))</f>
        <v>3053</v>
      </c>
      <c r="F106" s="480">
        <f t="array" ref="F106">index('Bill of Quantities'!$D:$O,match($B106,'Bill of Quantities'!$C:$C,0),match(F$2,'Bill of Quantities'!$D$2:$O$2,0))</f>
        <v>0.003089636</v>
      </c>
      <c r="G106" s="481">
        <f t="array" ref="G106">index('Bill of Quantities'!$D:$O,match($B106,'Bill of Quantities'!$C:$C,0),match(G$2,'Bill of Quantities'!$D$2:$O$2,0))</f>
        <v>1.733285796</v>
      </c>
      <c r="H106" s="481">
        <f t="array" ref="H106">index('Bill of Quantities'!$D:$O,match($B106,'Bill of Quantities'!$C:$C,0),match(H$2,'Bill of Quantities'!$D$2:$O$2,0))</f>
        <v>2.792008274</v>
      </c>
      <c r="I106" s="479">
        <f t="array" ref="I106">index('Bill of Quantities'!$D:$O,match($B106,'Bill of Quantities'!$C:$C,0),match(I$2,'Bill of Quantities'!$D$2:$O$2,0))</f>
        <v>5</v>
      </c>
      <c r="J106" s="479" t="str">
        <f t="array" ref="J106">index('Bill of Quantities'!$D:$O,match($B106,'Bill of Quantities'!$C:$C,0),match(J$2,'Bill of Quantities'!$D$2:$O$2,0))</f>
        <v>Back</v>
      </c>
      <c r="K106" s="479" t="str">
        <f t="array" ref="K106">index('Bill of Quantities'!$D:$O,match($B106,'Bill of Quantities'!$C:$C,0),match(K$2,'Bill of Quantities'!$D$2:$O$2,0))</f>
        <v>Batten</v>
      </c>
      <c r="L106" s="482">
        <f t="array" ref="L106">index('Bill of Quantities'!$D:$O,match($B106,'Bill of Quantities'!$C:$C,0),match(L$2,'Bill of Quantities'!$D$2:$O$2,0))</f>
        <v>0.802516</v>
      </c>
      <c r="M106" s="482">
        <f t="array" ref="M106">index('Bill of Quantities'!$D:$O,match($B106,'Bill of Quantities'!$C:$C,0),match(M$2,'Bill of Quantities'!$D$2:$O$2,0))</f>
        <v>0.15625</v>
      </c>
      <c r="N106" s="482">
        <f t="array" ref="N106">index('Bill of Quantities'!$D:$O,match($B106,'Bill of Quantities'!$C:$C,0),match(N$2,'Bill of Quantities'!$D$2:$O$2,0))</f>
        <v>0.958766</v>
      </c>
      <c r="O106" s="463">
        <f t="shared" ref="O106:R106" si="190">$A106*F106</f>
        <v>0.012358544</v>
      </c>
      <c r="P106" s="464">
        <f t="shared" si="190"/>
        <v>6.933143184</v>
      </c>
      <c r="Q106" s="464">
        <f t="shared" si="190"/>
        <v>11.1680331</v>
      </c>
      <c r="R106" s="461">
        <f t="shared" si="190"/>
        <v>20</v>
      </c>
      <c r="S106" s="483">
        <f t="shared" ref="S106:U106" si="191">$A106*L106</f>
        <v>3.210064</v>
      </c>
      <c r="T106" s="483">
        <f t="shared" si="191"/>
        <v>0.625</v>
      </c>
      <c r="U106" s="483">
        <f t="shared" si="191"/>
        <v>3.835064</v>
      </c>
      <c r="V106" s="465" t="str">
        <f t="shared" si="182"/>
        <v>Wall frame 3053 x 2654</v>
      </c>
      <c r="W106" s="354">
        <f t="array" ref="W106">A106*index('Project Costs'!A:A,match(V106,'Project Costs'!B:B,0),1)</f>
        <v>0</v>
      </c>
      <c r="X106" s="354">
        <f t="shared" si="185"/>
        <v>0</v>
      </c>
      <c r="Y106" s="354"/>
      <c r="Z106" s="354"/>
      <c r="AA106" s="354"/>
      <c r="AB106" s="354"/>
      <c r="AC106" s="354"/>
    </row>
    <row r="107">
      <c r="A107" s="478">
        <v>1.0</v>
      </c>
      <c r="B107" s="354" t="str">
        <f>'Bill of Quantities'!$C$125</f>
        <v>Roof Main Beam 46 x 96 x 3053</v>
      </c>
      <c r="C107" s="479">
        <f t="array" ref="C107">index('Bill of Quantities'!$D:$O,match($B107,'Bill of Quantities'!$C:$C,0),match(C$2,'Bill of Quantities'!$D$2:$O$2,0))</f>
        <v>46</v>
      </c>
      <c r="D107" s="479">
        <f t="array" ref="D107">index('Bill of Quantities'!$D:$O,match($B107,'Bill of Quantities'!$C:$C,0),match(D$2,'Bill of Quantities'!$D$2:$O$2,0))</f>
        <v>96</v>
      </c>
      <c r="E107" s="479">
        <f t="array" ref="E107">index('Bill of Quantities'!$D:$O,match($B107,'Bill of Quantities'!$C:$C,0),match(E$2,'Bill of Quantities'!$D$2:$O$2,0))</f>
        <v>3053</v>
      </c>
      <c r="F107" s="480">
        <f t="array" ref="F107">index('Bill of Quantities'!$D:$O,match($B107,'Bill of Quantities'!$C:$C,0),match(F$2,'Bill of Quantities'!$D$2:$O$2,0))</f>
        <v>0.013482048</v>
      </c>
      <c r="G107" s="481">
        <f t="array" ref="G107">index('Bill of Quantities'!$D:$O,match($B107,'Bill of Quantities'!$C:$C,0),match(G$2,'Bill of Quantities'!$D$2:$O$2,0))</f>
        <v>7.563428928</v>
      </c>
      <c r="H107" s="481">
        <f t="array" ref="H107">index('Bill of Quantities'!$D:$O,match($B107,'Bill of Quantities'!$C:$C,0),match(H$2,'Bill of Quantities'!$D$2:$O$2,0))</f>
        <v>12.18330883</v>
      </c>
      <c r="I107" s="479">
        <f t="array" ref="I107">index('Bill of Quantities'!$D:$O,match($B107,'Bill of Quantities'!$C:$C,0),match(I$2,'Bill of Quantities'!$D$2:$O$2,0))</f>
        <v>5</v>
      </c>
      <c r="J107" s="479" t="str">
        <f t="array" ref="J107">index('Bill of Quantities'!$D:$O,match($B107,'Bill of Quantities'!$C:$C,0),match(J$2,'Bill of Quantities'!$D$2:$O$2,0))</f>
        <v>Roof</v>
      </c>
      <c r="K107" s="479" t="str">
        <f t="array" ref="K107">index('Bill of Quantities'!$D:$O,match($B107,'Bill of Quantities'!$C:$C,0),match(K$2,'Bill of Quantities'!$D$2:$O$2,0))</f>
        <v>Main Beam</v>
      </c>
      <c r="L107" s="482">
        <f t="array" ref="L107">index('Bill of Quantities'!$D:$O,match($B107,'Bill of Quantities'!$C:$C,0),match(L$2,'Bill of Quantities'!$D$2:$O$2,0))</f>
        <v>3.547152</v>
      </c>
      <c r="M107" s="482">
        <f t="array" ref="M107">index('Bill of Quantities'!$D:$O,match($B107,'Bill of Quantities'!$C:$C,0),match(M$2,'Bill of Quantities'!$D$2:$O$2,0))</f>
        <v>0.15625</v>
      </c>
      <c r="N107" s="482">
        <f t="array" ref="N107">index('Bill of Quantities'!$D:$O,match($B107,'Bill of Quantities'!$C:$C,0),match(N$2,'Bill of Quantities'!$D$2:$O$2,0))</f>
        <v>3.703402</v>
      </c>
      <c r="O107" s="463">
        <f t="shared" ref="O107:R107" si="192">$A107*F107</f>
        <v>0.013482048</v>
      </c>
      <c r="P107" s="464">
        <f t="shared" si="192"/>
        <v>7.563428928</v>
      </c>
      <c r="Q107" s="464">
        <f t="shared" si="192"/>
        <v>12.18330883</v>
      </c>
      <c r="R107" s="461">
        <f t="shared" si="192"/>
        <v>5</v>
      </c>
      <c r="S107" s="483">
        <f t="shared" ref="S107:U107" si="193">$A107*L107</f>
        <v>3.547152</v>
      </c>
      <c r="T107" s="483">
        <f t="shared" si="193"/>
        <v>0.15625</v>
      </c>
      <c r="U107" s="483">
        <f t="shared" si="193"/>
        <v>3.703402</v>
      </c>
      <c r="V107" s="465" t="str">
        <f t="shared" si="182"/>
        <v>Wall frame 3053 x 2654</v>
      </c>
      <c r="W107" s="354">
        <f t="array" ref="W107">A107*index('Project Costs'!A:A,match(V107,'Project Costs'!B:B,0),1)</f>
        <v>0</v>
      </c>
      <c r="X107" s="354">
        <f t="shared" si="185"/>
        <v>0</v>
      </c>
      <c r="Y107" s="354"/>
      <c r="Z107" s="354"/>
      <c r="AA107" s="354"/>
      <c r="AB107" s="354"/>
      <c r="AC107" s="354"/>
    </row>
    <row r="108">
      <c r="A108" s="478">
        <f>2.1*1.25</f>
        <v>2.625</v>
      </c>
      <c r="B108" s="354" t="str">
        <f>'Bill of Quantities'!$C$54</f>
        <v>Plywood 12 x 1220 x 2440</v>
      </c>
      <c r="C108" s="479">
        <f t="array" ref="C108">index('Bill of Quantities'!$D:$O,match($B108,'Bill of Quantities'!$C:$C,0),match(C$2,'Bill of Quantities'!$D$2:$O$2,0))</f>
        <v>12</v>
      </c>
      <c r="D108" s="479">
        <f t="array" ref="D108">index('Bill of Quantities'!$D:$O,match($B108,'Bill of Quantities'!$C:$C,0),match(D$2,'Bill of Quantities'!$D$2:$O$2,0))</f>
        <v>1220</v>
      </c>
      <c r="E108" s="479">
        <f t="array" ref="E108">index('Bill of Quantities'!$D:$O,match($B108,'Bill of Quantities'!$C:$C,0),match(E$2,'Bill of Quantities'!$D$2:$O$2,0))</f>
        <v>2440</v>
      </c>
      <c r="F108" s="480">
        <f t="array" ref="F108">index('Bill of Quantities'!$D:$O,match($B108,'Bill of Quantities'!$C:$C,0),match(F$2,'Bill of Quantities'!$D$2:$O$2,0))</f>
        <v>0.0357216</v>
      </c>
      <c r="G108" s="481">
        <f t="array" ref="G108">index('Bill of Quantities'!$D:$O,match($B108,'Bill of Quantities'!$C:$C,0),match(G$2,'Bill of Quantities'!$D$2:$O$2,0))</f>
        <v>18.218016</v>
      </c>
      <c r="H108" s="481">
        <f t="array" ref="H108">index('Bill of Quantities'!$D:$O,match($B108,'Bill of Quantities'!$C:$C,0),match(H$2,'Bill of Quantities'!$D$2:$O$2,0))</f>
        <v>29.38638853</v>
      </c>
      <c r="I108" s="479">
        <f t="array" ref="I108">index('Bill of Quantities'!$D:$O,match($B108,'Bill of Quantities'!$C:$C,0),match(I$2,'Bill of Quantities'!$D$2:$O$2,0))</f>
        <v>10</v>
      </c>
      <c r="J108" s="479" t="str">
        <f t="array" ref="J108">index('Bill of Quantities'!$D:$O,match($B108,'Bill of Quantities'!$C:$C,0),match(J$2,'Bill of Quantities'!$D$2:$O$2,0))</f>
        <v>Board</v>
      </c>
      <c r="K108" s="479" t="str">
        <f t="array" ref="K108">index('Bill of Quantities'!$D:$O,match($B108,'Bill of Quantities'!$C:$C,0),match(K$2,'Bill of Quantities'!$D$2:$O$2,0))</f>
        <v>Plywood</v>
      </c>
      <c r="L108" s="482">
        <f t="array" ref="L108">index('Bill of Quantities'!$D:$O,match($B108,'Bill of Quantities'!$C:$C,0),match(L$2,'Bill of Quantities'!$D$2:$O$2,0))</f>
        <v>12.1392579</v>
      </c>
      <c r="M108" s="482">
        <f t="array" ref="M108">index('Bill of Quantities'!$D:$O,match($B108,'Bill of Quantities'!$C:$C,0),match(M$2,'Bill of Quantities'!$D$2:$O$2,0))</f>
        <v>0.3125</v>
      </c>
      <c r="N108" s="482">
        <f t="array" ref="N108">index('Bill of Quantities'!$D:$O,match($B108,'Bill of Quantities'!$C:$C,0),match(N$2,'Bill of Quantities'!$D$2:$O$2,0))</f>
        <v>12.4517579</v>
      </c>
      <c r="O108" s="463">
        <f t="shared" ref="O108:R108" si="194">$A108*F108</f>
        <v>0.0937692</v>
      </c>
      <c r="P108" s="464">
        <f t="shared" si="194"/>
        <v>47.822292</v>
      </c>
      <c r="Q108" s="464">
        <f t="shared" si="194"/>
        <v>77.13926989</v>
      </c>
      <c r="R108" s="461">
        <f t="shared" si="194"/>
        <v>26.25</v>
      </c>
      <c r="S108" s="483">
        <f t="shared" ref="S108:U108" si="195">$A108*L108</f>
        <v>31.86555199</v>
      </c>
      <c r="T108" s="483">
        <f t="shared" si="195"/>
        <v>0.8203125</v>
      </c>
      <c r="U108" s="483">
        <f t="shared" si="195"/>
        <v>32.68586449</v>
      </c>
      <c r="V108" s="465" t="str">
        <f t="shared" si="182"/>
        <v>Wall frame 3053 x 2654</v>
      </c>
      <c r="W108" s="354">
        <f t="array" ref="W108">A108*index('Project Costs'!A:A,match(V108,'Project Costs'!B:B,0),1)</f>
        <v>0</v>
      </c>
      <c r="X108" s="354">
        <f t="shared" si="185"/>
        <v>0</v>
      </c>
      <c r="Y108" s="354"/>
      <c r="Z108" s="354"/>
      <c r="AA108" s="354"/>
      <c r="AB108" s="354"/>
      <c r="AC108" s="354"/>
    </row>
    <row r="109">
      <c r="A109" s="354">
        <f>A108*30</f>
        <v>78.75</v>
      </c>
      <c r="B109" s="354" t="str">
        <f>'Bill of Quantities'!$C$26</f>
        <v>Screw 4x40 semi threaded HBS440</v>
      </c>
      <c r="C109" s="479">
        <f t="array" ref="C109">index('Bill of Quantities'!$D:$O,match($B109,'Bill of Quantities'!$C:$C,0),match(C$2,'Bill of Quantities'!$D$2:$O$2,0))</f>
        <v>4</v>
      </c>
      <c r="D109" s="479" t="str">
        <f t="array" ref="D109">index('Bill of Quantities'!$D:$O,match($B109,'Bill of Quantities'!$C:$C,0),match(D$2,'Bill of Quantities'!$D$2:$O$2,0))</f>
        <v/>
      </c>
      <c r="E109" s="479">
        <f t="array" ref="E109">index('Bill of Quantities'!$D:$O,match($B109,'Bill of Quantities'!$C:$C,0),match(E$2,'Bill of Quantities'!$D$2:$O$2,0))</f>
        <v>40</v>
      </c>
      <c r="F109" s="485">
        <f t="array" ref="F109">index('Bill of Quantities'!$D:$O,match($B109,'Bill of Quantities'!$C:$C,0),match(F$2,'Bill of Quantities'!$D$2:$O$2,0))</f>
        <v>0.0000005026548246</v>
      </c>
      <c r="G109" s="481">
        <f t="array" ref="G109">index('Bill of Quantities'!$D:$O,match($B109,'Bill of Quantities'!$C:$C,0),match(G$2,'Bill of Quantities'!$D$2:$O$2,0))</f>
        <v>0.003870442149</v>
      </c>
      <c r="H109" s="481" t="str">
        <f t="array" ref="H109">index('Bill of Quantities'!$D:$O,match($B109,'Bill of Quantities'!$C:$C,0),match(H$2,'Bill of Quantities'!$D$2:$O$2,0))</f>
        <v/>
      </c>
      <c r="I109" s="479">
        <f t="array" ref="I109">index('Bill of Quantities'!$D:$O,match($B109,'Bill of Quantities'!$C:$C,0),match(I$2,'Bill of Quantities'!$D$2:$O$2,0))</f>
        <v>1</v>
      </c>
      <c r="J109" s="479" t="str">
        <f t="array" ref="J109">index('Bill of Quantities'!$D:$O,match($B109,'Bill of Quantities'!$C:$C,0),match(J$2,'Bill of Quantities'!$D$2:$O$2,0))</f>
        <v>Screw</v>
      </c>
      <c r="K109" s="479" t="str">
        <f t="array" ref="K109">index('Bill of Quantities'!$D:$O,match($B109,'Bill of Quantities'!$C:$C,0),match(K$2,'Bill of Quantities'!$D$2:$O$2,0))</f>
        <v>Boards</v>
      </c>
      <c r="L109" s="482">
        <f t="array" ref="L109">index('Bill of Quantities'!$D:$O,match($B109,'Bill of Quantities'!$C:$C,0),match(L$2,'Bill of Quantities'!$D$2:$O$2,0))</f>
        <v>0.012</v>
      </c>
      <c r="M109" s="482">
        <f t="array" ref="M109">index('Bill of Quantities'!$D:$O,match($B109,'Bill of Quantities'!$C:$C,0),match(M$2,'Bill of Quantities'!$D$2:$O$2,0))</f>
        <v>0.03125</v>
      </c>
      <c r="N109" s="482">
        <f t="array" ref="N109">index('Bill of Quantities'!$D:$O,match($B109,'Bill of Quantities'!$C:$C,0),match(N$2,'Bill of Quantities'!$D$2:$O$2,0))</f>
        <v>0.04325</v>
      </c>
      <c r="O109" s="463">
        <f t="shared" ref="O109:R109" si="196">$A109*F109</f>
        <v>0.00003958406744</v>
      </c>
      <c r="P109" s="464">
        <f t="shared" si="196"/>
        <v>0.3047973193</v>
      </c>
      <c r="Q109" s="464">
        <f t="shared" si="196"/>
        <v>0</v>
      </c>
      <c r="R109" s="461">
        <f t="shared" si="196"/>
        <v>78.75</v>
      </c>
      <c r="S109" s="483">
        <f t="shared" ref="S109:U109" si="197">$A109*L109</f>
        <v>0.945</v>
      </c>
      <c r="T109" s="483">
        <f t="shared" si="197"/>
        <v>2.4609375</v>
      </c>
      <c r="U109" s="483">
        <f t="shared" si="197"/>
        <v>3.4059375</v>
      </c>
      <c r="V109" s="465" t="str">
        <f t="shared" si="182"/>
        <v>Wall frame 3053 x 2654</v>
      </c>
      <c r="W109" s="354">
        <f t="array" ref="W109">A109*index('Project Costs'!A:A,match(V109,'Project Costs'!B:B,0),1)</f>
        <v>0</v>
      </c>
      <c r="X109" s="354">
        <f t="shared" si="185"/>
        <v>0</v>
      </c>
      <c r="Y109" s="354"/>
      <c r="Z109" s="354"/>
      <c r="AA109" s="354"/>
      <c r="AB109" s="354"/>
      <c r="AC109" s="354"/>
    </row>
    <row r="110">
      <c r="A110" s="354">
        <f>A106*5</f>
        <v>20</v>
      </c>
      <c r="B110" s="354" t="str">
        <f>'Bill of Quantities'!$C$27</f>
        <v>Screw 4x60 semi threaded HBS460</v>
      </c>
      <c r="C110" s="479">
        <f t="array" ref="C110">index('Bill of Quantities'!$D:$O,match($B110,'Bill of Quantities'!$C:$C,0),match(C$2,'Bill of Quantities'!$D$2:$O$2,0))</f>
        <v>4</v>
      </c>
      <c r="D110" s="479" t="str">
        <f t="array" ref="D110">index('Bill of Quantities'!$D:$O,match($B110,'Bill of Quantities'!$C:$C,0),match(D$2,'Bill of Quantities'!$D$2:$O$2,0))</f>
        <v/>
      </c>
      <c r="E110" s="479">
        <f t="array" ref="E110">index('Bill of Quantities'!$D:$O,match($B110,'Bill of Quantities'!$C:$C,0),match(E$2,'Bill of Quantities'!$D$2:$O$2,0))</f>
        <v>60</v>
      </c>
      <c r="F110" s="485">
        <f t="array" ref="F110">index('Bill of Quantities'!$D:$O,match($B110,'Bill of Quantities'!$C:$C,0),match(F$2,'Bill of Quantities'!$D$2:$O$2,0))</f>
        <v>0.0000007539822369</v>
      </c>
      <c r="G110" s="481">
        <f t="array" ref="G110">index('Bill of Quantities'!$D:$O,match($B110,'Bill of Quantities'!$C:$C,0),match(G$2,'Bill of Quantities'!$D$2:$O$2,0))</f>
        <v>0.005805663224</v>
      </c>
      <c r="H110" s="481" t="str">
        <f t="array" ref="H110">index('Bill of Quantities'!$D:$O,match($B110,'Bill of Quantities'!$C:$C,0),match(H$2,'Bill of Quantities'!$D$2:$O$2,0))</f>
        <v/>
      </c>
      <c r="I110" s="479">
        <f t="array" ref="I110">index('Bill of Quantities'!$D:$O,match($B110,'Bill of Quantities'!$C:$C,0),match(I$2,'Bill of Quantities'!$D$2:$O$2,0))</f>
        <v>1</v>
      </c>
      <c r="J110" s="479" t="str">
        <f t="array" ref="J110">index('Bill of Quantities'!$D:$O,match($B110,'Bill of Quantities'!$C:$C,0),match(J$2,'Bill of Quantities'!$D$2:$O$2,0))</f>
        <v>Screw</v>
      </c>
      <c r="K110" s="479" t="str">
        <f t="array" ref="K110">index('Bill of Quantities'!$D:$O,match($B110,'Bill of Quantities'!$C:$C,0),match(K$2,'Bill of Quantities'!$D$2:$O$2,0))</f>
        <v>Back Battens</v>
      </c>
      <c r="L110" s="482">
        <f t="array" ref="L110">index('Bill of Quantities'!$D:$O,match($B110,'Bill of Quantities'!$C:$C,0),match(L$2,'Bill of Quantities'!$D$2:$O$2,0))</f>
        <v>0.018</v>
      </c>
      <c r="M110" s="482">
        <f t="array" ref="M110">index('Bill of Quantities'!$D:$O,match($B110,'Bill of Quantities'!$C:$C,0),match(M$2,'Bill of Quantities'!$D$2:$O$2,0))</f>
        <v>0.03125</v>
      </c>
      <c r="N110" s="482">
        <f t="array" ref="N110">index('Bill of Quantities'!$D:$O,match($B110,'Bill of Quantities'!$C:$C,0),match(N$2,'Bill of Quantities'!$D$2:$O$2,0))</f>
        <v>0.04925</v>
      </c>
      <c r="O110" s="463">
        <f t="shared" ref="O110:R110" si="198">$A110*F110</f>
        <v>0.00001507964474</v>
      </c>
      <c r="P110" s="464">
        <f t="shared" si="198"/>
        <v>0.1161132645</v>
      </c>
      <c r="Q110" s="464">
        <f t="shared" si="198"/>
        <v>0</v>
      </c>
      <c r="R110" s="461">
        <f t="shared" si="198"/>
        <v>20</v>
      </c>
      <c r="S110" s="483">
        <f t="shared" ref="S110:U110" si="199">$A110*L110</f>
        <v>0.36</v>
      </c>
      <c r="T110" s="483">
        <f t="shared" si="199"/>
        <v>0.625</v>
      </c>
      <c r="U110" s="483">
        <f t="shared" si="199"/>
        <v>0.985</v>
      </c>
      <c r="V110" s="465" t="str">
        <f t="shared" si="182"/>
        <v>Wall frame 3053 x 2654</v>
      </c>
      <c r="W110" s="354">
        <f t="array" ref="W110">A110*index('Project Costs'!A:A,match(V110,'Project Costs'!B:B,0),1)</f>
        <v>0</v>
      </c>
      <c r="X110" s="354">
        <f t="shared" si="185"/>
        <v>0</v>
      </c>
      <c r="Y110" s="354"/>
      <c r="Z110" s="354"/>
      <c r="AA110" s="354"/>
      <c r="AB110" s="354"/>
      <c r="AC110" s="354"/>
    </row>
    <row r="111">
      <c r="A111" s="478">
        <v>10.0</v>
      </c>
      <c r="B111" s="354" t="str">
        <f>'Bill of Quantities'!$C$29</f>
        <v>Screw 6x100 semi threaded HBS6100</v>
      </c>
      <c r="C111" s="479">
        <f t="array" ref="C111">index('Bill of Quantities'!$D:$O,match($B111,'Bill of Quantities'!$C:$C,0),match(C$2,'Bill of Quantities'!$D$2:$O$2,0))</f>
        <v>6</v>
      </c>
      <c r="D111" s="479" t="str">
        <f t="array" ref="D111">index('Bill of Quantities'!$D:$O,match($B111,'Bill of Quantities'!$C:$C,0),match(D$2,'Bill of Quantities'!$D$2:$O$2,0))</f>
        <v/>
      </c>
      <c r="E111" s="479">
        <f t="array" ref="E111">index('Bill of Quantities'!$D:$O,match($B111,'Bill of Quantities'!$C:$C,0),match(E$2,'Bill of Quantities'!$D$2:$O$2,0))</f>
        <v>100</v>
      </c>
      <c r="F111" s="485">
        <f t="array" ref="F111">index('Bill of Quantities'!$D:$O,match($B111,'Bill of Quantities'!$C:$C,0),match(F$2,'Bill of Quantities'!$D$2:$O$2,0))</f>
        <v>0.000002827433388</v>
      </c>
      <c r="G111" s="481">
        <f t="array" ref="G111">index('Bill of Quantities'!$D:$O,match($B111,'Bill of Quantities'!$C:$C,0),match(G$2,'Bill of Quantities'!$D$2:$O$2,0))</f>
        <v>0.02177123709</v>
      </c>
      <c r="H111" s="481" t="str">
        <f t="array" ref="H111">index('Bill of Quantities'!$D:$O,match($B111,'Bill of Quantities'!$C:$C,0),match(H$2,'Bill of Quantities'!$D$2:$O$2,0))</f>
        <v/>
      </c>
      <c r="I111" s="479">
        <f t="array" ref="I111">index('Bill of Quantities'!$D:$O,match($B111,'Bill of Quantities'!$C:$C,0),match(I$2,'Bill of Quantities'!$D$2:$O$2,0))</f>
        <v>1</v>
      </c>
      <c r="J111" s="479" t="str">
        <f t="array" ref="J111">index('Bill of Quantities'!$D:$O,match($B111,'Bill of Quantities'!$C:$C,0),match(J$2,'Bill of Quantities'!$D$2:$O$2,0))</f>
        <v>Screw</v>
      </c>
      <c r="K111" s="479" t="str">
        <f t="array" ref="K111">index('Bill of Quantities'!$D:$O,match($B111,'Bill of Quantities'!$C:$C,0),match(K$2,'Bill of Quantities'!$D$2:$O$2,0))</f>
        <v>Frames</v>
      </c>
      <c r="L111" s="482">
        <f t="array" ref="L111">index('Bill of Quantities'!$D:$O,match($B111,'Bill of Quantities'!$C:$C,0),match(L$2,'Bill of Quantities'!$D$2:$O$2,0))</f>
        <v>0.06</v>
      </c>
      <c r="M111" s="482">
        <f t="array" ref="M111">index('Bill of Quantities'!$D:$O,match($B111,'Bill of Quantities'!$C:$C,0),match(M$2,'Bill of Quantities'!$D$2:$O$2,0))</f>
        <v>0.03125</v>
      </c>
      <c r="N111" s="482">
        <f t="array" ref="N111">index('Bill of Quantities'!$D:$O,match($B111,'Bill of Quantities'!$C:$C,0),match(N$2,'Bill of Quantities'!$D$2:$O$2,0))</f>
        <v>0.09125</v>
      </c>
      <c r="O111" s="463">
        <f t="shared" ref="O111:R111" si="200">$A111*F111</f>
        <v>0.00002827433388</v>
      </c>
      <c r="P111" s="464">
        <f t="shared" si="200"/>
        <v>0.2177123709</v>
      </c>
      <c r="Q111" s="464">
        <f t="shared" si="200"/>
        <v>0</v>
      </c>
      <c r="R111" s="461">
        <f t="shared" si="200"/>
        <v>10</v>
      </c>
      <c r="S111" s="483">
        <f t="shared" ref="S111:U111" si="201">$A111*L111</f>
        <v>0.6</v>
      </c>
      <c r="T111" s="483">
        <f t="shared" si="201"/>
        <v>0.3125</v>
      </c>
      <c r="U111" s="483">
        <f t="shared" si="201"/>
        <v>0.9125</v>
      </c>
      <c r="V111" s="465" t="str">
        <f t="shared" si="182"/>
        <v>Wall frame 3053 x 2654</v>
      </c>
      <c r="W111" s="354">
        <f t="array" ref="W111">A111*index('Project Costs'!A:A,match(V111,'Project Costs'!B:B,0),1)</f>
        <v>0</v>
      </c>
      <c r="X111" s="354">
        <f t="shared" si="185"/>
        <v>0</v>
      </c>
      <c r="Y111" s="354"/>
      <c r="Z111" s="354"/>
      <c r="AA111" s="354"/>
      <c r="AB111" s="354"/>
      <c r="AC111" s="354"/>
    </row>
    <row r="112">
      <c r="A112" s="354">
        <f>A103*4+A105*4+4</f>
        <v>48</v>
      </c>
      <c r="B112" s="354" t="str">
        <f>'Bill of Quantities'!$C$30</f>
        <v>Screw 6x120 semi threaded HBS6120</v>
      </c>
      <c r="C112" s="479">
        <f t="array" ref="C112">index('Bill of Quantities'!$D:$O,match($B112,'Bill of Quantities'!$C:$C,0),match(C$2,'Bill of Quantities'!$D$2:$O$2,0))</f>
        <v>6</v>
      </c>
      <c r="D112" s="479" t="str">
        <f t="array" ref="D112">index('Bill of Quantities'!$D:$O,match($B112,'Bill of Quantities'!$C:$C,0),match(D$2,'Bill of Quantities'!$D$2:$O$2,0))</f>
        <v/>
      </c>
      <c r="E112" s="479">
        <f t="array" ref="E112">index('Bill of Quantities'!$D:$O,match($B112,'Bill of Quantities'!$C:$C,0),match(E$2,'Bill of Quantities'!$D$2:$O$2,0))</f>
        <v>120</v>
      </c>
      <c r="F112" s="485">
        <f t="array" ref="F112">index('Bill of Quantities'!$D:$O,match($B112,'Bill of Quantities'!$C:$C,0),match(F$2,'Bill of Quantities'!$D$2:$O$2,0))</f>
        <v>0.000003392920066</v>
      </c>
      <c r="G112" s="481">
        <f t="array" ref="G112">index('Bill of Quantities'!$D:$O,match($B112,'Bill of Quantities'!$C:$C,0),match(G$2,'Bill of Quantities'!$D$2:$O$2,0))</f>
        <v>0.02612548451</v>
      </c>
      <c r="H112" s="481" t="str">
        <f t="array" ref="H112">index('Bill of Quantities'!$D:$O,match($B112,'Bill of Quantities'!$C:$C,0),match(H$2,'Bill of Quantities'!$D$2:$O$2,0))</f>
        <v/>
      </c>
      <c r="I112" s="479">
        <f t="array" ref="I112">index('Bill of Quantities'!$D:$O,match($B112,'Bill of Quantities'!$C:$C,0),match(I$2,'Bill of Quantities'!$D$2:$O$2,0))</f>
        <v>1</v>
      </c>
      <c r="J112" s="479" t="str">
        <f t="array" ref="J112">index('Bill of Quantities'!$D:$O,match($B112,'Bill of Quantities'!$C:$C,0),match(J$2,'Bill of Quantities'!$D$2:$O$2,0))</f>
        <v>Screw</v>
      </c>
      <c r="K112" s="479" t="str">
        <f t="array" ref="K112">index('Bill of Quantities'!$D:$O,match($B112,'Bill of Quantities'!$C:$C,0),match(K$2,'Bill of Quantities'!$D$2:$O$2,0))</f>
        <v>Frames</v>
      </c>
      <c r="L112" s="482">
        <f t="array" ref="L112">index('Bill of Quantities'!$D:$O,match($B112,'Bill of Quantities'!$C:$C,0),match(L$2,'Bill of Quantities'!$D$2:$O$2,0))</f>
        <v>0.06</v>
      </c>
      <c r="M112" s="482">
        <f t="array" ref="M112">index('Bill of Quantities'!$D:$O,match($B112,'Bill of Quantities'!$C:$C,0),match(M$2,'Bill of Quantities'!$D$2:$O$2,0))</f>
        <v>0.03125</v>
      </c>
      <c r="N112" s="482">
        <f t="array" ref="N112">index('Bill of Quantities'!$D:$O,match($B112,'Bill of Quantities'!$C:$C,0),match(N$2,'Bill of Quantities'!$D$2:$O$2,0))</f>
        <v>0.09125</v>
      </c>
      <c r="O112" s="463">
        <f t="shared" ref="O112:R112" si="202">$A112*F112</f>
        <v>0.0001628601632</v>
      </c>
      <c r="P112" s="464">
        <f t="shared" si="202"/>
        <v>1.254023256</v>
      </c>
      <c r="Q112" s="464">
        <f t="shared" si="202"/>
        <v>0</v>
      </c>
      <c r="R112" s="461">
        <f t="shared" si="202"/>
        <v>48</v>
      </c>
      <c r="S112" s="483">
        <f t="shared" ref="S112:U112" si="203">$A112*L112</f>
        <v>2.88</v>
      </c>
      <c r="T112" s="483">
        <f t="shared" si="203"/>
        <v>1.5</v>
      </c>
      <c r="U112" s="483">
        <f t="shared" si="203"/>
        <v>4.38</v>
      </c>
      <c r="V112" s="465" t="str">
        <f t="shared" si="182"/>
        <v>Wall frame 3053 x 2654</v>
      </c>
      <c r="W112" s="354">
        <f t="array" ref="W112">A112*index('Project Costs'!A:A,match(V112,'Project Costs'!B:B,0),1)</f>
        <v>0</v>
      </c>
      <c r="X112" s="354">
        <f t="shared" si="185"/>
        <v>0</v>
      </c>
      <c r="Y112" s="354"/>
      <c r="Z112" s="354"/>
      <c r="AA112" s="354"/>
      <c r="AB112" s="354"/>
      <c r="AC112" s="354"/>
    </row>
    <row r="113">
      <c r="A113" s="478">
        <v>2.0</v>
      </c>
      <c r="B113" s="354" t="str">
        <f>'Bill of Quantities'!$C$31</f>
        <v>Screw 6x160 semi threaded HBS6160</v>
      </c>
      <c r="C113" s="479">
        <f t="array" ref="C113">index('Bill of Quantities'!$D:$O,match($B113,'Bill of Quantities'!$C:$C,0),match(C$2,'Bill of Quantities'!$D$2:$O$2,0))</f>
        <v>6</v>
      </c>
      <c r="D113" s="479" t="str">
        <f t="array" ref="D113">index('Bill of Quantities'!$D:$O,match($B113,'Bill of Quantities'!$C:$C,0),match(D$2,'Bill of Quantities'!$D$2:$O$2,0))</f>
        <v/>
      </c>
      <c r="E113" s="479">
        <f t="array" ref="E113">index('Bill of Quantities'!$D:$O,match($B113,'Bill of Quantities'!$C:$C,0),match(E$2,'Bill of Quantities'!$D$2:$O$2,0))</f>
        <v>160</v>
      </c>
      <c r="F113" s="485">
        <f t="array" ref="F113">index('Bill of Quantities'!$D:$O,match($B113,'Bill of Quantities'!$C:$C,0),match(F$2,'Bill of Quantities'!$D$2:$O$2,0))</f>
        <v>0.000004523893421</v>
      </c>
      <c r="G113" s="481">
        <f t="array" ref="G113">index('Bill of Quantities'!$D:$O,match($B113,'Bill of Quantities'!$C:$C,0),match(G$2,'Bill of Quantities'!$D$2:$O$2,0))</f>
        <v>0.03483397934</v>
      </c>
      <c r="H113" s="481" t="str">
        <f t="array" ref="H113">index('Bill of Quantities'!$D:$O,match($B113,'Bill of Quantities'!$C:$C,0),match(H$2,'Bill of Quantities'!$D$2:$O$2,0))</f>
        <v/>
      </c>
      <c r="I113" s="479">
        <f t="array" ref="I113">index('Bill of Quantities'!$D:$O,match($B113,'Bill of Quantities'!$C:$C,0),match(I$2,'Bill of Quantities'!$D$2:$O$2,0))</f>
        <v>1</v>
      </c>
      <c r="J113" s="479" t="str">
        <f t="array" ref="J113">index('Bill of Quantities'!$D:$O,match($B113,'Bill of Quantities'!$C:$C,0),match(J$2,'Bill of Quantities'!$D$2:$O$2,0))</f>
        <v>Screw</v>
      </c>
      <c r="K113" s="479" t="str">
        <f t="array" ref="K113">index('Bill of Quantities'!$D:$O,match($B113,'Bill of Quantities'!$C:$C,0),match(K$2,'Bill of Quantities'!$D$2:$O$2,0))</f>
        <v>Frames</v>
      </c>
      <c r="L113" s="482">
        <f t="array" ref="L113">index('Bill of Quantities'!$D:$O,match($B113,'Bill of Quantities'!$C:$C,0),match(L$2,'Bill of Quantities'!$D$2:$O$2,0))</f>
        <v>0.4189105385</v>
      </c>
      <c r="M113" s="482">
        <f t="array" ref="M113">index('Bill of Quantities'!$D:$O,match($B113,'Bill of Quantities'!$C:$C,0),match(M$2,'Bill of Quantities'!$D$2:$O$2,0))</f>
        <v>0.03125</v>
      </c>
      <c r="N113" s="482">
        <f t="array" ref="N113">index('Bill of Quantities'!$D:$O,match($B113,'Bill of Quantities'!$C:$C,0),match(N$2,'Bill of Quantities'!$D$2:$O$2,0))</f>
        <v>0.4501605385</v>
      </c>
      <c r="O113" s="463">
        <f t="shared" ref="O113:R113" si="204">$A113*F113</f>
        <v>0.000009047786842</v>
      </c>
      <c r="P113" s="464">
        <f t="shared" si="204"/>
        <v>0.06966795869</v>
      </c>
      <c r="Q113" s="464">
        <f t="shared" si="204"/>
        <v>0</v>
      </c>
      <c r="R113" s="461">
        <f t="shared" si="204"/>
        <v>2</v>
      </c>
      <c r="S113" s="483">
        <f t="shared" ref="S113:U113" si="205">$A113*L113</f>
        <v>0.837821077</v>
      </c>
      <c r="T113" s="483">
        <f t="shared" si="205"/>
        <v>0.0625</v>
      </c>
      <c r="U113" s="483">
        <f t="shared" si="205"/>
        <v>0.900321077</v>
      </c>
      <c r="V113" s="465" t="str">
        <f t="shared" si="182"/>
        <v>Wall frame 3053 x 2654</v>
      </c>
      <c r="W113" s="354">
        <f t="array" ref="W113">A113*index('Project Costs'!A:A,match(V113,'Project Costs'!B:B,0),1)</f>
        <v>0</v>
      </c>
      <c r="X113" s="354">
        <f t="shared" si="185"/>
        <v>0</v>
      </c>
      <c r="Y113" s="354"/>
      <c r="Z113" s="354"/>
      <c r="AA113" s="354"/>
      <c r="AB113" s="354"/>
      <c r="AC113" s="354"/>
    </row>
    <row r="114">
      <c r="A114" s="478"/>
      <c r="C114" s="461"/>
      <c r="D114" s="461"/>
      <c r="E114" s="461"/>
      <c r="F114" s="462"/>
      <c r="G114" s="461"/>
      <c r="H114" s="461"/>
      <c r="I114" s="461"/>
      <c r="J114" s="461"/>
      <c r="K114" s="461"/>
      <c r="L114" s="461"/>
      <c r="M114" s="461"/>
      <c r="N114" s="461"/>
      <c r="O114" s="463"/>
      <c r="P114" s="464"/>
      <c r="Q114" s="464"/>
      <c r="R114" s="461"/>
      <c r="S114" s="461"/>
      <c r="T114" s="354"/>
      <c r="U114" s="354"/>
      <c r="V114" s="465"/>
      <c r="W114" s="354"/>
      <c r="X114" s="354"/>
      <c r="Y114" s="354"/>
      <c r="Z114" s="354"/>
      <c r="AA114" s="354"/>
      <c r="AB114" s="354"/>
      <c r="AC114" s="354"/>
    </row>
    <row r="115">
      <c r="A115" s="468" t="s">
        <v>675</v>
      </c>
      <c r="B115" s="469"/>
      <c r="C115" s="487">
        <f>2999+172</f>
        <v>3171</v>
      </c>
      <c r="D115" s="470">
        <f>75+10+9+22+22</f>
        <v>138</v>
      </c>
      <c r="E115" s="487">
        <v>2442.0</v>
      </c>
      <c r="F115" s="488">
        <f>D115*C115*E115*0.0000000001</f>
        <v>0.1068614316</v>
      </c>
      <c r="G115" s="473"/>
      <c r="H115" s="473"/>
      <c r="I115" s="473"/>
      <c r="J115" s="470"/>
      <c r="K115" s="470"/>
      <c r="L115" s="470"/>
      <c r="M115" s="470"/>
      <c r="N115" s="470"/>
      <c r="O115" s="474"/>
      <c r="P115" s="475"/>
      <c r="Q115" s="475"/>
      <c r="R115" s="475"/>
      <c r="S115" s="504"/>
      <c r="T115" s="504"/>
      <c r="U115" s="504"/>
      <c r="V115" s="465" t="str">
        <f t="shared" ref="V115:V127" si="208">$A$115</f>
        <v>Wall frame 2442 x 2999</v>
      </c>
      <c r="W115" s="476"/>
      <c r="X115" s="476"/>
      <c r="Y115" s="476">
        <f>C115*E115*0.000001</f>
        <v>7.743582</v>
      </c>
      <c r="Z115" s="476"/>
      <c r="AA115" s="476"/>
      <c r="AB115" s="476"/>
      <c r="AC115" s="476"/>
    </row>
    <row r="116">
      <c r="A116" s="478">
        <v>2.0</v>
      </c>
      <c r="B116" s="354" t="str">
        <f>'Bill of Quantities'!$C$96</f>
        <v>Wall Batten 46 x 71 x 2442</v>
      </c>
      <c r="C116" s="479">
        <f t="array" ref="C116">index('Bill of Quantities'!$D:$O,match($B116,'Bill of Quantities'!$C:$C,0),match(C$2,'Bill of Quantities'!$D$2:$O$2,0))</f>
        <v>46</v>
      </c>
      <c r="D116" s="479">
        <f t="array" ref="D116">index('Bill of Quantities'!$D:$O,match($B116,'Bill of Quantities'!$C:$C,0),match(D$2,'Bill of Quantities'!$D$2:$O$2,0))</f>
        <v>71</v>
      </c>
      <c r="E116" s="479">
        <f t="array" ref="E116">index('Bill of Quantities'!$D:$O,match($B116,'Bill of Quantities'!$C:$C,0),match(E$2,'Bill of Quantities'!$D$2:$O$2,0))</f>
        <v>2442</v>
      </c>
      <c r="F116" s="480">
        <f t="array" ref="F116">index('Bill of Quantities'!$D:$O,match($B116,'Bill of Quantities'!$C:$C,0),match(F$2,'Bill of Quantities'!$D$2:$O$2,0))</f>
        <v>0.007975572</v>
      </c>
      <c r="G116" s="481">
        <f t="array" ref="G116">index('Bill of Quantities'!$D:$O,match($B116,'Bill of Quantities'!$C:$C,0),match(G$2,'Bill of Quantities'!$D$2:$O$2,0))</f>
        <v>4.474295892</v>
      </c>
      <c r="H116" s="481">
        <f t="array" ref="H116">index('Bill of Quantities'!$D:$O,match($B116,'Bill of Quantities'!$C:$C,0),match(H$2,'Bill of Quantities'!$D$2:$O$2,0))</f>
        <v>7.207277174</v>
      </c>
      <c r="I116" s="479">
        <f t="array" ref="I116">index('Bill of Quantities'!$D:$O,match($B116,'Bill of Quantities'!$C:$C,0),match(I$2,'Bill of Quantities'!$D$2:$O$2,0))</f>
        <v>5</v>
      </c>
      <c r="J116" s="479" t="str">
        <f t="array" ref="J116">index('Bill of Quantities'!$D:$O,match($B116,'Bill of Quantities'!$C:$C,0),match(J$2,'Bill of Quantities'!$D$2:$O$2,0))</f>
        <v>Wall</v>
      </c>
      <c r="K116" s="479" t="str">
        <f t="array" ref="K116">index('Bill of Quantities'!$D:$O,match($B116,'Bill of Quantities'!$C:$C,0),match(K$2,'Bill of Quantities'!$D$2:$O$2,0))</f>
        <v>Batten</v>
      </c>
      <c r="L116" s="482">
        <f t="array" ref="L116">index('Bill of Quantities'!$D:$O,match($B116,'Bill of Quantities'!$C:$C,0),match(L$2,'Bill of Quantities'!$D$2:$O$2,0))</f>
        <v>2.0164284</v>
      </c>
      <c r="M116" s="482">
        <f t="array" ref="M116">index('Bill of Quantities'!$D:$O,match($B116,'Bill of Quantities'!$C:$C,0),match(M$2,'Bill of Quantities'!$D$2:$O$2,0))</f>
        <v>0.15625</v>
      </c>
      <c r="N116" s="482">
        <f t="array" ref="N116">index('Bill of Quantities'!$D:$O,match($B116,'Bill of Quantities'!$C:$C,0),match(N$2,'Bill of Quantities'!$D$2:$O$2,0))</f>
        <v>2.1726784</v>
      </c>
      <c r="O116" s="463">
        <f t="shared" ref="O116:R116" si="206">$A116*F116</f>
        <v>0.015951144</v>
      </c>
      <c r="P116" s="464">
        <f t="shared" si="206"/>
        <v>8.948591784</v>
      </c>
      <c r="Q116" s="464">
        <f t="shared" si="206"/>
        <v>14.41455435</v>
      </c>
      <c r="R116" s="461">
        <f t="shared" si="206"/>
        <v>10</v>
      </c>
      <c r="S116" s="483">
        <f t="shared" ref="S116:U116" si="207">$A116*L116</f>
        <v>4.0328568</v>
      </c>
      <c r="T116" s="483">
        <f t="shared" si="207"/>
        <v>0.3125</v>
      </c>
      <c r="U116" s="483">
        <f t="shared" si="207"/>
        <v>4.3453568</v>
      </c>
      <c r="V116" s="465" t="str">
        <f t="shared" si="208"/>
        <v>Wall frame 2442 x 2999</v>
      </c>
      <c r="W116" s="354">
        <f t="array" ref="W116">A116*index('Project Costs'!A:A,match(V116,'Project Costs'!B:B,0),1)</f>
        <v>18</v>
      </c>
      <c r="X116" s="354">
        <f t="shared" ref="X116:X127" si="211">W116*R116/60</f>
        <v>3</v>
      </c>
      <c r="Y116" s="354"/>
      <c r="Z116" s="354"/>
      <c r="AA116" s="354"/>
      <c r="AB116" s="354"/>
      <c r="AC116" s="354"/>
    </row>
    <row r="117">
      <c r="A117" s="478">
        <v>5.0</v>
      </c>
      <c r="B117" s="354" t="str">
        <f>'Bill of Quantities'!$C$102</f>
        <v>Wall Stud 46 x 71 x 2899</v>
      </c>
      <c r="C117" s="479">
        <f t="array" ref="C117">index('Bill of Quantities'!$D:$O,match($B117,'Bill of Quantities'!$C:$C,0),match(C$2,'Bill of Quantities'!$D$2:$O$2,0))</f>
        <v>46</v>
      </c>
      <c r="D117" s="479">
        <f t="array" ref="D117">index('Bill of Quantities'!$D:$O,match($B117,'Bill of Quantities'!$C:$C,0),match(D$2,'Bill of Quantities'!$D$2:$O$2,0))</f>
        <v>71</v>
      </c>
      <c r="E117" s="479">
        <f t="array" ref="E117">index('Bill of Quantities'!$D:$O,match($B117,'Bill of Quantities'!$C:$C,0),match(E$2,'Bill of Quantities'!$D$2:$O$2,0))</f>
        <v>2899</v>
      </c>
      <c r="F117" s="480">
        <f t="array" ref="F117">index('Bill of Quantities'!$D:$O,match($B117,'Bill of Quantities'!$C:$C,0),match(F$2,'Bill of Quantities'!$D$2:$O$2,0))</f>
        <v>0.009468134</v>
      </c>
      <c r="G117" s="481">
        <f t="array" ref="G117">index('Bill of Quantities'!$D:$O,match($B117,'Bill of Quantities'!$C:$C,0),match(G$2,'Bill of Quantities'!$D$2:$O$2,0))</f>
        <v>5.311623174</v>
      </c>
      <c r="H117" s="481">
        <f t="array" ref="H117">index('Bill of Quantities'!$D:$O,match($B117,'Bill of Quantities'!$C:$C,0),match(H$2,'Bill of Quantities'!$D$2:$O$2,0))</f>
        <v>8.556059184</v>
      </c>
      <c r="I117" s="479">
        <f t="array" ref="I117">index('Bill of Quantities'!$D:$O,match($B117,'Bill of Quantities'!$C:$C,0),match(I$2,'Bill of Quantities'!$D$2:$O$2,0))</f>
        <v>5</v>
      </c>
      <c r="J117" s="479" t="str">
        <f t="array" ref="J117">index('Bill of Quantities'!$D:$O,match($B117,'Bill of Quantities'!$C:$C,0),match(J$2,'Bill of Quantities'!$D$2:$O$2,0))</f>
        <v>Wall</v>
      </c>
      <c r="K117" s="479" t="str">
        <f t="array" ref="K117">index('Bill of Quantities'!$D:$O,match($B117,'Bill of Quantities'!$C:$C,0),match(K$2,'Bill of Quantities'!$D$2:$O$2,0))</f>
        <v>Stud</v>
      </c>
      <c r="L117" s="482">
        <f t="array" ref="L117">index('Bill of Quantities'!$D:$O,match($B117,'Bill of Quantities'!$C:$C,0),match(L$2,'Bill of Quantities'!$D$2:$O$2,0))</f>
        <v>2.55345678</v>
      </c>
      <c r="M117" s="482">
        <f t="array" ref="M117">index('Bill of Quantities'!$D:$O,match($B117,'Bill of Quantities'!$C:$C,0),match(M$2,'Bill of Quantities'!$D$2:$O$2,0))</f>
        <v>0.15625</v>
      </c>
      <c r="N117" s="482">
        <f t="array" ref="N117">index('Bill of Quantities'!$D:$O,match($B117,'Bill of Quantities'!$C:$C,0),match(N$2,'Bill of Quantities'!$D$2:$O$2,0))</f>
        <v>2.70970678</v>
      </c>
      <c r="O117" s="463">
        <f t="shared" ref="O117:R117" si="209">$A117*F117</f>
        <v>0.04734067</v>
      </c>
      <c r="P117" s="464">
        <f t="shared" si="209"/>
        <v>26.55811587</v>
      </c>
      <c r="Q117" s="464">
        <f t="shared" si="209"/>
        <v>42.78029592</v>
      </c>
      <c r="R117" s="461">
        <f t="shared" si="209"/>
        <v>25</v>
      </c>
      <c r="S117" s="483">
        <f t="shared" ref="S117:U117" si="210">$A117*L117</f>
        <v>12.7672839</v>
      </c>
      <c r="T117" s="483">
        <f t="shared" si="210"/>
        <v>0.78125</v>
      </c>
      <c r="U117" s="483">
        <f t="shared" si="210"/>
        <v>13.5485339</v>
      </c>
      <c r="V117" s="465" t="str">
        <f t="shared" si="208"/>
        <v>Wall frame 2442 x 2999</v>
      </c>
      <c r="W117" s="354">
        <f t="array" ref="W117">A117*index('Project Costs'!A:A,match(V117,'Project Costs'!B:B,0),1)</f>
        <v>45</v>
      </c>
      <c r="X117" s="354">
        <f t="shared" si="211"/>
        <v>18.75</v>
      </c>
      <c r="Y117" s="354"/>
      <c r="Z117" s="354"/>
      <c r="AA117" s="354"/>
      <c r="AB117" s="354"/>
      <c r="AC117" s="354"/>
    </row>
    <row r="118">
      <c r="A118" s="478">
        <v>1.0</v>
      </c>
      <c r="B118" s="354" t="str">
        <f>'Bill of Quantities'!$C$105</f>
        <v>Wall Bracing 46 x 71 x 2416</v>
      </c>
      <c r="C118" s="479">
        <f t="array" ref="C118">index('Bill of Quantities'!$D:$O,match($B118,'Bill of Quantities'!$C:$C,0),match(C$2,'Bill of Quantities'!$D$2:$O$2,0))</f>
        <v>46</v>
      </c>
      <c r="D118" s="479">
        <f t="array" ref="D118">index('Bill of Quantities'!$D:$O,match($B118,'Bill of Quantities'!$C:$C,0),match(D$2,'Bill of Quantities'!$D$2:$O$2,0))</f>
        <v>71</v>
      </c>
      <c r="E118" s="479">
        <f t="array" ref="E118">index('Bill of Quantities'!$D:$O,match($B118,'Bill of Quantities'!$C:$C,0),match(E$2,'Bill of Quantities'!$D$2:$O$2,0))</f>
        <v>2416</v>
      </c>
      <c r="F118" s="480">
        <f t="array" ref="F118">index('Bill of Quantities'!$D:$O,match($B118,'Bill of Quantities'!$C:$C,0),match(F$2,'Bill of Quantities'!$D$2:$O$2,0))</f>
        <v>0.007890656</v>
      </c>
      <c r="G118" s="481">
        <f t="array" ref="G118">index('Bill of Quantities'!$D:$O,match($B118,'Bill of Quantities'!$C:$C,0),match(G$2,'Bill of Quantities'!$D$2:$O$2,0))</f>
        <v>4.426658016</v>
      </c>
      <c r="H118" s="481">
        <f t="array" ref="H118">index('Bill of Quantities'!$D:$O,match($B118,'Bill of Quantities'!$C:$C,0),match(H$2,'Bill of Quantities'!$D$2:$O$2,0))</f>
        <v>7.130541217</v>
      </c>
      <c r="I118" s="479">
        <f t="array" ref="I118">index('Bill of Quantities'!$D:$O,match($B118,'Bill of Quantities'!$C:$C,0),match(I$2,'Bill of Quantities'!$D$2:$O$2,0))</f>
        <v>5</v>
      </c>
      <c r="J118" s="479" t="str">
        <f t="array" ref="J118">index('Bill of Quantities'!$D:$O,match($B118,'Bill of Quantities'!$C:$C,0),match(J$2,'Bill of Quantities'!$D$2:$O$2,0))</f>
        <v>Wall</v>
      </c>
      <c r="K118" s="479" t="str">
        <f t="array" ref="K118">index('Bill of Quantities'!$D:$O,match($B118,'Bill of Quantities'!$C:$C,0),match(K$2,'Bill of Quantities'!$D$2:$O$2,0))</f>
        <v>Bracing</v>
      </c>
      <c r="L118" s="482">
        <f t="array" ref="L118">index('Bill of Quantities'!$D:$O,match($B118,'Bill of Quantities'!$C:$C,0),match(L$2,'Bill of Quantities'!$D$2:$O$2,0))</f>
        <v>2.0164284</v>
      </c>
      <c r="M118" s="482">
        <f t="array" ref="M118">index('Bill of Quantities'!$D:$O,match($B118,'Bill of Quantities'!$C:$C,0),match(M$2,'Bill of Quantities'!$D$2:$O$2,0))</f>
        <v>0.15625</v>
      </c>
      <c r="N118" s="482">
        <f t="array" ref="N118">index('Bill of Quantities'!$D:$O,match($B118,'Bill of Quantities'!$C:$C,0),match(N$2,'Bill of Quantities'!$D$2:$O$2,0))</f>
        <v>2.1726784</v>
      </c>
      <c r="O118" s="463">
        <f t="shared" ref="O118:R118" si="212">$A118*F118</f>
        <v>0.007890656</v>
      </c>
      <c r="P118" s="464">
        <f t="shared" si="212"/>
        <v>4.426658016</v>
      </c>
      <c r="Q118" s="464">
        <f t="shared" si="212"/>
        <v>7.130541217</v>
      </c>
      <c r="R118" s="461">
        <f t="shared" si="212"/>
        <v>5</v>
      </c>
      <c r="S118" s="483">
        <f t="shared" ref="S118:U118" si="213">$A118*L118</f>
        <v>2.0164284</v>
      </c>
      <c r="T118" s="483">
        <f t="shared" si="213"/>
        <v>0.15625</v>
      </c>
      <c r="U118" s="483">
        <f t="shared" si="213"/>
        <v>2.1726784</v>
      </c>
      <c r="V118" s="465" t="str">
        <f t="shared" si="208"/>
        <v>Wall frame 2442 x 2999</v>
      </c>
      <c r="W118" s="354">
        <f t="array" ref="W118">A118*index('Project Costs'!A:A,match(V118,'Project Costs'!B:B,0),1)</f>
        <v>9</v>
      </c>
      <c r="X118" s="354">
        <f t="shared" si="211"/>
        <v>0.75</v>
      </c>
      <c r="Y118" s="354"/>
      <c r="Z118" s="354"/>
      <c r="AA118" s="354"/>
      <c r="AB118" s="354"/>
      <c r="AC118" s="354"/>
    </row>
    <row r="119">
      <c r="A119" s="478">
        <v>4.0</v>
      </c>
      <c r="B119" s="354" t="str">
        <f>'Bill of Quantities'!$C$106</f>
        <v>Wall Support Block 46 x 71 x 548</v>
      </c>
      <c r="C119" s="479">
        <f t="array" ref="C119">index('Bill of Quantities'!$D:$O,match($B119,'Bill of Quantities'!$C:$C,0),match(C$2,'Bill of Quantities'!$D$2:$O$2,0))</f>
        <v>46</v>
      </c>
      <c r="D119" s="479">
        <f t="array" ref="D119">index('Bill of Quantities'!$D:$O,match($B119,'Bill of Quantities'!$C:$C,0),match(D$2,'Bill of Quantities'!$D$2:$O$2,0))</f>
        <v>71</v>
      </c>
      <c r="E119" s="479">
        <f t="array" ref="E119">index('Bill of Quantities'!$D:$O,match($B119,'Bill of Quantities'!$C:$C,0),match(E$2,'Bill of Quantities'!$D$2:$O$2,0))</f>
        <v>548</v>
      </c>
      <c r="F119" s="480">
        <f t="array" ref="F119">index('Bill of Quantities'!$D:$O,match($B119,'Bill of Quantities'!$C:$C,0),match(F$2,'Bill of Quantities'!$D$2:$O$2,0))</f>
        <v>0.001789768</v>
      </c>
      <c r="G119" s="481">
        <f t="array" ref="G119">index('Bill of Quantities'!$D:$O,match($B119,'Bill of Quantities'!$C:$C,0),match(G$2,'Bill of Quantities'!$D$2:$O$2,0))</f>
        <v>1.004059848</v>
      </c>
      <c r="H119" s="481">
        <f t="array" ref="H119">index('Bill of Quantities'!$D:$O,match($B119,'Bill of Quantities'!$C:$C,0),match(H$2,'Bill of Quantities'!$D$2:$O$2,0))</f>
        <v>1.617357859</v>
      </c>
      <c r="I119" s="479">
        <f t="array" ref="I119">index('Bill of Quantities'!$D:$O,match($B119,'Bill of Quantities'!$C:$C,0),match(I$2,'Bill of Quantities'!$D$2:$O$2,0))</f>
        <v>5</v>
      </c>
      <c r="J119" s="479" t="str">
        <f t="array" ref="J119">index('Bill of Quantities'!$D:$O,match($B119,'Bill of Quantities'!$C:$C,0),match(J$2,'Bill of Quantities'!$D$2:$O$2,0))</f>
        <v>Wall</v>
      </c>
      <c r="K119" s="479" t="str">
        <f t="array" ref="K119">index('Bill of Quantities'!$D:$O,match($B119,'Bill of Quantities'!$C:$C,0),match(K$2,'Bill of Quantities'!$D$2:$O$2,0))</f>
        <v>Support Block</v>
      </c>
      <c r="L119" s="482">
        <f t="array" ref="L119">index('Bill of Quantities'!$D:$O,match($B119,'Bill of Quantities'!$C:$C,0),match(L$2,'Bill of Quantities'!$D$2:$O$2,0))</f>
        <v>0.5041071</v>
      </c>
      <c r="M119" s="482">
        <f t="array" ref="M119">index('Bill of Quantities'!$D:$O,match($B119,'Bill of Quantities'!$C:$C,0),match(M$2,'Bill of Quantities'!$D$2:$O$2,0))</f>
        <v>0.15625</v>
      </c>
      <c r="N119" s="482">
        <f t="array" ref="N119">index('Bill of Quantities'!$D:$O,match($B119,'Bill of Quantities'!$C:$C,0),match(N$2,'Bill of Quantities'!$D$2:$O$2,0))</f>
        <v>0.6603571</v>
      </c>
      <c r="O119" s="463">
        <f t="shared" ref="O119:R119" si="214">$A119*F119</f>
        <v>0.007159072</v>
      </c>
      <c r="P119" s="464">
        <f t="shared" si="214"/>
        <v>4.016239392</v>
      </c>
      <c r="Q119" s="464">
        <f t="shared" si="214"/>
        <v>6.469431435</v>
      </c>
      <c r="R119" s="461">
        <f t="shared" si="214"/>
        <v>20</v>
      </c>
      <c r="S119" s="483">
        <f t="shared" ref="S119:U119" si="215">$A119*L119</f>
        <v>2.0164284</v>
      </c>
      <c r="T119" s="483">
        <f t="shared" si="215"/>
        <v>0.625</v>
      </c>
      <c r="U119" s="483">
        <f t="shared" si="215"/>
        <v>2.6414284</v>
      </c>
      <c r="V119" s="465" t="str">
        <f t="shared" si="208"/>
        <v>Wall frame 2442 x 2999</v>
      </c>
      <c r="W119" s="354">
        <f t="array" ref="W119">A119*index('Project Costs'!A:A,match(V119,'Project Costs'!B:B,0),1)</f>
        <v>36</v>
      </c>
      <c r="X119" s="354">
        <f t="shared" si="211"/>
        <v>12</v>
      </c>
      <c r="Y119" s="354"/>
      <c r="Z119" s="354"/>
      <c r="AA119" s="354"/>
      <c r="AB119" s="354"/>
      <c r="AC119" s="354"/>
    </row>
    <row r="120">
      <c r="A120" s="478">
        <v>4.0</v>
      </c>
      <c r="B120" s="354" t="str">
        <f>'Bill of Quantities'!$C$112</f>
        <v>Back Batten 22 x 46 x 2440</v>
      </c>
      <c r="C120" s="479">
        <f t="array" ref="C120">index('Bill of Quantities'!$D:$O,match($B120,'Bill of Quantities'!$C:$C,0),match(C$2,'Bill of Quantities'!$D$2:$O$2,0))</f>
        <v>22</v>
      </c>
      <c r="D120" s="479">
        <f t="array" ref="D120">index('Bill of Quantities'!$D:$O,match($B120,'Bill of Quantities'!$C:$C,0),match(D$2,'Bill of Quantities'!$D$2:$O$2,0))</f>
        <v>46</v>
      </c>
      <c r="E120" s="479">
        <f t="array" ref="E120">index('Bill of Quantities'!$D:$O,match($B120,'Bill of Quantities'!$C:$C,0),match(E$2,'Bill of Quantities'!$D$2:$O$2,0))</f>
        <v>2440</v>
      </c>
      <c r="F120" s="480">
        <f t="array" ref="F120">index('Bill of Quantities'!$D:$O,match($B120,'Bill of Quantities'!$C:$C,0),match(F$2,'Bill of Quantities'!$D$2:$O$2,0))</f>
        <v>0.00246928</v>
      </c>
      <c r="G120" s="481">
        <f t="array" ref="G120">index('Bill of Quantities'!$D:$O,match($B120,'Bill of Quantities'!$C:$C,0),match(G$2,'Bill of Quantities'!$D$2:$O$2,0))</f>
        <v>1.38526608</v>
      </c>
      <c r="H120" s="481">
        <f t="array" ref="H120">index('Bill of Quantities'!$D:$O,match($B120,'Bill of Quantities'!$C:$C,0),match(H$2,'Bill of Quantities'!$D$2:$O$2,0))</f>
        <v>2.231411788</v>
      </c>
      <c r="I120" s="479">
        <f t="array" ref="I120">index('Bill of Quantities'!$D:$O,match($B120,'Bill of Quantities'!$C:$C,0),match(I$2,'Bill of Quantities'!$D$2:$O$2,0))</f>
        <v>5</v>
      </c>
      <c r="J120" s="479" t="str">
        <f t="array" ref="J120">index('Bill of Quantities'!$D:$O,match($B120,'Bill of Quantities'!$C:$C,0),match(J$2,'Bill of Quantities'!$D$2:$O$2,0))</f>
        <v>Back</v>
      </c>
      <c r="K120" s="479" t="str">
        <f t="array" ref="K120">index('Bill of Quantities'!$D:$O,match($B120,'Bill of Quantities'!$C:$C,0),match(K$2,'Bill of Quantities'!$D$2:$O$2,0))</f>
        <v>Batten</v>
      </c>
      <c r="L120" s="482">
        <f t="array" ref="L120">index('Bill of Quantities'!$D:$O,match($B120,'Bill of Quantities'!$C:$C,0),match(L$2,'Bill of Quantities'!$D$2:$O$2,0))</f>
        <v>0.644644</v>
      </c>
      <c r="M120" s="482">
        <f t="array" ref="M120">index('Bill of Quantities'!$D:$O,match($B120,'Bill of Quantities'!$C:$C,0),match(M$2,'Bill of Quantities'!$D$2:$O$2,0))</f>
        <v>0.15625</v>
      </c>
      <c r="N120" s="482">
        <f t="array" ref="N120">index('Bill of Quantities'!$D:$O,match($B120,'Bill of Quantities'!$C:$C,0),match(N$2,'Bill of Quantities'!$D$2:$O$2,0))</f>
        <v>0.800894</v>
      </c>
      <c r="O120" s="463">
        <f t="shared" ref="O120:R120" si="216">$A120*F120</f>
        <v>0.00987712</v>
      </c>
      <c r="P120" s="464">
        <f t="shared" si="216"/>
        <v>5.54106432</v>
      </c>
      <c r="Q120" s="464">
        <f t="shared" si="216"/>
        <v>8.925647153</v>
      </c>
      <c r="R120" s="461">
        <f t="shared" si="216"/>
        <v>20</v>
      </c>
      <c r="S120" s="483">
        <f t="shared" ref="S120:U120" si="217">$A120*L120</f>
        <v>2.578576</v>
      </c>
      <c r="T120" s="483">
        <f t="shared" si="217"/>
        <v>0.625</v>
      </c>
      <c r="U120" s="483">
        <f t="shared" si="217"/>
        <v>3.203576</v>
      </c>
      <c r="V120" s="465" t="str">
        <f t="shared" si="208"/>
        <v>Wall frame 2442 x 2999</v>
      </c>
      <c r="W120" s="354">
        <f t="array" ref="W120">A120*index('Project Costs'!A:A,match(V120,'Project Costs'!B:B,0),1)</f>
        <v>36</v>
      </c>
      <c r="X120" s="354">
        <f t="shared" si="211"/>
        <v>12</v>
      </c>
      <c r="Y120" s="354"/>
      <c r="Z120" s="354"/>
      <c r="AA120" s="354"/>
      <c r="AB120" s="354"/>
      <c r="AC120" s="354"/>
    </row>
    <row r="121">
      <c r="A121" s="478">
        <v>1.0</v>
      </c>
      <c r="B121" s="354" t="str">
        <f>'Bill of Quantities'!$C$122</f>
        <v>Roof Main Beam 46 x 96 x 2442</v>
      </c>
      <c r="C121" s="479">
        <f t="array" ref="C121">index('Bill of Quantities'!$D:$O,match($B121,'Bill of Quantities'!$C:$C,0),match(C$2,'Bill of Quantities'!$D$2:$O$2,0))</f>
        <v>46</v>
      </c>
      <c r="D121" s="479">
        <f t="array" ref="D121">index('Bill of Quantities'!$D:$O,match($B121,'Bill of Quantities'!$C:$C,0),match(D$2,'Bill of Quantities'!$D$2:$O$2,0))</f>
        <v>96</v>
      </c>
      <c r="E121" s="479">
        <f t="array" ref="E121">index('Bill of Quantities'!$D:$O,match($B121,'Bill of Quantities'!$C:$C,0),match(E$2,'Bill of Quantities'!$D$2:$O$2,0))</f>
        <v>2442</v>
      </c>
      <c r="F121" s="480">
        <f t="array" ref="F121">index('Bill of Quantities'!$D:$O,match($B121,'Bill of Quantities'!$C:$C,0),match(F$2,'Bill of Quantities'!$D$2:$O$2,0))</f>
        <v>0.010783872</v>
      </c>
      <c r="G121" s="481">
        <f t="array" ref="G121">index('Bill of Quantities'!$D:$O,match($B121,'Bill of Quantities'!$C:$C,0),match(G$2,'Bill of Quantities'!$D$2:$O$2,0))</f>
        <v>6.049752192</v>
      </c>
      <c r="H121" s="481">
        <f t="array" ref="H121">index('Bill of Quantities'!$D:$O,match($B121,'Bill of Quantities'!$C:$C,0),match(H$2,'Bill of Quantities'!$D$2:$O$2,0))</f>
        <v>9.745050826</v>
      </c>
      <c r="I121" s="479">
        <f t="array" ref="I121">index('Bill of Quantities'!$D:$O,match($B121,'Bill of Quantities'!$C:$C,0),match(I$2,'Bill of Quantities'!$D$2:$O$2,0))</f>
        <v>5</v>
      </c>
      <c r="J121" s="479" t="str">
        <f t="array" ref="J121">index('Bill of Quantities'!$D:$O,match($B121,'Bill of Quantities'!$C:$C,0),match(J$2,'Bill of Quantities'!$D$2:$O$2,0))</f>
        <v>Roof</v>
      </c>
      <c r="K121" s="479" t="str">
        <f t="array" ref="K121">index('Bill of Quantities'!$D:$O,match($B121,'Bill of Quantities'!$C:$C,0),match(K$2,'Bill of Quantities'!$D$2:$O$2,0))</f>
        <v>Main Beam</v>
      </c>
      <c r="L121" s="482">
        <f t="array" ref="L121">index('Bill of Quantities'!$D:$O,match($B121,'Bill of Quantities'!$C:$C,0),match(L$2,'Bill of Quantities'!$D$2:$O$2,0))</f>
        <v>2.7264384</v>
      </c>
      <c r="M121" s="482">
        <f t="array" ref="M121">index('Bill of Quantities'!$D:$O,match($B121,'Bill of Quantities'!$C:$C,0),match(M$2,'Bill of Quantities'!$D$2:$O$2,0))</f>
        <v>0.15625</v>
      </c>
      <c r="N121" s="482">
        <f t="array" ref="N121">index('Bill of Quantities'!$D:$O,match($B121,'Bill of Quantities'!$C:$C,0),match(N$2,'Bill of Quantities'!$D$2:$O$2,0))</f>
        <v>2.8826884</v>
      </c>
      <c r="O121" s="463">
        <f t="shared" ref="O121:R121" si="218">$A121*F121</f>
        <v>0.010783872</v>
      </c>
      <c r="P121" s="464">
        <f t="shared" si="218"/>
        <v>6.049752192</v>
      </c>
      <c r="Q121" s="464">
        <f t="shared" si="218"/>
        <v>9.745050826</v>
      </c>
      <c r="R121" s="461">
        <f t="shared" si="218"/>
        <v>5</v>
      </c>
      <c r="S121" s="483">
        <f t="shared" ref="S121:U121" si="219">$A121*L121</f>
        <v>2.7264384</v>
      </c>
      <c r="T121" s="483">
        <f t="shared" si="219"/>
        <v>0.15625</v>
      </c>
      <c r="U121" s="483">
        <f t="shared" si="219"/>
        <v>2.8826884</v>
      </c>
      <c r="V121" s="465" t="str">
        <f t="shared" si="208"/>
        <v>Wall frame 2442 x 2999</v>
      </c>
      <c r="W121" s="354">
        <f t="array" ref="W121">A121*index('Project Costs'!A:A,match(V121,'Project Costs'!B:B,0),1)</f>
        <v>9</v>
      </c>
      <c r="X121" s="354">
        <f t="shared" si="211"/>
        <v>0.75</v>
      </c>
      <c r="Y121" s="354"/>
      <c r="Z121" s="354"/>
      <c r="AA121" s="354"/>
      <c r="AB121" s="354"/>
      <c r="AC121" s="354"/>
    </row>
    <row r="122">
      <c r="A122" s="478">
        <v>2.25</v>
      </c>
      <c r="B122" s="354" t="str">
        <f>'Bill of Quantities'!$C$54</f>
        <v>Plywood 12 x 1220 x 2440</v>
      </c>
      <c r="C122" s="479">
        <f t="array" ref="C122">index('Bill of Quantities'!$D:$O,match($B122,'Bill of Quantities'!$C:$C,0),match(C$2,'Bill of Quantities'!$D$2:$O$2,0))</f>
        <v>12</v>
      </c>
      <c r="D122" s="479">
        <f t="array" ref="D122">index('Bill of Quantities'!$D:$O,match($B122,'Bill of Quantities'!$C:$C,0),match(D$2,'Bill of Quantities'!$D$2:$O$2,0))</f>
        <v>1220</v>
      </c>
      <c r="E122" s="479">
        <f t="array" ref="E122">index('Bill of Quantities'!$D:$O,match($B122,'Bill of Quantities'!$C:$C,0),match(E$2,'Bill of Quantities'!$D$2:$O$2,0))</f>
        <v>2440</v>
      </c>
      <c r="F122" s="480">
        <f t="array" ref="F122">index('Bill of Quantities'!$D:$O,match($B122,'Bill of Quantities'!$C:$C,0),match(F$2,'Bill of Quantities'!$D$2:$O$2,0))</f>
        <v>0.0357216</v>
      </c>
      <c r="G122" s="481">
        <f t="array" ref="G122">index('Bill of Quantities'!$D:$O,match($B122,'Bill of Quantities'!$C:$C,0),match(G$2,'Bill of Quantities'!$D$2:$O$2,0))</f>
        <v>18.218016</v>
      </c>
      <c r="H122" s="481">
        <f t="array" ref="H122">index('Bill of Quantities'!$D:$O,match($B122,'Bill of Quantities'!$C:$C,0),match(H$2,'Bill of Quantities'!$D$2:$O$2,0))</f>
        <v>29.38638853</v>
      </c>
      <c r="I122" s="479">
        <f t="array" ref="I122">index('Bill of Quantities'!$D:$O,match($B122,'Bill of Quantities'!$C:$C,0),match(I$2,'Bill of Quantities'!$D$2:$O$2,0))</f>
        <v>10</v>
      </c>
      <c r="J122" s="479" t="str">
        <f t="array" ref="J122">index('Bill of Quantities'!$D:$O,match($B122,'Bill of Quantities'!$C:$C,0),match(J$2,'Bill of Quantities'!$D$2:$O$2,0))</f>
        <v>Board</v>
      </c>
      <c r="K122" s="479" t="str">
        <f t="array" ref="K122">index('Bill of Quantities'!$D:$O,match($B122,'Bill of Quantities'!$C:$C,0),match(K$2,'Bill of Quantities'!$D$2:$O$2,0))</f>
        <v>Plywood</v>
      </c>
      <c r="L122" s="482">
        <f t="array" ref="L122">index('Bill of Quantities'!$D:$O,match($B122,'Bill of Quantities'!$C:$C,0),match(L$2,'Bill of Quantities'!$D$2:$O$2,0))</f>
        <v>12.1392579</v>
      </c>
      <c r="M122" s="482">
        <f t="array" ref="M122">index('Bill of Quantities'!$D:$O,match($B122,'Bill of Quantities'!$C:$C,0),match(M$2,'Bill of Quantities'!$D$2:$O$2,0))</f>
        <v>0.3125</v>
      </c>
      <c r="N122" s="482">
        <f t="array" ref="N122">index('Bill of Quantities'!$D:$O,match($B122,'Bill of Quantities'!$C:$C,0),match(N$2,'Bill of Quantities'!$D$2:$O$2,0))</f>
        <v>12.4517579</v>
      </c>
      <c r="O122" s="463">
        <f t="shared" ref="O122:R122" si="220">$A122*F122</f>
        <v>0.0803736</v>
      </c>
      <c r="P122" s="464">
        <f t="shared" si="220"/>
        <v>40.990536</v>
      </c>
      <c r="Q122" s="464">
        <f t="shared" si="220"/>
        <v>66.11937419</v>
      </c>
      <c r="R122" s="461">
        <f t="shared" si="220"/>
        <v>22.5</v>
      </c>
      <c r="S122" s="483">
        <f t="shared" ref="S122:U122" si="221">$A122*L122</f>
        <v>27.31333028</v>
      </c>
      <c r="T122" s="483">
        <f t="shared" si="221"/>
        <v>0.703125</v>
      </c>
      <c r="U122" s="483">
        <f t="shared" si="221"/>
        <v>28.01645528</v>
      </c>
      <c r="V122" s="465" t="str">
        <f t="shared" si="208"/>
        <v>Wall frame 2442 x 2999</v>
      </c>
      <c r="W122" s="354">
        <f t="array" ref="W122">A122*index('Project Costs'!A:A,match(V122,'Project Costs'!B:B,0),1)</f>
        <v>20.25</v>
      </c>
      <c r="X122" s="354">
        <f t="shared" si="211"/>
        <v>7.59375</v>
      </c>
      <c r="Y122" s="354"/>
      <c r="Z122" s="354"/>
      <c r="AA122" s="354"/>
      <c r="AB122" s="354"/>
      <c r="AC122" s="354"/>
    </row>
    <row r="123">
      <c r="A123" s="354">
        <f>A122*30</f>
        <v>67.5</v>
      </c>
      <c r="B123" s="354" t="str">
        <f>'Bill of Quantities'!$C$26</f>
        <v>Screw 4x40 semi threaded HBS440</v>
      </c>
      <c r="C123" s="479">
        <f t="array" ref="C123">index('Bill of Quantities'!$D:$O,match($B123,'Bill of Quantities'!$C:$C,0),match(C$2,'Bill of Quantities'!$D$2:$O$2,0))</f>
        <v>4</v>
      </c>
      <c r="D123" s="479" t="str">
        <f t="array" ref="D123">index('Bill of Quantities'!$D:$O,match($B123,'Bill of Quantities'!$C:$C,0),match(D$2,'Bill of Quantities'!$D$2:$O$2,0))</f>
        <v/>
      </c>
      <c r="E123" s="479">
        <f t="array" ref="E123">index('Bill of Quantities'!$D:$O,match($B123,'Bill of Quantities'!$C:$C,0),match(E$2,'Bill of Quantities'!$D$2:$O$2,0))</f>
        <v>40</v>
      </c>
      <c r="F123" s="485">
        <f t="array" ref="F123">index('Bill of Quantities'!$D:$O,match($B123,'Bill of Quantities'!$C:$C,0),match(F$2,'Bill of Quantities'!$D$2:$O$2,0))</f>
        <v>0.0000005026548246</v>
      </c>
      <c r="G123" s="481">
        <f t="array" ref="G123">index('Bill of Quantities'!$D:$O,match($B123,'Bill of Quantities'!$C:$C,0),match(G$2,'Bill of Quantities'!$D$2:$O$2,0))</f>
        <v>0.003870442149</v>
      </c>
      <c r="H123" s="481" t="str">
        <f t="array" ref="H123">index('Bill of Quantities'!$D:$O,match($B123,'Bill of Quantities'!$C:$C,0),match(H$2,'Bill of Quantities'!$D$2:$O$2,0))</f>
        <v/>
      </c>
      <c r="I123" s="479">
        <f t="array" ref="I123">index('Bill of Quantities'!$D:$O,match($B123,'Bill of Quantities'!$C:$C,0),match(I$2,'Bill of Quantities'!$D$2:$O$2,0))</f>
        <v>1</v>
      </c>
      <c r="J123" s="479" t="str">
        <f t="array" ref="J123">index('Bill of Quantities'!$D:$O,match($B123,'Bill of Quantities'!$C:$C,0),match(J$2,'Bill of Quantities'!$D$2:$O$2,0))</f>
        <v>Screw</v>
      </c>
      <c r="K123" s="479" t="str">
        <f t="array" ref="K123">index('Bill of Quantities'!$D:$O,match($B123,'Bill of Quantities'!$C:$C,0),match(K$2,'Bill of Quantities'!$D$2:$O$2,0))</f>
        <v>Boards</v>
      </c>
      <c r="L123" s="482">
        <f t="array" ref="L123">index('Bill of Quantities'!$D:$O,match($B123,'Bill of Quantities'!$C:$C,0),match(L$2,'Bill of Quantities'!$D$2:$O$2,0))</f>
        <v>0.012</v>
      </c>
      <c r="M123" s="482">
        <f t="array" ref="M123">index('Bill of Quantities'!$D:$O,match($B123,'Bill of Quantities'!$C:$C,0),match(M$2,'Bill of Quantities'!$D$2:$O$2,0))</f>
        <v>0.03125</v>
      </c>
      <c r="N123" s="482">
        <f t="array" ref="N123">index('Bill of Quantities'!$D:$O,match($B123,'Bill of Quantities'!$C:$C,0),match(N$2,'Bill of Quantities'!$D$2:$O$2,0))</f>
        <v>0.04325</v>
      </c>
      <c r="O123" s="463">
        <f t="shared" ref="O123:R123" si="222">$A123*F123</f>
        <v>0.00003392920066</v>
      </c>
      <c r="P123" s="464">
        <f t="shared" si="222"/>
        <v>0.2612548451</v>
      </c>
      <c r="Q123" s="464">
        <f t="shared" si="222"/>
        <v>0</v>
      </c>
      <c r="R123" s="461">
        <f t="shared" si="222"/>
        <v>67.5</v>
      </c>
      <c r="S123" s="483">
        <f t="shared" ref="S123:U123" si="223">$A123*L123</f>
        <v>0.81</v>
      </c>
      <c r="T123" s="483">
        <f t="shared" si="223"/>
        <v>2.109375</v>
      </c>
      <c r="U123" s="483">
        <f t="shared" si="223"/>
        <v>2.919375</v>
      </c>
      <c r="V123" s="465" t="str">
        <f t="shared" si="208"/>
        <v>Wall frame 2442 x 2999</v>
      </c>
      <c r="W123" s="354">
        <f t="array" ref="W123">A123*index('Project Costs'!A:A,match(V123,'Project Costs'!B:B,0),1)</f>
        <v>607.5</v>
      </c>
      <c r="X123" s="354">
        <f t="shared" si="211"/>
        <v>683.4375</v>
      </c>
      <c r="Y123" s="354"/>
      <c r="Z123" s="354"/>
      <c r="AA123" s="354"/>
      <c r="AB123" s="354"/>
      <c r="AC123" s="354"/>
    </row>
    <row r="124">
      <c r="A124" s="354">
        <f>A120*5</f>
        <v>20</v>
      </c>
      <c r="B124" s="354" t="str">
        <f>'Bill of Quantities'!$C$27</f>
        <v>Screw 4x60 semi threaded HBS460</v>
      </c>
      <c r="C124" s="479">
        <f t="array" ref="C124">index('Bill of Quantities'!$D:$O,match($B124,'Bill of Quantities'!$C:$C,0),match(C$2,'Bill of Quantities'!$D$2:$O$2,0))</f>
        <v>4</v>
      </c>
      <c r="D124" s="479" t="str">
        <f t="array" ref="D124">index('Bill of Quantities'!$D:$O,match($B124,'Bill of Quantities'!$C:$C,0),match(D$2,'Bill of Quantities'!$D$2:$O$2,0))</f>
        <v/>
      </c>
      <c r="E124" s="479">
        <f t="array" ref="E124">index('Bill of Quantities'!$D:$O,match($B124,'Bill of Quantities'!$C:$C,0),match(E$2,'Bill of Quantities'!$D$2:$O$2,0))</f>
        <v>60</v>
      </c>
      <c r="F124" s="485">
        <f t="array" ref="F124">index('Bill of Quantities'!$D:$O,match($B124,'Bill of Quantities'!$C:$C,0),match(F$2,'Bill of Quantities'!$D$2:$O$2,0))</f>
        <v>0.0000007539822369</v>
      </c>
      <c r="G124" s="481">
        <f t="array" ref="G124">index('Bill of Quantities'!$D:$O,match($B124,'Bill of Quantities'!$C:$C,0),match(G$2,'Bill of Quantities'!$D$2:$O$2,0))</f>
        <v>0.005805663224</v>
      </c>
      <c r="H124" s="481" t="str">
        <f t="array" ref="H124">index('Bill of Quantities'!$D:$O,match($B124,'Bill of Quantities'!$C:$C,0),match(H$2,'Bill of Quantities'!$D$2:$O$2,0))</f>
        <v/>
      </c>
      <c r="I124" s="479">
        <f t="array" ref="I124">index('Bill of Quantities'!$D:$O,match($B124,'Bill of Quantities'!$C:$C,0),match(I$2,'Bill of Quantities'!$D$2:$O$2,0))</f>
        <v>1</v>
      </c>
      <c r="J124" s="479" t="str">
        <f t="array" ref="J124">index('Bill of Quantities'!$D:$O,match($B124,'Bill of Quantities'!$C:$C,0),match(J$2,'Bill of Quantities'!$D$2:$O$2,0))</f>
        <v>Screw</v>
      </c>
      <c r="K124" s="479" t="str">
        <f t="array" ref="K124">index('Bill of Quantities'!$D:$O,match($B124,'Bill of Quantities'!$C:$C,0),match(K$2,'Bill of Quantities'!$D$2:$O$2,0))</f>
        <v>Back Battens</v>
      </c>
      <c r="L124" s="482">
        <f t="array" ref="L124">index('Bill of Quantities'!$D:$O,match($B124,'Bill of Quantities'!$C:$C,0),match(L$2,'Bill of Quantities'!$D$2:$O$2,0))</f>
        <v>0.018</v>
      </c>
      <c r="M124" s="482">
        <f t="array" ref="M124">index('Bill of Quantities'!$D:$O,match($B124,'Bill of Quantities'!$C:$C,0),match(M$2,'Bill of Quantities'!$D$2:$O$2,0))</f>
        <v>0.03125</v>
      </c>
      <c r="N124" s="482">
        <f t="array" ref="N124">index('Bill of Quantities'!$D:$O,match($B124,'Bill of Quantities'!$C:$C,0),match(N$2,'Bill of Quantities'!$D$2:$O$2,0))</f>
        <v>0.04925</v>
      </c>
      <c r="O124" s="463">
        <f t="shared" ref="O124:R124" si="224">$A124*F124</f>
        <v>0.00001507964474</v>
      </c>
      <c r="P124" s="464">
        <f t="shared" si="224"/>
        <v>0.1161132645</v>
      </c>
      <c r="Q124" s="464">
        <f t="shared" si="224"/>
        <v>0</v>
      </c>
      <c r="R124" s="461">
        <f t="shared" si="224"/>
        <v>20</v>
      </c>
      <c r="S124" s="483">
        <f t="shared" ref="S124:U124" si="225">$A124*L124</f>
        <v>0.36</v>
      </c>
      <c r="T124" s="483">
        <f t="shared" si="225"/>
        <v>0.625</v>
      </c>
      <c r="U124" s="483">
        <f t="shared" si="225"/>
        <v>0.985</v>
      </c>
      <c r="V124" s="465" t="str">
        <f t="shared" si="208"/>
        <v>Wall frame 2442 x 2999</v>
      </c>
      <c r="W124" s="354">
        <f t="array" ref="W124">A124*index('Project Costs'!A:A,match(V124,'Project Costs'!B:B,0),1)</f>
        <v>180</v>
      </c>
      <c r="X124" s="354">
        <f t="shared" si="211"/>
        <v>60</v>
      </c>
      <c r="Y124" s="354"/>
      <c r="Z124" s="354"/>
      <c r="AA124" s="354"/>
      <c r="AB124" s="354"/>
      <c r="AC124" s="354"/>
    </row>
    <row r="125">
      <c r="A125" s="478">
        <v>10.0</v>
      </c>
      <c r="B125" s="354" t="str">
        <f>'Bill of Quantities'!$C$29</f>
        <v>Screw 6x100 semi threaded HBS6100</v>
      </c>
      <c r="C125" s="479">
        <f t="array" ref="C125">index('Bill of Quantities'!$D:$O,match($B125,'Bill of Quantities'!$C:$C,0),match(C$2,'Bill of Quantities'!$D$2:$O$2,0))</f>
        <v>6</v>
      </c>
      <c r="D125" s="479" t="str">
        <f t="array" ref="D125">index('Bill of Quantities'!$D:$O,match($B125,'Bill of Quantities'!$C:$C,0),match(D$2,'Bill of Quantities'!$D$2:$O$2,0))</f>
        <v/>
      </c>
      <c r="E125" s="479">
        <f t="array" ref="E125">index('Bill of Quantities'!$D:$O,match($B125,'Bill of Quantities'!$C:$C,0),match(E$2,'Bill of Quantities'!$D$2:$O$2,0))</f>
        <v>100</v>
      </c>
      <c r="F125" s="485">
        <f t="array" ref="F125">index('Bill of Quantities'!$D:$O,match($B125,'Bill of Quantities'!$C:$C,0),match(F$2,'Bill of Quantities'!$D$2:$O$2,0))</f>
        <v>0.000002827433388</v>
      </c>
      <c r="G125" s="481">
        <f t="array" ref="G125">index('Bill of Quantities'!$D:$O,match($B125,'Bill of Quantities'!$C:$C,0),match(G$2,'Bill of Quantities'!$D$2:$O$2,0))</f>
        <v>0.02177123709</v>
      </c>
      <c r="H125" s="481" t="str">
        <f t="array" ref="H125">index('Bill of Quantities'!$D:$O,match($B125,'Bill of Quantities'!$C:$C,0),match(H$2,'Bill of Quantities'!$D$2:$O$2,0))</f>
        <v/>
      </c>
      <c r="I125" s="479">
        <f t="array" ref="I125">index('Bill of Quantities'!$D:$O,match($B125,'Bill of Quantities'!$C:$C,0),match(I$2,'Bill of Quantities'!$D$2:$O$2,0))</f>
        <v>1</v>
      </c>
      <c r="J125" s="479" t="str">
        <f t="array" ref="J125">index('Bill of Quantities'!$D:$O,match($B125,'Bill of Quantities'!$C:$C,0),match(J$2,'Bill of Quantities'!$D$2:$O$2,0))</f>
        <v>Screw</v>
      </c>
      <c r="K125" s="479" t="str">
        <f t="array" ref="K125">index('Bill of Quantities'!$D:$O,match($B125,'Bill of Quantities'!$C:$C,0),match(K$2,'Bill of Quantities'!$D$2:$O$2,0))</f>
        <v>Frames</v>
      </c>
      <c r="L125" s="482">
        <f t="array" ref="L125">index('Bill of Quantities'!$D:$O,match($B125,'Bill of Quantities'!$C:$C,0),match(L$2,'Bill of Quantities'!$D$2:$O$2,0))</f>
        <v>0.06</v>
      </c>
      <c r="M125" s="482">
        <f t="array" ref="M125">index('Bill of Quantities'!$D:$O,match($B125,'Bill of Quantities'!$C:$C,0),match(M$2,'Bill of Quantities'!$D$2:$O$2,0))</f>
        <v>0.03125</v>
      </c>
      <c r="N125" s="482">
        <f t="array" ref="N125">index('Bill of Quantities'!$D:$O,match($B125,'Bill of Quantities'!$C:$C,0),match(N$2,'Bill of Quantities'!$D$2:$O$2,0))</f>
        <v>0.09125</v>
      </c>
      <c r="O125" s="463">
        <f t="shared" ref="O125:R125" si="226">$A125*F125</f>
        <v>0.00002827433388</v>
      </c>
      <c r="P125" s="464">
        <f t="shared" si="226"/>
        <v>0.2177123709</v>
      </c>
      <c r="Q125" s="464">
        <f t="shared" si="226"/>
        <v>0</v>
      </c>
      <c r="R125" s="461">
        <f t="shared" si="226"/>
        <v>10</v>
      </c>
      <c r="S125" s="483">
        <f t="shared" ref="S125:U125" si="227">$A125*L125</f>
        <v>0.6</v>
      </c>
      <c r="T125" s="483">
        <f t="shared" si="227"/>
        <v>0.3125</v>
      </c>
      <c r="U125" s="483">
        <f t="shared" si="227"/>
        <v>0.9125</v>
      </c>
      <c r="V125" s="465" t="str">
        <f t="shared" si="208"/>
        <v>Wall frame 2442 x 2999</v>
      </c>
      <c r="W125" s="354">
        <f t="array" ref="W125">A125*index('Project Costs'!A:A,match(V125,'Project Costs'!B:B,0),1)</f>
        <v>90</v>
      </c>
      <c r="X125" s="354">
        <f t="shared" si="211"/>
        <v>15</v>
      </c>
      <c r="Y125" s="354"/>
      <c r="Z125" s="354"/>
      <c r="AA125" s="354"/>
      <c r="AB125" s="354"/>
      <c r="AC125" s="354"/>
    </row>
    <row r="126">
      <c r="A126" s="354">
        <f>A117*4+A119*4+4</f>
        <v>40</v>
      </c>
      <c r="B126" s="354" t="str">
        <f>'Bill of Quantities'!$C$30</f>
        <v>Screw 6x120 semi threaded HBS6120</v>
      </c>
      <c r="C126" s="479">
        <f t="array" ref="C126">index('Bill of Quantities'!$D:$O,match($B126,'Bill of Quantities'!$C:$C,0),match(C$2,'Bill of Quantities'!$D$2:$O$2,0))</f>
        <v>6</v>
      </c>
      <c r="D126" s="479" t="str">
        <f t="array" ref="D126">index('Bill of Quantities'!$D:$O,match($B126,'Bill of Quantities'!$C:$C,0),match(D$2,'Bill of Quantities'!$D$2:$O$2,0))</f>
        <v/>
      </c>
      <c r="E126" s="479">
        <f t="array" ref="E126">index('Bill of Quantities'!$D:$O,match($B126,'Bill of Quantities'!$C:$C,0),match(E$2,'Bill of Quantities'!$D$2:$O$2,0))</f>
        <v>120</v>
      </c>
      <c r="F126" s="485">
        <f t="array" ref="F126">index('Bill of Quantities'!$D:$O,match($B126,'Bill of Quantities'!$C:$C,0),match(F$2,'Bill of Quantities'!$D$2:$O$2,0))</f>
        <v>0.000003392920066</v>
      </c>
      <c r="G126" s="481">
        <f t="array" ref="G126">index('Bill of Quantities'!$D:$O,match($B126,'Bill of Quantities'!$C:$C,0),match(G$2,'Bill of Quantities'!$D$2:$O$2,0))</f>
        <v>0.02612548451</v>
      </c>
      <c r="H126" s="481" t="str">
        <f t="array" ref="H126">index('Bill of Quantities'!$D:$O,match($B126,'Bill of Quantities'!$C:$C,0),match(H$2,'Bill of Quantities'!$D$2:$O$2,0))</f>
        <v/>
      </c>
      <c r="I126" s="479">
        <f t="array" ref="I126">index('Bill of Quantities'!$D:$O,match($B126,'Bill of Quantities'!$C:$C,0),match(I$2,'Bill of Quantities'!$D$2:$O$2,0))</f>
        <v>1</v>
      </c>
      <c r="J126" s="479" t="str">
        <f t="array" ref="J126">index('Bill of Quantities'!$D:$O,match($B126,'Bill of Quantities'!$C:$C,0),match(J$2,'Bill of Quantities'!$D$2:$O$2,0))</f>
        <v>Screw</v>
      </c>
      <c r="K126" s="479" t="str">
        <f t="array" ref="K126">index('Bill of Quantities'!$D:$O,match($B126,'Bill of Quantities'!$C:$C,0),match(K$2,'Bill of Quantities'!$D$2:$O$2,0))</f>
        <v>Frames</v>
      </c>
      <c r="L126" s="482">
        <f t="array" ref="L126">index('Bill of Quantities'!$D:$O,match($B126,'Bill of Quantities'!$C:$C,0),match(L$2,'Bill of Quantities'!$D$2:$O$2,0))</f>
        <v>0.06</v>
      </c>
      <c r="M126" s="482">
        <f t="array" ref="M126">index('Bill of Quantities'!$D:$O,match($B126,'Bill of Quantities'!$C:$C,0),match(M$2,'Bill of Quantities'!$D$2:$O$2,0))</f>
        <v>0.03125</v>
      </c>
      <c r="N126" s="482">
        <f t="array" ref="N126">index('Bill of Quantities'!$D:$O,match($B126,'Bill of Quantities'!$C:$C,0),match(N$2,'Bill of Quantities'!$D$2:$O$2,0))</f>
        <v>0.09125</v>
      </c>
      <c r="O126" s="463">
        <f t="shared" ref="O126:R126" si="228">$A126*F126</f>
        <v>0.0001357168026</v>
      </c>
      <c r="P126" s="464">
        <f t="shared" si="228"/>
        <v>1.04501938</v>
      </c>
      <c r="Q126" s="464">
        <f t="shared" si="228"/>
        <v>0</v>
      </c>
      <c r="R126" s="461">
        <f t="shared" si="228"/>
        <v>40</v>
      </c>
      <c r="S126" s="483">
        <f t="shared" ref="S126:U126" si="229">$A126*L126</f>
        <v>2.4</v>
      </c>
      <c r="T126" s="483">
        <f t="shared" si="229"/>
        <v>1.25</v>
      </c>
      <c r="U126" s="483">
        <f t="shared" si="229"/>
        <v>3.65</v>
      </c>
      <c r="V126" s="465" t="str">
        <f t="shared" si="208"/>
        <v>Wall frame 2442 x 2999</v>
      </c>
      <c r="W126" s="354">
        <f t="array" ref="W126">A126*index('Project Costs'!A:A,match(V126,'Project Costs'!B:B,0),1)</f>
        <v>360</v>
      </c>
      <c r="X126" s="354">
        <f t="shared" si="211"/>
        <v>240</v>
      </c>
      <c r="Y126" s="354"/>
      <c r="Z126" s="354"/>
      <c r="AA126" s="354"/>
      <c r="AB126" s="354"/>
      <c r="AC126" s="354"/>
    </row>
    <row r="127">
      <c r="A127" s="478">
        <v>2.0</v>
      </c>
      <c r="B127" s="354" t="str">
        <f>'Bill of Quantities'!$C$31</f>
        <v>Screw 6x160 semi threaded HBS6160</v>
      </c>
      <c r="C127" s="479">
        <f t="array" ref="C127">index('Bill of Quantities'!$D:$O,match($B127,'Bill of Quantities'!$C:$C,0),match(C$2,'Bill of Quantities'!$D$2:$O$2,0))</f>
        <v>6</v>
      </c>
      <c r="D127" s="479" t="str">
        <f t="array" ref="D127">index('Bill of Quantities'!$D:$O,match($B127,'Bill of Quantities'!$C:$C,0),match(D$2,'Bill of Quantities'!$D$2:$O$2,0))</f>
        <v/>
      </c>
      <c r="E127" s="479">
        <f t="array" ref="E127">index('Bill of Quantities'!$D:$O,match($B127,'Bill of Quantities'!$C:$C,0),match(E$2,'Bill of Quantities'!$D$2:$O$2,0))</f>
        <v>160</v>
      </c>
      <c r="F127" s="485">
        <f t="array" ref="F127">index('Bill of Quantities'!$D:$O,match($B127,'Bill of Quantities'!$C:$C,0),match(F$2,'Bill of Quantities'!$D$2:$O$2,0))</f>
        <v>0.000004523893421</v>
      </c>
      <c r="G127" s="481">
        <f t="array" ref="G127">index('Bill of Quantities'!$D:$O,match($B127,'Bill of Quantities'!$C:$C,0),match(G$2,'Bill of Quantities'!$D$2:$O$2,0))</f>
        <v>0.03483397934</v>
      </c>
      <c r="H127" s="481" t="str">
        <f t="array" ref="H127">index('Bill of Quantities'!$D:$O,match($B127,'Bill of Quantities'!$C:$C,0),match(H$2,'Bill of Quantities'!$D$2:$O$2,0))</f>
        <v/>
      </c>
      <c r="I127" s="479">
        <f t="array" ref="I127">index('Bill of Quantities'!$D:$O,match($B127,'Bill of Quantities'!$C:$C,0),match(I$2,'Bill of Quantities'!$D$2:$O$2,0))</f>
        <v>1</v>
      </c>
      <c r="J127" s="479" t="str">
        <f t="array" ref="J127">index('Bill of Quantities'!$D:$O,match($B127,'Bill of Quantities'!$C:$C,0),match(J$2,'Bill of Quantities'!$D$2:$O$2,0))</f>
        <v>Screw</v>
      </c>
      <c r="K127" s="479" t="str">
        <f t="array" ref="K127">index('Bill of Quantities'!$D:$O,match($B127,'Bill of Quantities'!$C:$C,0),match(K$2,'Bill of Quantities'!$D$2:$O$2,0))</f>
        <v>Frames</v>
      </c>
      <c r="L127" s="482">
        <f t="array" ref="L127">index('Bill of Quantities'!$D:$O,match($B127,'Bill of Quantities'!$C:$C,0),match(L$2,'Bill of Quantities'!$D$2:$O$2,0))</f>
        <v>0.4189105385</v>
      </c>
      <c r="M127" s="482">
        <f t="array" ref="M127">index('Bill of Quantities'!$D:$O,match($B127,'Bill of Quantities'!$C:$C,0),match(M$2,'Bill of Quantities'!$D$2:$O$2,0))</f>
        <v>0.03125</v>
      </c>
      <c r="N127" s="482">
        <f t="array" ref="N127">index('Bill of Quantities'!$D:$O,match($B127,'Bill of Quantities'!$C:$C,0),match(N$2,'Bill of Quantities'!$D$2:$O$2,0))</f>
        <v>0.4501605385</v>
      </c>
      <c r="O127" s="463">
        <f t="shared" ref="O127:R127" si="230">$A127*F127</f>
        <v>0.000009047786842</v>
      </c>
      <c r="P127" s="464">
        <f t="shared" si="230"/>
        <v>0.06966795869</v>
      </c>
      <c r="Q127" s="464">
        <f t="shared" si="230"/>
        <v>0</v>
      </c>
      <c r="R127" s="461">
        <f t="shared" si="230"/>
        <v>2</v>
      </c>
      <c r="S127" s="483">
        <f t="shared" ref="S127:U127" si="231">$A127*L127</f>
        <v>0.837821077</v>
      </c>
      <c r="T127" s="483">
        <f t="shared" si="231"/>
        <v>0.0625</v>
      </c>
      <c r="U127" s="483">
        <f t="shared" si="231"/>
        <v>0.900321077</v>
      </c>
      <c r="V127" s="465" t="str">
        <f t="shared" si="208"/>
        <v>Wall frame 2442 x 2999</v>
      </c>
      <c r="W127" s="354">
        <f t="array" ref="W127">A127*index('Project Costs'!A:A,match(V127,'Project Costs'!B:B,0),1)</f>
        <v>18</v>
      </c>
      <c r="X127" s="354">
        <f t="shared" si="211"/>
        <v>0.6</v>
      </c>
      <c r="Y127" s="354"/>
      <c r="Z127" s="354"/>
      <c r="AA127" s="354"/>
      <c r="AB127" s="354"/>
      <c r="AC127" s="354"/>
    </row>
    <row r="128">
      <c r="A128" s="478"/>
      <c r="C128" s="461"/>
      <c r="D128" s="461"/>
      <c r="E128" s="461"/>
      <c r="F128" s="462"/>
      <c r="G128" s="461"/>
      <c r="H128" s="461"/>
      <c r="I128" s="461"/>
      <c r="J128" s="461"/>
      <c r="K128" s="461"/>
      <c r="L128" s="461"/>
      <c r="M128" s="461"/>
      <c r="N128" s="461"/>
      <c r="O128" s="463"/>
      <c r="P128" s="464"/>
      <c r="Q128" s="464"/>
      <c r="R128" s="461"/>
      <c r="S128" s="461"/>
      <c r="T128" s="354"/>
      <c r="U128" s="354"/>
      <c r="V128" s="465"/>
      <c r="W128" s="354"/>
      <c r="X128" s="354"/>
      <c r="Y128" s="354"/>
      <c r="Z128" s="354"/>
      <c r="AA128" s="354"/>
      <c r="AB128" s="354"/>
      <c r="AC128" s="354"/>
    </row>
    <row r="129">
      <c r="A129" s="468" t="s">
        <v>676</v>
      </c>
      <c r="B129" s="469"/>
      <c r="C129" s="487">
        <f>2999+172</f>
        <v>3171</v>
      </c>
      <c r="D129" s="470">
        <f>75+10+9+22+22</f>
        <v>138</v>
      </c>
      <c r="E129" s="487">
        <v>3053.0</v>
      </c>
      <c r="F129" s="488">
        <f>D129*C129*E129*0.0000000001</f>
        <v>0.1335986694</v>
      </c>
      <c r="G129" s="473"/>
      <c r="H129" s="473"/>
      <c r="I129" s="473"/>
      <c r="J129" s="470"/>
      <c r="K129" s="470"/>
      <c r="L129" s="470"/>
      <c r="M129" s="470"/>
      <c r="N129" s="470"/>
      <c r="O129" s="474"/>
      <c r="P129" s="475"/>
      <c r="Q129" s="475"/>
      <c r="R129" s="475"/>
      <c r="S129" s="504"/>
      <c r="T129" s="504"/>
      <c r="U129" s="504"/>
      <c r="V129" s="465" t="str">
        <f t="shared" ref="V129:V141" si="234">$A$129</f>
        <v>Wall frame 3053 x 2999</v>
      </c>
      <c r="W129" s="476"/>
      <c r="X129" s="476"/>
      <c r="Y129" s="476">
        <f>C129*E129*0.000001</f>
        <v>9.681063</v>
      </c>
      <c r="Z129" s="476"/>
      <c r="AA129" s="476"/>
      <c r="AB129" s="476"/>
      <c r="AC129" s="476"/>
    </row>
    <row r="130">
      <c r="A130" s="478">
        <v>2.0</v>
      </c>
      <c r="B130" s="354" t="str">
        <f>'Bill of Quantities'!$C$97</f>
        <v>Wall Batten 46 x 71 x 3053</v>
      </c>
      <c r="C130" s="479">
        <f t="array" ref="C130">index('Bill of Quantities'!$D:$O,match($B130,'Bill of Quantities'!$C:$C,0),match(C$2,'Bill of Quantities'!$D$2:$O$2,0))</f>
        <v>46</v>
      </c>
      <c r="D130" s="479">
        <f t="array" ref="D130">index('Bill of Quantities'!$D:$O,match($B130,'Bill of Quantities'!$C:$C,0),match(D$2,'Bill of Quantities'!$D$2:$O$2,0))</f>
        <v>71</v>
      </c>
      <c r="E130" s="479">
        <f t="array" ref="E130">index('Bill of Quantities'!$D:$O,match($B130,'Bill of Quantities'!$C:$C,0),match(E$2,'Bill of Quantities'!$D$2:$O$2,0))</f>
        <v>3053</v>
      </c>
      <c r="F130" s="480">
        <f t="array" ref="F130">index('Bill of Quantities'!$D:$O,match($B130,'Bill of Quantities'!$C:$C,0),match(F$2,'Bill of Quantities'!$D$2:$O$2,0))</f>
        <v>0.009971098</v>
      </c>
      <c r="G130" s="481">
        <f t="array" ref="G130">index('Bill of Quantities'!$D:$O,match($B130,'Bill of Quantities'!$C:$C,0),match(G$2,'Bill of Quantities'!$D$2:$O$2,0))</f>
        <v>5.593785978</v>
      </c>
      <c r="H130" s="481">
        <f t="array" ref="H130">index('Bill of Quantities'!$D:$O,match($B130,'Bill of Quantities'!$C:$C,0),match(H$2,'Bill of Quantities'!$D$2:$O$2,0))</f>
        <v>9.010572159</v>
      </c>
      <c r="I130" s="479">
        <f t="array" ref="I130">index('Bill of Quantities'!$D:$O,match($B130,'Bill of Quantities'!$C:$C,0),match(I$2,'Bill of Quantities'!$D$2:$O$2,0))</f>
        <v>5</v>
      </c>
      <c r="J130" s="479" t="str">
        <f t="array" ref="J130">index('Bill of Quantities'!$D:$O,match($B130,'Bill of Quantities'!$C:$C,0),match(J$2,'Bill of Quantities'!$D$2:$O$2,0))</f>
        <v>Wall</v>
      </c>
      <c r="K130" s="479" t="str">
        <f t="array" ref="K130">index('Bill of Quantities'!$D:$O,match($B130,'Bill of Quantities'!$C:$C,0),match(K$2,'Bill of Quantities'!$D$2:$O$2,0))</f>
        <v>Batten</v>
      </c>
      <c r="L130" s="482">
        <f t="array" ref="L130">index('Bill of Quantities'!$D:$O,match($B130,'Bill of Quantities'!$C:$C,0),match(L$2,'Bill of Quantities'!$D$2:$O$2,0))</f>
        <v>2.55345678</v>
      </c>
      <c r="M130" s="482">
        <f t="array" ref="M130">index('Bill of Quantities'!$D:$O,match($B130,'Bill of Quantities'!$C:$C,0),match(M$2,'Bill of Quantities'!$D$2:$O$2,0))</f>
        <v>0.15625</v>
      </c>
      <c r="N130" s="482">
        <f t="array" ref="N130">index('Bill of Quantities'!$D:$O,match($B130,'Bill of Quantities'!$C:$C,0),match(N$2,'Bill of Quantities'!$D$2:$O$2,0))</f>
        <v>2.70970678</v>
      </c>
      <c r="O130" s="463">
        <f t="shared" ref="O130:R130" si="232">$A130*F130</f>
        <v>0.019942196</v>
      </c>
      <c r="P130" s="464">
        <f t="shared" si="232"/>
        <v>11.18757196</v>
      </c>
      <c r="Q130" s="464">
        <f t="shared" si="232"/>
        <v>18.02114432</v>
      </c>
      <c r="R130" s="461">
        <f t="shared" si="232"/>
        <v>10</v>
      </c>
      <c r="S130" s="483">
        <f t="shared" ref="S130:U130" si="233">$A130*L130</f>
        <v>5.10691356</v>
      </c>
      <c r="T130" s="483">
        <f t="shared" si="233"/>
        <v>0.3125</v>
      </c>
      <c r="U130" s="483">
        <f t="shared" si="233"/>
        <v>5.41941356</v>
      </c>
      <c r="V130" s="465" t="str">
        <f t="shared" si="234"/>
        <v>Wall frame 3053 x 2999</v>
      </c>
      <c r="W130" s="354">
        <f t="array" ref="W130">A130*index('Project Costs'!A:A,match(V130,'Project Costs'!B:B,0),1)</f>
        <v>0</v>
      </c>
      <c r="X130" s="354">
        <f t="shared" ref="X130:X141" si="237">W130*R130/60</f>
        <v>0</v>
      </c>
      <c r="Y130" s="354"/>
      <c r="Z130" s="354"/>
      <c r="AA130" s="354"/>
      <c r="AB130" s="354"/>
      <c r="AC130" s="354"/>
    </row>
    <row r="131">
      <c r="A131" s="478">
        <v>6.0</v>
      </c>
      <c r="B131" s="354" t="str">
        <f>'Bill of Quantities'!$C$102</f>
        <v>Wall Stud 46 x 71 x 2899</v>
      </c>
      <c r="C131" s="479">
        <f t="array" ref="C131">index('Bill of Quantities'!$D:$O,match($B131,'Bill of Quantities'!$C:$C,0),match(C$2,'Bill of Quantities'!$D$2:$O$2,0))</f>
        <v>46</v>
      </c>
      <c r="D131" s="479">
        <f t="array" ref="D131">index('Bill of Quantities'!$D:$O,match($B131,'Bill of Quantities'!$C:$C,0),match(D$2,'Bill of Quantities'!$D$2:$O$2,0))</f>
        <v>71</v>
      </c>
      <c r="E131" s="479">
        <f t="array" ref="E131">index('Bill of Quantities'!$D:$O,match($B131,'Bill of Quantities'!$C:$C,0),match(E$2,'Bill of Quantities'!$D$2:$O$2,0))</f>
        <v>2899</v>
      </c>
      <c r="F131" s="480">
        <f t="array" ref="F131">index('Bill of Quantities'!$D:$O,match($B131,'Bill of Quantities'!$C:$C,0),match(F$2,'Bill of Quantities'!$D$2:$O$2,0))</f>
        <v>0.009468134</v>
      </c>
      <c r="G131" s="481">
        <f t="array" ref="G131">index('Bill of Quantities'!$D:$O,match($B131,'Bill of Quantities'!$C:$C,0),match(G$2,'Bill of Quantities'!$D$2:$O$2,0))</f>
        <v>5.311623174</v>
      </c>
      <c r="H131" s="481">
        <f t="array" ref="H131">index('Bill of Quantities'!$D:$O,match($B131,'Bill of Quantities'!$C:$C,0),match(H$2,'Bill of Quantities'!$D$2:$O$2,0))</f>
        <v>8.556059184</v>
      </c>
      <c r="I131" s="479">
        <f t="array" ref="I131">index('Bill of Quantities'!$D:$O,match($B131,'Bill of Quantities'!$C:$C,0),match(I$2,'Bill of Quantities'!$D$2:$O$2,0))</f>
        <v>5</v>
      </c>
      <c r="J131" s="479" t="str">
        <f t="array" ref="J131">index('Bill of Quantities'!$D:$O,match($B131,'Bill of Quantities'!$C:$C,0),match(J$2,'Bill of Quantities'!$D$2:$O$2,0))</f>
        <v>Wall</v>
      </c>
      <c r="K131" s="479" t="str">
        <f t="array" ref="K131">index('Bill of Quantities'!$D:$O,match($B131,'Bill of Quantities'!$C:$C,0),match(K$2,'Bill of Quantities'!$D$2:$O$2,0))</f>
        <v>Stud</v>
      </c>
      <c r="L131" s="482">
        <f t="array" ref="L131">index('Bill of Quantities'!$D:$O,match($B131,'Bill of Quantities'!$C:$C,0),match(L$2,'Bill of Quantities'!$D$2:$O$2,0))</f>
        <v>2.55345678</v>
      </c>
      <c r="M131" s="482">
        <f t="array" ref="M131">index('Bill of Quantities'!$D:$O,match($B131,'Bill of Quantities'!$C:$C,0),match(M$2,'Bill of Quantities'!$D$2:$O$2,0))</f>
        <v>0.15625</v>
      </c>
      <c r="N131" s="482">
        <f t="array" ref="N131">index('Bill of Quantities'!$D:$O,match($B131,'Bill of Quantities'!$C:$C,0),match(N$2,'Bill of Quantities'!$D$2:$O$2,0))</f>
        <v>2.70970678</v>
      </c>
      <c r="O131" s="463">
        <f t="shared" ref="O131:R131" si="235">$A131*F131</f>
        <v>0.056808804</v>
      </c>
      <c r="P131" s="464">
        <f t="shared" si="235"/>
        <v>31.86973904</v>
      </c>
      <c r="Q131" s="464">
        <f t="shared" si="235"/>
        <v>51.3363551</v>
      </c>
      <c r="R131" s="461">
        <f t="shared" si="235"/>
        <v>30</v>
      </c>
      <c r="S131" s="483">
        <f t="shared" ref="S131:U131" si="236">$A131*L131</f>
        <v>15.32074068</v>
      </c>
      <c r="T131" s="483">
        <f t="shared" si="236"/>
        <v>0.9375</v>
      </c>
      <c r="U131" s="483">
        <f t="shared" si="236"/>
        <v>16.25824068</v>
      </c>
      <c r="V131" s="465" t="str">
        <f t="shared" si="234"/>
        <v>Wall frame 3053 x 2999</v>
      </c>
      <c r="W131" s="354">
        <f t="array" ref="W131">A131*index('Project Costs'!A:A,match(V131,'Project Costs'!B:B,0),1)</f>
        <v>0</v>
      </c>
      <c r="X131" s="354">
        <f t="shared" si="237"/>
        <v>0</v>
      </c>
      <c r="Y131" s="354"/>
      <c r="Z131" s="354"/>
      <c r="AA131" s="354"/>
      <c r="AB131" s="354"/>
      <c r="AC131" s="354"/>
    </row>
    <row r="132">
      <c r="A132" s="478">
        <v>1.0</v>
      </c>
      <c r="B132" s="354" t="str">
        <f>'Bill of Quantities'!$C$105</f>
        <v>Wall Bracing 46 x 71 x 2416</v>
      </c>
      <c r="C132" s="479">
        <f t="array" ref="C132">index('Bill of Quantities'!$D:$O,match($B132,'Bill of Quantities'!$C:$C,0),match(C$2,'Bill of Quantities'!$D$2:$O$2,0))</f>
        <v>46</v>
      </c>
      <c r="D132" s="479">
        <f t="array" ref="D132">index('Bill of Quantities'!$D:$O,match($B132,'Bill of Quantities'!$C:$C,0),match(D$2,'Bill of Quantities'!$D$2:$O$2,0))</f>
        <v>71</v>
      </c>
      <c r="E132" s="479">
        <f t="array" ref="E132">index('Bill of Quantities'!$D:$O,match($B132,'Bill of Quantities'!$C:$C,0),match(E$2,'Bill of Quantities'!$D$2:$O$2,0))</f>
        <v>2416</v>
      </c>
      <c r="F132" s="480">
        <f t="array" ref="F132">index('Bill of Quantities'!$D:$O,match($B132,'Bill of Quantities'!$C:$C,0),match(F$2,'Bill of Quantities'!$D$2:$O$2,0))</f>
        <v>0.007890656</v>
      </c>
      <c r="G132" s="481">
        <f t="array" ref="G132">index('Bill of Quantities'!$D:$O,match($B132,'Bill of Quantities'!$C:$C,0),match(G$2,'Bill of Quantities'!$D$2:$O$2,0))</f>
        <v>4.426658016</v>
      </c>
      <c r="H132" s="481">
        <f t="array" ref="H132">index('Bill of Quantities'!$D:$O,match($B132,'Bill of Quantities'!$C:$C,0),match(H$2,'Bill of Quantities'!$D$2:$O$2,0))</f>
        <v>7.130541217</v>
      </c>
      <c r="I132" s="479">
        <f t="array" ref="I132">index('Bill of Quantities'!$D:$O,match($B132,'Bill of Quantities'!$C:$C,0),match(I$2,'Bill of Quantities'!$D$2:$O$2,0))</f>
        <v>5</v>
      </c>
      <c r="J132" s="479" t="str">
        <f t="array" ref="J132">index('Bill of Quantities'!$D:$O,match($B132,'Bill of Quantities'!$C:$C,0),match(J$2,'Bill of Quantities'!$D$2:$O$2,0))</f>
        <v>Wall</v>
      </c>
      <c r="K132" s="479" t="str">
        <f t="array" ref="K132">index('Bill of Quantities'!$D:$O,match($B132,'Bill of Quantities'!$C:$C,0),match(K$2,'Bill of Quantities'!$D$2:$O$2,0))</f>
        <v>Bracing</v>
      </c>
      <c r="L132" s="482">
        <f t="array" ref="L132">index('Bill of Quantities'!$D:$O,match($B132,'Bill of Quantities'!$C:$C,0),match(L$2,'Bill of Quantities'!$D$2:$O$2,0))</f>
        <v>2.0164284</v>
      </c>
      <c r="M132" s="482">
        <f t="array" ref="M132">index('Bill of Quantities'!$D:$O,match($B132,'Bill of Quantities'!$C:$C,0),match(M$2,'Bill of Quantities'!$D$2:$O$2,0))</f>
        <v>0.15625</v>
      </c>
      <c r="N132" s="482">
        <f t="array" ref="N132">index('Bill of Quantities'!$D:$O,match($B132,'Bill of Quantities'!$C:$C,0),match(N$2,'Bill of Quantities'!$D$2:$O$2,0))</f>
        <v>2.1726784</v>
      </c>
      <c r="O132" s="463">
        <f t="shared" ref="O132:R132" si="238">$A132*F132</f>
        <v>0.007890656</v>
      </c>
      <c r="P132" s="464">
        <f t="shared" si="238"/>
        <v>4.426658016</v>
      </c>
      <c r="Q132" s="464">
        <f t="shared" si="238"/>
        <v>7.130541217</v>
      </c>
      <c r="R132" s="461">
        <f t="shared" si="238"/>
        <v>5</v>
      </c>
      <c r="S132" s="483">
        <f t="shared" ref="S132:U132" si="239">$A132*L132</f>
        <v>2.0164284</v>
      </c>
      <c r="T132" s="483">
        <f t="shared" si="239"/>
        <v>0.15625</v>
      </c>
      <c r="U132" s="483">
        <f t="shared" si="239"/>
        <v>2.1726784</v>
      </c>
      <c r="V132" s="465" t="str">
        <f t="shared" si="234"/>
        <v>Wall frame 3053 x 2999</v>
      </c>
      <c r="W132" s="354">
        <f t="array" ref="W132">A132*index('Project Costs'!A:A,match(V132,'Project Costs'!B:B,0),1)</f>
        <v>0</v>
      </c>
      <c r="X132" s="354">
        <f t="shared" si="237"/>
        <v>0</v>
      </c>
      <c r="Y132" s="354"/>
      <c r="Z132" s="354"/>
      <c r="AA132" s="354"/>
      <c r="AB132" s="354"/>
      <c r="AC132" s="354"/>
    </row>
    <row r="133">
      <c r="A133" s="478">
        <v>5.0</v>
      </c>
      <c r="B133" s="354" t="str">
        <f>'Bill of Quantities'!$C$106</f>
        <v>Wall Support Block 46 x 71 x 548</v>
      </c>
      <c r="C133" s="479">
        <f t="array" ref="C133">index('Bill of Quantities'!$D:$O,match($B133,'Bill of Quantities'!$C:$C,0),match(C$2,'Bill of Quantities'!$D$2:$O$2,0))</f>
        <v>46</v>
      </c>
      <c r="D133" s="479">
        <f t="array" ref="D133">index('Bill of Quantities'!$D:$O,match($B133,'Bill of Quantities'!$C:$C,0),match(D$2,'Bill of Quantities'!$D$2:$O$2,0))</f>
        <v>71</v>
      </c>
      <c r="E133" s="479">
        <f t="array" ref="E133">index('Bill of Quantities'!$D:$O,match($B133,'Bill of Quantities'!$C:$C,0),match(E$2,'Bill of Quantities'!$D$2:$O$2,0))</f>
        <v>548</v>
      </c>
      <c r="F133" s="480">
        <f t="array" ref="F133">index('Bill of Quantities'!$D:$O,match($B133,'Bill of Quantities'!$C:$C,0),match(F$2,'Bill of Quantities'!$D$2:$O$2,0))</f>
        <v>0.001789768</v>
      </c>
      <c r="G133" s="481">
        <f t="array" ref="G133">index('Bill of Quantities'!$D:$O,match($B133,'Bill of Quantities'!$C:$C,0),match(G$2,'Bill of Quantities'!$D$2:$O$2,0))</f>
        <v>1.004059848</v>
      </c>
      <c r="H133" s="481">
        <f t="array" ref="H133">index('Bill of Quantities'!$D:$O,match($B133,'Bill of Quantities'!$C:$C,0),match(H$2,'Bill of Quantities'!$D$2:$O$2,0))</f>
        <v>1.617357859</v>
      </c>
      <c r="I133" s="479">
        <f t="array" ref="I133">index('Bill of Quantities'!$D:$O,match($B133,'Bill of Quantities'!$C:$C,0),match(I$2,'Bill of Quantities'!$D$2:$O$2,0))</f>
        <v>5</v>
      </c>
      <c r="J133" s="479" t="str">
        <f t="array" ref="J133">index('Bill of Quantities'!$D:$O,match($B133,'Bill of Quantities'!$C:$C,0),match(J$2,'Bill of Quantities'!$D$2:$O$2,0))</f>
        <v>Wall</v>
      </c>
      <c r="K133" s="479" t="str">
        <f t="array" ref="K133">index('Bill of Quantities'!$D:$O,match($B133,'Bill of Quantities'!$C:$C,0),match(K$2,'Bill of Quantities'!$D$2:$O$2,0))</f>
        <v>Support Block</v>
      </c>
      <c r="L133" s="482">
        <f t="array" ref="L133">index('Bill of Quantities'!$D:$O,match($B133,'Bill of Quantities'!$C:$C,0),match(L$2,'Bill of Quantities'!$D$2:$O$2,0))</f>
        <v>0.5041071</v>
      </c>
      <c r="M133" s="482">
        <f t="array" ref="M133">index('Bill of Quantities'!$D:$O,match($B133,'Bill of Quantities'!$C:$C,0),match(M$2,'Bill of Quantities'!$D$2:$O$2,0))</f>
        <v>0.15625</v>
      </c>
      <c r="N133" s="482">
        <f t="array" ref="N133">index('Bill of Quantities'!$D:$O,match($B133,'Bill of Quantities'!$C:$C,0),match(N$2,'Bill of Quantities'!$D$2:$O$2,0))</f>
        <v>0.6603571</v>
      </c>
      <c r="O133" s="463">
        <f t="shared" ref="O133:R133" si="240">$A133*F133</f>
        <v>0.00894884</v>
      </c>
      <c r="P133" s="464">
        <f t="shared" si="240"/>
        <v>5.02029924</v>
      </c>
      <c r="Q133" s="464">
        <f t="shared" si="240"/>
        <v>8.086789294</v>
      </c>
      <c r="R133" s="461">
        <f t="shared" si="240"/>
        <v>25</v>
      </c>
      <c r="S133" s="483">
        <f t="shared" ref="S133:U133" si="241">$A133*L133</f>
        <v>2.5205355</v>
      </c>
      <c r="T133" s="483">
        <f t="shared" si="241"/>
        <v>0.78125</v>
      </c>
      <c r="U133" s="483">
        <f t="shared" si="241"/>
        <v>3.3017855</v>
      </c>
      <c r="V133" s="465" t="str">
        <f t="shared" si="234"/>
        <v>Wall frame 3053 x 2999</v>
      </c>
      <c r="W133" s="354">
        <f t="array" ref="W133">A133*index('Project Costs'!A:A,match(V133,'Project Costs'!B:B,0),1)</f>
        <v>0</v>
      </c>
      <c r="X133" s="354">
        <f t="shared" si="237"/>
        <v>0</v>
      </c>
      <c r="Y133" s="354"/>
      <c r="Z133" s="354"/>
      <c r="AA133" s="354"/>
      <c r="AB133" s="354"/>
      <c r="AC133" s="354"/>
    </row>
    <row r="134">
      <c r="A134" s="478">
        <v>4.0</v>
      </c>
      <c r="B134" s="354" t="str">
        <f>'Bill of Quantities'!$C$113</f>
        <v>Back Batten 22 x 46 x 3053</v>
      </c>
      <c r="C134" s="479">
        <f t="array" ref="C134">index('Bill of Quantities'!$D:$O,match($B134,'Bill of Quantities'!$C:$C,0),match(C$2,'Bill of Quantities'!$D$2:$O$2,0))</f>
        <v>22</v>
      </c>
      <c r="D134" s="479">
        <f t="array" ref="D134">index('Bill of Quantities'!$D:$O,match($B134,'Bill of Quantities'!$C:$C,0),match(D$2,'Bill of Quantities'!$D$2:$O$2,0))</f>
        <v>46</v>
      </c>
      <c r="E134" s="479">
        <f t="array" ref="E134">index('Bill of Quantities'!$D:$O,match($B134,'Bill of Quantities'!$C:$C,0),match(E$2,'Bill of Quantities'!$D$2:$O$2,0))</f>
        <v>3053</v>
      </c>
      <c r="F134" s="480">
        <f t="array" ref="F134">index('Bill of Quantities'!$D:$O,match($B134,'Bill of Quantities'!$C:$C,0),match(F$2,'Bill of Quantities'!$D$2:$O$2,0))</f>
        <v>0.003089636</v>
      </c>
      <c r="G134" s="481">
        <f t="array" ref="G134">index('Bill of Quantities'!$D:$O,match($B134,'Bill of Quantities'!$C:$C,0),match(G$2,'Bill of Quantities'!$D$2:$O$2,0))</f>
        <v>1.733285796</v>
      </c>
      <c r="H134" s="481">
        <f t="array" ref="H134">index('Bill of Quantities'!$D:$O,match($B134,'Bill of Quantities'!$C:$C,0),match(H$2,'Bill of Quantities'!$D$2:$O$2,0))</f>
        <v>2.792008274</v>
      </c>
      <c r="I134" s="479">
        <f t="array" ref="I134">index('Bill of Quantities'!$D:$O,match($B134,'Bill of Quantities'!$C:$C,0),match(I$2,'Bill of Quantities'!$D$2:$O$2,0))</f>
        <v>5</v>
      </c>
      <c r="J134" s="479" t="str">
        <f t="array" ref="J134">index('Bill of Quantities'!$D:$O,match($B134,'Bill of Quantities'!$C:$C,0),match(J$2,'Bill of Quantities'!$D$2:$O$2,0))</f>
        <v>Back</v>
      </c>
      <c r="K134" s="479" t="str">
        <f t="array" ref="K134">index('Bill of Quantities'!$D:$O,match($B134,'Bill of Quantities'!$C:$C,0),match(K$2,'Bill of Quantities'!$D$2:$O$2,0))</f>
        <v>Batten</v>
      </c>
      <c r="L134" s="482">
        <f t="array" ref="L134">index('Bill of Quantities'!$D:$O,match($B134,'Bill of Quantities'!$C:$C,0),match(L$2,'Bill of Quantities'!$D$2:$O$2,0))</f>
        <v>0.802516</v>
      </c>
      <c r="M134" s="482">
        <f t="array" ref="M134">index('Bill of Quantities'!$D:$O,match($B134,'Bill of Quantities'!$C:$C,0),match(M$2,'Bill of Quantities'!$D$2:$O$2,0))</f>
        <v>0.15625</v>
      </c>
      <c r="N134" s="482">
        <f t="array" ref="N134">index('Bill of Quantities'!$D:$O,match($B134,'Bill of Quantities'!$C:$C,0),match(N$2,'Bill of Quantities'!$D$2:$O$2,0))</f>
        <v>0.958766</v>
      </c>
      <c r="O134" s="463">
        <f t="shared" ref="O134:R134" si="242">$A134*F134</f>
        <v>0.012358544</v>
      </c>
      <c r="P134" s="464">
        <f t="shared" si="242"/>
        <v>6.933143184</v>
      </c>
      <c r="Q134" s="464">
        <f t="shared" si="242"/>
        <v>11.1680331</v>
      </c>
      <c r="R134" s="461">
        <f t="shared" si="242"/>
        <v>20</v>
      </c>
      <c r="S134" s="483">
        <f t="shared" ref="S134:U134" si="243">$A134*L134</f>
        <v>3.210064</v>
      </c>
      <c r="T134" s="483">
        <f t="shared" si="243"/>
        <v>0.625</v>
      </c>
      <c r="U134" s="483">
        <f t="shared" si="243"/>
        <v>3.835064</v>
      </c>
      <c r="V134" s="465" t="str">
        <f t="shared" si="234"/>
        <v>Wall frame 3053 x 2999</v>
      </c>
      <c r="W134" s="354">
        <f t="array" ref="W134">A134*index('Project Costs'!A:A,match(V134,'Project Costs'!B:B,0),1)</f>
        <v>0</v>
      </c>
      <c r="X134" s="354">
        <f t="shared" si="237"/>
        <v>0</v>
      </c>
      <c r="Y134" s="354"/>
      <c r="Z134" s="354"/>
      <c r="AA134" s="354"/>
      <c r="AB134" s="354"/>
      <c r="AC134" s="354"/>
    </row>
    <row r="135">
      <c r="A135" s="478">
        <v>1.0</v>
      </c>
      <c r="B135" s="354" t="str">
        <f>'Bill of Quantities'!$C$125</f>
        <v>Roof Main Beam 46 x 96 x 3053</v>
      </c>
      <c r="C135" s="479">
        <f t="array" ref="C135">index('Bill of Quantities'!$D:$O,match($B135,'Bill of Quantities'!$C:$C,0),match(C$2,'Bill of Quantities'!$D$2:$O$2,0))</f>
        <v>46</v>
      </c>
      <c r="D135" s="479">
        <f t="array" ref="D135">index('Bill of Quantities'!$D:$O,match($B135,'Bill of Quantities'!$C:$C,0),match(D$2,'Bill of Quantities'!$D$2:$O$2,0))</f>
        <v>96</v>
      </c>
      <c r="E135" s="479">
        <f t="array" ref="E135">index('Bill of Quantities'!$D:$O,match($B135,'Bill of Quantities'!$C:$C,0),match(E$2,'Bill of Quantities'!$D$2:$O$2,0))</f>
        <v>3053</v>
      </c>
      <c r="F135" s="480">
        <f t="array" ref="F135">index('Bill of Quantities'!$D:$O,match($B135,'Bill of Quantities'!$C:$C,0),match(F$2,'Bill of Quantities'!$D$2:$O$2,0))</f>
        <v>0.013482048</v>
      </c>
      <c r="G135" s="481">
        <f t="array" ref="G135">index('Bill of Quantities'!$D:$O,match($B135,'Bill of Quantities'!$C:$C,0),match(G$2,'Bill of Quantities'!$D$2:$O$2,0))</f>
        <v>7.563428928</v>
      </c>
      <c r="H135" s="481">
        <f t="array" ref="H135">index('Bill of Quantities'!$D:$O,match($B135,'Bill of Quantities'!$C:$C,0),match(H$2,'Bill of Quantities'!$D$2:$O$2,0))</f>
        <v>12.18330883</v>
      </c>
      <c r="I135" s="479">
        <f t="array" ref="I135">index('Bill of Quantities'!$D:$O,match($B135,'Bill of Quantities'!$C:$C,0),match(I$2,'Bill of Quantities'!$D$2:$O$2,0))</f>
        <v>5</v>
      </c>
      <c r="J135" s="479" t="str">
        <f t="array" ref="J135">index('Bill of Quantities'!$D:$O,match($B135,'Bill of Quantities'!$C:$C,0),match(J$2,'Bill of Quantities'!$D$2:$O$2,0))</f>
        <v>Roof</v>
      </c>
      <c r="K135" s="479" t="str">
        <f t="array" ref="K135">index('Bill of Quantities'!$D:$O,match($B135,'Bill of Quantities'!$C:$C,0),match(K$2,'Bill of Quantities'!$D$2:$O$2,0))</f>
        <v>Main Beam</v>
      </c>
      <c r="L135" s="482">
        <f t="array" ref="L135">index('Bill of Quantities'!$D:$O,match($B135,'Bill of Quantities'!$C:$C,0),match(L$2,'Bill of Quantities'!$D$2:$O$2,0))</f>
        <v>3.547152</v>
      </c>
      <c r="M135" s="482">
        <f t="array" ref="M135">index('Bill of Quantities'!$D:$O,match($B135,'Bill of Quantities'!$C:$C,0),match(M$2,'Bill of Quantities'!$D$2:$O$2,0))</f>
        <v>0.15625</v>
      </c>
      <c r="N135" s="482">
        <f t="array" ref="N135">index('Bill of Quantities'!$D:$O,match($B135,'Bill of Quantities'!$C:$C,0),match(N$2,'Bill of Quantities'!$D$2:$O$2,0))</f>
        <v>3.703402</v>
      </c>
      <c r="O135" s="463">
        <f t="shared" ref="O135:R135" si="244">$A135*F135</f>
        <v>0.013482048</v>
      </c>
      <c r="P135" s="464">
        <f t="shared" si="244"/>
        <v>7.563428928</v>
      </c>
      <c r="Q135" s="464">
        <f t="shared" si="244"/>
        <v>12.18330883</v>
      </c>
      <c r="R135" s="461">
        <f t="shared" si="244"/>
        <v>5</v>
      </c>
      <c r="S135" s="483">
        <f t="shared" ref="S135:U135" si="245">$A135*L135</f>
        <v>3.547152</v>
      </c>
      <c r="T135" s="483">
        <f t="shared" si="245"/>
        <v>0.15625</v>
      </c>
      <c r="U135" s="483">
        <f t="shared" si="245"/>
        <v>3.703402</v>
      </c>
      <c r="V135" s="465" t="str">
        <f t="shared" si="234"/>
        <v>Wall frame 3053 x 2999</v>
      </c>
      <c r="W135" s="354">
        <f t="array" ref="W135">A135*index('Project Costs'!A:A,match(V135,'Project Costs'!B:B,0),1)</f>
        <v>0</v>
      </c>
      <c r="X135" s="354">
        <f t="shared" si="237"/>
        <v>0</v>
      </c>
      <c r="Y135" s="354"/>
      <c r="Z135" s="354"/>
      <c r="AA135" s="354"/>
      <c r="AB135" s="354"/>
      <c r="AC135" s="354"/>
    </row>
    <row r="136">
      <c r="A136" s="478">
        <f>2.25*1.25</f>
        <v>2.8125</v>
      </c>
      <c r="B136" s="354" t="str">
        <f>'Bill of Quantities'!$C$54</f>
        <v>Plywood 12 x 1220 x 2440</v>
      </c>
      <c r="C136" s="479">
        <f t="array" ref="C136">index('Bill of Quantities'!$D:$O,match($B136,'Bill of Quantities'!$C:$C,0),match(C$2,'Bill of Quantities'!$D$2:$O$2,0))</f>
        <v>12</v>
      </c>
      <c r="D136" s="479">
        <f t="array" ref="D136">index('Bill of Quantities'!$D:$O,match($B136,'Bill of Quantities'!$C:$C,0),match(D$2,'Bill of Quantities'!$D$2:$O$2,0))</f>
        <v>1220</v>
      </c>
      <c r="E136" s="479">
        <f t="array" ref="E136">index('Bill of Quantities'!$D:$O,match($B136,'Bill of Quantities'!$C:$C,0),match(E$2,'Bill of Quantities'!$D$2:$O$2,0))</f>
        <v>2440</v>
      </c>
      <c r="F136" s="480">
        <f t="array" ref="F136">index('Bill of Quantities'!$D:$O,match($B136,'Bill of Quantities'!$C:$C,0),match(F$2,'Bill of Quantities'!$D$2:$O$2,0))</f>
        <v>0.0357216</v>
      </c>
      <c r="G136" s="481">
        <f t="array" ref="G136">index('Bill of Quantities'!$D:$O,match($B136,'Bill of Quantities'!$C:$C,0),match(G$2,'Bill of Quantities'!$D$2:$O$2,0))</f>
        <v>18.218016</v>
      </c>
      <c r="H136" s="481">
        <f t="array" ref="H136">index('Bill of Quantities'!$D:$O,match($B136,'Bill of Quantities'!$C:$C,0),match(H$2,'Bill of Quantities'!$D$2:$O$2,0))</f>
        <v>29.38638853</v>
      </c>
      <c r="I136" s="479">
        <f t="array" ref="I136">index('Bill of Quantities'!$D:$O,match($B136,'Bill of Quantities'!$C:$C,0),match(I$2,'Bill of Quantities'!$D$2:$O$2,0))</f>
        <v>10</v>
      </c>
      <c r="J136" s="479" t="str">
        <f t="array" ref="J136">index('Bill of Quantities'!$D:$O,match($B136,'Bill of Quantities'!$C:$C,0),match(J$2,'Bill of Quantities'!$D$2:$O$2,0))</f>
        <v>Board</v>
      </c>
      <c r="K136" s="479" t="str">
        <f t="array" ref="K136">index('Bill of Quantities'!$D:$O,match($B136,'Bill of Quantities'!$C:$C,0),match(K$2,'Bill of Quantities'!$D$2:$O$2,0))</f>
        <v>Plywood</v>
      </c>
      <c r="L136" s="482">
        <f t="array" ref="L136">index('Bill of Quantities'!$D:$O,match($B136,'Bill of Quantities'!$C:$C,0),match(L$2,'Bill of Quantities'!$D$2:$O$2,0))</f>
        <v>12.1392579</v>
      </c>
      <c r="M136" s="482">
        <f t="array" ref="M136">index('Bill of Quantities'!$D:$O,match($B136,'Bill of Quantities'!$C:$C,0),match(M$2,'Bill of Quantities'!$D$2:$O$2,0))</f>
        <v>0.3125</v>
      </c>
      <c r="N136" s="482">
        <f t="array" ref="N136">index('Bill of Quantities'!$D:$O,match($B136,'Bill of Quantities'!$C:$C,0),match(N$2,'Bill of Quantities'!$D$2:$O$2,0))</f>
        <v>12.4517579</v>
      </c>
      <c r="O136" s="463">
        <f t="shared" ref="O136:R136" si="246">$A136*F136</f>
        <v>0.100467</v>
      </c>
      <c r="P136" s="464">
        <f t="shared" si="246"/>
        <v>51.23817</v>
      </c>
      <c r="Q136" s="464">
        <f t="shared" si="246"/>
        <v>82.64921774</v>
      </c>
      <c r="R136" s="461">
        <f t="shared" si="246"/>
        <v>28.125</v>
      </c>
      <c r="S136" s="483">
        <f t="shared" ref="S136:U136" si="247">$A136*L136</f>
        <v>34.14166285</v>
      </c>
      <c r="T136" s="483">
        <f t="shared" si="247"/>
        <v>0.87890625</v>
      </c>
      <c r="U136" s="483">
        <f t="shared" si="247"/>
        <v>35.0205691</v>
      </c>
      <c r="V136" s="465" t="str">
        <f t="shared" si="234"/>
        <v>Wall frame 3053 x 2999</v>
      </c>
      <c r="W136" s="354">
        <f t="array" ref="W136">A136*index('Project Costs'!A:A,match(V136,'Project Costs'!B:B,0),1)</f>
        <v>0</v>
      </c>
      <c r="X136" s="354">
        <f t="shared" si="237"/>
        <v>0</v>
      </c>
      <c r="Y136" s="354"/>
      <c r="Z136" s="354"/>
      <c r="AA136" s="354"/>
      <c r="AB136" s="354"/>
      <c r="AC136" s="354"/>
    </row>
    <row r="137">
      <c r="A137" s="354">
        <f>A136*30</f>
        <v>84.375</v>
      </c>
      <c r="B137" s="354" t="str">
        <f>'Bill of Quantities'!$C$26</f>
        <v>Screw 4x40 semi threaded HBS440</v>
      </c>
      <c r="C137" s="479">
        <f t="array" ref="C137">index('Bill of Quantities'!$D:$O,match($B137,'Bill of Quantities'!$C:$C,0),match(C$2,'Bill of Quantities'!$D$2:$O$2,0))</f>
        <v>4</v>
      </c>
      <c r="D137" s="479" t="str">
        <f t="array" ref="D137">index('Bill of Quantities'!$D:$O,match($B137,'Bill of Quantities'!$C:$C,0),match(D$2,'Bill of Quantities'!$D$2:$O$2,0))</f>
        <v/>
      </c>
      <c r="E137" s="479">
        <f t="array" ref="E137">index('Bill of Quantities'!$D:$O,match($B137,'Bill of Quantities'!$C:$C,0),match(E$2,'Bill of Quantities'!$D$2:$O$2,0))</f>
        <v>40</v>
      </c>
      <c r="F137" s="485">
        <f t="array" ref="F137">index('Bill of Quantities'!$D:$O,match($B137,'Bill of Quantities'!$C:$C,0),match(F$2,'Bill of Quantities'!$D$2:$O$2,0))</f>
        <v>0.0000005026548246</v>
      </c>
      <c r="G137" s="481">
        <f t="array" ref="G137">index('Bill of Quantities'!$D:$O,match($B137,'Bill of Quantities'!$C:$C,0),match(G$2,'Bill of Quantities'!$D$2:$O$2,0))</f>
        <v>0.003870442149</v>
      </c>
      <c r="H137" s="481" t="str">
        <f t="array" ref="H137">index('Bill of Quantities'!$D:$O,match($B137,'Bill of Quantities'!$C:$C,0),match(H$2,'Bill of Quantities'!$D$2:$O$2,0))</f>
        <v/>
      </c>
      <c r="I137" s="479">
        <f t="array" ref="I137">index('Bill of Quantities'!$D:$O,match($B137,'Bill of Quantities'!$C:$C,0),match(I$2,'Bill of Quantities'!$D$2:$O$2,0))</f>
        <v>1</v>
      </c>
      <c r="J137" s="479" t="str">
        <f t="array" ref="J137">index('Bill of Quantities'!$D:$O,match($B137,'Bill of Quantities'!$C:$C,0),match(J$2,'Bill of Quantities'!$D$2:$O$2,0))</f>
        <v>Screw</v>
      </c>
      <c r="K137" s="479" t="str">
        <f t="array" ref="K137">index('Bill of Quantities'!$D:$O,match($B137,'Bill of Quantities'!$C:$C,0),match(K$2,'Bill of Quantities'!$D$2:$O$2,0))</f>
        <v>Boards</v>
      </c>
      <c r="L137" s="482">
        <f t="array" ref="L137">index('Bill of Quantities'!$D:$O,match($B137,'Bill of Quantities'!$C:$C,0),match(L$2,'Bill of Quantities'!$D$2:$O$2,0))</f>
        <v>0.012</v>
      </c>
      <c r="M137" s="482">
        <f t="array" ref="M137">index('Bill of Quantities'!$D:$O,match($B137,'Bill of Quantities'!$C:$C,0),match(M$2,'Bill of Quantities'!$D$2:$O$2,0))</f>
        <v>0.03125</v>
      </c>
      <c r="N137" s="482">
        <f t="array" ref="N137">index('Bill of Quantities'!$D:$O,match($B137,'Bill of Quantities'!$C:$C,0),match(N$2,'Bill of Quantities'!$D$2:$O$2,0))</f>
        <v>0.04325</v>
      </c>
      <c r="O137" s="463">
        <f t="shared" ref="O137:R137" si="248">$A137*F137</f>
        <v>0.00004241150082</v>
      </c>
      <c r="P137" s="464">
        <f t="shared" si="248"/>
        <v>0.3265685563</v>
      </c>
      <c r="Q137" s="464">
        <f t="shared" si="248"/>
        <v>0</v>
      </c>
      <c r="R137" s="461">
        <f t="shared" si="248"/>
        <v>84.375</v>
      </c>
      <c r="S137" s="483">
        <f t="shared" ref="S137:U137" si="249">$A137*L137</f>
        <v>1.0125</v>
      </c>
      <c r="T137" s="483">
        <f t="shared" si="249"/>
        <v>2.63671875</v>
      </c>
      <c r="U137" s="483">
        <f t="shared" si="249"/>
        <v>3.64921875</v>
      </c>
      <c r="V137" s="465" t="str">
        <f t="shared" si="234"/>
        <v>Wall frame 3053 x 2999</v>
      </c>
      <c r="W137" s="354">
        <f t="array" ref="W137">A137*index('Project Costs'!A:A,match(V137,'Project Costs'!B:B,0),1)</f>
        <v>0</v>
      </c>
      <c r="X137" s="354">
        <f t="shared" si="237"/>
        <v>0</v>
      </c>
      <c r="Y137" s="354"/>
      <c r="Z137" s="354"/>
      <c r="AA137" s="354"/>
      <c r="AB137" s="354"/>
      <c r="AC137" s="354"/>
    </row>
    <row r="138">
      <c r="A138" s="354">
        <f>A134*5</f>
        <v>20</v>
      </c>
      <c r="B138" s="354" t="str">
        <f>'Bill of Quantities'!$C$27</f>
        <v>Screw 4x60 semi threaded HBS460</v>
      </c>
      <c r="C138" s="479">
        <f t="array" ref="C138">index('Bill of Quantities'!$D:$O,match($B138,'Bill of Quantities'!$C:$C,0),match(C$2,'Bill of Quantities'!$D$2:$O$2,0))</f>
        <v>4</v>
      </c>
      <c r="D138" s="479" t="str">
        <f t="array" ref="D138">index('Bill of Quantities'!$D:$O,match($B138,'Bill of Quantities'!$C:$C,0),match(D$2,'Bill of Quantities'!$D$2:$O$2,0))</f>
        <v/>
      </c>
      <c r="E138" s="479">
        <f t="array" ref="E138">index('Bill of Quantities'!$D:$O,match($B138,'Bill of Quantities'!$C:$C,0),match(E$2,'Bill of Quantities'!$D$2:$O$2,0))</f>
        <v>60</v>
      </c>
      <c r="F138" s="485">
        <f t="array" ref="F138">index('Bill of Quantities'!$D:$O,match($B138,'Bill of Quantities'!$C:$C,0),match(F$2,'Bill of Quantities'!$D$2:$O$2,0))</f>
        <v>0.0000007539822369</v>
      </c>
      <c r="G138" s="481">
        <f t="array" ref="G138">index('Bill of Quantities'!$D:$O,match($B138,'Bill of Quantities'!$C:$C,0),match(G$2,'Bill of Quantities'!$D$2:$O$2,0))</f>
        <v>0.005805663224</v>
      </c>
      <c r="H138" s="481" t="str">
        <f t="array" ref="H138">index('Bill of Quantities'!$D:$O,match($B138,'Bill of Quantities'!$C:$C,0),match(H$2,'Bill of Quantities'!$D$2:$O$2,0))</f>
        <v/>
      </c>
      <c r="I138" s="479">
        <f t="array" ref="I138">index('Bill of Quantities'!$D:$O,match($B138,'Bill of Quantities'!$C:$C,0),match(I$2,'Bill of Quantities'!$D$2:$O$2,0))</f>
        <v>1</v>
      </c>
      <c r="J138" s="479" t="str">
        <f t="array" ref="J138">index('Bill of Quantities'!$D:$O,match($B138,'Bill of Quantities'!$C:$C,0),match(J$2,'Bill of Quantities'!$D$2:$O$2,0))</f>
        <v>Screw</v>
      </c>
      <c r="K138" s="479" t="str">
        <f t="array" ref="K138">index('Bill of Quantities'!$D:$O,match($B138,'Bill of Quantities'!$C:$C,0),match(K$2,'Bill of Quantities'!$D$2:$O$2,0))</f>
        <v>Back Battens</v>
      </c>
      <c r="L138" s="482">
        <f t="array" ref="L138">index('Bill of Quantities'!$D:$O,match($B138,'Bill of Quantities'!$C:$C,0),match(L$2,'Bill of Quantities'!$D$2:$O$2,0))</f>
        <v>0.018</v>
      </c>
      <c r="M138" s="482">
        <f t="array" ref="M138">index('Bill of Quantities'!$D:$O,match($B138,'Bill of Quantities'!$C:$C,0),match(M$2,'Bill of Quantities'!$D$2:$O$2,0))</f>
        <v>0.03125</v>
      </c>
      <c r="N138" s="482">
        <f t="array" ref="N138">index('Bill of Quantities'!$D:$O,match($B138,'Bill of Quantities'!$C:$C,0),match(N$2,'Bill of Quantities'!$D$2:$O$2,0))</f>
        <v>0.04925</v>
      </c>
      <c r="O138" s="463">
        <f t="shared" ref="O138:R138" si="250">$A138*F138</f>
        <v>0.00001507964474</v>
      </c>
      <c r="P138" s="464">
        <f t="shared" si="250"/>
        <v>0.1161132645</v>
      </c>
      <c r="Q138" s="464">
        <f t="shared" si="250"/>
        <v>0</v>
      </c>
      <c r="R138" s="461">
        <f t="shared" si="250"/>
        <v>20</v>
      </c>
      <c r="S138" s="483">
        <f t="shared" ref="S138:U138" si="251">$A138*L138</f>
        <v>0.36</v>
      </c>
      <c r="T138" s="483">
        <f t="shared" si="251"/>
        <v>0.625</v>
      </c>
      <c r="U138" s="483">
        <f t="shared" si="251"/>
        <v>0.985</v>
      </c>
      <c r="V138" s="465" t="str">
        <f t="shared" si="234"/>
        <v>Wall frame 3053 x 2999</v>
      </c>
      <c r="W138" s="354">
        <f t="array" ref="W138">A138*index('Project Costs'!A:A,match(V138,'Project Costs'!B:B,0),1)</f>
        <v>0</v>
      </c>
      <c r="X138" s="354">
        <f t="shared" si="237"/>
        <v>0</v>
      </c>
      <c r="Y138" s="354"/>
      <c r="Z138" s="354"/>
      <c r="AA138" s="354"/>
      <c r="AB138" s="354"/>
      <c r="AC138" s="354"/>
    </row>
    <row r="139">
      <c r="A139" s="478">
        <v>10.0</v>
      </c>
      <c r="B139" s="354" t="str">
        <f>'Bill of Quantities'!$C$29</f>
        <v>Screw 6x100 semi threaded HBS6100</v>
      </c>
      <c r="C139" s="479">
        <f t="array" ref="C139">index('Bill of Quantities'!$D:$O,match($B139,'Bill of Quantities'!$C:$C,0),match(C$2,'Bill of Quantities'!$D$2:$O$2,0))</f>
        <v>6</v>
      </c>
      <c r="D139" s="479" t="str">
        <f t="array" ref="D139">index('Bill of Quantities'!$D:$O,match($B139,'Bill of Quantities'!$C:$C,0),match(D$2,'Bill of Quantities'!$D$2:$O$2,0))</f>
        <v/>
      </c>
      <c r="E139" s="479">
        <f t="array" ref="E139">index('Bill of Quantities'!$D:$O,match($B139,'Bill of Quantities'!$C:$C,0),match(E$2,'Bill of Quantities'!$D$2:$O$2,0))</f>
        <v>100</v>
      </c>
      <c r="F139" s="485">
        <f t="array" ref="F139">index('Bill of Quantities'!$D:$O,match($B139,'Bill of Quantities'!$C:$C,0),match(F$2,'Bill of Quantities'!$D$2:$O$2,0))</f>
        <v>0.000002827433388</v>
      </c>
      <c r="G139" s="481">
        <f t="array" ref="G139">index('Bill of Quantities'!$D:$O,match($B139,'Bill of Quantities'!$C:$C,0),match(G$2,'Bill of Quantities'!$D$2:$O$2,0))</f>
        <v>0.02177123709</v>
      </c>
      <c r="H139" s="481" t="str">
        <f t="array" ref="H139">index('Bill of Quantities'!$D:$O,match($B139,'Bill of Quantities'!$C:$C,0),match(H$2,'Bill of Quantities'!$D$2:$O$2,0))</f>
        <v/>
      </c>
      <c r="I139" s="479">
        <f t="array" ref="I139">index('Bill of Quantities'!$D:$O,match($B139,'Bill of Quantities'!$C:$C,0),match(I$2,'Bill of Quantities'!$D$2:$O$2,0))</f>
        <v>1</v>
      </c>
      <c r="J139" s="479" t="str">
        <f t="array" ref="J139">index('Bill of Quantities'!$D:$O,match($B139,'Bill of Quantities'!$C:$C,0),match(J$2,'Bill of Quantities'!$D$2:$O$2,0))</f>
        <v>Screw</v>
      </c>
      <c r="K139" s="479" t="str">
        <f t="array" ref="K139">index('Bill of Quantities'!$D:$O,match($B139,'Bill of Quantities'!$C:$C,0),match(K$2,'Bill of Quantities'!$D$2:$O$2,0))</f>
        <v>Frames</v>
      </c>
      <c r="L139" s="482">
        <f t="array" ref="L139">index('Bill of Quantities'!$D:$O,match($B139,'Bill of Quantities'!$C:$C,0),match(L$2,'Bill of Quantities'!$D$2:$O$2,0))</f>
        <v>0.06</v>
      </c>
      <c r="M139" s="482">
        <f t="array" ref="M139">index('Bill of Quantities'!$D:$O,match($B139,'Bill of Quantities'!$C:$C,0),match(M$2,'Bill of Quantities'!$D$2:$O$2,0))</f>
        <v>0.03125</v>
      </c>
      <c r="N139" s="482">
        <f t="array" ref="N139">index('Bill of Quantities'!$D:$O,match($B139,'Bill of Quantities'!$C:$C,0),match(N$2,'Bill of Quantities'!$D$2:$O$2,0))</f>
        <v>0.09125</v>
      </c>
      <c r="O139" s="463">
        <f t="shared" ref="O139:R139" si="252">$A139*F139</f>
        <v>0.00002827433388</v>
      </c>
      <c r="P139" s="464">
        <f t="shared" si="252"/>
        <v>0.2177123709</v>
      </c>
      <c r="Q139" s="464">
        <f t="shared" si="252"/>
        <v>0</v>
      </c>
      <c r="R139" s="461">
        <f t="shared" si="252"/>
        <v>10</v>
      </c>
      <c r="S139" s="483">
        <f t="shared" ref="S139:U139" si="253">$A139*L139</f>
        <v>0.6</v>
      </c>
      <c r="T139" s="483">
        <f t="shared" si="253"/>
        <v>0.3125</v>
      </c>
      <c r="U139" s="483">
        <f t="shared" si="253"/>
        <v>0.9125</v>
      </c>
      <c r="V139" s="465" t="str">
        <f t="shared" si="234"/>
        <v>Wall frame 3053 x 2999</v>
      </c>
      <c r="W139" s="354">
        <f t="array" ref="W139">A139*index('Project Costs'!A:A,match(V139,'Project Costs'!B:B,0),1)</f>
        <v>0</v>
      </c>
      <c r="X139" s="354">
        <f t="shared" si="237"/>
        <v>0</v>
      </c>
      <c r="Y139" s="354"/>
      <c r="Z139" s="354"/>
      <c r="AA139" s="354"/>
      <c r="AB139" s="354"/>
      <c r="AC139" s="354"/>
    </row>
    <row r="140">
      <c r="A140" s="354">
        <f>A131*4+A133*4+4</f>
        <v>48</v>
      </c>
      <c r="B140" s="354" t="str">
        <f>'Bill of Quantities'!$C$30</f>
        <v>Screw 6x120 semi threaded HBS6120</v>
      </c>
      <c r="C140" s="479">
        <f t="array" ref="C140">index('Bill of Quantities'!$D:$O,match($B140,'Bill of Quantities'!$C:$C,0),match(C$2,'Bill of Quantities'!$D$2:$O$2,0))</f>
        <v>6</v>
      </c>
      <c r="D140" s="479" t="str">
        <f t="array" ref="D140">index('Bill of Quantities'!$D:$O,match($B140,'Bill of Quantities'!$C:$C,0),match(D$2,'Bill of Quantities'!$D$2:$O$2,0))</f>
        <v/>
      </c>
      <c r="E140" s="479">
        <f t="array" ref="E140">index('Bill of Quantities'!$D:$O,match($B140,'Bill of Quantities'!$C:$C,0),match(E$2,'Bill of Quantities'!$D$2:$O$2,0))</f>
        <v>120</v>
      </c>
      <c r="F140" s="485">
        <f t="array" ref="F140">index('Bill of Quantities'!$D:$O,match($B140,'Bill of Quantities'!$C:$C,0),match(F$2,'Bill of Quantities'!$D$2:$O$2,0))</f>
        <v>0.000003392920066</v>
      </c>
      <c r="G140" s="481">
        <f t="array" ref="G140">index('Bill of Quantities'!$D:$O,match($B140,'Bill of Quantities'!$C:$C,0),match(G$2,'Bill of Quantities'!$D$2:$O$2,0))</f>
        <v>0.02612548451</v>
      </c>
      <c r="H140" s="481" t="str">
        <f t="array" ref="H140">index('Bill of Quantities'!$D:$O,match($B140,'Bill of Quantities'!$C:$C,0),match(H$2,'Bill of Quantities'!$D$2:$O$2,0))</f>
        <v/>
      </c>
      <c r="I140" s="479">
        <f t="array" ref="I140">index('Bill of Quantities'!$D:$O,match($B140,'Bill of Quantities'!$C:$C,0),match(I$2,'Bill of Quantities'!$D$2:$O$2,0))</f>
        <v>1</v>
      </c>
      <c r="J140" s="479" t="str">
        <f t="array" ref="J140">index('Bill of Quantities'!$D:$O,match($B140,'Bill of Quantities'!$C:$C,0),match(J$2,'Bill of Quantities'!$D$2:$O$2,0))</f>
        <v>Screw</v>
      </c>
      <c r="K140" s="479" t="str">
        <f t="array" ref="K140">index('Bill of Quantities'!$D:$O,match($B140,'Bill of Quantities'!$C:$C,0),match(K$2,'Bill of Quantities'!$D$2:$O$2,0))</f>
        <v>Frames</v>
      </c>
      <c r="L140" s="482">
        <f t="array" ref="L140">index('Bill of Quantities'!$D:$O,match($B140,'Bill of Quantities'!$C:$C,0),match(L$2,'Bill of Quantities'!$D$2:$O$2,0))</f>
        <v>0.06</v>
      </c>
      <c r="M140" s="482">
        <f t="array" ref="M140">index('Bill of Quantities'!$D:$O,match($B140,'Bill of Quantities'!$C:$C,0),match(M$2,'Bill of Quantities'!$D$2:$O$2,0))</f>
        <v>0.03125</v>
      </c>
      <c r="N140" s="482">
        <f t="array" ref="N140">index('Bill of Quantities'!$D:$O,match($B140,'Bill of Quantities'!$C:$C,0),match(N$2,'Bill of Quantities'!$D$2:$O$2,0))</f>
        <v>0.09125</v>
      </c>
      <c r="O140" s="463">
        <f t="shared" ref="O140:R140" si="254">$A140*F140</f>
        <v>0.0001628601632</v>
      </c>
      <c r="P140" s="464">
        <f t="shared" si="254"/>
        <v>1.254023256</v>
      </c>
      <c r="Q140" s="464">
        <f t="shared" si="254"/>
        <v>0</v>
      </c>
      <c r="R140" s="461">
        <f t="shared" si="254"/>
        <v>48</v>
      </c>
      <c r="S140" s="483">
        <f t="shared" ref="S140:U140" si="255">$A140*L140</f>
        <v>2.88</v>
      </c>
      <c r="T140" s="483">
        <f t="shared" si="255"/>
        <v>1.5</v>
      </c>
      <c r="U140" s="483">
        <f t="shared" si="255"/>
        <v>4.38</v>
      </c>
      <c r="V140" s="465" t="str">
        <f t="shared" si="234"/>
        <v>Wall frame 3053 x 2999</v>
      </c>
      <c r="W140" s="354">
        <f t="array" ref="W140">A140*index('Project Costs'!A:A,match(V140,'Project Costs'!B:B,0),1)</f>
        <v>0</v>
      </c>
      <c r="X140" s="354">
        <f t="shared" si="237"/>
        <v>0</v>
      </c>
      <c r="Y140" s="354"/>
      <c r="Z140" s="354"/>
      <c r="AA140" s="354"/>
      <c r="AB140" s="354"/>
      <c r="AC140" s="354"/>
    </row>
    <row r="141">
      <c r="A141" s="478">
        <v>2.0</v>
      </c>
      <c r="B141" s="354" t="str">
        <f>'Bill of Quantities'!$C$31</f>
        <v>Screw 6x160 semi threaded HBS6160</v>
      </c>
      <c r="C141" s="479">
        <f t="array" ref="C141">index('Bill of Quantities'!$D:$O,match($B141,'Bill of Quantities'!$C:$C,0),match(C$2,'Bill of Quantities'!$D$2:$O$2,0))</f>
        <v>6</v>
      </c>
      <c r="D141" s="479" t="str">
        <f t="array" ref="D141">index('Bill of Quantities'!$D:$O,match($B141,'Bill of Quantities'!$C:$C,0),match(D$2,'Bill of Quantities'!$D$2:$O$2,0))</f>
        <v/>
      </c>
      <c r="E141" s="479">
        <f t="array" ref="E141">index('Bill of Quantities'!$D:$O,match($B141,'Bill of Quantities'!$C:$C,0),match(E$2,'Bill of Quantities'!$D$2:$O$2,0))</f>
        <v>160</v>
      </c>
      <c r="F141" s="485">
        <f t="array" ref="F141">index('Bill of Quantities'!$D:$O,match($B141,'Bill of Quantities'!$C:$C,0),match(F$2,'Bill of Quantities'!$D$2:$O$2,0))</f>
        <v>0.000004523893421</v>
      </c>
      <c r="G141" s="481">
        <f t="array" ref="G141">index('Bill of Quantities'!$D:$O,match($B141,'Bill of Quantities'!$C:$C,0),match(G$2,'Bill of Quantities'!$D$2:$O$2,0))</f>
        <v>0.03483397934</v>
      </c>
      <c r="H141" s="481" t="str">
        <f t="array" ref="H141">index('Bill of Quantities'!$D:$O,match($B141,'Bill of Quantities'!$C:$C,0),match(H$2,'Bill of Quantities'!$D$2:$O$2,0))</f>
        <v/>
      </c>
      <c r="I141" s="479">
        <f t="array" ref="I141">index('Bill of Quantities'!$D:$O,match($B141,'Bill of Quantities'!$C:$C,0),match(I$2,'Bill of Quantities'!$D$2:$O$2,0))</f>
        <v>1</v>
      </c>
      <c r="J141" s="479" t="str">
        <f t="array" ref="J141">index('Bill of Quantities'!$D:$O,match($B141,'Bill of Quantities'!$C:$C,0),match(J$2,'Bill of Quantities'!$D$2:$O$2,0))</f>
        <v>Screw</v>
      </c>
      <c r="K141" s="479" t="str">
        <f t="array" ref="K141">index('Bill of Quantities'!$D:$O,match($B141,'Bill of Quantities'!$C:$C,0),match(K$2,'Bill of Quantities'!$D$2:$O$2,0))</f>
        <v>Frames</v>
      </c>
      <c r="L141" s="482">
        <f t="array" ref="L141">index('Bill of Quantities'!$D:$O,match($B141,'Bill of Quantities'!$C:$C,0),match(L$2,'Bill of Quantities'!$D$2:$O$2,0))</f>
        <v>0.4189105385</v>
      </c>
      <c r="M141" s="482">
        <f t="array" ref="M141">index('Bill of Quantities'!$D:$O,match($B141,'Bill of Quantities'!$C:$C,0),match(M$2,'Bill of Quantities'!$D$2:$O$2,0))</f>
        <v>0.03125</v>
      </c>
      <c r="N141" s="482">
        <f t="array" ref="N141">index('Bill of Quantities'!$D:$O,match($B141,'Bill of Quantities'!$C:$C,0),match(N$2,'Bill of Quantities'!$D$2:$O$2,0))</f>
        <v>0.4501605385</v>
      </c>
      <c r="O141" s="463">
        <f t="shared" ref="O141:R141" si="256">$A141*F141</f>
        <v>0.000009047786842</v>
      </c>
      <c r="P141" s="464">
        <f t="shared" si="256"/>
        <v>0.06966795869</v>
      </c>
      <c r="Q141" s="464">
        <f t="shared" si="256"/>
        <v>0</v>
      </c>
      <c r="R141" s="461">
        <f t="shared" si="256"/>
        <v>2</v>
      </c>
      <c r="S141" s="483">
        <f t="shared" ref="S141:U141" si="257">$A141*L141</f>
        <v>0.837821077</v>
      </c>
      <c r="T141" s="483">
        <f t="shared" si="257"/>
        <v>0.0625</v>
      </c>
      <c r="U141" s="483">
        <f t="shared" si="257"/>
        <v>0.900321077</v>
      </c>
      <c r="V141" s="465" t="str">
        <f t="shared" si="234"/>
        <v>Wall frame 3053 x 2999</v>
      </c>
      <c r="W141" s="354">
        <f t="array" ref="W141">A141*index('Project Costs'!A:A,match(V141,'Project Costs'!B:B,0),1)</f>
        <v>0</v>
      </c>
      <c r="X141" s="354">
        <f t="shared" si="237"/>
        <v>0</v>
      </c>
      <c r="Y141" s="354"/>
      <c r="Z141" s="354"/>
      <c r="AA141" s="354"/>
      <c r="AB141" s="354"/>
      <c r="AC141" s="354"/>
    </row>
    <row r="142">
      <c r="A142" s="478"/>
      <c r="C142" s="461"/>
      <c r="D142" s="461"/>
      <c r="E142" s="461"/>
      <c r="F142" s="462"/>
      <c r="G142" s="461"/>
      <c r="H142" s="461"/>
      <c r="I142" s="461"/>
      <c r="J142" s="461"/>
      <c r="K142" s="461"/>
      <c r="L142" s="461"/>
      <c r="M142" s="461"/>
      <c r="N142" s="461"/>
      <c r="O142" s="463"/>
      <c r="P142" s="464"/>
      <c r="Q142" s="464"/>
      <c r="R142" s="461"/>
      <c r="S142" s="461"/>
      <c r="T142" s="354"/>
      <c r="U142" s="354"/>
      <c r="V142" s="465"/>
      <c r="W142" s="354"/>
      <c r="X142" s="354"/>
      <c r="Y142" s="354"/>
      <c r="Z142" s="354"/>
      <c r="AA142" s="354"/>
      <c r="AB142" s="354"/>
      <c r="AC142" s="354"/>
    </row>
    <row r="143">
      <c r="A143" s="468" t="s">
        <v>677</v>
      </c>
      <c r="B143" s="469"/>
      <c r="C143" s="487">
        <v>2999.0</v>
      </c>
      <c r="D143" s="470">
        <f>75+10+9+10+9</f>
        <v>113</v>
      </c>
      <c r="E143" s="487">
        <v>2442.0</v>
      </c>
      <c r="F143" s="488">
        <f>D143*C143*E143*0.0000000001</f>
        <v>0.0827562054</v>
      </c>
      <c r="G143" s="473"/>
      <c r="H143" s="473"/>
      <c r="I143" s="473"/>
      <c r="J143" s="470"/>
      <c r="K143" s="470"/>
      <c r="L143" s="470"/>
      <c r="M143" s="470"/>
      <c r="N143" s="470"/>
      <c r="O143" s="474"/>
      <c r="P143" s="475"/>
      <c r="Q143" s="475"/>
      <c r="R143" s="475"/>
      <c r="S143" s="504"/>
      <c r="T143" s="504"/>
      <c r="U143" s="504"/>
      <c r="V143" s="465" t="str">
        <f t="shared" ref="V143:V152" si="260">$A$143</f>
        <v>Partition wall frame 2442 x 2999 (ply)</v>
      </c>
      <c r="W143" s="476"/>
      <c r="X143" s="476"/>
      <c r="Y143" s="476">
        <f>C143*E143*0.000001</f>
        <v>7.323558</v>
      </c>
      <c r="Z143" s="476"/>
      <c r="AA143" s="476"/>
      <c r="AB143" s="476"/>
      <c r="AC143" s="476"/>
    </row>
    <row r="144">
      <c r="A144" s="478">
        <v>2.0</v>
      </c>
      <c r="B144" s="354" t="str">
        <f>'Bill of Quantities'!$C$96</f>
        <v>Wall Batten 46 x 71 x 2442</v>
      </c>
      <c r="C144" s="479">
        <f t="array" ref="C144">index('Bill of Quantities'!$D:$O,match($B144,'Bill of Quantities'!$C:$C,0),match(C$2,'Bill of Quantities'!$D$2:$O$2,0))</f>
        <v>46</v>
      </c>
      <c r="D144" s="479">
        <f t="array" ref="D144">index('Bill of Quantities'!$D:$O,match($B144,'Bill of Quantities'!$C:$C,0),match(D$2,'Bill of Quantities'!$D$2:$O$2,0))</f>
        <v>71</v>
      </c>
      <c r="E144" s="479">
        <f t="array" ref="E144">index('Bill of Quantities'!$D:$O,match($B144,'Bill of Quantities'!$C:$C,0),match(E$2,'Bill of Quantities'!$D$2:$O$2,0))</f>
        <v>2442</v>
      </c>
      <c r="F144" s="480">
        <f t="array" ref="F144">index('Bill of Quantities'!$D:$O,match($B144,'Bill of Quantities'!$C:$C,0),match(F$2,'Bill of Quantities'!$D$2:$O$2,0))</f>
        <v>0.007975572</v>
      </c>
      <c r="G144" s="481">
        <f t="array" ref="G144">index('Bill of Quantities'!$D:$O,match($B144,'Bill of Quantities'!$C:$C,0),match(G$2,'Bill of Quantities'!$D$2:$O$2,0))</f>
        <v>4.474295892</v>
      </c>
      <c r="H144" s="481">
        <f t="array" ref="H144">index('Bill of Quantities'!$D:$O,match($B144,'Bill of Quantities'!$C:$C,0),match(H$2,'Bill of Quantities'!$D$2:$O$2,0))</f>
        <v>7.207277174</v>
      </c>
      <c r="I144" s="479">
        <f t="array" ref="I144">index('Bill of Quantities'!$D:$O,match($B144,'Bill of Quantities'!$C:$C,0),match(I$2,'Bill of Quantities'!$D$2:$O$2,0))</f>
        <v>5</v>
      </c>
      <c r="J144" s="479" t="str">
        <f t="array" ref="J144">index('Bill of Quantities'!$D:$O,match($B144,'Bill of Quantities'!$C:$C,0),match(J$2,'Bill of Quantities'!$D$2:$O$2,0))</f>
        <v>Wall</v>
      </c>
      <c r="K144" s="479" t="str">
        <f t="array" ref="K144">index('Bill of Quantities'!$D:$O,match($B144,'Bill of Quantities'!$C:$C,0),match(K$2,'Bill of Quantities'!$D$2:$O$2,0))</f>
        <v>Batten</v>
      </c>
      <c r="L144" s="482">
        <f t="array" ref="L144">index('Bill of Quantities'!$D:$O,match($B144,'Bill of Quantities'!$C:$C,0),match(L$2,'Bill of Quantities'!$D$2:$O$2,0))</f>
        <v>2.0164284</v>
      </c>
      <c r="M144" s="482">
        <f t="array" ref="M144">index('Bill of Quantities'!$D:$O,match($B144,'Bill of Quantities'!$C:$C,0),match(M$2,'Bill of Quantities'!$D$2:$O$2,0))</f>
        <v>0.15625</v>
      </c>
      <c r="N144" s="482">
        <f t="array" ref="N144">index('Bill of Quantities'!$D:$O,match($B144,'Bill of Quantities'!$C:$C,0),match(N$2,'Bill of Quantities'!$D$2:$O$2,0))</f>
        <v>2.1726784</v>
      </c>
      <c r="O144" s="463">
        <f t="shared" ref="O144:R144" si="258">$A144*F144</f>
        <v>0.015951144</v>
      </c>
      <c r="P144" s="464">
        <f t="shared" si="258"/>
        <v>8.948591784</v>
      </c>
      <c r="Q144" s="464">
        <f t="shared" si="258"/>
        <v>14.41455435</v>
      </c>
      <c r="R144" s="461">
        <f t="shared" si="258"/>
        <v>10</v>
      </c>
      <c r="S144" s="483">
        <f t="shared" ref="S144:U144" si="259">$A144*L144</f>
        <v>4.0328568</v>
      </c>
      <c r="T144" s="483">
        <f t="shared" si="259"/>
        <v>0.3125</v>
      </c>
      <c r="U144" s="483">
        <f t="shared" si="259"/>
        <v>4.3453568</v>
      </c>
      <c r="V144" s="465" t="str">
        <f t="shared" si="260"/>
        <v>Partition wall frame 2442 x 2999 (ply)</v>
      </c>
      <c r="W144" s="354"/>
      <c r="X144" s="354"/>
      <c r="Y144" s="354"/>
      <c r="Z144" s="354"/>
      <c r="AA144" s="354"/>
      <c r="AB144" s="354"/>
      <c r="AC144" s="354"/>
    </row>
    <row r="145">
      <c r="A145" s="478">
        <v>5.0</v>
      </c>
      <c r="B145" s="354" t="str">
        <f>'Bill of Quantities'!$C$102</f>
        <v>Wall Stud 46 x 71 x 2899</v>
      </c>
      <c r="C145" s="479">
        <f t="array" ref="C145">index('Bill of Quantities'!$D:$O,match($B145,'Bill of Quantities'!$C:$C,0),match(C$2,'Bill of Quantities'!$D$2:$O$2,0))</f>
        <v>46</v>
      </c>
      <c r="D145" s="479">
        <f t="array" ref="D145">index('Bill of Quantities'!$D:$O,match($B145,'Bill of Quantities'!$C:$C,0),match(D$2,'Bill of Quantities'!$D$2:$O$2,0))</f>
        <v>71</v>
      </c>
      <c r="E145" s="479">
        <f t="array" ref="E145">index('Bill of Quantities'!$D:$O,match($B145,'Bill of Quantities'!$C:$C,0),match(E$2,'Bill of Quantities'!$D$2:$O$2,0))</f>
        <v>2899</v>
      </c>
      <c r="F145" s="480">
        <f t="array" ref="F145">index('Bill of Quantities'!$D:$O,match($B145,'Bill of Quantities'!$C:$C,0),match(F$2,'Bill of Quantities'!$D$2:$O$2,0))</f>
        <v>0.009468134</v>
      </c>
      <c r="G145" s="481">
        <f t="array" ref="G145">index('Bill of Quantities'!$D:$O,match($B145,'Bill of Quantities'!$C:$C,0),match(G$2,'Bill of Quantities'!$D$2:$O$2,0))</f>
        <v>5.311623174</v>
      </c>
      <c r="H145" s="481">
        <f t="array" ref="H145">index('Bill of Quantities'!$D:$O,match($B145,'Bill of Quantities'!$C:$C,0),match(H$2,'Bill of Quantities'!$D$2:$O$2,0))</f>
        <v>8.556059184</v>
      </c>
      <c r="I145" s="479">
        <f t="array" ref="I145">index('Bill of Quantities'!$D:$O,match($B145,'Bill of Quantities'!$C:$C,0),match(I$2,'Bill of Quantities'!$D$2:$O$2,0))</f>
        <v>5</v>
      </c>
      <c r="J145" s="479" t="str">
        <f t="array" ref="J145">index('Bill of Quantities'!$D:$O,match($B145,'Bill of Quantities'!$C:$C,0),match(J$2,'Bill of Quantities'!$D$2:$O$2,0))</f>
        <v>Wall</v>
      </c>
      <c r="K145" s="479" t="str">
        <f t="array" ref="K145">index('Bill of Quantities'!$D:$O,match($B145,'Bill of Quantities'!$C:$C,0),match(K$2,'Bill of Quantities'!$D$2:$O$2,0))</f>
        <v>Stud</v>
      </c>
      <c r="L145" s="482">
        <f t="array" ref="L145">index('Bill of Quantities'!$D:$O,match($B145,'Bill of Quantities'!$C:$C,0),match(L$2,'Bill of Quantities'!$D$2:$O$2,0))</f>
        <v>2.55345678</v>
      </c>
      <c r="M145" s="482">
        <f t="array" ref="M145">index('Bill of Quantities'!$D:$O,match($B145,'Bill of Quantities'!$C:$C,0),match(M$2,'Bill of Quantities'!$D$2:$O$2,0))</f>
        <v>0.15625</v>
      </c>
      <c r="N145" s="482">
        <f t="array" ref="N145">index('Bill of Quantities'!$D:$O,match($B145,'Bill of Quantities'!$C:$C,0),match(N$2,'Bill of Quantities'!$D$2:$O$2,0))</f>
        <v>2.70970678</v>
      </c>
      <c r="O145" s="463">
        <f t="shared" ref="O145:R145" si="261">$A145*F145</f>
        <v>0.04734067</v>
      </c>
      <c r="P145" s="464">
        <f t="shared" si="261"/>
        <v>26.55811587</v>
      </c>
      <c r="Q145" s="464">
        <f t="shared" si="261"/>
        <v>42.78029592</v>
      </c>
      <c r="R145" s="461">
        <f t="shared" si="261"/>
        <v>25</v>
      </c>
      <c r="S145" s="483">
        <f t="shared" ref="S145:U145" si="262">$A145*L145</f>
        <v>12.7672839</v>
      </c>
      <c r="T145" s="483">
        <f t="shared" si="262"/>
        <v>0.78125</v>
      </c>
      <c r="U145" s="483">
        <f t="shared" si="262"/>
        <v>13.5485339</v>
      </c>
      <c r="V145" s="465" t="str">
        <f t="shared" si="260"/>
        <v>Partition wall frame 2442 x 2999 (ply)</v>
      </c>
      <c r="W145" s="354"/>
      <c r="X145" s="354"/>
      <c r="Y145" s="354"/>
      <c r="Z145" s="354"/>
      <c r="AA145" s="354"/>
      <c r="AB145" s="354"/>
      <c r="AC145" s="354"/>
    </row>
    <row r="146">
      <c r="A146" s="478">
        <v>4.0</v>
      </c>
      <c r="B146" s="354" t="str">
        <f>'Bill of Quantities'!$C$106</f>
        <v>Wall Support Block 46 x 71 x 548</v>
      </c>
      <c r="C146" s="479">
        <f t="array" ref="C146">index('Bill of Quantities'!$D:$O,match($B146,'Bill of Quantities'!$C:$C,0),match(C$2,'Bill of Quantities'!$D$2:$O$2,0))</f>
        <v>46</v>
      </c>
      <c r="D146" s="479">
        <f t="array" ref="D146">index('Bill of Quantities'!$D:$O,match($B146,'Bill of Quantities'!$C:$C,0),match(D$2,'Bill of Quantities'!$D$2:$O$2,0))</f>
        <v>71</v>
      </c>
      <c r="E146" s="479">
        <f t="array" ref="E146">index('Bill of Quantities'!$D:$O,match($B146,'Bill of Quantities'!$C:$C,0),match(E$2,'Bill of Quantities'!$D$2:$O$2,0))</f>
        <v>548</v>
      </c>
      <c r="F146" s="480">
        <f t="array" ref="F146">index('Bill of Quantities'!$D:$O,match($B146,'Bill of Quantities'!$C:$C,0),match(F$2,'Bill of Quantities'!$D$2:$O$2,0))</f>
        <v>0.001789768</v>
      </c>
      <c r="G146" s="481">
        <f t="array" ref="G146">index('Bill of Quantities'!$D:$O,match($B146,'Bill of Quantities'!$C:$C,0),match(G$2,'Bill of Quantities'!$D$2:$O$2,0))</f>
        <v>1.004059848</v>
      </c>
      <c r="H146" s="481">
        <f t="array" ref="H146">index('Bill of Quantities'!$D:$O,match($B146,'Bill of Quantities'!$C:$C,0),match(H$2,'Bill of Quantities'!$D$2:$O$2,0))</f>
        <v>1.617357859</v>
      </c>
      <c r="I146" s="479">
        <f t="array" ref="I146">index('Bill of Quantities'!$D:$O,match($B146,'Bill of Quantities'!$C:$C,0),match(I$2,'Bill of Quantities'!$D$2:$O$2,0))</f>
        <v>5</v>
      </c>
      <c r="J146" s="479" t="str">
        <f t="array" ref="J146">index('Bill of Quantities'!$D:$O,match($B146,'Bill of Quantities'!$C:$C,0),match(J$2,'Bill of Quantities'!$D$2:$O$2,0))</f>
        <v>Wall</v>
      </c>
      <c r="K146" s="479" t="str">
        <f t="array" ref="K146">index('Bill of Quantities'!$D:$O,match($B146,'Bill of Quantities'!$C:$C,0),match(K$2,'Bill of Quantities'!$D$2:$O$2,0))</f>
        <v>Support Block</v>
      </c>
      <c r="L146" s="482">
        <f t="array" ref="L146">index('Bill of Quantities'!$D:$O,match($B146,'Bill of Quantities'!$C:$C,0),match(L$2,'Bill of Quantities'!$D$2:$O$2,0))</f>
        <v>0.5041071</v>
      </c>
      <c r="M146" s="482">
        <f t="array" ref="M146">index('Bill of Quantities'!$D:$O,match($B146,'Bill of Quantities'!$C:$C,0),match(M$2,'Bill of Quantities'!$D$2:$O$2,0))</f>
        <v>0.15625</v>
      </c>
      <c r="N146" s="482">
        <f t="array" ref="N146">index('Bill of Quantities'!$D:$O,match($B146,'Bill of Quantities'!$C:$C,0),match(N$2,'Bill of Quantities'!$D$2:$O$2,0))</f>
        <v>0.6603571</v>
      </c>
      <c r="O146" s="463">
        <f t="shared" ref="O146:R146" si="263">$A146*F146</f>
        <v>0.007159072</v>
      </c>
      <c r="P146" s="464">
        <f t="shared" si="263"/>
        <v>4.016239392</v>
      </c>
      <c r="Q146" s="464">
        <f t="shared" si="263"/>
        <v>6.469431435</v>
      </c>
      <c r="R146" s="461">
        <f t="shared" si="263"/>
        <v>20</v>
      </c>
      <c r="S146" s="483">
        <f t="shared" ref="S146:U146" si="264">$A146*L146</f>
        <v>2.0164284</v>
      </c>
      <c r="T146" s="483">
        <f t="shared" si="264"/>
        <v>0.625</v>
      </c>
      <c r="U146" s="483">
        <f t="shared" si="264"/>
        <v>2.6414284</v>
      </c>
      <c r="V146" s="465" t="str">
        <f t="shared" si="260"/>
        <v>Partition wall frame 2442 x 2999 (ply)</v>
      </c>
      <c r="W146" s="354"/>
      <c r="X146" s="354"/>
      <c r="Y146" s="354"/>
      <c r="Z146" s="354"/>
      <c r="AA146" s="354"/>
      <c r="AB146" s="354"/>
      <c r="AC146" s="354"/>
    </row>
    <row r="147">
      <c r="A147" s="478">
        <v>4.5</v>
      </c>
      <c r="B147" s="354" t="str">
        <f>'Bill of Quantities'!$C$54</f>
        <v>Plywood 12 x 1220 x 2440</v>
      </c>
      <c r="C147" s="479">
        <f t="array" ref="C147">index('Bill of Quantities'!$D:$O,match($B147,'Bill of Quantities'!$C:$C,0),match(C$2,'Bill of Quantities'!$D$2:$O$2,0))</f>
        <v>12</v>
      </c>
      <c r="D147" s="479">
        <f t="array" ref="D147">index('Bill of Quantities'!$D:$O,match($B147,'Bill of Quantities'!$C:$C,0),match(D$2,'Bill of Quantities'!$D$2:$O$2,0))</f>
        <v>1220</v>
      </c>
      <c r="E147" s="479">
        <f t="array" ref="E147">index('Bill of Quantities'!$D:$O,match($B147,'Bill of Quantities'!$C:$C,0),match(E$2,'Bill of Quantities'!$D$2:$O$2,0))</f>
        <v>2440</v>
      </c>
      <c r="F147" s="480">
        <f t="array" ref="F147">index('Bill of Quantities'!$D:$O,match($B147,'Bill of Quantities'!$C:$C,0),match(F$2,'Bill of Quantities'!$D$2:$O$2,0))</f>
        <v>0.0357216</v>
      </c>
      <c r="G147" s="481">
        <f t="array" ref="G147">index('Bill of Quantities'!$D:$O,match($B147,'Bill of Quantities'!$C:$C,0),match(G$2,'Bill of Quantities'!$D$2:$O$2,0))</f>
        <v>18.218016</v>
      </c>
      <c r="H147" s="481">
        <f t="array" ref="H147">index('Bill of Quantities'!$D:$O,match($B147,'Bill of Quantities'!$C:$C,0),match(H$2,'Bill of Quantities'!$D$2:$O$2,0))</f>
        <v>29.38638853</v>
      </c>
      <c r="I147" s="479">
        <f t="array" ref="I147">index('Bill of Quantities'!$D:$O,match($B147,'Bill of Quantities'!$C:$C,0),match(I$2,'Bill of Quantities'!$D$2:$O$2,0))</f>
        <v>10</v>
      </c>
      <c r="J147" s="479" t="str">
        <f t="array" ref="J147">index('Bill of Quantities'!$D:$O,match($B147,'Bill of Quantities'!$C:$C,0),match(J$2,'Bill of Quantities'!$D$2:$O$2,0))</f>
        <v>Board</v>
      </c>
      <c r="K147" s="479" t="str">
        <f t="array" ref="K147">index('Bill of Quantities'!$D:$O,match($B147,'Bill of Quantities'!$C:$C,0),match(K$2,'Bill of Quantities'!$D$2:$O$2,0))</f>
        <v>Plywood</v>
      </c>
      <c r="L147" s="482">
        <f t="array" ref="L147">index('Bill of Quantities'!$D:$O,match($B147,'Bill of Quantities'!$C:$C,0),match(L$2,'Bill of Quantities'!$D$2:$O$2,0))</f>
        <v>12.1392579</v>
      </c>
      <c r="M147" s="482">
        <f t="array" ref="M147">index('Bill of Quantities'!$D:$O,match($B147,'Bill of Quantities'!$C:$C,0),match(M$2,'Bill of Quantities'!$D$2:$O$2,0))</f>
        <v>0.3125</v>
      </c>
      <c r="N147" s="482">
        <f t="array" ref="N147">index('Bill of Quantities'!$D:$O,match($B147,'Bill of Quantities'!$C:$C,0),match(N$2,'Bill of Quantities'!$D$2:$O$2,0))</f>
        <v>12.4517579</v>
      </c>
      <c r="O147" s="463">
        <f t="shared" ref="O147:R147" si="265">$A147*F147</f>
        <v>0.1607472</v>
      </c>
      <c r="P147" s="464">
        <f t="shared" si="265"/>
        <v>81.981072</v>
      </c>
      <c r="Q147" s="464">
        <f t="shared" si="265"/>
        <v>132.2387484</v>
      </c>
      <c r="R147" s="461">
        <f t="shared" si="265"/>
        <v>45</v>
      </c>
      <c r="S147" s="483">
        <f t="shared" ref="S147:U147" si="266">$A147*L147</f>
        <v>54.62666056</v>
      </c>
      <c r="T147" s="483">
        <f t="shared" si="266"/>
        <v>1.40625</v>
      </c>
      <c r="U147" s="483">
        <f t="shared" si="266"/>
        <v>56.03291056</v>
      </c>
      <c r="V147" s="465" t="str">
        <f t="shared" si="260"/>
        <v>Partition wall frame 2442 x 2999 (ply)</v>
      </c>
      <c r="W147" s="354"/>
      <c r="X147" s="354"/>
      <c r="Y147" s="354"/>
      <c r="Z147" s="354"/>
      <c r="AA147" s="354"/>
      <c r="AB147" s="354"/>
      <c r="AC147" s="354"/>
    </row>
    <row r="148">
      <c r="A148" s="478">
        <v>2.0</v>
      </c>
      <c r="B148" s="354" t="str">
        <f>'Bill of Quantities'!$C$112</f>
        <v>Back Batten 22 x 46 x 2440</v>
      </c>
      <c r="C148" s="479">
        <f t="array" ref="C148">index('Bill of Quantities'!$D:$O,match($B148,'Bill of Quantities'!$C:$C,0),match(C$2,'Bill of Quantities'!$D$2:$O$2,0))</f>
        <v>22</v>
      </c>
      <c r="D148" s="479">
        <f t="array" ref="D148">index('Bill of Quantities'!$D:$O,match($B148,'Bill of Quantities'!$C:$C,0),match(D$2,'Bill of Quantities'!$D$2:$O$2,0))</f>
        <v>46</v>
      </c>
      <c r="E148" s="479">
        <f t="array" ref="E148">index('Bill of Quantities'!$D:$O,match($B148,'Bill of Quantities'!$C:$C,0),match(E$2,'Bill of Quantities'!$D$2:$O$2,0))</f>
        <v>2440</v>
      </c>
      <c r="F148" s="480">
        <f t="array" ref="F148">index('Bill of Quantities'!$D:$O,match($B148,'Bill of Quantities'!$C:$C,0),match(F$2,'Bill of Quantities'!$D$2:$O$2,0))</f>
        <v>0.00246928</v>
      </c>
      <c r="G148" s="481">
        <f t="array" ref="G148">index('Bill of Quantities'!$D:$O,match($B148,'Bill of Quantities'!$C:$C,0),match(G$2,'Bill of Quantities'!$D$2:$O$2,0))</f>
        <v>1.38526608</v>
      </c>
      <c r="H148" s="481">
        <f t="array" ref="H148">index('Bill of Quantities'!$D:$O,match($B148,'Bill of Quantities'!$C:$C,0),match(H$2,'Bill of Quantities'!$D$2:$O$2,0))</f>
        <v>2.231411788</v>
      </c>
      <c r="I148" s="479">
        <f t="array" ref="I148">index('Bill of Quantities'!$D:$O,match($B148,'Bill of Quantities'!$C:$C,0),match(I$2,'Bill of Quantities'!$D$2:$O$2,0))</f>
        <v>5</v>
      </c>
      <c r="J148" s="479" t="str">
        <f t="array" ref="J148">index('Bill of Quantities'!$D:$O,match($B148,'Bill of Quantities'!$C:$C,0),match(J$2,'Bill of Quantities'!$D$2:$O$2,0))</f>
        <v>Back</v>
      </c>
      <c r="K148" s="479" t="str">
        <f t="array" ref="K148">index('Bill of Quantities'!$D:$O,match($B148,'Bill of Quantities'!$C:$C,0),match(K$2,'Bill of Quantities'!$D$2:$O$2,0))</f>
        <v>Batten</v>
      </c>
      <c r="L148" s="482">
        <f t="array" ref="L148">index('Bill of Quantities'!$D:$O,match($B148,'Bill of Quantities'!$C:$C,0),match(L$2,'Bill of Quantities'!$D$2:$O$2,0))</f>
        <v>0.644644</v>
      </c>
      <c r="M148" s="482">
        <f t="array" ref="M148">index('Bill of Quantities'!$D:$O,match($B148,'Bill of Quantities'!$C:$C,0),match(M$2,'Bill of Quantities'!$D$2:$O$2,0))</f>
        <v>0.15625</v>
      </c>
      <c r="N148" s="482">
        <f t="array" ref="N148">index('Bill of Quantities'!$D:$O,match($B148,'Bill of Quantities'!$C:$C,0),match(N$2,'Bill of Quantities'!$D$2:$O$2,0))</f>
        <v>0.800894</v>
      </c>
      <c r="O148" s="463">
        <f t="shared" ref="O148:R148" si="267">$A148*F148</f>
        <v>0.00493856</v>
      </c>
      <c r="P148" s="464">
        <f t="shared" si="267"/>
        <v>2.77053216</v>
      </c>
      <c r="Q148" s="464">
        <f t="shared" si="267"/>
        <v>4.462823577</v>
      </c>
      <c r="R148" s="461">
        <f t="shared" si="267"/>
        <v>10</v>
      </c>
      <c r="S148" s="483">
        <f t="shared" ref="S148:U148" si="268">$A148*L148</f>
        <v>1.289288</v>
      </c>
      <c r="T148" s="483">
        <f t="shared" si="268"/>
        <v>0.3125</v>
      </c>
      <c r="U148" s="483">
        <f t="shared" si="268"/>
        <v>1.601788</v>
      </c>
      <c r="V148" s="465" t="str">
        <f t="shared" si="260"/>
        <v>Partition wall frame 2442 x 2999 (ply)</v>
      </c>
      <c r="W148" s="354"/>
      <c r="X148" s="354"/>
      <c r="Y148" s="354"/>
      <c r="Z148" s="354"/>
      <c r="AA148" s="354"/>
      <c r="AB148" s="354"/>
      <c r="AC148" s="354"/>
    </row>
    <row r="149">
      <c r="A149" s="478">
        <f>A147*30</f>
        <v>135</v>
      </c>
      <c r="B149" s="354" t="str">
        <f>'Bill of Quantities'!$C$26</f>
        <v>Screw 4x40 semi threaded HBS440</v>
      </c>
      <c r="C149" s="479">
        <f t="array" ref="C149">index('Bill of Quantities'!$D:$O,match($B149,'Bill of Quantities'!$C:$C,0),match(C$2,'Bill of Quantities'!$D$2:$O$2,0))</f>
        <v>4</v>
      </c>
      <c r="D149" s="479" t="str">
        <f t="array" ref="D149">index('Bill of Quantities'!$D:$O,match($B149,'Bill of Quantities'!$C:$C,0),match(D$2,'Bill of Quantities'!$D$2:$O$2,0))</f>
        <v/>
      </c>
      <c r="E149" s="479">
        <f t="array" ref="E149">index('Bill of Quantities'!$D:$O,match($B149,'Bill of Quantities'!$C:$C,0),match(E$2,'Bill of Quantities'!$D$2:$O$2,0))</f>
        <v>40</v>
      </c>
      <c r="F149" s="485">
        <f t="array" ref="F149">index('Bill of Quantities'!$D:$O,match($B149,'Bill of Quantities'!$C:$C,0),match(F$2,'Bill of Quantities'!$D$2:$O$2,0))</f>
        <v>0.0000005026548246</v>
      </c>
      <c r="G149" s="481">
        <f t="array" ref="G149">index('Bill of Quantities'!$D:$O,match($B149,'Bill of Quantities'!$C:$C,0),match(G$2,'Bill of Quantities'!$D$2:$O$2,0))</f>
        <v>0.003870442149</v>
      </c>
      <c r="H149" s="481" t="str">
        <f t="array" ref="H149">index('Bill of Quantities'!$D:$O,match($B149,'Bill of Quantities'!$C:$C,0),match(H$2,'Bill of Quantities'!$D$2:$O$2,0))</f>
        <v/>
      </c>
      <c r="I149" s="479">
        <f t="array" ref="I149">index('Bill of Quantities'!$D:$O,match($B149,'Bill of Quantities'!$C:$C,0),match(I$2,'Bill of Quantities'!$D$2:$O$2,0))</f>
        <v>1</v>
      </c>
      <c r="J149" s="479" t="str">
        <f t="array" ref="J149">index('Bill of Quantities'!$D:$O,match($B149,'Bill of Quantities'!$C:$C,0),match(J$2,'Bill of Quantities'!$D$2:$O$2,0))</f>
        <v>Screw</v>
      </c>
      <c r="K149" s="479" t="str">
        <f t="array" ref="K149">index('Bill of Quantities'!$D:$O,match($B149,'Bill of Quantities'!$C:$C,0),match(K$2,'Bill of Quantities'!$D$2:$O$2,0))</f>
        <v>Boards</v>
      </c>
      <c r="L149" s="482">
        <f t="array" ref="L149">index('Bill of Quantities'!$D:$O,match($B149,'Bill of Quantities'!$C:$C,0),match(L$2,'Bill of Quantities'!$D$2:$O$2,0))</f>
        <v>0.012</v>
      </c>
      <c r="M149" s="482">
        <f t="array" ref="M149">index('Bill of Quantities'!$D:$O,match($B149,'Bill of Quantities'!$C:$C,0),match(M$2,'Bill of Quantities'!$D$2:$O$2,0))</f>
        <v>0.03125</v>
      </c>
      <c r="N149" s="482">
        <f t="array" ref="N149">index('Bill of Quantities'!$D:$O,match($B149,'Bill of Quantities'!$C:$C,0),match(N$2,'Bill of Quantities'!$D$2:$O$2,0))</f>
        <v>0.04325</v>
      </c>
      <c r="O149" s="463">
        <f t="shared" ref="O149:R149" si="269">$A149*F149</f>
        <v>0.00006785840132</v>
      </c>
      <c r="P149" s="464">
        <f t="shared" si="269"/>
        <v>0.5225096901</v>
      </c>
      <c r="Q149" s="464">
        <f t="shared" si="269"/>
        <v>0</v>
      </c>
      <c r="R149" s="461">
        <f t="shared" si="269"/>
        <v>135</v>
      </c>
      <c r="S149" s="483">
        <f t="shared" ref="S149:U149" si="270">$A149*L149</f>
        <v>1.62</v>
      </c>
      <c r="T149" s="483">
        <f t="shared" si="270"/>
        <v>4.21875</v>
      </c>
      <c r="U149" s="483">
        <f t="shared" si="270"/>
        <v>5.83875</v>
      </c>
      <c r="V149" s="465" t="str">
        <f t="shared" si="260"/>
        <v>Partition wall frame 2442 x 2999 (ply)</v>
      </c>
      <c r="W149" s="354"/>
      <c r="X149" s="354"/>
      <c r="Y149" s="354"/>
      <c r="Z149" s="354"/>
      <c r="AA149" s="354"/>
      <c r="AB149" s="354"/>
      <c r="AC149" s="354"/>
    </row>
    <row r="150">
      <c r="A150" s="478">
        <v>10.0</v>
      </c>
      <c r="B150" s="354" t="str">
        <f>'Bill of Quantities'!$C$29</f>
        <v>Screw 6x100 semi threaded HBS6100</v>
      </c>
      <c r="C150" s="479">
        <f t="array" ref="C150">index('Bill of Quantities'!$D:$O,match($B150,'Bill of Quantities'!$C:$C,0),match(C$2,'Bill of Quantities'!$D$2:$O$2,0))</f>
        <v>6</v>
      </c>
      <c r="D150" s="479" t="str">
        <f t="array" ref="D150">index('Bill of Quantities'!$D:$O,match($B150,'Bill of Quantities'!$C:$C,0),match(D$2,'Bill of Quantities'!$D$2:$O$2,0))</f>
        <v/>
      </c>
      <c r="E150" s="479">
        <f t="array" ref="E150">index('Bill of Quantities'!$D:$O,match($B150,'Bill of Quantities'!$C:$C,0),match(E$2,'Bill of Quantities'!$D$2:$O$2,0))</f>
        <v>100</v>
      </c>
      <c r="F150" s="485">
        <f t="array" ref="F150">index('Bill of Quantities'!$D:$O,match($B150,'Bill of Quantities'!$C:$C,0),match(F$2,'Bill of Quantities'!$D$2:$O$2,0))</f>
        <v>0.000002827433388</v>
      </c>
      <c r="G150" s="481">
        <f t="array" ref="G150">index('Bill of Quantities'!$D:$O,match($B150,'Bill of Quantities'!$C:$C,0),match(G$2,'Bill of Quantities'!$D$2:$O$2,0))</f>
        <v>0.02177123709</v>
      </c>
      <c r="H150" s="481" t="str">
        <f t="array" ref="H150">index('Bill of Quantities'!$D:$O,match($B150,'Bill of Quantities'!$C:$C,0),match(H$2,'Bill of Quantities'!$D$2:$O$2,0))</f>
        <v/>
      </c>
      <c r="I150" s="479">
        <f t="array" ref="I150">index('Bill of Quantities'!$D:$O,match($B150,'Bill of Quantities'!$C:$C,0),match(I$2,'Bill of Quantities'!$D$2:$O$2,0))</f>
        <v>1</v>
      </c>
      <c r="J150" s="479" t="str">
        <f t="array" ref="J150">index('Bill of Quantities'!$D:$O,match($B150,'Bill of Quantities'!$C:$C,0),match(J$2,'Bill of Quantities'!$D$2:$O$2,0))</f>
        <v>Screw</v>
      </c>
      <c r="K150" s="479" t="str">
        <f t="array" ref="K150">index('Bill of Quantities'!$D:$O,match($B150,'Bill of Quantities'!$C:$C,0),match(K$2,'Bill of Quantities'!$D$2:$O$2,0))</f>
        <v>Frames</v>
      </c>
      <c r="L150" s="482">
        <f t="array" ref="L150">index('Bill of Quantities'!$D:$O,match($B150,'Bill of Quantities'!$C:$C,0),match(L$2,'Bill of Quantities'!$D$2:$O$2,0))</f>
        <v>0.06</v>
      </c>
      <c r="M150" s="482">
        <f t="array" ref="M150">index('Bill of Quantities'!$D:$O,match($B150,'Bill of Quantities'!$C:$C,0),match(M$2,'Bill of Quantities'!$D$2:$O$2,0))</f>
        <v>0.03125</v>
      </c>
      <c r="N150" s="482">
        <f t="array" ref="N150">index('Bill of Quantities'!$D:$O,match($B150,'Bill of Quantities'!$C:$C,0),match(N$2,'Bill of Quantities'!$D$2:$O$2,0))</f>
        <v>0.09125</v>
      </c>
      <c r="O150" s="463">
        <f t="shared" ref="O150:R150" si="271">$A150*F150</f>
        <v>0.00002827433388</v>
      </c>
      <c r="P150" s="464">
        <f t="shared" si="271"/>
        <v>0.2177123709</v>
      </c>
      <c r="Q150" s="464">
        <f t="shared" si="271"/>
        <v>0</v>
      </c>
      <c r="R150" s="461">
        <f t="shared" si="271"/>
        <v>10</v>
      </c>
      <c r="S150" s="483">
        <f t="shared" ref="S150:U150" si="272">$A150*L150</f>
        <v>0.6</v>
      </c>
      <c r="T150" s="483">
        <f t="shared" si="272"/>
        <v>0.3125</v>
      </c>
      <c r="U150" s="483">
        <f t="shared" si="272"/>
        <v>0.9125</v>
      </c>
      <c r="V150" s="465" t="str">
        <f t="shared" si="260"/>
        <v>Partition wall frame 2442 x 2999 (ply)</v>
      </c>
      <c r="W150" s="354"/>
      <c r="X150" s="354"/>
      <c r="Y150" s="354"/>
      <c r="Z150" s="354"/>
      <c r="AA150" s="354"/>
      <c r="AB150" s="354"/>
      <c r="AC150" s="354"/>
    </row>
    <row r="151">
      <c r="A151" s="478">
        <f>A145*4+A146*4</f>
        <v>36</v>
      </c>
      <c r="B151" s="354" t="str">
        <f>'Bill of Quantities'!$C$30</f>
        <v>Screw 6x120 semi threaded HBS6120</v>
      </c>
      <c r="C151" s="479">
        <f t="array" ref="C151">index('Bill of Quantities'!$D:$O,match($B151,'Bill of Quantities'!$C:$C,0),match(C$2,'Bill of Quantities'!$D$2:$O$2,0))</f>
        <v>6</v>
      </c>
      <c r="D151" s="479" t="str">
        <f t="array" ref="D151">index('Bill of Quantities'!$D:$O,match($B151,'Bill of Quantities'!$C:$C,0),match(D$2,'Bill of Quantities'!$D$2:$O$2,0))</f>
        <v/>
      </c>
      <c r="E151" s="479">
        <f t="array" ref="E151">index('Bill of Quantities'!$D:$O,match($B151,'Bill of Quantities'!$C:$C,0),match(E$2,'Bill of Quantities'!$D$2:$O$2,0))</f>
        <v>120</v>
      </c>
      <c r="F151" s="485">
        <f t="array" ref="F151">index('Bill of Quantities'!$D:$O,match($B151,'Bill of Quantities'!$C:$C,0),match(F$2,'Bill of Quantities'!$D$2:$O$2,0))</f>
        <v>0.000003392920066</v>
      </c>
      <c r="G151" s="481">
        <f t="array" ref="G151">index('Bill of Quantities'!$D:$O,match($B151,'Bill of Quantities'!$C:$C,0),match(G$2,'Bill of Quantities'!$D$2:$O$2,0))</f>
        <v>0.02612548451</v>
      </c>
      <c r="H151" s="481" t="str">
        <f t="array" ref="H151">index('Bill of Quantities'!$D:$O,match($B151,'Bill of Quantities'!$C:$C,0),match(H$2,'Bill of Quantities'!$D$2:$O$2,0))</f>
        <v/>
      </c>
      <c r="I151" s="479">
        <f t="array" ref="I151">index('Bill of Quantities'!$D:$O,match($B151,'Bill of Quantities'!$C:$C,0),match(I$2,'Bill of Quantities'!$D$2:$O$2,0))</f>
        <v>1</v>
      </c>
      <c r="J151" s="479" t="str">
        <f t="array" ref="J151">index('Bill of Quantities'!$D:$O,match($B151,'Bill of Quantities'!$C:$C,0),match(J$2,'Bill of Quantities'!$D$2:$O$2,0))</f>
        <v>Screw</v>
      </c>
      <c r="K151" s="479" t="str">
        <f t="array" ref="K151">index('Bill of Quantities'!$D:$O,match($B151,'Bill of Quantities'!$C:$C,0),match(K$2,'Bill of Quantities'!$D$2:$O$2,0))</f>
        <v>Frames</v>
      </c>
      <c r="L151" s="482">
        <f t="array" ref="L151">index('Bill of Quantities'!$D:$O,match($B151,'Bill of Quantities'!$C:$C,0),match(L$2,'Bill of Quantities'!$D$2:$O$2,0))</f>
        <v>0.06</v>
      </c>
      <c r="M151" s="482">
        <f t="array" ref="M151">index('Bill of Quantities'!$D:$O,match($B151,'Bill of Quantities'!$C:$C,0),match(M$2,'Bill of Quantities'!$D$2:$O$2,0))</f>
        <v>0.03125</v>
      </c>
      <c r="N151" s="482">
        <f t="array" ref="N151">index('Bill of Quantities'!$D:$O,match($B151,'Bill of Quantities'!$C:$C,0),match(N$2,'Bill of Quantities'!$D$2:$O$2,0))</f>
        <v>0.09125</v>
      </c>
      <c r="O151" s="463">
        <f t="shared" ref="O151:R151" si="273">$A151*F151</f>
        <v>0.0001221451224</v>
      </c>
      <c r="P151" s="464">
        <f t="shared" si="273"/>
        <v>0.9405174423</v>
      </c>
      <c r="Q151" s="464">
        <f t="shared" si="273"/>
        <v>0</v>
      </c>
      <c r="R151" s="461">
        <f t="shared" si="273"/>
        <v>36</v>
      </c>
      <c r="S151" s="483">
        <f t="shared" ref="S151:U151" si="274">$A151*L151</f>
        <v>2.16</v>
      </c>
      <c r="T151" s="483">
        <f t="shared" si="274"/>
        <v>1.125</v>
      </c>
      <c r="U151" s="483">
        <f t="shared" si="274"/>
        <v>3.285</v>
      </c>
      <c r="V151" s="465" t="str">
        <f t="shared" si="260"/>
        <v>Partition wall frame 2442 x 2999 (ply)</v>
      </c>
      <c r="W151" s="354"/>
      <c r="X151" s="354"/>
      <c r="Y151" s="354"/>
      <c r="Z151" s="354"/>
      <c r="AA151" s="354"/>
      <c r="AB151" s="354"/>
      <c r="AC151" s="354"/>
    </row>
    <row r="152">
      <c r="A152" s="478">
        <f>(2442-250)*2.8/1000</f>
        <v>6.1376</v>
      </c>
      <c r="B152" s="354" t="str">
        <f>'Bill of Quantities'!C84</f>
        <v>Glass wool insulation (per sqm)</v>
      </c>
      <c r="C152" s="479">
        <f t="array" ref="C152">index('Bill of Quantities'!$D:$O,match($B152,'Bill of Quantities'!$C:$C,0),match(C$2,'Bill of Quantities'!$D$2:$O$2,0))</f>
        <v>1000</v>
      </c>
      <c r="D152" s="479">
        <f t="array" ref="D152">index('Bill of Quantities'!$D:$O,match($B152,'Bill of Quantities'!$C:$C,0),match(D$2,'Bill of Quantities'!$D$2:$O$2,0))</f>
        <v>50</v>
      </c>
      <c r="E152" s="479">
        <f t="array" ref="E152">index('Bill of Quantities'!$D:$O,match($B152,'Bill of Quantities'!$C:$C,0),match(E$2,'Bill of Quantities'!$D$2:$O$2,0))</f>
        <v>1000</v>
      </c>
      <c r="F152" s="480">
        <f t="array" ref="F152">index('Bill of Quantities'!$D:$O,match($B152,'Bill of Quantities'!$C:$C,0),match(F$2,'Bill of Quantities'!$D$2:$O$2,0))</f>
        <v>0.05</v>
      </c>
      <c r="G152" s="481">
        <f t="array" ref="G152">index('Bill of Quantities'!$D:$O,match($B152,'Bill of Quantities'!$C:$C,0),match(G$2,'Bill of Quantities'!$D$2:$O$2,0))</f>
        <v>2</v>
      </c>
      <c r="H152" s="481">
        <f t="array" ref="H152">index('Bill of Quantities'!$D:$O,match($B152,'Bill of Quantities'!$C:$C,0),match(H$2,'Bill of Quantities'!$D$2:$O$2,0))</f>
        <v>3.666</v>
      </c>
      <c r="I152" s="479">
        <f t="array" ref="I152">index('Bill of Quantities'!$D:$O,match($B152,'Bill of Quantities'!$C:$C,0),match(I$2,'Bill of Quantities'!$D$2:$O$2,0))</f>
        <v>10</v>
      </c>
      <c r="J152" s="479" t="str">
        <f t="array" ref="J152">index('Bill of Quantities'!$D:$O,match($B152,'Bill of Quantities'!$C:$C,0),match(J$2,'Bill of Quantities'!$D$2:$O$2,0))</f>
        <v>Insulation</v>
      </c>
      <c r="K152" s="479" t="str">
        <f t="array" ref="K152">index('Bill of Quantities'!$D:$O,match($B152,'Bill of Quantities'!$C:$C,0),match(K$2,'Bill of Quantities'!$D$2:$O$2,0))</f>
        <v>Glass wool</v>
      </c>
      <c r="L152" s="482">
        <f t="array" ref="L152">index('Bill of Quantities'!$D:$O,match($B152,'Bill of Quantities'!$C:$C,0),match(L$2,'Bill of Quantities'!$D$2:$O$2,0))</f>
        <v>3.6</v>
      </c>
      <c r="M152" s="482">
        <f t="array" ref="M152">index('Bill of Quantities'!$D:$O,match($B152,'Bill of Quantities'!$C:$C,0),match(M$2,'Bill of Quantities'!$D$2:$O$2,0))</f>
        <v>0.3125</v>
      </c>
      <c r="N152" s="482">
        <f t="array" ref="N152">index('Bill of Quantities'!$D:$O,match($B152,'Bill of Quantities'!$C:$C,0),match(N$2,'Bill of Quantities'!$D$2:$O$2,0))</f>
        <v>3.9125</v>
      </c>
      <c r="O152" s="463">
        <f t="shared" ref="O152:R152" si="275">$A152*F152</f>
        <v>0.30688</v>
      </c>
      <c r="P152" s="464">
        <f t="shared" si="275"/>
        <v>12.2752</v>
      </c>
      <c r="Q152" s="464">
        <f t="shared" si="275"/>
        <v>22.5004416</v>
      </c>
      <c r="R152" s="461">
        <f t="shared" si="275"/>
        <v>61.376</v>
      </c>
      <c r="S152" s="483">
        <f t="shared" ref="S152:U152" si="276">$A152*L152</f>
        <v>22.09536</v>
      </c>
      <c r="T152" s="483">
        <f t="shared" si="276"/>
        <v>1.918</v>
      </c>
      <c r="U152" s="483">
        <f t="shared" si="276"/>
        <v>24.01336</v>
      </c>
      <c r="V152" s="465" t="str">
        <f t="shared" si="260"/>
        <v>Partition wall frame 2442 x 2999 (ply)</v>
      </c>
      <c r="W152" s="354"/>
      <c r="X152" s="354"/>
      <c r="Y152" s="354"/>
      <c r="Z152" s="354"/>
      <c r="AA152" s="354"/>
      <c r="AB152" s="354"/>
      <c r="AC152" s="354"/>
    </row>
    <row r="153">
      <c r="A153" s="478"/>
      <c r="C153" s="461"/>
      <c r="D153" s="461"/>
      <c r="E153" s="461"/>
      <c r="F153" s="462"/>
      <c r="G153" s="461"/>
      <c r="H153" s="461"/>
      <c r="I153" s="461"/>
      <c r="J153" s="461"/>
      <c r="K153" s="461"/>
      <c r="L153" s="461"/>
      <c r="M153" s="461"/>
      <c r="N153" s="461"/>
      <c r="O153" s="463"/>
      <c r="P153" s="464"/>
      <c r="Q153" s="464"/>
      <c r="R153" s="461"/>
      <c r="S153" s="461"/>
      <c r="T153" s="354"/>
      <c r="U153" s="354"/>
      <c r="V153" s="465"/>
      <c r="W153" s="354"/>
      <c r="X153" s="354"/>
      <c r="Y153" s="354"/>
      <c r="Z153" s="354"/>
      <c r="AA153" s="354"/>
      <c r="AB153" s="354"/>
      <c r="AC153" s="354"/>
    </row>
    <row r="154">
      <c r="A154" s="468" t="s">
        <v>678</v>
      </c>
      <c r="B154" s="469"/>
      <c r="C154" s="487">
        <v>3000.0</v>
      </c>
      <c r="D154" s="470">
        <f>75+10+9+10+9</f>
        <v>113</v>
      </c>
      <c r="E154" s="487">
        <v>1000.0</v>
      </c>
      <c r="F154" s="488">
        <f>D154*C154*E154*0.0000000001</f>
        <v>0.0339</v>
      </c>
      <c r="G154" s="473"/>
      <c r="H154" s="473"/>
      <c r="I154" s="473"/>
      <c r="J154" s="470"/>
      <c r="K154" s="470"/>
      <c r="L154" s="470"/>
      <c r="M154" s="470"/>
      <c r="N154" s="470"/>
      <c r="O154" s="474"/>
      <c r="P154" s="475"/>
      <c r="Q154" s="475"/>
      <c r="R154" s="475"/>
      <c r="S154" s="504"/>
      <c r="T154" s="504"/>
      <c r="U154" s="504"/>
      <c r="V154" s="477" t="str">
        <f t="shared" ref="V154:V163" si="279">$A$154</f>
        <v>Partition wall frame per m1</v>
      </c>
      <c r="W154" s="476"/>
      <c r="X154" s="476"/>
      <c r="Y154" s="476">
        <f>C154*E154*0.000001</f>
        <v>3</v>
      </c>
      <c r="Z154" s="476"/>
      <c r="AA154" s="476"/>
      <c r="AB154" s="476"/>
      <c r="AC154" s="476"/>
    </row>
    <row r="155">
      <c r="A155" s="505">
        <f t="shared" ref="A155:A157" si="280">A144/$E$143*1000</f>
        <v>0.819000819</v>
      </c>
      <c r="B155" s="354" t="str">
        <f>B144</f>
        <v>Wall Batten 46 x 71 x 2442</v>
      </c>
      <c r="C155" s="479">
        <f t="array" ref="C155">index('Bill of Quantities'!$D:$O,match($B155,'Bill of Quantities'!$C:$C,0),match(C$2,'Bill of Quantities'!$D$2:$O$2,0))</f>
        <v>46</v>
      </c>
      <c r="D155" s="479">
        <f t="array" ref="D155">index('Bill of Quantities'!$D:$O,match($B155,'Bill of Quantities'!$C:$C,0),match(D$2,'Bill of Quantities'!$D$2:$O$2,0))</f>
        <v>71</v>
      </c>
      <c r="E155" s="479">
        <f t="array" ref="E155">index('Bill of Quantities'!$D:$O,match($B155,'Bill of Quantities'!$C:$C,0),match(E$2,'Bill of Quantities'!$D$2:$O$2,0))</f>
        <v>2442</v>
      </c>
      <c r="F155" s="480">
        <f t="array" ref="F155">index('Bill of Quantities'!$D:$O,match($B155,'Bill of Quantities'!$C:$C,0),match(F$2,'Bill of Quantities'!$D$2:$O$2,0))</f>
        <v>0.007975572</v>
      </c>
      <c r="G155" s="481">
        <f t="array" ref="G155">index('Bill of Quantities'!$D:$O,match($B155,'Bill of Quantities'!$C:$C,0),match(G$2,'Bill of Quantities'!$D$2:$O$2,0))</f>
        <v>4.474295892</v>
      </c>
      <c r="H155" s="481">
        <f t="array" ref="H155">index('Bill of Quantities'!$D:$O,match($B155,'Bill of Quantities'!$C:$C,0),match(H$2,'Bill of Quantities'!$D$2:$O$2,0))</f>
        <v>7.207277174</v>
      </c>
      <c r="I155" s="479">
        <f t="array" ref="I155">index('Bill of Quantities'!$D:$O,match($B155,'Bill of Quantities'!$C:$C,0),match(I$2,'Bill of Quantities'!$D$2:$O$2,0))</f>
        <v>5</v>
      </c>
      <c r="J155" s="479" t="str">
        <f t="array" ref="J155">index('Bill of Quantities'!$D:$O,match($B155,'Bill of Quantities'!$C:$C,0),match(J$2,'Bill of Quantities'!$D$2:$O$2,0))</f>
        <v>Wall</v>
      </c>
      <c r="K155" s="479" t="str">
        <f t="array" ref="K155">index('Bill of Quantities'!$D:$O,match($B155,'Bill of Quantities'!$C:$C,0),match(K$2,'Bill of Quantities'!$D$2:$O$2,0))</f>
        <v>Batten</v>
      </c>
      <c r="L155" s="482">
        <f t="array" ref="L155">index('Bill of Quantities'!$D:$O,match($B155,'Bill of Quantities'!$C:$C,0),match(L$2,'Bill of Quantities'!$D$2:$O$2,0))</f>
        <v>2.0164284</v>
      </c>
      <c r="M155" s="482">
        <f t="array" ref="M155">index('Bill of Quantities'!$D:$O,match($B155,'Bill of Quantities'!$C:$C,0),match(M$2,'Bill of Quantities'!$D$2:$O$2,0))</f>
        <v>0.15625</v>
      </c>
      <c r="N155" s="482">
        <f t="array" ref="N155">index('Bill of Quantities'!$D:$O,match($B155,'Bill of Quantities'!$C:$C,0),match(N$2,'Bill of Quantities'!$D$2:$O$2,0))</f>
        <v>2.1726784</v>
      </c>
      <c r="O155" s="463">
        <f t="shared" ref="O155:R155" si="277">$A155*F155</f>
        <v>0.006532</v>
      </c>
      <c r="P155" s="464">
        <f t="shared" si="277"/>
        <v>3.664452</v>
      </c>
      <c r="Q155" s="464">
        <f t="shared" si="277"/>
        <v>5.902765908</v>
      </c>
      <c r="R155" s="461">
        <f t="shared" si="277"/>
        <v>4.095004095</v>
      </c>
      <c r="S155" s="483">
        <f t="shared" ref="S155:U155" si="278">$A155*L155</f>
        <v>1.651456511</v>
      </c>
      <c r="T155" s="483">
        <f t="shared" si="278"/>
        <v>0.127968878</v>
      </c>
      <c r="U155" s="483">
        <f t="shared" si="278"/>
        <v>1.779425389</v>
      </c>
      <c r="V155" s="465" t="str">
        <f t="shared" si="279"/>
        <v>Partition wall frame per m1</v>
      </c>
      <c r="W155" s="354">
        <f t="array" ref="W155">A155*index('Project Costs'!A:A,match(V155,'Project Costs'!B:B,0),1)</f>
        <v>22.11302211</v>
      </c>
      <c r="X155" s="354">
        <f t="shared" ref="X155:X163" si="283">W155*R155/60</f>
        <v>1.509215268</v>
      </c>
      <c r="Y155" s="354"/>
      <c r="Z155" s="354"/>
      <c r="AA155" s="354"/>
      <c r="AB155" s="354"/>
      <c r="AC155" s="354"/>
    </row>
    <row r="156">
      <c r="A156" s="505">
        <f t="shared" si="280"/>
        <v>2.047502048</v>
      </c>
      <c r="B156" s="354" t="str">
        <f>'Bill of Quantities'!C103</f>
        <v>Wall Stud 46 x 71 x 2960</v>
      </c>
      <c r="C156" s="479">
        <f t="array" ref="C156">index('Bill of Quantities'!$D:$O,match($B156,'Bill of Quantities'!$C:$C,0),match(C$2,'Bill of Quantities'!$D$2:$O$2,0))</f>
        <v>46</v>
      </c>
      <c r="D156" s="479">
        <f t="array" ref="D156">index('Bill of Quantities'!$D:$O,match($B156,'Bill of Quantities'!$C:$C,0),match(D$2,'Bill of Quantities'!$D$2:$O$2,0))</f>
        <v>71</v>
      </c>
      <c r="E156" s="479">
        <f t="array" ref="E156">index('Bill of Quantities'!$D:$O,match($B156,'Bill of Quantities'!$C:$C,0),match(E$2,'Bill of Quantities'!$D$2:$O$2,0))</f>
        <v>2960</v>
      </c>
      <c r="F156" s="480">
        <f t="array" ref="F156">index('Bill of Quantities'!$D:$O,match($B156,'Bill of Quantities'!$C:$C,0),match(F$2,'Bill of Quantities'!$D$2:$O$2,0))</f>
        <v>0.00966736</v>
      </c>
      <c r="G156" s="481">
        <f t="array" ref="G156">index('Bill of Quantities'!$D:$O,match($B156,'Bill of Quantities'!$C:$C,0),match(G$2,'Bill of Quantities'!$D$2:$O$2,0))</f>
        <v>5.42338896</v>
      </c>
      <c r="H156" s="481">
        <f t="array" ref="H156">index('Bill of Quantities'!$D:$O,match($B156,'Bill of Quantities'!$C:$C,0),match(H$2,'Bill of Quantities'!$D$2:$O$2,0))</f>
        <v>8.736093544</v>
      </c>
      <c r="I156" s="479">
        <f t="array" ref="I156">index('Bill of Quantities'!$D:$O,match($B156,'Bill of Quantities'!$C:$C,0),match(I$2,'Bill of Quantities'!$D$2:$O$2,0))</f>
        <v>5</v>
      </c>
      <c r="J156" s="479" t="str">
        <f t="array" ref="J156">index('Bill of Quantities'!$D:$O,match($B156,'Bill of Quantities'!$C:$C,0),match(J$2,'Bill of Quantities'!$D$2:$O$2,0))</f>
        <v>Wall</v>
      </c>
      <c r="K156" s="479" t="str">
        <f t="array" ref="K156">index('Bill of Quantities'!$D:$O,match($B156,'Bill of Quantities'!$C:$C,0),match(K$2,'Bill of Quantities'!$D$2:$O$2,0))</f>
        <v>Stud</v>
      </c>
      <c r="L156" s="482">
        <f t="array" ref="L156">index('Bill of Quantities'!$D:$O,match($B156,'Bill of Quantities'!$C:$C,0),match(L$2,'Bill of Quantities'!$D$2:$O$2,0))</f>
        <v>2.55345678</v>
      </c>
      <c r="M156" s="482">
        <f t="array" ref="M156">index('Bill of Quantities'!$D:$O,match($B156,'Bill of Quantities'!$C:$C,0),match(M$2,'Bill of Quantities'!$D$2:$O$2,0))</f>
        <v>0.15625</v>
      </c>
      <c r="N156" s="482">
        <f t="array" ref="N156">index('Bill of Quantities'!$D:$O,match($B156,'Bill of Quantities'!$C:$C,0),match(N$2,'Bill of Quantities'!$D$2:$O$2,0))</f>
        <v>2.70970678</v>
      </c>
      <c r="O156" s="463">
        <f t="shared" ref="O156:R156" si="281">$A156*F156</f>
        <v>0.01979393939</v>
      </c>
      <c r="P156" s="464">
        <f t="shared" si="281"/>
        <v>11.1044</v>
      </c>
      <c r="Q156" s="464">
        <f t="shared" si="281"/>
        <v>17.88716942</v>
      </c>
      <c r="R156" s="461">
        <f t="shared" si="281"/>
        <v>10.23751024</v>
      </c>
      <c r="S156" s="483">
        <f t="shared" ref="S156:U156" si="282">$A156*L156</f>
        <v>5.228207985</v>
      </c>
      <c r="T156" s="483">
        <f t="shared" si="282"/>
        <v>0.3199221949</v>
      </c>
      <c r="U156" s="483">
        <f t="shared" si="282"/>
        <v>5.54813018</v>
      </c>
      <c r="V156" s="465" t="str">
        <f t="shared" si="279"/>
        <v>Partition wall frame per m1</v>
      </c>
      <c r="W156" s="354">
        <f t="array" ref="W156">A156*index('Project Costs'!A:A,match(V156,'Project Costs'!B:B,0),1)</f>
        <v>55.28255528</v>
      </c>
      <c r="X156" s="354">
        <f t="shared" si="283"/>
        <v>9.432595428</v>
      </c>
      <c r="Y156" s="354"/>
      <c r="Z156" s="354"/>
      <c r="AA156" s="354"/>
      <c r="AB156" s="354"/>
      <c r="AC156" s="354"/>
    </row>
    <row r="157">
      <c r="A157" s="505">
        <f t="shared" si="280"/>
        <v>1.638001638</v>
      </c>
      <c r="B157" s="354" t="str">
        <f>B146</f>
        <v>Wall Support Block 46 x 71 x 548</v>
      </c>
      <c r="C157" s="479">
        <f t="array" ref="C157">index('Bill of Quantities'!$D:$O,match($B157,'Bill of Quantities'!$C:$C,0),match(C$2,'Bill of Quantities'!$D$2:$O$2,0))</f>
        <v>46</v>
      </c>
      <c r="D157" s="479">
        <f t="array" ref="D157">index('Bill of Quantities'!$D:$O,match($B157,'Bill of Quantities'!$C:$C,0),match(D$2,'Bill of Quantities'!$D$2:$O$2,0))</f>
        <v>71</v>
      </c>
      <c r="E157" s="479">
        <f t="array" ref="E157">index('Bill of Quantities'!$D:$O,match($B157,'Bill of Quantities'!$C:$C,0),match(E$2,'Bill of Quantities'!$D$2:$O$2,0))</f>
        <v>548</v>
      </c>
      <c r="F157" s="480">
        <f t="array" ref="F157">index('Bill of Quantities'!$D:$O,match($B157,'Bill of Quantities'!$C:$C,0),match(F$2,'Bill of Quantities'!$D$2:$O$2,0))</f>
        <v>0.001789768</v>
      </c>
      <c r="G157" s="481">
        <f t="array" ref="G157">index('Bill of Quantities'!$D:$O,match($B157,'Bill of Quantities'!$C:$C,0),match(G$2,'Bill of Quantities'!$D$2:$O$2,0))</f>
        <v>1.004059848</v>
      </c>
      <c r="H157" s="481">
        <f t="array" ref="H157">index('Bill of Quantities'!$D:$O,match($B157,'Bill of Quantities'!$C:$C,0),match(H$2,'Bill of Quantities'!$D$2:$O$2,0))</f>
        <v>1.617357859</v>
      </c>
      <c r="I157" s="479">
        <f t="array" ref="I157">index('Bill of Quantities'!$D:$O,match($B157,'Bill of Quantities'!$C:$C,0),match(I$2,'Bill of Quantities'!$D$2:$O$2,0))</f>
        <v>5</v>
      </c>
      <c r="J157" s="479" t="str">
        <f t="array" ref="J157">index('Bill of Quantities'!$D:$O,match($B157,'Bill of Quantities'!$C:$C,0),match(J$2,'Bill of Quantities'!$D$2:$O$2,0))</f>
        <v>Wall</v>
      </c>
      <c r="K157" s="479" t="str">
        <f t="array" ref="K157">index('Bill of Quantities'!$D:$O,match($B157,'Bill of Quantities'!$C:$C,0),match(K$2,'Bill of Quantities'!$D$2:$O$2,0))</f>
        <v>Support Block</v>
      </c>
      <c r="L157" s="482">
        <f t="array" ref="L157">index('Bill of Quantities'!$D:$O,match($B157,'Bill of Quantities'!$C:$C,0),match(L$2,'Bill of Quantities'!$D$2:$O$2,0))</f>
        <v>0.5041071</v>
      </c>
      <c r="M157" s="482">
        <f t="array" ref="M157">index('Bill of Quantities'!$D:$O,match($B157,'Bill of Quantities'!$C:$C,0),match(M$2,'Bill of Quantities'!$D$2:$O$2,0))</f>
        <v>0.15625</v>
      </c>
      <c r="N157" s="482">
        <f t="array" ref="N157">index('Bill of Quantities'!$D:$O,match($B157,'Bill of Quantities'!$C:$C,0),match(N$2,'Bill of Quantities'!$D$2:$O$2,0))</f>
        <v>0.6603571</v>
      </c>
      <c r="O157" s="463">
        <f t="shared" ref="O157:R157" si="284">$A157*F157</f>
        <v>0.002931642916</v>
      </c>
      <c r="P157" s="464">
        <f t="shared" si="284"/>
        <v>1.644651676</v>
      </c>
      <c r="Q157" s="464">
        <f t="shared" si="284"/>
        <v>2.649234822</v>
      </c>
      <c r="R157" s="461">
        <f t="shared" si="284"/>
        <v>8.19000819</v>
      </c>
      <c r="S157" s="483">
        <f t="shared" ref="S157:U157" si="285">$A157*L157</f>
        <v>0.8257282555</v>
      </c>
      <c r="T157" s="483">
        <f t="shared" si="285"/>
        <v>0.2559377559</v>
      </c>
      <c r="U157" s="483">
        <f t="shared" si="285"/>
        <v>1.081666011</v>
      </c>
      <c r="V157" s="465" t="str">
        <f t="shared" si="279"/>
        <v>Partition wall frame per m1</v>
      </c>
      <c r="W157" s="354">
        <f t="array" ref="W157">A157*index('Project Costs'!A:A,match(V157,'Project Costs'!B:B,0),1)</f>
        <v>44.22604423</v>
      </c>
      <c r="X157" s="354">
        <f t="shared" si="283"/>
        <v>6.036861074</v>
      </c>
      <c r="Y157" s="354"/>
      <c r="Z157" s="354"/>
      <c r="AA157" s="354"/>
      <c r="AB157" s="354"/>
      <c r="AC157" s="354"/>
    </row>
    <row r="158">
      <c r="A158" s="505">
        <f>A147/$E$143*1000*1.1</f>
        <v>2.027027027</v>
      </c>
      <c r="B158" s="354" t="str">
        <f>'Bill of Quantities'!C54</f>
        <v>Plywood 12 x 1220 x 2440</v>
      </c>
      <c r="C158" s="479">
        <f t="array" ref="C158">index('Bill of Quantities'!$D:$O,match($B158,'Bill of Quantities'!$C:$C,0),match(C$2,'Bill of Quantities'!$D$2:$O$2,0))</f>
        <v>12</v>
      </c>
      <c r="D158" s="479">
        <f t="array" ref="D158">index('Bill of Quantities'!$D:$O,match($B158,'Bill of Quantities'!$C:$C,0),match(D$2,'Bill of Quantities'!$D$2:$O$2,0))</f>
        <v>1220</v>
      </c>
      <c r="E158" s="479">
        <f t="array" ref="E158">index('Bill of Quantities'!$D:$O,match($B158,'Bill of Quantities'!$C:$C,0),match(E$2,'Bill of Quantities'!$D$2:$O$2,0))</f>
        <v>2440</v>
      </c>
      <c r="F158" s="480">
        <f t="array" ref="F158">index('Bill of Quantities'!$D:$O,match($B158,'Bill of Quantities'!$C:$C,0),match(F$2,'Bill of Quantities'!$D$2:$O$2,0))</f>
        <v>0.0357216</v>
      </c>
      <c r="G158" s="481">
        <f t="array" ref="G158">index('Bill of Quantities'!$D:$O,match($B158,'Bill of Quantities'!$C:$C,0),match(G$2,'Bill of Quantities'!$D$2:$O$2,0))</f>
        <v>18.218016</v>
      </c>
      <c r="H158" s="481">
        <f t="array" ref="H158">index('Bill of Quantities'!$D:$O,match($B158,'Bill of Quantities'!$C:$C,0),match(H$2,'Bill of Quantities'!$D$2:$O$2,0))</f>
        <v>29.38638853</v>
      </c>
      <c r="I158" s="479">
        <f t="array" ref="I158">index('Bill of Quantities'!$D:$O,match($B158,'Bill of Quantities'!$C:$C,0),match(I$2,'Bill of Quantities'!$D$2:$O$2,0))</f>
        <v>10</v>
      </c>
      <c r="J158" s="479" t="str">
        <f t="array" ref="J158">index('Bill of Quantities'!$D:$O,match($B158,'Bill of Quantities'!$C:$C,0),match(J$2,'Bill of Quantities'!$D$2:$O$2,0))</f>
        <v>Board</v>
      </c>
      <c r="K158" s="479" t="str">
        <f t="array" ref="K158">index('Bill of Quantities'!$D:$O,match($B158,'Bill of Quantities'!$C:$C,0),match(K$2,'Bill of Quantities'!$D$2:$O$2,0))</f>
        <v>Plywood</v>
      </c>
      <c r="L158" s="482">
        <f t="array" ref="L158">index('Bill of Quantities'!$D:$O,match($B158,'Bill of Quantities'!$C:$C,0),match(L$2,'Bill of Quantities'!$D$2:$O$2,0))</f>
        <v>12.1392579</v>
      </c>
      <c r="M158" s="482">
        <f t="array" ref="M158">index('Bill of Quantities'!$D:$O,match($B158,'Bill of Quantities'!$C:$C,0),match(M$2,'Bill of Quantities'!$D$2:$O$2,0))</f>
        <v>0.3125</v>
      </c>
      <c r="N158" s="482">
        <f t="array" ref="N158">index('Bill of Quantities'!$D:$O,match($B158,'Bill of Quantities'!$C:$C,0),match(N$2,'Bill of Quantities'!$D$2:$O$2,0))</f>
        <v>12.4517579</v>
      </c>
      <c r="O158" s="463">
        <f t="shared" ref="O158:R158" si="286">$A158*F158</f>
        <v>0.07240864865</v>
      </c>
      <c r="P158" s="464">
        <f t="shared" si="286"/>
        <v>36.92841081</v>
      </c>
      <c r="Q158" s="464">
        <f t="shared" si="286"/>
        <v>59.56700377</v>
      </c>
      <c r="R158" s="461">
        <f t="shared" si="286"/>
        <v>20.27027027</v>
      </c>
      <c r="S158" s="483">
        <f t="shared" ref="S158:U158" si="287">$A158*L158</f>
        <v>24.60660386</v>
      </c>
      <c r="T158" s="483">
        <f t="shared" si="287"/>
        <v>0.6334459459</v>
      </c>
      <c r="U158" s="483">
        <f t="shared" si="287"/>
        <v>25.2400498</v>
      </c>
      <c r="V158" s="465" t="str">
        <f t="shared" si="279"/>
        <v>Partition wall frame per m1</v>
      </c>
      <c r="W158" s="354">
        <f t="array" ref="W158">A158*index('Project Costs'!A:A,match(V158,'Project Costs'!B:B,0),1)</f>
        <v>54.72972973</v>
      </c>
      <c r="X158" s="354">
        <f t="shared" si="283"/>
        <v>18.48977356</v>
      </c>
      <c r="Y158" s="354"/>
      <c r="Z158" s="354"/>
      <c r="AA158" s="354"/>
      <c r="AB158" s="354"/>
      <c r="AC158" s="354"/>
    </row>
    <row r="159">
      <c r="A159" s="505">
        <f t="shared" ref="A159:A163" si="290">A148/$E$143*1000</f>
        <v>0.819000819</v>
      </c>
      <c r="B159" s="354" t="str">
        <f>'Bill of Quantities'!$C$112</f>
        <v>Back Batten 22 x 46 x 2440</v>
      </c>
      <c r="C159" s="479">
        <f t="array" ref="C159">index('Bill of Quantities'!$D:$O,match($B159,'Bill of Quantities'!$C:$C,0),match(C$2,'Bill of Quantities'!$D$2:$O$2,0))</f>
        <v>22</v>
      </c>
      <c r="D159" s="479">
        <f t="array" ref="D159">index('Bill of Quantities'!$D:$O,match($B159,'Bill of Quantities'!$C:$C,0),match(D$2,'Bill of Quantities'!$D$2:$O$2,0))</f>
        <v>46</v>
      </c>
      <c r="E159" s="479">
        <f t="array" ref="E159">index('Bill of Quantities'!$D:$O,match($B159,'Bill of Quantities'!$C:$C,0),match(E$2,'Bill of Quantities'!$D$2:$O$2,0))</f>
        <v>2440</v>
      </c>
      <c r="F159" s="480">
        <f t="array" ref="F159">index('Bill of Quantities'!$D:$O,match($B159,'Bill of Quantities'!$C:$C,0),match(F$2,'Bill of Quantities'!$D$2:$O$2,0))</f>
        <v>0.00246928</v>
      </c>
      <c r="G159" s="481">
        <f t="array" ref="G159">index('Bill of Quantities'!$D:$O,match($B159,'Bill of Quantities'!$C:$C,0),match(G$2,'Bill of Quantities'!$D$2:$O$2,0))</f>
        <v>1.38526608</v>
      </c>
      <c r="H159" s="481">
        <f t="array" ref="H159">index('Bill of Quantities'!$D:$O,match($B159,'Bill of Quantities'!$C:$C,0),match(H$2,'Bill of Quantities'!$D$2:$O$2,0))</f>
        <v>2.231411788</v>
      </c>
      <c r="I159" s="479">
        <f t="array" ref="I159">index('Bill of Quantities'!$D:$O,match($B159,'Bill of Quantities'!$C:$C,0),match(I$2,'Bill of Quantities'!$D$2:$O$2,0))</f>
        <v>5</v>
      </c>
      <c r="J159" s="479" t="str">
        <f t="array" ref="J159">index('Bill of Quantities'!$D:$O,match($B159,'Bill of Quantities'!$C:$C,0),match(J$2,'Bill of Quantities'!$D$2:$O$2,0))</f>
        <v>Back</v>
      </c>
      <c r="K159" s="479" t="str">
        <f t="array" ref="K159">index('Bill of Quantities'!$D:$O,match($B159,'Bill of Quantities'!$C:$C,0),match(K$2,'Bill of Quantities'!$D$2:$O$2,0))</f>
        <v>Batten</v>
      </c>
      <c r="L159" s="482">
        <f t="array" ref="L159">index('Bill of Quantities'!$D:$O,match($B159,'Bill of Quantities'!$C:$C,0),match(L$2,'Bill of Quantities'!$D$2:$O$2,0))</f>
        <v>0.644644</v>
      </c>
      <c r="M159" s="482">
        <f t="array" ref="M159">index('Bill of Quantities'!$D:$O,match($B159,'Bill of Quantities'!$C:$C,0),match(M$2,'Bill of Quantities'!$D$2:$O$2,0))</f>
        <v>0.15625</v>
      </c>
      <c r="N159" s="482">
        <f t="array" ref="N159">index('Bill of Quantities'!$D:$O,match($B159,'Bill of Quantities'!$C:$C,0),match(N$2,'Bill of Quantities'!$D$2:$O$2,0))</f>
        <v>0.800894</v>
      </c>
      <c r="O159" s="463">
        <f t="shared" ref="O159:R159" si="288">$A159*F159</f>
        <v>0.002022342342</v>
      </c>
      <c r="P159" s="464">
        <f t="shared" si="288"/>
        <v>1.134534054</v>
      </c>
      <c r="Q159" s="464">
        <f t="shared" si="288"/>
        <v>1.827528082</v>
      </c>
      <c r="R159" s="461">
        <f t="shared" si="288"/>
        <v>4.095004095</v>
      </c>
      <c r="S159" s="483">
        <f t="shared" ref="S159:U159" si="289">$A159*L159</f>
        <v>0.527963964</v>
      </c>
      <c r="T159" s="483">
        <f t="shared" si="289"/>
        <v>0.127968878</v>
      </c>
      <c r="U159" s="483">
        <f t="shared" si="289"/>
        <v>0.6559328419</v>
      </c>
      <c r="V159" s="465" t="str">
        <f t="shared" si="279"/>
        <v>Partition wall frame per m1</v>
      </c>
      <c r="W159" s="354">
        <f t="array" ref="W159">A159*index('Project Costs'!A:A,match(V159,'Project Costs'!B:B,0),1)</f>
        <v>22.11302211</v>
      </c>
      <c r="X159" s="354">
        <f t="shared" si="283"/>
        <v>1.509215268</v>
      </c>
      <c r="Y159" s="354"/>
      <c r="Z159" s="354"/>
      <c r="AA159" s="354"/>
      <c r="AB159" s="354"/>
      <c r="AC159" s="354"/>
    </row>
    <row r="160">
      <c r="A160" s="505">
        <f t="shared" si="290"/>
        <v>55.28255528</v>
      </c>
      <c r="B160" s="354" t="str">
        <f t="shared" ref="B160:B163" si="293">B149</f>
        <v>Screw 4x40 semi threaded HBS440</v>
      </c>
      <c r="C160" s="479">
        <f t="array" ref="C160">index('Bill of Quantities'!$D:$O,match($B160,'Bill of Quantities'!$C:$C,0),match(C$2,'Bill of Quantities'!$D$2:$O$2,0))</f>
        <v>4</v>
      </c>
      <c r="D160" s="479" t="str">
        <f t="array" ref="D160">index('Bill of Quantities'!$D:$O,match($B160,'Bill of Quantities'!$C:$C,0),match(D$2,'Bill of Quantities'!$D$2:$O$2,0))</f>
        <v/>
      </c>
      <c r="E160" s="479">
        <f t="array" ref="E160">index('Bill of Quantities'!$D:$O,match($B160,'Bill of Quantities'!$C:$C,0),match(E$2,'Bill of Quantities'!$D$2:$O$2,0))</f>
        <v>40</v>
      </c>
      <c r="F160" s="485">
        <f t="array" ref="F160">index('Bill of Quantities'!$D:$O,match($B160,'Bill of Quantities'!$C:$C,0),match(F$2,'Bill of Quantities'!$D$2:$O$2,0))</f>
        <v>0.0000005026548246</v>
      </c>
      <c r="G160" s="481">
        <f t="array" ref="G160">index('Bill of Quantities'!$D:$O,match($B160,'Bill of Quantities'!$C:$C,0),match(G$2,'Bill of Quantities'!$D$2:$O$2,0))</f>
        <v>0.003870442149</v>
      </c>
      <c r="H160" s="481" t="str">
        <f t="array" ref="H160">index('Bill of Quantities'!$D:$O,match($B160,'Bill of Quantities'!$C:$C,0),match(H$2,'Bill of Quantities'!$D$2:$O$2,0))</f>
        <v/>
      </c>
      <c r="I160" s="479">
        <f t="array" ref="I160">index('Bill of Quantities'!$D:$O,match($B160,'Bill of Quantities'!$C:$C,0),match(I$2,'Bill of Quantities'!$D$2:$O$2,0))</f>
        <v>1</v>
      </c>
      <c r="J160" s="479" t="str">
        <f t="array" ref="J160">index('Bill of Quantities'!$D:$O,match($B160,'Bill of Quantities'!$C:$C,0),match(J$2,'Bill of Quantities'!$D$2:$O$2,0))</f>
        <v>Screw</v>
      </c>
      <c r="K160" s="479" t="str">
        <f t="array" ref="K160">index('Bill of Quantities'!$D:$O,match($B160,'Bill of Quantities'!$C:$C,0),match(K$2,'Bill of Quantities'!$D$2:$O$2,0))</f>
        <v>Boards</v>
      </c>
      <c r="L160" s="482">
        <f t="array" ref="L160">index('Bill of Quantities'!$D:$O,match($B160,'Bill of Quantities'!$C:$C,0),match(L$2,'Bill of Quantities'!$D$2:$O$2,0))</f>
        <v>0.012</v>
      </c>
      <c r="M160" s="482">
        <f t="array" ref="M160">index('Bill of Quantities'!$D:$O,match($B160,'Bill of Quantities'!$C:$C,0),match(M$2,'Bill of Quantities'!$D$2:$O$2,0))</f>
        <v>0.03125</v>
      </c>
      <c r="N160" s="482">
        <f t="array" ref="N160">index('Bill of Quantities'!$D:$O,match($B160,'Bill of Quantities'!$C:$C,0),match(N$2,'Bill of Quantities'!$D$2:$O$2,0))</f>
        <v>0.04325</v>
      </c>
      <c r="O160" s="463">
        <f t="shared" ref="O160:R160" si="291">$A160*F160</f>
        <v>0.00002778804313</v>
      </c>
      <c r="P160" s="464">
        <f t="shared" si="291"/>
        <v>0.2139679321</v>
      </c>
      <c r="Q160" s="464">
        <f t="shared" si="291"/>
        <v>0</v>
      </c>
      <c r="R160" s="461">
        <f t="shared" si="291"/>
        <v>55.28255528</v>
      </c>
      <c r="S160" s="483">
        <f t="shared" ref="S160:U160" si="292">$A160*L160</f>
        <v>0.6633906634</v>
      </c>
      <c r="T160" s="483">
        <f t="shared" si="292"/>
        <v>1.727579853</v>
      </c>
      <c r="U160" s="483">
        <f t="shared" si="292"/>
        <v>2.390970516</v>
      </c>
      <c r="V160" s="465" t="str">
        <f t="shared" si="279"/>
        <v>Partition wall frame per m1</v>
      </c>
      <c r="W160" s="354">
        <f t="array" ref="W160">A160*index('Project Costs'!A:A,match(V160,'Project Costs'!B:B,0),1)</f>
        <v>1492.628993</v>
      </c>
      <c r="X160" s="354">
        <f t="shared" si="283"/>
        <v>1375.272413</v>
      </c>
      <c r="Y160" s="354"/>
      <c r="Z160" s="354"/>
      <c r="AA160" s="354"/>
      <c r="AB160" s="354"/>
      <c r="AC160" s="354"/>
    </row>
    <row r="161">
      <c r="A161" s="505">
        <f t="shared" si="290"/>
        <v>4.095004095</v>
      </c>
      <c r="B161" s="354" t="str">
        <f t="shared" si="293"/>
        <v>Screw 6x100 semi threaded HBS6100</v>
      </c>
      <c r="C161" s="479">
        <f t="array" ref="C161">index('Bill of Quantities'!$D:$O,match($B161,'Bill of Quantities'!$C:$C,0),match(C$2,'Bill of Quantities'!$D$2:$O$2,0))</f>
        <v>6</v>
      </c>
      <c r="D161" s="479" t="str">
        <f t="array" ref="D161">index('Bill of Quantities'!$D:$O,match($B161,'Bill of Quantities'!$C:$C,0),match(D$2,'Bill of Quantities'!$D$2:$O$2,0))</f>
        <v/>
      </c>
      <c r="E161" s="479">
        <f t="array" ref="E161">index('Bill of Quantities'!$D:$O,match($B161,'Bill of Quantities'!$C:$C,0),match(E$2,'Bill of Quantities'!$D$2:$O$2,0))</f>
        <v>100</v>
      </c>
      <c r="F161" s="485">
        <f t="array" ref="F161">index('Bill of Quantities'!$D:$O,match($B161,'Bill of Quantities'!$C:$C,0),match(F$2,'Bill of Quantities'!$D$2:$O$2,0))</f>
        <v>0.000002827433388</v>
      </c>
      <c r="G161" s="481">
        <f t="array" ref="G161">index('Bill of Quantities'!$D:$O,match($B161,'Bill of Quantities'!$C:$C,0),match(G$2,'Bill of Quantities'!$D$2:$O$2,0))</f>
        <v>0.02177123709</v>
      </c>
      <c r="H161" s="481" t="str">
        <f t="array" ref="H161">index('Bill of Quantities'!$D:$O,match($B161,'Bill of Quantities'!$C:$C,0),match(H$2,'Bill of Quantities'!$D$2:$O$2,0))</f>
        <v/>
      </c>
      <c r="I161" s="479">
        <f t="array" ref="I161">index('Bill of Quantities'!$D:$O,match($B161,'Bill of Quantities'!$C:$C,0),match(I$2,'Bill of Quantities'!$D$2:$O$2,0))</f>
        <v>1</v>
      </c>
      <c r="J161" s="479" t="str">
        <f t="array" ref="J161">index('Bill of Quantities'!$D:$O,match($B161,'Bill of Quantities'!$C:$C,0),match(J$2,'Bill of Quantities'!$D$2:$O$2,0))</f>
        <v>Screw</v>
      </c>
      <c r="K161" s="479" t="str">
        <f t="array" ref="K161">index('Bill of Quantities'!$D:$O,match($B161,'Bill of Quantities'!$C:$C,0),match(K$2,'Bill of Quantities'!$D$2:$O$2,0))</f>
        <v>Frames</v>
      </c>
      <c r="L161" s="482">
        <f t="array" ref="L161">index('Bill of Quantities'!$D:$O,match($B161,'Bill of Quantities'!$C:$C,0),match(L$2,'Bill of Quantities'!$D$2:$O$2,0))</f>
        <v>0.06</v>
      </c>
      <c r="M161" s="482">
        <f t="array" ref="M161">index('Bill of Quantities'!$D:$O,match($B161,'Bill of Quantities'!$C:$C,0),match(M$2,'Bill of Quantities'!$D$2:$O$2,0))</f>
        <v>0.03125</v>
      </c>
      <c r="N161" s="482">
        <f t="array" ref="N161">index('Bill of Quantities'!$D:$O,match($B161,'Bill of Quantities'!$C:$C,0),match(N$2,'Bill of Quantities'!$D$2:$O$2,0))</f>
        <v>0.09125</v>
      </c>
      <c r="O161" s="463">
        <f t="shared" ref="O161:R161" si="294">$A161*F161</f>
        <v>0.0000115783513</v>
      </c>
      <c r="P161" s="464">
        <f t="shared" si="294"/>
        <v>0.08915330503</v>
      </c>
      <c r="Q161" s="464">
        <f t="shared" si="294"/>
        <v>0</v>
      </c>
      <c r="R161" s="461">
        <f t="shared" si="294"/>
        <v>4.095004095</v>
      </c>
      <c r="S161" s="483">
        <f t="shared" ref="S161:U161" si="295">$A161*L161</f>
        <v>0.2457002457</v>
      </c>
      <c r="T161" s="483">
        <f t="shared" si="295"/>
        <v>0.127968878</v>
      </c>
      <c r="U161" s="483">
        <f t="shared" si="295"/>
        <v>0.3736691237</v>
      </c>
      <c r="V161" s="465" t="str">
        <f t="shared" si="279"/>
        <v>Partition wall frame per m1</v>
      </c>
      <c r="W161" s="354">
        <f t="array" ref="W161">A161*index('Project Costs'!A:A,match(V161,'Project Costs'!B:B,0),1)</f>
        <v>110.5651106</v>
      </c>
      <c r="X161" s="354">
        <f t="shared" si="283"/>
        <v>7.546076342</v>
      </c>
      <c r="Y161" s="354"/>
      <c r="Z161" s="354"/>
      <c r="AA161" s="354"/>
      <c r="AB161" s="354"/>
      <c r="AC161" s="354"/>
    </row>
    <row r="162">
      <c r="A162" s="505">
        <f t="shared" si="290"/>
        <v>14.74201474</v>
      </c>
      <c r="B162" s="354" t="str">
        <f t="shared" si="293"/>
        <v>Screw 6x120 semi threaded HBS6120</v>
      </c>
      <c r="C162" s="479">
        <f t="array" ref="C162">index('Bill of Quantities'!$D:$O,match($B162,'Bill of Quantities'!$C:$C,0),match(C$2,'Bill of Quantities'!$D$2:$O$2,0))</f>
        <v>6</v>
      </c>
      <c r="D162" s="479" t="str">
        <f t="array" ref="D162">index('Bill of Quantities'!$D:$O,match($B162,'Bill of Quantities'!$C:$C,0),match(D$2,'Bill of Quantities'!$D$2:$O$2,0))</f>
        <v/>
      </c>
      <c r="E162" s="479">
        <f t="array" ref="E162">index('Bill of Quantities'!$D:$O,match($B162,'Bill of Quantities'!$C:$C,0),match(E$2,'Bill of Quantities'!$D$2:$O$2,0))</f>
        <v>120</v>
      </c>
      <c r="F162" s="485">
        <f t="array" ref="F162">index('Bill of Quantities'!$D:$O,match($B162,'Bill of Quantities'!$C:$C,0),match(F$2,'Bill of Quantities'!$D$2:$O$2,0))</f>
        <v>0.000003392920066</v>
      </c>
      <c r="G162" s="481">
        <f t="array" ref="G162">index('Bill of Quantities'!$D:$O,match($B162,'Bill of Quantities'!$C:$C,0),match(G$2,'Bill of Quantities'!$D$2:$O$2,0))</f>
        <v>0.02612548451</v>
      </c>
      <c r="H162" s="481" t="str">
        <f t="array" ref="H162">index('Bill of Quantities'!$D:$O,match($B162,'Bill of Quantities'!$C:$C,0),match(H$2,'Bill of Quantities'!$D$2:$O$2,0))</f>
        <v/>
      </c>
      <c r="I162" s="479">
        <f t="array" ref="I162">index('Bill of Quantities'!$D:$O,match($B162,'Bill of Quantities'!$C:$C,0),match(I$2,'Bill of Quantities'!$D$2:$O$2,0))</f>
        <v>1</v>
      </c>
      <c r="J162" s="479" t="str">
        <f t="array" ref="J162">index('Bill of Quantities'!$D:$O,match($B162,'Bill of Quantities'!$C:$C,0),match(J$2,'Bill of Quantities'!$D$2:$O$2,0))</f>
        <v>Screw</v>
      </c>
      <c r="K162" s="479" t="str">
        <f t="array" ref="K162">index('Bill of Quantities'!$D:$O,match($B162,'Bill of Quantities'!$C:$C,0),match(K$2,'Bill of Quantities'!$D$2:$O$2,0))</f>
        <v>Frames</v>
      </c>
      <c r="L162" s="482">
        <f t="array" ref="L162">index('Bill of Quantities'!$D:$O,match($B162,'Bill of Quantities'!$C:$C,0),match(L$2,'Bill of Quantities'!$D$2:$O$2,0))</f>
        <v>0.06</v>
      </c>
      <c r="M162" s="482">
        <f t="array" ref="M162">index('Bill of Quantities'!$D:$O,match($B162,'Bill of Quantities'!$C:$C,0),match(M$2,'Bill of Quantities'!$D$2:$O$2,0))</f>
        <v>0.03125</v>
      </c>
      <c r="N162" s="482">
        <f t="array" ref="N162">index('Bill of Quantities'!$D:$O,match($B162,'Bill of Quantities'!$C:$C,0),match(N$2,'Bill of Quantities'!$D$2:$O$2,0))</f>
        <v>0.09125</v>
      </c>
      <c r="O162" s="463">
        <f t="shared" ref="O162:R162" si="296">$A162*F162</f>
        <v>0.00005001847763</v>
      </c>
      <c r="P162" s="464">
        <f t="shared" si="296"/>
        <v>0.3851422777</v>
      </c>
      <c r="Q162" s="464">
        <f t="shared" si="296"/>
        <v>0</v>
      </c>
      <c r="R162" s="461">
        <f t="shared" si="296"/>
        <v>14.74201474</v>
      </c>
      <c r="S162" s="483">
        <f t="shared" ref="S162:U162" si="297">$A162*L162</f>
        <v>0.8845208845</v>
      </c>
      <c r="T162" s="483">
        <f t="shared" si="297"/>
        <v>0.4606879607</v>
      </c>
      <c r="U162" s="483">
        <f t="shared" si="297"/>
        <v>1.345208845</v>
      </c>
      <c r="V162" s="465" t="str">
        <f t="shared" si="279"/>
        <v>Partition wall frame per m1</v>
      </c>
      <c r="W162" s="354">
        <f t="array" ref="W162">A162*index('Project Costs'!A:A,match(V162,'Project Costs'!B:B,0),1)</f>
        <v>398.034398</v>
      </c>
      <c r="X162" s="354">
        <f t="shared" si="283"/>
        <v>97.79714939</v>
      </c>
      <c r="Y162" s="354"/>
      <c r="Z162" s="354"/>
      <c r="AA162" s="354"/>
      <c r="AB162" s="354"/>
      <c r="AC162" s="354"/>
    </row>
    <row r="163">
      <c r="A163" s="505">
        <f t="shared" si="290"/>
        <v>2.513349713</v>
      </c>
      <c r="B163" s="478" t="str">
        <f t="shared" si="293"/>
        <v>Glass wool insulation (per sqm)</v>
      </c>
      <c r="C163" s="479">
        <f t="array" ref="C163">index('Bill of Quantities'!$D:$O,match($B163,'Bill of Quantities'!$C:$C,0),match(C$2,'Bill of Quantities'!$D$2:$O$2,0))</f>
        <v>1000</v>
      </c>
      <c r="D163" s="479">
        <f t="array" ref="D163">index('Bill of Quantities'!$D:$O,match($B163,'Bill of Quantities'!$C:$C,0),match(D$2,'Bill of Quantities'!$D$2:$O$2,0))</f>
        <v>50</v>
      </c>
      <c r="E163" s="479">
        <f t="array" ref="E163">index('Bill of Quantities'!$D:$O,match($B163,'Bill of Quantities'!$C:$C,0),match(E$2,'Bill of Quantities'!$D$2:$O$2,0))</f>
        <v>1000</v>
      </c>
      <c r="F163" s="480">
        <f t="array" ref="F163">index('Bill of Quantities'!$D:$O,match($B163,'Bill of Quantities'!$C:$C,0),match(F$2,'Bill of Quantities'!$D$2:$O$2,0))</f>
        <v>0.05</v>
      </c>
      <c r="G163" s="481">
        <f t="array" ref="G163">index('Bill of Quantities'!$D:$O,match($B163,'Bill of Quantities'!$C:$C,0),match(G$2,'Bill of Quantities'!$D$2:$O$2,0))</f>
        <v>2</v>
      </c>
      <c r="H163" s="481">
        <f t="array" ref="H163">index('Bill of Quantities'!$D:$O,match($B163,'Bill of Quantities'!$C:$C,0),match(H$2,'Bill of Quantities'!$D$2:$O$2,0))</f>
        <v>3.666</v>
      </c>
      <c r="I163" s="479">
        <f t="array" ref="I163">index('Bill of Quantities'!$D:$O,match($B163,'Bill of Quantities'!$C:$C,0),match(I$2,'Bill of Quantities'!$D$2:$O$2,0))</f>
        <v>10</v>
      </c>
      <c r="J163" s="479" t="str">
        <f t="array" ref="J163">index('Bill of Quantities'!$D:$O,match($B163,'Bill of Quantities'!$C:$C,0),match(J$2,'Bill of Quantities'!$D$2:$O$2,0))</f>
        <v>Insulation</v>
      </c>
      <c r="K163" s="479" t="str">
        <f t="array" ref="K163">index('Bill of Quantities'!$D:$O,match($B163,'Bill of Quantities'!$C:$C,0),match(K$2,'Bill of Quantities'!$D$2:$O$2,0))</f>
        <v>Glass wool</v>
      </c>
      <c r="L163" s="482">
        <f t="array" ref="L163">index('Bill of Quantities'!$D:$O,match($B163,'Bill of Quantities'!$C:$C,0),match(L$2,'Bill of Quantities'!$D$2:$O$2,0))</f>
        <v>3.6</v>
      </c>
      <c r="M163" s="482">
        <f t="array" ref="M163">index('Bill of Quantities'!$D:$O,match($B163,'Bill of Quantities'!$C:$C,0),match(M$2,'Bill of Quantities'!$D$2:$O$2,0))</f>
        <v>0.3125</v>
      </c>
      <c r="N163" s="482">
        <f t="array" ref="N163">index('Bill of Quantities'!$D:$O,match($B163,'Bill of Quantities'!$C:$C,0),match(N$2,'Bill of Quantities'!$D$2:$O$2,0))</f>
        <v>3.9125</v>
      </c>
      <c r="O163" s="463">
        <f t="shared" ref="O163:R163" si="298">$A163*F163</f>
        <v>0.1256674857</v>
      </c>
      <c r="P163" s="464">
        <f t="shared" si="298"/>
        <v>5.026699427</v>
      </c>
      <c r="Q163" s="464">
        <f t="shared" si="298"/>
        <v>9.213940049</v>
      </c>
      <c r="R163" s="461">
        <f t="shared" si="298"/>
        <v>25.13349713</v>
      </c>
      <c r="S163" s="483">
        <f t="shared" ref="S163:U163" si="299">$A163*L163</f>
        <v>9.048058968</v>
      </c>
      <c r="T163" s="483">
        <f t="shared" si="299"/>
        <v>0.7854217854</v>
      </c>
      <c r="U163" s="483">
        <f t="shared" si="299"/>
        <v>9.833480753</v>
      </c>
      <c r="V163" s="465" t="str">
        <f t="shared" si="279"/>
        <v>Partition wall frame per m1</v>
      </c>
      <c r="W163" s="354">
        <f t="array" ref="W163">A163*index('Project Costs'!A:A,match(V163,'Project Costs'!B:B,0),1)</f>
        <v>67.86044226</v>
      </c>
      <c r="X163" s="354">
        <f t="shared" si="283"/>
        <v>28.42617052</v>
      </c>
      <c r="Y163" s="354"/>
      <c r="Z163" s="354"/>
      <c r="AA163" s="354"/>
      <c r="AB163" s="354"/>
      <c r="AC163" s="354"/>
    </row>
    <row r="164">
      <c r="A164" s="478"/>
      <c r="C164" s="461"/>
      <c r="D164" s="461"/>
      <c r="E164" s="461"/>
      <c r="F164" s="462"/>
      <c r="G164" s="461"/>
      <c r="H164" s="461"/>
      <c r="I164" s="461"/>
      <c r="J164" s="461"/>
      <c r="K164" s="461"/>
      <c r="L164" s="461"/>
      <c r="M164" s="461"/>
      <c r="N164" s="461"/>
      <c r="O164" s="463"/>
      <c r="P164" s="464"/>
      <c r="Q164" s="464"/>
      <c r="R164" s="461"/>
      <c r="S164" s="461"/>
      <c r="T164" s="354"/>
      <c r="U164" s="354"/>
      <c r="V164" s="465"/>
      <c r="W164" s="354"/>
      <c r="X164" s="354"/>
      <c r="Y164" s="354"/>
      <c r="Z164" s="354"/>
      <c r="AA164" s="354"/>
      <c r="AB164" s="354"/>
      <c r="AC164" s="354"/>
    </row>
    <row r="165">
      <c r="A165" s="468" t="s">
        <v>317</v>
      </c>
      <c r="B165" s="469"/>
      <c r="C165" s="487"/>
      <c r="D165" s="487"/>
      <c r="E165" s="487"/>
      <c r="F165" s="488"/>
      <c r="G165" s="473"/>
      <c r="H165" s="473"/>
      <c r="I165" s="473"/>
      <c r="J165" s="470"/>
      <c r="K165" s="470"/>
      <c r="L165" s="470"/>
      <c r="M165" s="470"/>
      <c r="N165" s="470"/>
      <c r="O165" s="474"/>
      <c r="P165" s="475"/>
      <c r="Q165" s="475"/>
      <c r="R165" s="475"/>
      <c r="S165" s="504"/>
      <c r="T165" s="504"/>
      <c r="U165" s="504"/>
      <c r="V165" s="477" t="str">
        <f>V166</f>
        <v>Interior Door</v>
      </c>
      <c r="W165" s="476"/>
      <c r="X165" s="476"/>
      <c r="Y165" s="476">
        <f>C165*E165*0.000001</f>
        <v>0</v>
      </c>
      <c r="Z165" s="476"/>
      <c r="AA165" s="476"/>
      <c r="AB165" s="476"/>
      <c r="AC165" s="476"/>
    </row>
    <row r="166">
      <c r="A166" s="478">
        <v>6.0</v>
      </c>
      <c r="B166" s="354" t="str">
        <f>'Bill of Quantities'!C98</f>
        <v>Interior Door Beam 46 x 146 x 2415</v>
      </c>
      <c r="C166" s="479">
        <f t="array" ref="C166">index('Bill of Quantities'!$D:$O,match($B166,'Bill of Quantities'!$C:$C,0),match(C$2,'Bill of Quantities'!$D$2:$O$2,0))</f>
        <v>46</v>
      </c>
      <c r="D166" s="479">
        <f t="array" ref="D166">index('Bill of Quantities'!$D:$O,match($B166,'Bill of Quantities'!$C:$C,0),match(D$2,'Bill of Quantities'!$D$2:$O$2,0))</f>
        <v>146</v>
      </c>
      <c r="E166" s="479">
        <f t="array" ref="E166">index('Bill of Quantities'!$D:$O,match($B166,'Bill of Quantities'!$C:$C,0),match(E$2,'Bill of Quantities'!$D$2:$O$2,0))</f>
        <v>2415</v>
      </c>
      <c r="F166" s="480">
        <f t="array" ref="F166">index('Bill of Quantities'!$D:$O,match($B166,'Bill of Quantities'!$C:$C,0),match(F$2,'Bill of Quantities'!$D$2:$O$2,0))</f>
        <v>0.01621914</v>
      </c>
      <c r="G166" s="481">
        <f t="array" ref="G166">index('Bill of Quantities'!$D:$O,match($B166,'Bill of Quantities'!$C:$C,0),match(G$2,'Bill of Quantities'!$D$2:$O$2,0))</f>
        <v>9.09893754</v>
      </c>
      <c r="H166" s="481">
        <f t="array" ref="H166">index('Bill of Quantities'!$D:$O,match($B166,'Bill of Quantities'!$C:$C,0),match(H$2,'Bill of Quantities'!$D$2:$O$2,0))</f>
        <v>14.65673402</v>
      </c>
      <c r="I166" s="479" t="str">
        <f t="array" ref="I166">index('Bill of Quantities'!$D:$O,match($B166,'Bill of Quantities'!$C:$C,0),match(I$2,'Bill of Quantities'!$D$2:$O$2,0))</f>
        <v/>
      </c>
      <c r="J166" s="479" t="str">
        <f t="array" ref="J166">index('Bill of Quantities'!$D:$O,match($B166,'Bill of Quantities'!$C:$C,0),match(J$2,'Bill of Quantities'!$D$2:$O$2,0))</f>
        <v>Interior Door</v>
      </c>
      <c r="K166" s="479" t="str">
        <f t="array" ref="K166">index('Bill of Quantities'!$D:$O,match($B166,'Bill of Quantities'!$C:$C,0),match(K$2,'Bill of Quantities'!$D$2:$O$2,0))</f>
        <v>Beam</v>
      </c>
      <c r="L166" s="482">
        <f t="array" ref="L166">index('Bill of Quantities'!$D:$O,match($B166,'Bill of Quantities'!$C:$C,0),match(L$2,'Bill of Quantities'!$D$2:$O$2,0))</f>
        <v>4.6305</v>
      </c>
      <c r="M166" s="482">
        <f t="array" ref="M166">index('Bill of Quantities'!$D:$O,match($B166,'Bill of Quantities'!$C:$C,0),match(M$2,'Bill of Quantities'!$D$2:$O$2,0))</f>
        <v>0</v>
      </c>
      <c r="N166" s="482">
        <f t="array" ref="N166">index('Bill of Quantities'!$D:$O,match($B166,'Bill of Quantities'!$C:$C,0),match(N$2,'Bill of Quantities'!$D$2:$O$2,0))</f>
        <v>4.6305</v>
      </c>
      <c r="O166" s="463">
        <f t="shared" ref="O166:R166" si="300">$A166*F166</f>
        <v>0.09731484</v>
      </c>
      <c r="P166" s="464">
        <f t="shared" si="300"/>
        <v>54.59362524</v>
      </c>
      <c r="Q166" s="464">
        <f t="shared" si="300"/>
        <v>87.94040415</v>
      </c>
      <c r="R166" s="461">
        <f t="shared" si="300"/>
        <v>0</v>
      </c>
      <c r="S166" s="483">
        <f t="shared" ref="S166:U166" si="301">$A166*L166</f>
        <v>27.783</v>
      </c>
      <c r="T166" s="483">
        <f t="shared" si="301"/>
        <v>0</v>
      </c>
      <c r="U166" s="483">
        <f t="shared" si="301"/>
        <v>27.783</v>
      </c>
      <c r="V166" s="465" t="str">
        <f t="shared" ref="V166:V168" si="304">$A$165</f>
        <v>Interior Door</v>
      </c>
      <c r="W166" s="354">
        <f t="array" ref="W166">A166*index('Project Costs'!A:A,match(V166,'Project Costs'!B:B,0),1)</f>
        <v>36</v>
      </c>
      <c r="X166" s="354">
        <f t="shared" ref="X166:X168" si="305">W166*R166/60</f>
        <v>0</v>
      </c>
      <c r="Y166" s="354"/>
      <c r="Z166" s="354"/>
      <c r="AA166" s="354"/>
      <c r="AB166" s="354"/>
      <c r="AC166" s="354"/>
    </row>
    <row r="167">
      <c r="A167" s="478">
        <v>24.0</v>
      </c>
      <c r="B167" s="354" t="str">
        <f>'Bill of Quantities'!C99</f>
        <v>Interior Door T&amp;G Plank 22 x 96 x 550</v>
      </c>
      <c r="C167" s="479">
        <f t="array" ref="C167">index('Bill of Quantities'!$D:$O,match($B167,'Bill of Quantities'!$C:$C,0),match(C$2,'Bill of Quantities'!$D$2:$O$2,0))</f>
        <v>22</v>
      </c>
      <c r="D167" s="479">
        <f t="array" ref="D167">index('Bill of Quantities'!$D:$O,match($B167,'Bill of Quantities'!$C:$C,0),match(D$2,'Bill of Quantities'!$D$2:$O$2,0))</f>
        <v>96</v>
      </c>
      <c r="E167" s="479">
        <f t="array" ref="E167">index('Bill of Quantities'!$D:$O,match($B167,'Bill of Quantities'!$C:$C,0),match(E$2,'Bill of Quantities'!$D$2:$O$2,0))</f>
        <v>550</v>
      </c>
      <c r="F167" s="480">
        <f t="array" ref="F167">index('Bill of Quantities'!$D:$O,match($B167,'Bill of Quantities'!$C:$C,0),match(F$2,'Bill of Quantities'!$D$2:$O$2,0))</f>
        <v>0.0011616</v>
      </c>
      <c r="G167" s="481">
        <f t="array" ref="G167">index('Bill of Quantities'!$D:$O,match($B167,'Bill of Quantities'!$C:$C,0),match(G$2,'Bill of Quantities'!$D$2:$O$2,0))</f>
        <v>0.6516576</v>
      </c>
      <c r="H167" s="481">
        <f t="array" ref="H167">index('Bill of Quantities'!$D:$O,match($B167,'Bill of Quantities'!$C:$C,0),match(H$2,'Bill of Quantities'!$D$2:$O$2,0))</f>
        <v>1.04970191</v>
      </c>
      <c r="I167" s="479" t="str">
        <f t="array" ref="I167">index('Bill of Quantities'!$D:$O,match($B167,'Bill of Quantities'!$C:$C,0),match(I$2,'Bill of Quantities'!$D$2:$O$2,0))</f>
        <v/>
      </c>
      <c r="J167" s="479" t="str">
        <f t="array" ref="J167">index('Bill of Quantities'!$D:$O,match($B167,'Bill of Quantities'!$C:$C,0),match(J$2,'Bill of Quantities'!$D$2:$O$2,0))</f>
        <v>Interior Door</v>
      </c>
      <c r="K167" s="479" t="str">
        <f t="array" ref="K167">index('Bill of Quantities'!$D:$O,match($B167,'Bill of Quantities'!$C:$C,0),match(K$2,'Bill of Quantities'!$D$2:$O$2,0))</f>
        <v>T&amp;G Plank</v>
      </c>
      <c r="L167" s="482">
        <f t="array" ref="L167">index('Bill of Quantities'!$D:$O,match($B167,'Bill of Quantities'!$C:$C,0),match(L$2,'Bill of Quantities'!$D$2:$O$2,0))</f>
        <v>0.336336</v>
      </c>
      <c r="M167" s="482">
        <f t="array" ref="M167">index('Bill of Quantities'!$D:$O,match($B167,'Bill of Quantities'!$C:$C,0),match(M$2,'Bill of Quantities'!$D$2:$O$2,0))</f>
        <v>0</v>
      </c>
      <c r="N167" s="482">
        <f t="array" ref="N167">index('Bill of Quantities'!$D:$O,match($B167,'Bill of Quantities'!$C:$C,0),match(N$2,'Bill of Quantities'!$D$2:$O$2,0))</f>
        <v>0.336336</v>
      </c>
      <c r="O167" s="463">
        <f t="shared" ref="O167:R167" si="302">$A167*F167</f>
        <v>0.0278784</v>
      </c>
      <c r="P167" s="464">
        <f t="shared" si="302"/>
        <v>15.6397824</v>
      </c>
      <c r="Q167" s="464">
        <f t="shared" si="302"/>
        <v>25.19284585</v>
      </c>
      <c r="R167" s="461">
        <f t="shared" si="302"/>
        <v>0</v>
      </c>
      <c r="S167" s="483">
        <f t="shared" ref="S167:U167" si="303">$A167*L167</f>
        <v>8.072064</v>
      </c>
      <c r="T167" s="483">
        <f t="shared" si="303"/>
        <v>0</v>
      </c>
      <c r="U167" s="483">
        <f t="shared" si="303"/>
        <v>8.072064</v>
      </c>
      <c r="V167" s="465" t="str">
        <f t="shared" si="304"/>
        <v>Interior Door</v>
      </c>
      <c r="W167" s="354">
        <f t="array" ref="W167">A167*index('Project Costs'!A:A,match(V167,'Project Costs'!B:B,0),1)</f>
        <v>144</v>
      </c>
      <c r="X167" s="354">
        <f t="shared" si="305"/>
        <v>0</v>
      </c>
      <c r="Y167" s="354"/>
      <c r="Z167" s="354"/>
      <c r="AA167" s="354"/>
      <c r="AB167" s="354"/>
      <c r="AC167" s="354"/>
    </row>
    <row r="168">
      <c r="A168" s="478">
        <v>8.0</v>
      </c>
      <c r="B168" s="354" t="str">
        <f>'Bill of Quantities'!$C$29</f>
        <v>Screw 6x100 semi threaded HBS6100</v>
      </c>
      <c r="C168" s="479">
        <f t="array" ref="C168">index('Bill of Quantities'!$D:$O,match($B168,'Bill of Quantities'!$C:$C,0),match(C$2,'Bill of Quantities'!$D$2:$O$2,0))</f>
        <v>6</v>
      </c>
      <c r="D168" s="479" t="str">
        <f t="array" ref="D168">index('Bill of Quantities'!$D:$O,match($B168,'Bill of Quantities'!$C:$C,0),match(D$2,'Bill of Quantities'!$D$2:$O$2,0))</f>
        <v/>
      </c>
      <c r="E168" s="479">
        <f t="array" ref="E168">index('Bill of Quantities'!$D:$O,match($B168,'Bill of Quantities'!$C:$C,0),match(E$2,'Bill of Quantities'!$D$2:$O$2,0))</f>
        <v>100</v>
      </c>
      <c r="F168" s="485">
        <f t="array" ref="F168">index('Bill of Quantities'!$D:$O,match($B168,'Bill of Quantities'!$C:$C,0),match(F$2,'Bill of Quantities'!$D$2:$O$2,0))</f>
        <v>0.000002827433388</v>
      </c>
      <c r="G168" s="481">
        <f t="array" ref="G168">index('Bill of Quantities'!$D:$O,match($B168,'Bill of Quantities'!$C:$C,0),match(G$2,'Bill of Quantities'!$D$2:$O$2,0))</f>
        <v>0.02177123709</v>
      </c>
      <c r="H168" s="481" t="str">
        <f t="array" ref="H168">index('Bill of Quantities'!$D:$O,match($B168,'Bill of Quantities'!$C:$C,0),match(H$2,'Bill of Quantities'!$D$2:$O$2,0))</f>
        <v/>
      </c>
      <c r="I168" s="479">
        <f t="array" ref="I168">index('Bill of Quantities'!$D:$O,match($B168,'Bill of Quantities'!$C:$C,0),match(I$2,'Bill of Quantities'!$D$2:$O$2,0))</f>
        <v>1</v>
      </c>
      <c r="J168" s="479" t="str">
        <f t="array" ref="J168">index('Bill of Quantities'!$D:$O,match($B168,'Bill of Quantities'!$C:$C,0),match(J$2,'Bill of Quantities'!$D$2:$O$2,0))</f>
        <v>Screw</v>
      </c>
      <c r="K168" s="479" t="str">
        <f t="array" ref="K168">index('Bill of Quantities'!$D:$O,match($B168,'Bill of Quantities'!$C:$C,0),match(K$2,'Bill of Quantities'!$D$2:$O$2,0))</f>
        <v>Frames</v>
      </c>
      <c r="L168" s="482">
        <f t="array" ref="L168">index('Bill of Quantities'!$D:$O,match($B168,'Bill of Quantities'!$C:$C,0),match(L$2,'Bill of Quantities'!$D$2:$O$2,0))</f>
        <v>0.06</v>
      </c>
      <c r="M168" s="482">
        <f t="array" ref="M168">index('Bill of Quantities'!$D:$O,match($B168,'Bill of Quantities'!$C:$C,0),match(M$2,'Bill of Quantities'!$D$2:$O$2,0))</f>
        <v>0.03125</v>
      </c>
      <c r="N168" s="482">
        <f t="array" ref="N168">index('Bill of Quantities'!$D:$O,match($B168,'Bill of Quantities'!$C:$C,0),match(N$2,'Bill of Quantities'!$D$2:$O$2,0))</f>
        <v>0.09125</v>
      </c>
      <c r="O168" s="463">
        <f t="shared" ref="O168:R168" si="306">$A168*F168</f>
        <v>0.00002261946711</v>
      </c>
      <c r="P168" s="464">
        <f t="shared" si="306"/>
        <v>0.1741698967</v>
      </c>
      <c r="Q168" s="464">
        <f t="shared" si="306"/>
        <v>0</v>
      </c>
      <c r="R168" s="461">
        <f t="shared" si="306"/>
        <v>8</v>
      </c>
      <c r="S168" s="483">
        <f t="shared" ref="S168:U168" si="307">$A168*L168</f>
        <v>0.48</v>
      </c>
      <c r="T168" s="483">
        <f t="shared" si="307"/>
        <v>0.25</v>
      </c>
      <c r="U168" s="483">
        <f t="shared" si="307"/>
        <v>0.73</v>
      </c>
      <c r="V168" s="465" t="str">
        <f t="shared" si="304"/>
        <v>Interior Door</v>
      </c>
      <c r="W168" s="354">
        <f t="array" ref="W168">A168*index('Project Costs'!A:A,match(V168,'Project Costs'!B:B,0),1)</f>
        <v>48</v>
      </c>
      <c r="X168" s="354">
        <f t="shared" si="305"/>
        <v>6.4</v>
      </c>
      <c r="Y168" s="354"/>
      <c r="Z168" s="354"/>
      <c r="AA168" s="354"/>
      <c r="AB168" s="354"/>
      <c r="AC168" s="354"/>
    </row>
    <row r="169">
      <c r="A169" s="478"/>
      <c r="B169" s="354"/>
      <c r="C169" s="461"/>
      <c r="E169" s="461"/>
      <c r="F169" s="462"/>
      <c r="G169" s="461"/>
      <c r="H169" s="461"/>
      <c r="I169" s="461"/>
      <c r="J169" s="461"/>
      <c r="K169" s="461"/>
      <c r="L169" s="461"/>
      <c r="M169" s="461"/>
      <c r="N169" s="461"/>
      <c r="O169" s="463"/>
      <c r="P169" s="464"/>
      <c r="Q169" s="464"/>
      <c r="R169" s="461"/>
      <c r="S169" s="461"/>
      <c r="T169" s="354"/>
      <c r="U169" s="354"/>
      <c r="V169" s="465"/>
      <c r="W169" s="354"/>
      <c r="X169" s="354"/>
      <c r="Y169" s="354"/>
      <c r="Z169" s="354"/>
      <c r="AA169" s="354"/>
      <c r="AB169" s="354"/>
      <c r="AC169" s="354"/>
    </row>
    <row r="170">
      <c r="A170" s="506"/>
      <c r="B170" s="354"/>
      <c r="C170" s="461"/>
      <c r="D170" s="461"/>
      <c r="E170" s="461"/>
      <c r="F170" s="462"/>
      <c r="G170" s="461"/>
      <c r="H170" s="461"/>
      <c r="I170" s="461"/>
      <c r="J170" s="461"/>
      <c r="K170" s="461"/>
      <c r="L170" s="461"/>
      <c r="M170" s="461"/>
      <c r="N170" s="461"/>
      <c r="O170" s="463"/>
      <c r="P170" s="464"/>
      <c r="Q170" s="464"/>
      <c r="R170" s="461"/>
      <c r="S170" s="461"/>
      <c r="T170" s="354"/>
      <c r="U170" s="354"/>
      <c r="V170" s="465"/>
      <c r="W170" s="354"/>
      <c r="X170" s="354"/>
      <c r="Y170" s="354"/>
      <c r="Z170" s="354"/>
      <c r="AA170" s="354"/>
      <c r="AB170" s="354"/>
      <c r="AC170" s="354"/>
    </row>
    <row r="171">
      <c r="A171" s="506"/>
      <c r="B171" s="354"/>
      <c r="C171" s="461"/>
      <c r="D171" s="461"/>
      <c r="E171" s="461"/>
      <c r="F171" s="462"/>
      <c r="G171" s="461"/>
      <c r="H171" s="461"/>
      <c r="I171" s="461"/>
      <c r="J171" s="461"/>
      <c r="K171" s="461"/>
      <c r="L171" s="461"/>
      <c r="M171" s="461"/>
      <c r="N171" s="461"/>
      <c r="O171" s="463"/>
      <c r="P171" s="464"/>
      <c r="Q171" s="464"/>
      <c r="R171" s="461"/>
      <c r="S171" s="461"/>
      <c r="T171" s="354"/>
      <c r="U171" s="354"/>
      <c r="V171" s="465"/>
      <c r="W171" s="354"/>
      <c r="X171" s="354"/>
      <c r="Y171" s="354"/>
      <c r="Z171" s="354"/>
      <c r="AA171" s="354"/>
      <c r="AB171" s="354"/>
      <c r="AC171" s="354"/>
    </row>
    <row r="172">
      <c r="A172" s="449" t="s">
        <v>679</v>
      </c>
      <c r="B172" s="342"/>
      <c r="C172" s="450"/>
      <c r="D172" s="450"/>
      <c r="E172" s="450"/>
      <c r="F172" s="451"/>
      <c r="G172" s="450"/>
      <c r="H172" s="450"/>
      <c r="I172" s="450"/>
      <c r="J172" s="450"/>
      <c r="K172" s="450"/>
      <c r="L172" s="450"/>
      <c r="M172" s="450"/>
      <c r="N172" s="450"/>
      <c r="O172" s="466"/>
      <c r="P172" s="453"/>
      <c r="Q172" s="453"/>
      <c r="R172" s="450"/>
      <c r="S172" s="450"/>
      <c r="T172" s="342"/>
      <c r="U172" s="342"/>
      <c r="V172" s="467"/>
      <c r="W172" s="342"/>
      <c r="X172" s="342"/>
      <c r="Y172" s="342"/>
      <c r="Z172" s="342"/>
      <c r="AA172" s="342"/>
      <c r="AB172" s="342"/>
      <c r="AC172" s="347"/>
    </row>
    <row r="173">
      <c r="A173" s="354"/>
      <c r="B173" s="354"/>
      <c r="D173" s="461"/>
      <c r="E173" s="461"/>
      <c r="F173" s="462"/>
      <c r="G173" s="461"/>
      <c r="H173" s="461"/>
      <c r="I173" s="461"/>
      <c r="J173" s="461"/>
      <c r="K173" s="461"/>
      <c r="L173" s="461"/>
      <c r="M173" s="461"/>
      <c r="N173" s="461"/>
      <c r="O173" s="463"/>
      <c r="P173" s="464"/>
      <c r="Q173" s="464"/>
      <c r="R173" s="461"/>
      <c r="S173" s="461"/>
      <c r="T173" s="354"/>
      <c r="U173" s="354"/>
      <c r="V173" s="465"/>
      <c r="W173" s="354"/>
      <c r="X173" s="354"/>
      <c r="Y173" s="354"/>
      <c r="Z173" s="354"/>
      <c r="AA173" s="354"/>
      <c r="AB173" s="354"/>
      <c r="AC173" s="354"/>
    </row>
    <row r="174">
      <c r="A174" s="468" t="s">
        <v>680</v>
      </c>
      <c r="B174" s="469"/>
      <c r="C174" s="487">
        <v>2442.0</v>
      </c>
      <c r="D174" s="487">
        <v>44.0</v>
      </c>
      <c r="E174" s="487">
        <v>2654.0</v>
      </c>
      <c r="F174" s="488">
        <f>D174*C174*E174*0.0000000001</f>
        <v>0.0285166992</v>
      </c>
      <c r="G174" s="473"/>
      <c r="H174" s="473"/>
      <c r="I174" s="473"/>
      <c r="J174" s="470"/>
      <c r="K174" s="470"/>
      <c r="L174" s="470"/>
      <c r="M174" s="470"/>
      <c r="N174" s="470"/>
      <c r="O174" s="474"/>
      <c r="P174" s="475"/>
      <c r="Q174" s="475"/>
      <c r="R174" s="475"/>
      <c r="S174" s="504"/>
      <c r="T174" s="504"/>
      <c r="U174" s="504"/>
      <c r="V174" s="477" t="str">
        <f>V175</f>
        <v>Facade frame 2442 x 2654 (vertical cladding)</v>
      </c>
      <c r="W174" s="476"/>
      <c r="X174" s="476"/>
      <c r="Y174" s="476">
        <f>C174*E174*0.000001</f>
        <v>6.481068</v>
      </c>
      <c r="Z174" s="476"/>
      <c r="AA174" s="476"/>
      <c r="AB174" s="476"/>
      <c r="AC174" s="476"/>
    </row>
    <row r="175">
      <c r="A175" s="478">
        <v>7.0</v>
      </c>
      <c r="B175" s="354" t="str">
        <f>'Bill of Quantities'!$C$112</f>
        <v>Back Batten 22 x 46 x 2440</v>
      </c>
      <c r="C175" s="479">
        <f t="array" ref="C175">index('Bill of Quantities'!$D:$O,match($B175,'Bill of Quantities'!$C:$C,0),match(C$2,'Bill of Quantities'!$D$2:$O$2,0))</f>
        <v>22</v>
      </c>
      <c r="D175" s="479">
        <f t="array" ref="D175">index('Bill of Quantities'!$D:$O,match($B175,'Bill of Quantities'!$C:$C,0),match(D$2,'Bill of Quantities'!$D$2:$O$2,0))</f>
        <v>46</v>
      </c>
      <c r="E175" s="479">
        <f t="array" ref="E175">index('Bill of Quantities'!$D:$O,match($B175,'Bill of Quantities'!$C:$C,0),match(E$2,'Bill of Quantities'!$D$2:$O$2,0))</f>
        <v>2440</v>
      </c>
      <c r="F175" s="480">
        <f t="array" ref="F175">index('Bill of Quantities'!$D:$O,match($B175,'Bill of Quantities'!$C:$C,0),match(F$2,'Bill of Quantities'!$D$2:$O$2,0))</f>
        <v>0.00246928</v>
      </c>
      <c r="G175" s="481">
        <f t="array" ref="G175">index('Bill of Quantities'!$D:$O,match($B175,'Bill of Quantities'!$C:$C,0),match(G$2,'Bill of Quantities'!$D$2:$O$2,0))</f>
        <v>1.38526608</v>
      </c>
      <c r="H175" s="481">
        <f t="array" ref="H175">index('Bill of Quantities'!$D:$O,match($B175,'Bill of Quantities'!$C:$C,0),match(H$2,'Bill of Quantities'!$D$2:$O$2,0))</f>
        <v>2.231411788</v>
      </c>
      <c r="I175" s="479">
        <f t="array" ref="I175">index('Bill of Quantities'!$D:$O,match($B175,'Bill of Quantities'!$C:$C,0),match(I$2,'Bill of Quantities'!$D$2:$O$2,0))</f>
        <v>5</v>
      </c>
      <c r="J175" s="479" t="str">
        <f t="array" ref="J175">index('Bill of Quantities'!$D:$O,match($B175,'Bill of Quantities'!$C:$C,0),match(J$2,'Bill of Quantities'!$D$2:$O$2,0))</f>
        <v>Back</v>
      </c>
      <c r="K175" s="479" t="str">
        <f t="array" ref="K175">index('Bill of Quantities'!$D:$O,match($B175,'Bill of Quantities'!$C:$C,0),match(K$2,'Bill of Quantities'!$D$2:$O$2,0))</f>
        <v>Batten</v>
      </c>
      <c r="L175" s="482">
        <f t="array" ref="L175">index('Bill of Quantities'!$D:$O,match($B175,'Bill of Quantities'!$C:$C,0),match(L$2,'Bill of Quantities'!$D$2:$O$2,0))</f>
        <v>0.644644</v>
      </c>
      <c r="M175" s="482">
        <f t="array" ref="M175">index('Bill of Quantities'!$D:$O,match($B175,'Bill of Quantities'!$C:$C,0),match(M$2,'Bill of Quantities'!$D$2:$O$2,0))</f>
        <v>0.15625</v>
      </c>
      <c r="N175" s="482">
        <f t="array" ref="N175">index('Bill of Quantities'!$D:$O,match($B175,'Bill of Quantities'!$C:$C,0),match(N$2,'Bill of Quantities'!$D$2:$O$2,0))</f>
        <v>0.800894</v>
      </c>
      <c r="O175" s="463">
        <f t="shared" ref="O175:R175" si="308">$A175*F175</f>
        <v>0.01728496</v>
      </c>
      <c r="P175" s="464">
        <f t="shared" si="308"/>
        <v>9.69686256</v>
      </c>
      <c r="Q175" s="464">
        <f t="shared" si="308"/>
        <v>15.61988252</v>
      </c>
      <c r="R175" s="461">
        <f t="shared" si="308"/>
        <v>35</v>
      </c>
      <c r="S175" s="483">
        <f t="shared" ref="S175:U175" si="309">$A175*L175</f>
        <v>4.512508</v>
      </c>
      <c r="T175" s="483">
        <f t="shared" si="309"/>
        <v>1.09375</v>
      </c>
      <c r="U175" s="483">
        <f t="shared" si="309"/>
        <v>5.606258</v>
      </c>
      <c r="V175" s="465" t="str">
        <f t="shared" ref="V175:V179" si="312">$A$174</f>
        <v>Facade frame 2442 x 2654 (vertical cladding)</v>
      </c>
      <c r="W175" s="354">
        <f t="array" ref="W175">A175*index('Project Costs'!A:A,match(V175,'Project Costs'!B:B,0),1)</f>
        <v>0</v>
      </c>
      <c r="X175" s="354">
        <f t="shared" ref="X175:X179" si="313">W175*R175/60</f>
        <v>0</v>
      </c>
      <c r="Y175" s="354"/>
      <c r="Z175" s="354"/>
      <c r="AA175" s="354"/>
      <c r="AB175" s="354"/>
      <c r="AC175" s="354"/>
    </row>
    <row r="176">
      <c r="A176" s="478">
        <v>27.0</v>
      </c>
      <c r="B176" s="354" t="str">
        <f>'Bill of Quantities'!$C$115</f>
        <v>Facade Vertical Shiplap 22 x 96 x 2826</v>
      </c>
      <c r="C176" s="479">
        <f t="array" ref="C176">index('Bill of Quantities'!$D:$O,match($B176,'Bill of Quantities'!$C:$C,0),match(C$2,'Bill of Quantities'!$D$2:$O$2,0))</f>
        <v>22</v>
      </c>
      <c r="D176" s="479">
        <f t="array" ref="D176">index('Bill of Quantities'!$D:$O,match($B176,'Bill of Quantities'!$C:$C,0),match(D$2,'Bill of Quantities'!$D$2:$O$2,0))</f>
        <v>96</v>
      </c>
      <c r="E176" s="479">
        <f t="array" ref="E176">index('Bill of Quantities'!$D:$O,match($B176,'Bill of Quantities'!$C:$C,0),match(E$2,'Bill of Quantities'!$D$2:$O$2,0))</f>
        <v>2826</v>
      </c>
      <c r="F176" s="480">
        <f t="array" ref="F176">index('Bill of Quantities'!$D:$O,match($B176,'Bill of Quantities'!$C:$C,0),match(F$2,'Bill of Quantities'!$D$2:$O$2,0))</f>
        <v>0.005968512</v>
      </c>
      <c r="G176" s="481">
        <f t="array" ref="G176">index('Bill of Quantities'!$D:$O,match($B176,'Bill of Quantities'!$C:$C,0),match(G$2,'Bill of Quantities'!$D$2:$O$2,0))</f>
        <v>3.348335232</v>
      </c>
      <c r="H176" s="481">
        <f t="array" ref="H176">index('Bill of Quantities'!$D:$O,match($B176,'Bill of Quantities'!$C:$C,0),match(H$2,'Bill of Quantities'!$D$2:$O$2,0))</f>
        <v>5.393559271</v>
      </c>
      <c r="I176" s="479">
        <f t="array" ref="I176">index('Bill of Quantities'!$D:$O,match($B176,'Bill of Quantities'!$C:$C,0),match(I$2,'Bill of Quantities'!$D$2:$O$2,0))</f>
        <v>10</v>
      </c>
      <c r="J176" s="479" t="str">
        <f t="array" ref="J176">index('Bill of Quantities'!$D:$O,match($B176,'Bill of Quantities'!$C:$C,0),match(J$2,'Bill of Quantities'!$D$2:$O$2,0))</f>
        <v>Facade</v>
      </c>
      <c r="K176" s="479" t="str">
        <f t="array" ref="K176">index('Bill of Quantities'!$D:$O,match($B176,'Bill of Quantities'!$C:$C,0),match(K$2,'Bill of Quantities'!$D$2:$O$2,0))</f>
        <v>Vertical Shiplap</v>
      </c>
      <c r="L176" s="482">
        <f t="array" ref="L176">index('Bill of Quantities'!$D:$O,match($B176,'Bill of Quantities'!$C:$C,0),match(L$2,'Bill of Quantities'!$D$2:$O$2,0))</f>
        <v>1.674816</v>
      </c>
      <c r="M176" s="482">
        <f t="array" ref="M176">index('Bill of Quantities'!$D:$O,match($B176,'Bill of Quantities'!$C:$C,0),match(M$2,'Bill of Quantities'!$D$2:$O$2,0))</f>
        <v>0.3125</v>
      </c>
      <c r="N176" s="482">
        <f t="array" ref="N176">index('Bill of Quantities'!$D:$O,match($B176,'Bill of Quantities'!$C:$C,0),match(N$2,'Bill of Quantities'!$D$2:$O$2,0))</f>
        <v>1.987316</v>
      </c>
      <c r="O176" s="463">
        <f t="shared" ref="O176:R176" si="310">$A176*F176</f>
        <v>0.161149824</v>
      </c>
      <c r="P176" s="464">
        <f t="shared" si="310"/>
        <v>90.40505126</v>
      </c>
      <c r="Q176" s="464">
        <f t="shared" si="310"/>
        <v>145.6261003</v>
      </c>
      <c r="R176" s="461">
        <f t="shared" si="310"/>
        <v>270</v>
      </c>
      <c r="S176" s="483">
        <f t="shared" ref="S176:U176" si="311">$A176*L176</f>
        <v>45.220032</v>
      </c>
      <c r="T176" s="483">
        <f t="shared" si="311"/>
        <v>8.4375</v>
      </c>
      <c r="U176" s="483">
        <f t="shared" si="311"/>
        <v>53.657532</v>
      </c>
      <c r="V176" s="465" t="str">
        <f t="shared" si="312"/>
        <v>Facade frame 2442 x 2654 (vertical cladding)</v>
      </c>
      <c r="W176" s="354">
        <f t="array" ref="W176">A176*index('Project Costs'!A:A,match(V176,'Project Costs'!B:B,0),1)</f>
        <v>0</v>
      </c>
      <c r="X176" s="354">
        <f t="shared" si="313"/>
        <v>0</v>
      </c>
      <c r="Y176" s="354"/>
      <c r="Z176" s="354"/>
      <c r="AA176" s="354"/>
      <c r="AB176" s="354"/>
      <c r="AC176" s="354"/>
    </row>
    <row r="177">
      <c r="A177" s="478">
        <f>A176*7</f>
        <v>189</v>
      </c>
      <c r="B177" s="354" t="str">
        <f>'Bill of Quantities'!$C$26</f>
        <v>Screw 4x40 semi threaded HBS440</v>
      </c>
      <c r="C177" s="479">
        <f t="array" ref="C177">index('Bill of Quantities'!$D:$O,match($B177,'Bill of Quantities'!$C:$C,0),match(C$2,'Bill of Quantities'!$D$2:$O$2,0))</f>
        <v>4</v>
      </c>
      <c r="D177" s="479" t="str">
        <f t="array" ref="D177">index('Bill of Quantities'!$D:$O,match($B177,'Bill of Quantities'!$C:$C,0),match(D$2,'Bill of Quantities'!$D$2:$O$2,0))</f>
        <v/>
      </c>
      <c r="E177" s="479">
        <f t="array" ref="E177">index('Bill of Quantities'!$D:$O,match($B177,'Bill of Quantities'!$C:$C,0),match(E$2,'Bill of Quantities'!$D$2:$O$2,0))</f>
        <v>40</v>
      </c>
      <c r="F177" s="485">
        <f t="array" ref="F177">index('Bill of Quantities'!$D:$O,match($B177,'Bill of Quantities'!$C:$C,0),match(F$2,'Bill of Quantities'!$D$2:$O$2,0))</f>
        <v>0.0000005026548246</v>
      </c>
      <c r="G177" s="481">
        <f t="array" ref="G177">index('Bill of Quantities'!$D:$O,match($B177,'Bill of Quantities'!$C:$C,0),match(G$2,'Bill of Quantities'!$D$2:$O$2,0))</f>
        <v>0.003870442149</v>
      </c>
      <c r="H177" s="481" t="str">
        <f t="array" ref="H177">index('Bill of Quantities'!$D:$O,match($B177,'Bill of Quantities'!$C:$C,0),match(H$2,'Bill of Quantities'!$D$2:$O$2,0))</f>
        <v/>
      </c>
      <c r="I177" s="479">
        <f t="array" ref="I177">index('Bill of Quantities'!$D:$O,match($B177,'Bill of Quantities'!$C:$C,0),match(I$2,'Bill of Quantities'!$D$2:$O$2,0))</f>
        <v>1</v>
      </c>
      <c r="J177" s="479" t="str">
        <f t="array" ref="J177">index('Bill of Quantities'!$D:$O,match($B177,'Bill of Quantities'!$C:$C,0),match(J$2,'Bill of Quantities'!$D$2:$O$2,0))</f>
        <v>Screw</v>
      </c>
      <c r="K177" s="479" t="str">
        <f t="array" ref="K177">index('Bill of Quantities'!$D:$O,match($B177,'Bill of Quantities'!$C:$C,0),match(K$2,'Bill of Quantities'!$D$2:$O$2,0))</f>
        <v>Boards</v>
      </c>
      <c r="L177" s="482">
        <f t="array" ref="L177">index('Bill of Quantities'!$D:$O,match($B177,'Bill of Quantities'!$C:$C,0),match(L$2,'Bill of Quantities'!$D$2:$O$2,0))</f>
        <v>0.012</v>
      </c>
      <c r="M177" s="482">
        <f t="array" ref="M177">index('Bill of Quantities'!$D:$O,match($B177,'Bill of Quantities'!$C:$C,0),match(M$2,'Bill of Quantities'!$D$2:$O$2,0))</f>
        <v>0.03125</v>
      </c>
      <c r="N177" s="482">
        <f t="array" ref="N177">index('Bill of Quantities'!$D:$O,match($B177,'Bill of Quantities'!$C:$C,0),match(N$2,'Bill of Quantities'!$D$2:$O$2,0))</f>
        <v>0.04325</v>
      </c>
      <c r="O177" s="463">
        <f t="shared" ref="O177:R177" si="314">$A177*F177</f>
        <v>0.00009500176184</v>
      </c>
      <c r="P177" s="464">
        <f t="shared" si="314"/>
        <v>0.7315135662</v>
      </c>
      <c r="Q177" s="464">
        <f t="shared" si="314"/>
        <v>0</v>
      </c>
      <c r="R177" s="461">
        <f t="shared" si="314"/>
        <v>189</v>
      </c>
      <c r="S177" s="483">
        <f t="shared" ref="S177:U177" si="315">$A177*L177</f>
        <v>2.268</v>
      </c>
      <c r="T177" s="483">
        <f t="shared" si="315"/>
        <v>5.90625</v>
      </c>
      <c r="U177" s="483">
        <f t="shared" si="315"/>
        <v>8.17425</v>
      </c>
      <c r="V177" s="465" t="str">
        <f t="shared" si="312"/>
        <v>Facade frame 2442 x 2654 (vertical cladding)</v>
      </c>
      <c r="W177" s="354">
        <f t="array" ref="W177">A177*index('Project Costs'!A:A,match(V177,'Project Costs'!B:B,0),1)</f>
        <v>0</v>
      </c>
      <c r="X177" s="354">
        <f t="shared" si="313"/>
        <v>0</v>
      </c>
      <c r="Y177" s="354"/>
      <c r="Z177" s="354"/>
      <c r="AA177" s="354"/>
      <c r="AB177" s="354"/>
      <c r="AC177" s="354"/>
    </row>
    <row r="178">
      <c r="A178" s="478">
        <f>A175*5</f>
        <v>35</v>
      </c>
      <c r="B178" s="326" t="str">
        <f>'Bill of Quantities'!$C$27</f>
        <v>Screw 4x60 semi threaded HBS460</v>
      </c>
      <c r="C178" s="479">
        <f t="array" ref="C178">index('Bill of Quantities'!$D:$O,match($B178,'Bill of Quantities'!$C:$C,0),match(C$2,'Bill of Quantities'!$D$2:$O$2,0))</f>
        <v>4</v>
      </c>
      <c r="D178" s="479" t="str">
        <f t="array" ref="D178">index('Bill of Quantities'!$D:$O,match($B178,'Bill of Quantities'!$C:$C,0),match(D$2,'Bill of Quantities'!$D$2:$O$2,0))</f>
        <v/>
      </c>
      <c r="E178" s="479">
        <f t="array" ref="E178">index('Bill of Quantities'!$D:$O,match($B178,'Bill of Quantities'!$C:$C,0),match(E$2,'Bill of Quantities'!$D$2:$O$2,0))</f>
        <v>60</v>
      </c>
      <c r="F178" s="485">
        <f t="array" ref="F178">index('Bill of Quantities'!$D:$O,match($B178,'Bill of Quantities'!$C:$C,0),match(F$2,'Bill of Quantities'!$D$2:$O$2,0))</f>
        <v>0.0000007539822369</v>
      </c>
      <c r="G178" s="481">
        <f t="array" ref="G178">index('Bill of Quantities'!$D:$O,match($B178,'Bill of Quantities'!$C:$C,0),match(G$2,'Bill of Quantities'!$D$2:$O$2,0))</f>
        <v>0.005805663224</v>
      </c>
      <c r="H178" s="481" t="str">
        <f t="array" ref="H178">index('Bill of Quantities'!$D:$O,match($B178,'Bill of Quantities'!$C:$C,0),match(H$2,'Bill of Quantities'!$D$2:$O$2,0))</f>
        <v/>
      </c>
      <c r="I178" s="479">
        <f t="array" ref="I178">index('Bill of Quantities'!$D:$O,match($B178,'Bill of Quantities'!$C:$C,0),match(I$2,'Bill of Quantities'!$D$2:$O$2,0))</f>
        <v>1</v>
      </c>
      <c r="J178" s="479" t="str">
        <f t="array" ref="J178">index('Bill of Quantities'!$D:$O,match($B178,'Bill of Quantities'!$C:$C,0),match(J$2,'Bill of Quantities'!$D$2:$O$2,0))</f>
        <v>Screw</v>
      </c>
      <c r="K178" s="479" t="str">
        <f t="array" ref="K178">index('Bill of Quantities'!$D:$O,match($B178,'Bill of Quantities'!$C:$C,0),match(K$2,'Bill of Quantities'!$D$2:$O$2,0))</f>
        <v>Back Battens</v>
      </c>
      <c r="L178" s="482">
        <f t="array" ref="L178">index('Bill of Quantities'!$D:$O,match($B178,'Bill of Quantities'!$C:$C,0),match(L$2,'Bill of Quantities'!$D$2:$O$2,0))</f>
        <v>0.018</v>
      </c>
      <c r="M178" s="482">
        <f t="array" ref="M178">index('Bill of Quantities'!$D:$O,match($B178,'Bill of Quantities'!$C:$C,0),match(M$2,'Bill of Quantities'!$D$2:$O$2,0))</f>
        <v>0.03125</v>
      </c>
      <c r="N178" s="482">
        <f t="array" ref="N178">index('Bill of Quantities'!$D:$O,match($B178,'Bill of Quantities'!$C:$C,0),match(N$2,'Bill of Quantities'!$D$2:$O$2,0))</f>
        <v>0.04925</v>
      </c>
      <c r="O178" s="463">
        <f t="shared" ref="O178:R178" si="316">$A178*F178</f>
        <v>0.00002638937829</v>
      </c>
      <c r="P178" s="464">
        <f t="shared" si="316"/>
        <v>0.2031982128</v>
      </c>
      <c r="Q178" s="464">
        <f t="shared" si="316"/>
        <v>0</v>
      </c>
      <c r="R178" s="461">
        <f t="shared" si="316"/>
        <v>35</v>
      </c>
      <c r="S178" s="483">
        <f t="shared" ref="S178:U178" si="317">$A178*L178</f>
        <v>0.63</v>
      </c>
      <c r="T178" s="483">
        <f t="shared" si="317"/>
        <v>1.09375</v>
      </c>
      <c r="U178" s="483">
        <f t="shared" si="317"/>
        <v>1.72375</v>
      </c>
      <c r="V178" s="465" t="str">
        <f t="shared" si="312"/>
        <v>Facade frame 2442 x 2654 (vertical cladding)</v>
      </c>
      <c r="W178" s="354">
        <f t="array" ref="W178">A178*index('Project Costs'!A:A,match(V178,'Project Costs'!B:B,0),1)</f>
        <v>0</v>
      </c>
      <c r="X178" s="354">
        <f t="shared" si="313"/>
        <v>0</v>
      </c>
      <c r="Y178" s="354"/>
      <c r="Z178" s="354"/>
      <c r="AA178" s="354"/>
      <c r="AB178" s="354"/>
      <c r="AC178" s="354"/>
    </row>
    <row r="179">
      <c r="A179" s="478">
        <v>8.0</v>
      </c>
      <c r="B179" s="354" t="str">
        <f>'Bill of Quantities'!$C$29</f>
        <v>Screw 6x100 semi threaded HBS6100</v>
      </c>
      <c r="C179" s="479">
        <f t="array" ref="C179">index('Bill of Quantities'!$D:$O,match($B179,'Bill of Quantities'!$C:$C,0),match(C$2,'Bill of Quantities'!$D$2:$O$2,0))</f>
        <v>6</v>
      </c>
      <c r="D179" s="479" t="str">
        <f t="array" ref="D179">index('Bill of Quantities'!$D:$O,match($B179,'Bill of Quantities'!$C:$C,0),match(D$2,'Bill of Quantities'!$D$2:$O$2,0))</f>
        <v/>
      </c>
      <c r="E179" s="479">
        <f t="array" ref="E179">index('Bill of Quantities'!$D:$O,match($B179,'Bill of Quantities'!$C:$C,0),match(E$2,'Bill of Quantities'!$D$2:$O$2,0))</f>
        <v>100</v>
      </c>
      <c r="F179" s="485">
        <f t="array" ref="F179">index('Bill of Quantities'!$D:$O,match($B179,'Bill of Quantities'!$C:$C,0),match(F$2,'Bill of Quantities'!$D$2:$O$2,0))</f>
        <v>0.000002827433388</v>
      </c>
      <c r="G179" s="481">
        <f t="array" ref="G179">index('Bill of Quantities'!$D:$O,match($B179,'Bill of Quantities'!$C:$C,0),match(G$2,'Bill of Quantities'!$D$2:$O$2,0))</f>
        <v>0.02177123709</v>
      </c>
      <c r="H179" s="481" t="str">
        <f t="array" ref="H179">index('Bill of Quantities'!$D:$O,match($B179,'Bill of Quantities'!$C:$C,0),match(H$2,'Bill of Quantities'!$D$2:$O$2,0))</f>
        <v/>
      </c>
      <c r="I179" s="479">
        <f t="array" ref="I179">index('Bill of Quantities'!$D:$O,match($B179,'Bill of Quantities'!$C:$C,0),match(I$2,'Bill of Quantities'!$D$2:$O$2,0))</f>
        <v>1</v>
      </c>
      <c r="J179" s="479" t="str">
        <f t="array" ref="J179">index('Bill of Quantities'!$D:$O,match($B179,'Bill of Quantities'!$C:$C,0),match(J$2,'Bill of Quantities'!$D$2:$O$2,0))</f>
        <v>Screw</v>
      </c>
      <c r="K179" s="479" t="str">
        <f t="array" ref="K179">index('Bill of Quantities'!$D:$O,match($B179,'Bill of Quantities'!$C:$C,0),match(K$2,'Bill of Quantities'!$D$2:$O$2,0))</f>
        <v>Frames</v>
      </c>
      <c r="L179" s="482">
        <f t="array" ref="L179">index('Bill of Quantities'!$D:$O,match($B179,'Bill of Quantities'!$C:$C,0),match(L$2,'Bill of Quantities'!$D$2:$O$2,0))</f>
        <v>0.06</v>
      </c>
      <c r="M179" s="482">
        <f t="array" ref="M179">index('Bill of Quantities'!$D:$O,match($B179,'Bill of Quantities'!$C:$C,0),match(M$2,'Bill of Quantities'!$D$2:$O$2,0))</f>
        <v>0.03125</v>
      </c>
      <c r="N179" s="482">
        <f t="array" ref="N179">index('Bill of Quantities'!$D:$O,match($B179,'Bill of Quantities'!$C:$C,0),match(N$2,'Bill of Quantities'!$D$2:$O$2,0))</f>
        <v>0.09125</v>
      </c>
      <c r="O179" s="463">
        <f t="shared" ref="O179:R179" si="318">$A179*F179</f>
        <v>0.00002261946711</v>
      </c>
      <c r="P179" s="464">
        <f t="shared" si="318"/>
        <v>0.1741698967</v>
      </c>
      <c r="Q179" s="464">
        <f t="shared" si="318"/>
        <v>0</v>
      </c>
      <c r="R179" s="461">
        <f t="shared" si="318"/>
        <v>8</v>
      </c>
      <c r="S179" s="483">
        <f t="shared" ref="S179:U179" si="319">$A179*L179</f>
        <v>0.48</v>
      </c>
      <c r="T179" s="483">
        <f t="shared" si="319"/>
        <v>0.25</v>
      </c>
      <c r="U179" s="483">
        <f t="shared" si="319"/>
        <v>0.73</v>
      </c>
      <c r="V179" s="465" t="str">
        <f t="shared" si="312"/>
        <v>Facade frame 2442 x 2654 (vertical cladding)</v>
      </c>
      <c r="W179" s="354">
        <f t="array" ref="W179">A179*index('Project Costs'!A:A,match(V179,'Project Costs'!B:B,0),1)</f>
        <v>0</v>
      </c>
      <c r="X179" s="354">
        <f t="shared" si="313"/>
        <v>0</v>
      </c>
      <c r="Y179" s="354"/>
      <c r="Z179" s="354"/>
      <c r="AA179" s="354"/>
      <c r="AB179" s="354"/>
      <c r="AC179" s="354"/>
    </row>
    <row r="180">
      <c r="A180" s="478"/>
      <c r="B180" s="354"/>
      <c r="C180" s="461"/>
      <c r="E180" s="461"/>
      <c r="F180" s="462"/>
      <c r="G180" s="461"/>
      <c r="H180" s="461"/>
      <c r="I180" s="461"/>
      <c r="J180" s="461"/>
      <c r="K180" s="461"/>
      <c r="L180" s="461"/>
      <c r="M180" s="461"/>
      <c r="N180" s="461"/>
      <c r="O180" s="463"/>
      <c r="P180" s="464"/>
      <c r="Q180" s="464"/>
      <c r="R180" s="461"/>
      <c r="S180" s="461"/>
      <c r="T180" s="354"/>
      <c r="U180" s="354"/>
      <c r="V180" s="465"/>
      <c r="W180" s="354"/>
      <c r="X180" s="354"/>
      <c r="Y180" s="354"/>
      <c r="Z180" s="354"/>
      <c r="AA180" s="354"/>
      <c r="AB180" s="354"/>
      <c r="AC180" s="354"/>
    </row>
    <row r="181">
      <c r="A181" s="507" t="s">
        <v>681</v>
      </c>
      <c r="B181" s="508"/>
      <c r="C181" s="509">
        <v>1000.0</v>
      </c>
      <c r="D181" s="510">
        <v>44.0</v>
      </c>
      <c r="E181" s="509">
        <v>1000.0</v>
      </c>
      <c r="F181" s="511">
        <f>D181*C181*E181*0.0000000001</f>
        <v>0.0044</v>
      </c>
      <c r="G181" s="512"/>
      <c r="H181" s="512"/>
      <c r="I181" s="512"/>
      <c r="J181" s="508"/>
      <c r="K181" s="508"/>
      <c r="L181" s="508"/>
      <c r="M181" s="508"/>
      <c r="N181" s="513"/>
      <c r="O181" s="511"/>
      <c r="P181" s="514"/>
      <c r="Q181" s="514"/>
      <c r="R181" s="514"/>
      <c r="S181" s="515"/>
      <c r="T181" s="515"/>
      <c r="U181" s="516"/>
      <c r="V181" s="510" t="str">
        <f>V182</f>
        <v>Facade per m2 - vertical cladding</v>
      </c>
      <c r="W181" s="508"/>
      <c r="X181" s="508"/>
      <c r="Y181" s="476">
        <f>C181*E181*0.000001</f>
        <v>1</v>
      </c>
      <c r="Z181" s="508"/>
      <c r="AA181" s="508"/>
      <c r="AB181" s="508"/>
      <c r="AC181" s="508"/>
    </row>
    <row r="182">
      <c r="A182" s="517">
        <f t="shared" ref="A182:A183" si="322">A175/($C$174*$E$174*0.000001)</f>
        <v>1.080068902</v>
      </c>
      <c r="B182" s="326" t="str">
        <f t="shared" ref="B182:B183" si="323">B175</f>
        <v>Back Batten 22 x 46 x 2440</v>
      </c>
      <c r="C182" s="326">
        <f t="array" ref="C182">index('Bill of Quantities'!$D:$O,match($B182,'Bill of Quantities'!$C:$C,0),match(C$2,'Bill of Quantities'!$D$2:$O$2,0))</f>
        <v>22</v>
      </c>
      <c r="D182" s="326">
        <f t="array" ref="D182">index('Bill of Quantities'!$D:$O,match($B182,'Bill of Quantities'!$C:$C,0),match(D$2,'Bill of Quantities'!$D$2:$O$2,0))</f>
        <v>46</v>
      </c>
      <c r="E182" s="326">
        <f t="array" ref="E182">index('Bill of Quantities'!$D:$O,match($B182,'Bill of Quantities'!$C:$C,0),match(E$2,'Bill of Quantities'!$D$2:$O$2,0))</f>
        <v>2440</v>
      </c>
      <c r="F182" s="518">
        <f t="array" ref="F182">index('Bill of Quantities'!$D:$O,match($B182,'Bill of Quantities'!$C:$C,0),match(F$2,'Bill of Quantities'!$D$2:$O$2,0))</f>
        <v>0.00246928</v>
      </c>
      <c r="G182" s="519">
        <f t="array" ref="G182">index('Bill of Quantities'!$D:$O,match($B182,'Bill of Quantities'!$C:$C,0),match(G$2,'Bill of Quantities'!$D$2:$O$2,0))</f>
        <v>1.38526608</v>
      </c>
      <c r="H182" s="519">
        <f t="array" ref="H182">index('Bill of Quantities'!$D:$O,match($B182,'Bill of Quantities'!$C:$C,0),match(H$2,'Bill of Quantities'!$D$2:$O$2,0))</f>
        <v>2.231411788</v>
      </c>
      <c r="I182" s="326">
        <f t="array" ref="I182">index('Bill of Quantities'!$D:$O,match($B182,'Bill of Quantities'!$C:$C,0),match(I$2,'Bill of Quantities'!$D$2:$O$2,0))</f>
        <v>5</v>
      </c>
      <c r="J182" s="326" t="str">
        <f t="array" ref="J182">index('Bill of Quantities'!$D:$O,match($B182,'Bill of Quantities'!$C:$C,0),match(J$2,'Bill of Quantities'!$D$2:$O$2,0))</f>
        <v>Back</v>
      </c>
      <c r="K182" s="326" t="str">
        <f t="array" ref="K182">index('Bill of Quantities'!$D:$O,match($B182,'Bill of Quantities'!$C:$C,0),match(K$2,'Bill of Quantities'!$D$2:$O$2,0))</f>
        <v>Batten</v>
      </c>
      <c r="L182" s="332">
        <f t="array" ref="L182">index('Bill of Quantities'!$D:$O,match($B182,'Bill of Quantities'!$C:$C,0),match(L$2,'Bill of Quantities'!$D$2:$O$2,0))</f>
        <v>0.644644</v>
      </c>
      <c r="M182" s="332">
        <f t="array" ref="M182">index('Bill of Quantities'!$D:$O,match($B182,'Bill of Quantities'!$C:$C,0),match(M$2,'Bill of Quantities'!$D$2:$O$2,0))</f>
        <v>0.15625</v>
      </c>
      <c r="N182" s="520">
        <f t="array" ref="N182">index('Bill of Quantities'!$D:$O,match($B182,'Bill of Quantities'!$C:$C,0),match(N$2,'Bill of Quantities'!$D$2:$O$2,0))</f>
        <v>0.800894</v>
      </c>
      <c r="O182" s="518">
        <f t="shared" ref="O182:R182" si="320">$A182*F182</f>
        <v>0.002666992539</v>
      </c>
      <c r="P182" s="519">
        <f t="shared" si="320"/>
        <v>1.496182814</v>
      </c>
      <c r="Q182" s="519">
        <f t="shared" si="320"/>
        <v>2.410078481</v>
      </c>
      <c r="R182" s="326">
        <f t="shared" si="320"/>
        <v>5.400344511</v>
      </c>
      <c r="S182" s="332">
        <f t="shared" ref="S182:U182" si="321">$A182*L182</f>
        <v>0.6962599374</v>
      </c>
      <c r="T182" s="332">
        <f t="shared" si="321"/>
        <v>0.168760766</v>
      </c>
      <c r="U182" s="520">
        <f t="shared" si="321"/>
        <v>0.8650207034</v>
      </c>
      <c r="V182" s="326" t="str">
        <f t="shared" ref="V182:V186" si="326">$A$181</f>
        <v>Facade per m2 - vertical cladding</v>
      </c>
      <c r="W182" s="521">
        <f t="array" ref="W182">A182*index('Project Costs'!A:A,match(V182,'Project Costs'!B:B,0),1)</f>
        <v>101.1999698</v>
      </c>
      <c r="X182" s="521">
        <f t="shared" ref="X182:X186" si="327">W182*R182/60</f>
        <v>9.108578359</v>
      </c>
      <c r="Y182" s="326"/>
      <c r="Z182" s="326"/>
      <c r="AA182" s="326"/>
      <c r="AB182" s="326"/>
      <c r="AC182" s="326"/>
    </row>
    <row r="183">
      <c r="A183" s="517">
        <f t="shared" si="322"/>
        <v>4.165980051</v>
      </c>
      <c r="B183" s="326" t="str">
        <f t="shared" si="323"/>
        <v>Facade Vertical Shiplap 22 x 96 x 2826</v>
      </c>
      <c r="C183" s="326">
        <f t="array" ref="C183">index('Bill of Quantities'!$D:$O,match($B183,'Bill of Quantities'!$C:$C,0),match(C$2,'Bill of Quantities'!$D$2:$O$2,0))</f>
        <v>22</v>
      </c>
      <c r="D183" s="326">
        <f t="array" ref="D183">index('Bill of Quantities'!$D:$O,match($B183,'Bill of Quantities'!$C:$C,0),match(D$2,'Bill of Quantities'!$D$2:$O$2,0))</f>
        <v>96</v>
      </c>
      <c r="E183" s="326">
        <f t="array" ref="E183">index('Bill of Quantities'!$D:$O,match($B183,'Bill of Quantities'!$C:$C,0),match(E$2,'Bill of Quantities'!$D$2:$O$2,0))</f>
        <v>2826</v>
      </c>
      <c r="F183" s="518">
        <f t="array" ref="F183">index('Bill of Quantities'!$D:$O,match($B183,'Bill of Quantities'!$C:$C,0),match(F$2,'Bill of Quantities'!$D$2:$O$2,0))</f>
        <v>0.005968512</v>
      </c>
      <c r="G183" s="519">
        <f t="array" ref="G183">index('Bill of Quantities'!$D:$O,match($B183,'Bill of Quantities'!$C:$C,0),match(G$2,'Bill of Quantities'!$D$2:$O$2,0))</f>
        <v>3.348335232</v>
      </c>
      <c r="H183" s="519">
        <f t="array" ref="H183">index('Bill of Quantities'!$D:$O,match($B183,'Bill of Quantities'!$C:$C,0),match(H$2,'Bill of Quantities'!$D$2:$O$2,0))</f>
        <v>5.393559271</v>
      </c>
      <c r="I183" s="326">
        <f t="array" ref="I183">index('Bill of Quantities'!$D:$O,match($B183,'Bill of Quantities'!$C:$C,0),match(I$2,'Bill of Quantities'!$D$2:$O$2,0))</f>
        <v>10</v>
      </c>
      <c r="J183" s="326" t="str">
        <f t="array" ref="J183">index('Bill of Quantities'!$D:$O,match($B183,'Bill of Quantities'!$C:$C,0),match(J$2,'Bill of Quantities'!$D$2:$O$2,0))</f>
        <v>Facade</v>
      </c>
      <c r="K183" s="326" t="str">
        <f t="array" ref="K183">index('Bill of Quantities'!$D:$O,match($B183,'Bill of Quantities'!$C:$C,0),match(K$2,'Bill of Quantities'!$D$2:$O$2,0))</f>
        <v>Vertical Shiplap</v>
      </c>
      <c r="L183" s="332">
        <f t="array" ref="L183">index('Bill of Quantities'!$D:$O,match($B183,'Bill of Quantities'!$C:$C,0),match(L$2,'Bill of Quantities'!$D$2:$O$2,0))</f>
        <v>1.674816</v>
      </c>
      <c r="M183" s="332">
        <f t="array" ref="M183">index('Bill of Quantities'!$D:$O,match($B183,'Bill of Quantities'!$C:$C,0),match(M$2,'Bill of Quantities'!$D$2:$O$2,0))</f>
        <v>0.3125</v>
      </c>
      <c r="N183" s="520">
        <f t="array" ref="N183">index('Bill of Quantities'!$D:$O,match($B183,'Bill of Quantities'!$C:$C,0),match(N$2,'Bill of Quantities'!$D$2:$O$2,0))</f>
        <v>1.987316</v>
      </c>
      <c r="O183" s="518">
        <f t="shared" ref="O183:R183" si="324">$A183*F183</f>
        <v>0.02486470193</v>
      </c>
      <c r="P183" s="519">
        <f t="shared" si="324"/>
        <v>13.94909778</v>
      </c>
      <c r="Q183" s="519">
        <f t="shared" si="324"/>
        <v>22.46946033</v>
      </c>
      <c r="R183" s="326">
        <f t="shared" si="324"/>
        <v>41.65980051</v>
      </c>
      <c r="S183" s="332">
        <f t="shared" ref="S183:U183" si="325">$A183*L183</f>
        <v>6.977250046</v>
      </c>
      <c r="T183" s="332">
        <f t="shared" si="325"/>
        <v>1.301868766</v>
      </c>
      <c r="U183" s="520">
        <f t="shared" si="325"/>
        <v>8.279118812</v>
      </c>
      <c r="V183" s="326" t="str">
        <f t="shared" si="326"/>
        <v>Facade per m2 - vertical cladding</v>
      </c>
      <c r="W183" s="521">
        <f t="array" ref="W183">A183*index('Project Costs'!A:A,match(V183,'Project Costs'!B:B,0),1)</f>
        <v>390.3427407</v>
      </c>
      <c r="X183" s="521">
        <f t="shared" si="327"/>
        <v>271.0266785</v>
      </c>
      <c r="Y183" s="326"/>
      <c r="Z183" s="326"/>
      <c r="AA183" s="326"/>
      <c r="AB183" s="326"/>
      <c r="AC183" s="326"/>
    </row>
    <row r="184">
      <c r="A184" s="517">
        <f>A183*5</f>
        <v>20.82990026</v>
      </c>
      <c r="B184" s="354" t="str">
        <f>'Bill of Quantities'!$C$26</f>
        <v>Screw 4x40 semi threaded HBS440</v>
      </c>
      <c r="C184" s="326">
        <f t="array" ref="C184">index('Bill of Quantities'!$D:$O,match($B184,'Bill of Quantities'!$C:$C,0),match(C$2,'Bill of Quantities'!$D$2:$O$2,0))</f>
        <v>4</v>
      </c>
      <c r="D184" s="326" t="str">
        <f t="array" ref="D184">index('Bill of Quantities'!$D:$O,match($B184,'Bill of Quantities'!$C:$C,0),match(D$2,'Bill of Quantities'!$D$2:$O$2,0))</f>
        <v/>
      </c>
      <c r="E184" s="326">
        <f t="array" ref="E184">index('Bill of Quantities'!$D:$O,match($B184,'Bill of Quantities'!$C:$C,0),match(E$2,'Bill of Quantities'!$D$2:$O$2,0))</f>
        <v>40</v>
      </c>
      <c r="F184" s="522">
        <f t="array" ref="F184">index('Bill of Quantities'!$D:$O,match($B184,'Bill of Quantities'!$C:$C,0),match(F$2,'Bill of Quantities'!$D$2:$O$2,0))</f>
        <v>0.0000005026548246</v>
      </c>
      <c r="G184" s="523">
        <f t="array" ref="G184">index('Bill of Quantities'!$D:$O,match($B184,'Bill of Quantities'!$C:$C,0),match(G$2,'Bill of Quantities'!$D$2:$O$2,0))</f>
        <v>0.003870442149</v>
      </c>
      <c r="H184" s="519" t="str">
        <f t="array" ref="H184">index('Bill of Quantities'!$D:$O,match($B184,'Bill of Quantities'!$C:$C,0),match(H$2,'Bill of Quantities'!$D$2:$O$2,0))</f>
        <v/>
      </c>
      <c r="I184" s="326">
        <f t="array" ref="I184">index('Bill of Quantities'!$D:$O,match($B184,'Bill of Quantities'!$C:$C,0),match(I$2,'Bill of Quantities'!$D$2:$O$2,0))</f>
        <v>1</v>
      </c>
      <c r="J184" s="326" t="str">
        <f t="array" ref="J184">index('Bill of Quantities'!$D:$O,match($B184,'Bill of Quantities'!$C:$C,0),match(J$2,'Bill of Quantities'!$D$2:$O$2,0))</f>
        <v>Screw</v>
      </c>
      <c r="K184" s="326" t="str">
        <f t="array" ref="K184">index('Bill of Quantities'!$D:$O,match($B184,'Bill of Quantities'!$C:$C,0),match(K$2,'Bill of Quantities'!$D$2:$O$2,0))</f>
        <v>Boards</v>
      </c>
      <c r="L184" s="332">
        <f t="array" ref="L184">index('Bill of Quantities'!$D:$O,match($B184,'Bill of Quantities'!$C:$C,0),match(L$2,'Bill of Quantities'!$D$2:$O$2,0))</f>
        <v>0.012</v>
      </c>
      <c r="M184" s="332">
        <f t="array" ref="M184">index('Bill of Quantities'!$D:$O,match($B184,'Bill of Quantities'!$C:$C,0),match(M$2,'Bill of Quantities'!$D$2:$O$2,0))</f>
        <v>0.03125</v>
      </c>
      <c r="N184" s="520">
        <f t="array" ref="N184">index('Bill of Quantities'!$D:$O,match($B184,'Bill of Quantities'!$C:$C,0),match(N$2,'Bill of Quantities'!$D$2:$O$2,0))</f>
        <v>0.04325</v>
      </c>
      <c r="O184" s="518">
        <f t="shared" ref="O184:R184" si="328">$A184*F184</f>
        <v>0.00001047024986</v>
      </c>
      <c r="P184" s="519">
        <f t="shared" si="328"/>
        <v>0.08062092392</v>
      </c>
      <c r="Q184" s="519">
        <f t="shared" si="328"/>
        <v>0</v>
      </c>
      <c r="R184" s="326">
        <f t="shared" si="328"/>
        <v>20.82990026</v>
      </c>
      <c r="S184" s="332">
        <f t="shared" ref="S184:U184" si="329">$A184*L184</f>
        <v>0.2499588031</v>
      </c>
      <c r="T184" s="332">
        <f t="shared" si="329"/>
        <v>0.650934383</v>
      </c>
      <c r="U184" s="520">
        <f t="shared" si="329"/>
        <v>0.9008931861</v>
      </c>
      <c r="V184" s="326" t="str">
        <f t="shared" si="326"/>
        <v>Facade per m2 - vertical cladding</v>
      </c>
      <c r="W184" s="521">
        <f t="array" ref="W184">A184*index('Project Costs'!A:A,match(V184,'Project Costs'!B:B,0),1)</f>
        <v>1951.713704</v>
      </c>
      <c r="X184" s="521">
        <f t="shared" si="327"/>
        <v>677.5666963</v>
      </c>
      <c r="Y184" s="326"/>
      <c r="Z184" s="326"/>
      <c r="AA184" s="326"/>
      <c r="AB184" s="326"/>
      <c r="AC184" s="326"/>
    </row>
    <row r="185">
      <c r="A185" s="478">
        <f>A182*8</f>
        <v>8.640551218</v>
      </c>
      <c r="B185" s="326" t="str">
        <f>'Bill of Quantities'!$C$27</f>
        <v>Screw 4x60 semi threaded HBS460</v>
      </c>
      <c r="C185" s="524">
        <f t="array" ref="C185">index('Bill of Quantities'!$D:$O,match($B185,'Bill of Quantities'!$C:$C,0),match(C$2,'Bill of Quantities'!$D$2:$O$2,0))</f>
        <v>4</v>
      </c>
      <c r="D185" s="326" t="str">
        <f t="array" ref="D185">index('Bill of Quantities'!$D:$O,match($B185,'Bill of Quantities'!$C:$C,0),match(D$2,'Bill of Quantities'!$D$2:$O$2,0))</f>
        <v/>
      </c>
      <c r="E185" s="524">
        <f t="array" ref="E185">index('Bill of Quantities'!$D:$O,match($B185,'Bill of Quantities'!$C:$C,0),match(E$2,'Bill of Quantities'!$D$2:$O$2,0))</f>
        <v>60</v>
      </c>
      <c r="F185" s="304">
        <f t="array" ref="F185">index('Bill of Quantities'!$D:$O,match($B185,'Bill of Quantities'!$C:$C,0),match(F$2,'Bill of Quantities'!$D$2:$O$2,0))</f>
        <v>0.0000007539822369</v>
      </c>
      <c r="G185" s="525">
        <f t="array" ref="G185">index('Bill of Quantities'!$D:$O,match($B185,'Bill of Quantities'!$C:$C,0),match(G$2,'Bill of Quantities'!$D$2:$O$2,0))</f>
        <v>0.005805663224</v>
      </c>
      <c r="H185" s="300" t="str">
        <f t="array" ref="H185">index('Bill of Quantities'!$D:$O,match($B185,'Bill of Quantities'!$C:$C,0),match(H$2,'Bill of Quantities'!$D$2:$O$2,0))</f>
        <v/>
      </c>
      <c r="I185" s="326">
        <f t="array" ref="I185">index('Bill of Quantities'!$D:$O,match($B185,'Bill of Quantities'!$C:$C,0),match(I$2,'Bill of Quantities'!$D$2:$O$2,0))</f>
        <v>1</v>
      </c>
      <c r="J185" s="326" t="str">
        <f t="array" ref="J185">index('Bill of Quantities'!$D:$O,match($B185,'Bill of Quantities'!$C:$C,0),match(J$2,'Bill of Quantities'!$D$2:$O$2,0))</f>
        <v>Screw</v>
      </c>
      <c r="K185" s="326" t="str">
        <f t="array" ref="K185">index('Bill of Quantities'!$D:$O,match($B185,'Bill of Quantities'!$C:$C,0),match(K$2,'Bill of Quantities'!$D$2:$O$2,0))</f>
        <v>Back Battens</v>
      </c>
      <c r="L185" s="303">
        <f t="array" ref="L185">index('Bill of Quantities'!$D:$O,match($B185,'Bill of Quantities'!$C:$C,0),match(L$2,'Bill of Quantities'!$D$2:$O$2,0))</f>
        <v>0.018</v>
      </c>
      <c r="M185" s="303">
        <f t="array" ref="M185">index('Bill of Quantities'!$D:$O,match($B185,'Bill of Quantities'!$C:$C,0),match(M$2,'Bill of Quantities'!$D$2:$O$2,0))</f>
        <v>0.03125</v>
      </c>
      <c r="N185" s="526">
        <f t="array" ref="N185">index('Bill of Quantities'!$D:$O,match($B185,'Bill of Quantities'!$C:$C,0),match(N$2,'Bill of Quantities'!$D$2:$O$2,0))</f>
        <v>0.04925</v>
      </c>
      <c r="O185" s="327">
        <f t="shared" ref="O185:R185" si="330">$A185*F185</f>
        <v>0.000006514822135</v>
      </c>
      <c r="P185" s="305">
        <f t="shared" si="330"/>
        <v>0.05016413044</v>
      </c>
      <c r="Q185" s="305">
        <f t="shared" si="330"/>
        <v>0</v>
      </c>
      <c r="R185" s="524">
        <f t="shared" si="330"/>
        <v>8.640551218</v>
      </c>
      <c r="S185" s="286">
        <f t="shared" ref="S185:U185" si="331">$A185*L185</f>
        <v>0.1555299219</v>
      </c>
      <c r="T185" s="286">
        <f t="shared" si="331"/>
        <v>0.2700172256</v>
      </c>
      <c r="U185" s="527">
        <f t="shared" si="331"/>
        <v>0.4255471475</v>
      </c>
      <c r="V185" s="326" t="str">
        <f t="shared" si="326"/>
        <v>Facade per m2 - vertical cladding</v>
      </c>
      <c r="W185" s="521">
        <f t="array" ref="W185">A185*index('Project Costs'!A:A,match(V185,'Project Costs'!B:B,0),1)</f>
        <v>809.5997586</v>
      </c>
      <c r="X185" s="521">
        <f t="shared" si="327"/>
        <v>116.589803</v>
      </c>
      <c r="Y185" s="326"/>
      <c r="Z185" s="326"/>
      <c r="AA185" s="326"/>
      <c r="AB185" s="326"/>
      <c r="AC185" s="326"/>
    </row>
    <row r="186">
      <c r="A186" s="517">
        <f>A179/($C$174*$E$174*0.000001)</f>
        <v>1.23436446</v>
      </c>
      <c r="B186" s="354" t="str">
        <f>'Bill of Quantities'!$C$29</f>
        <v>Screw 6x100 semi threaded HBS6100</v>
      </c>
      <c r="C186" s="524">
        <f t="array" ref="C186">index('Bill of Quantities'!$D:$O,match($B186,'Bill of Quantities'!$C:$C,0),match(C$2,'Bill of Quantities'!$D$2:$O$2,0))</f>
        <v>6</v>
      </c>
      <c r="D186" s="326" t="str">
        <f t="array" ref="D186">index('Bill of Quantities'!$D:$O,match($B186,'Bill of Quantities'!$C:$C,0),match(D$2,'Bill of Quantities'!$D$2:$O$2,0))</f>
        <v/>
      </c>
      <c r="E186" s="524">
        <f t="array" ref="E186">index('Bill of Quantities'!$D:$O,match($B186,'Bill of Quantities'!$C:$C,0),match(E$2,'Bill of Quantities'!$D$2:$O$2,0))</f>
        <v>100</v>
      </c>
      <c r="F186" s="304">
        <f t="array" ref="F186">index('Bill of Quantities'!$D:$O,match($B186,'Bill of Quantities'!$C:$C,0),match(F$2,'Bill of Quantities'!$D$2:$O$2,0))</f>
        <v>0.000002827433388</v>
      </c>
      <c r="G186" s="525">
        <f t="array" ref="G186">index('Bill of Quantities'!$D:$O,match($B186,'Bill of Quantities'!$C:$C,0),match(G$2,'Bill of Quantities'!$D$2:$O$2,0))</f>
        <v>0.02177123709</v>
      </c>
      <c r="H186" s="300" t="str">
        <f t="array" ref="H186">index('Bill of Quantities'!$D:$O,match($B186,'Bill of Quantities'!$C:$C,0),match(H$2,'Bill of Quantities'!$D$2:$O$2,0))</f>
        <v/>
      </c>
      <c r="I186" s="326">
        <f t="array" ref="I186">index('Bill of Quantities'!$D:$O,match($B186,'Bill of Quantities'!$C:$C,0),match(I$2,'Bill of Quantities'!$D$2:$O$2,0))</f>
        <v>1</v>
      </c>
      <c r="J186" s="326" t="str">
        <f t="array" ref="J186">index('Bill of Quantities'!$D:$O,match($B186,'Bill of Quantities'!$C:$C,0),match(J$2,'Bill of Quantities'!$D$2:$O$2,0))</f>
        <v>Screw</v>
      </c>
      <c r="K186" s="326" t="str">
        <f t="array" ref="K186">index('Bill of Quantities'!$D:$O,match($B186,'Bill of Quantities'!$C:$C,0),match(K$2,'Bill of Quantities'!$D$2:$O$2,0))</f>
        <v>Frames</v>
      </c>
      <c r="L186" s="303">
        <f t="array" ref="L186">index('Bill of Quantities'!$D:$O,match($B186,'Bill of Quantities'!$C:$C,0),match(L$2,'Bill of Quantities'!$D$2:$O$2,0))</f>
        <v>0.06</v>
      </c>
      <c r="M186" s="303">
        <f t="array" ref="M186">index('Bill of Quantities'!$D:$O,match($B186,'Bill of Quantities'!$C:$C,0),match(M$2,'Bill of Quantities'!$D$2:$O$2,0))</f>
        <v>0.03125</v>
      </c>
      <c r="N186" s="526">
        <f t="array" ref="N186">index('Bill of Quantities'!$D:$O,match($B186,'Bill of Quantities'!$C:$C,0),match(N$2,'Bill of Quantities'!$D$2:$O$2,0))</f>
        <v>0.09125</v>
      </c>
      <c r="O186" s="327">
        <f t="shared" ref="O186:R186" si="332">$A186*F186</f>
        <v>0.000003490083287</v>
      </c>
      <c r="P186" s="305">
        <f t="shared" si="332"/>
        <v>0.02687364131</v>
      </c>
      <c r="Q186" s="305">
        <f t="shared" si="332"/>
        <v>0</v>
      </c>
      <c r="R186" s="524">
        <f t="shared" si="332"/>
        <v>1.23436446</v>
      </c>
      <c r="S186" s="286">
        <f t="shared" ref="S186:U186" si="333">$A186*L186</f>
        <v>0.07406186758</v>
      </c>
      <c r="T186" s="286">
        <f t="shared" si="333"/>
        <v>0.03857388937</v>
      </c>
      <c r="U186" s="527">
        <f t="shared" si="333"/>
        <v>0.1126357569</v>
      </c>
      <c r="V186" s="326" t="str">
        <f t="shared" si="326"/>
        <v>Facade per m2 - vertical cladding</v>
      </c>
      <c r="W186" s="521">
        <f t="array" ref="W186">A186*index('Project Costs'!A:A,match(V186,'Project Costs'!B:B,0),1)</f>
        <v>115.6571084</v>
      </c>
      <c r="X186" s="521">
        <f t="shared" si="327"/>
        <v>2.379383735</v>
      </c>
      <c r="Y186" s="326"/>
      <c r="Z186" s="326"/>
      <c r="AA186" s="326"/>
      <c r="AB186" s="326"/>
      <c r="AC186" s="326"/>
    </row>
    <row r="187">
      <c r="A187" s="296"/>
      <c r="B187" s="326"/>
      <c r="C187" s="326"/>
      <c r="D187" s="326"/>
      <c r="E187" s="326"/>
      <c r="F187" s="298"/>
      <c r="G187" s="326"/>
      <c r="H187" s="326"/>
      <c r="I187" s="326"/>
      <c r="J187" s="326"/>
      <c r="K187" s="326"/>
      <c r="L187" s="326"/>
      <c r="M187" s="326"/>
      <c r="N187" s="528"/>
      <c r="O187" s="518"/>
      <c r="P187" s="519"/>
      <c r="Q187" s="519"/>
      <c r="R187" s="326"/>
      <c r="S187" s="326"/>
      <c r="T187" s="326"/>
      <c r="U187" s="528"/>
      <c r="V187" s="326"/>
      <c r="W187" s="326"/>
      <c r="X187" s="326"/>
      <c r="Y187" s="326"/>
      <c r="Z187" s="326"/>
      <c r="AA187" s="326"/>
      <c r="AB187" s="326"/>
      <c r="AC187" s="326"/>
    </row>
    <row r="188">
      <c r="A188" s="478"/>
      <c r="B188" s="354"/>
      <c r="C188" s="461"/>
      <c r="D188" s="461"/>
      <c r="E188" s="461"/>
      <c r="F188" s="462"/>
      <c r="G188" s="461"/>
      <c r="H188" s="461"/>
      <c r="I188" s="461"/>
      <c r="J188" s="461"/>
      <c r="K188" s="461"/>
      <c r="L188" s="461"/>
      <c r="M188" s="461"/>
      <c r="N188" s="461"/>
      <c r="O188" s="463"/>
      <c r="P188" s="464"/>
      <c r="Q188" s="464"/>
      <c r="R188" s="461"/>
      <c r="S188" s="461"/>
      <c r="T188" s="354"/>
      <c r="U188" s="354"/>
      <c r="V188" s="465"/>
      <c r="W188" s="354"/>
      <c r="X188" s="354"/>
      <c r="Y188" s="354"/>
      <c r="Z188" s="354"/>
      <c r="AA188" s="354"/>
      <c r="AB188" s="354"/>
      <c r="AC188" s="354"/>
    </row>
    <row r="189">
      <c r="A189" s="449" t="s">
        <v>682</v>
      </c>
      <c r="B189" s="342"/>
      <c r="C189" s="450"/>
      <c r="D189" s="450"/>
      <c r="E189" s="450"/>
      <c r="F189" s="451"/>
      <c r="G189" s="450"/>
      <c r="H189" s="450"/>
      <c r="I189" s="450"/>
      <c r="J189" s="450"/>
      <c r="K189" s="450"/>
      <c r="L189" s="450"/>
      <c r="M189" s="450"/>
      <c r="N189" s="450"/>
      <c r="O189" s="466"/>
      <c r="P189" s="453"/>
      <c r="Q189" s="453"/>
      <c r="R189" s="450"/>
      <c r="S189" s="450"/>
      <c r="T189" s="342"/>
      <c r="U189" s="342"/>
      <c r="V189" s="467"/>
      <c r="W189" s="342"/>
      <c r="X189" s="342"/>
      <c r="Y189" s="342"/>
      <c r="Z189" s="342"/>
      <c r="AA189" s="342"/>
      <c r="AB189" s="342"/>
      <c r="AC189" s="347"/>
    </row>
    <row r="190">
      <c r="A190" s="354"/>
      <c r="B190" s="354"/>
      <c r="D190" s="461"/>
      <c r="E190" s="461"/>
      <c r="F190" s="462"/>
      <c r="G190" s="461"/>
      <c r="H190" s="461"/>
      <c r="I190" s="461"/>
      <c r="J190" s="461"/>
      <c r="K190" s="461"/>
      <c r="L190" s="461"/>
      <c r="M190" s="461"/>
      <c r="N190" s="461"/>
      <c r="O190" s="463"/>
      <c r="P190" s="464"/>
      <c r="Q190" s="464"/>
      <c r="R190" s="461"/>
      <c r="S190" s="461"/>
      <c r="T190" s="354"/>
      <c r="U190" s="354"/>
      <c r="V190" s="465"/>
      <c r="W190" s="354"/>
      <c r="X190" s="354"/>
      <c r="Y190" s="354"/>
      <c r="Z190" s="354"/>
      <c r="AA190" s="354"/>
      <c r="AB190" s="354"/>
      <c r="AC190" s="354"/>
    </row>
    <row r="191">
      <c r="A191" s="468" t="s">
        <v>118</v>
      </c>
      <c r="B191" s="469"/>
      <c r="C191" s="487">
        <v>1221.0</v>
      </c>
      <c r="D191" s="487">
        <f>6+100+22</f>
        <v>128</v>
      </c>
      <c r="E191" s="487">
        <f>5685+44</f>
        <v>5729</v>
      </c>
      <c r="F191" s="488">
        <f>E191*D191*C191*0.0000000001</f>
        <v>0.0895373952</v>
      </c>
      <c r="G191" s="473"/>
      <c r="H191" s="473"/>
      <c r="I191" s="473"/>
      <c r="J191" s="470"/>
      <c r="K191" s="470"/>
      <c r="L191" s="470"/>
      <c r="M191" s="470"/>
      <c r="N191" s="470"/>
      <c r="O191" s="474"/>
      <c r="P191" s="475"/>
      <c r="Q191" s="475"/>
      <c r="R191" s="475"/>
      <c r="S191" s="504"/>
      <c r="T191" s="504"/>
      <c r="U191" s="504"/>
      <c r="V191" s="465" t="str">
        <f t="shared" ref="V191:V205" si="336">$A$191</f>
        <v>Roof frame 1221 x 5685 (mono pitch)</v>
      </c>
      <c r="W191" s="476"/>
      <c r="X191" s="476"/>
      <c r="Y191" s="476">
        <f>C191*E191*0.000001</f>
        <v>6.995109</v>
      </c>
      <c r="Z191" s="476"/>
      <c r="AA191" s="476"/>
      <c r="AB191" s="476"/>
      <c r="AC191" s="476"/>
    </row>
    <row r="192">
      <c r="A192" s="478">
        <v>2.0</v>
      </c>
      <c r="B192" s="354" t="str">
        <f>'Bill of Quantities'!$C$121</f>
        <v>Roof Main Beam 46 x 96 x 1221</v>
      </c>
      <c r="C192" s="479">
        <f t="array" ref="C192">index('Bill of Quantities'!$D:$O,match($B192,'Bill of Quantities'!$C:$C,0),match(C$2,'Bill of Quantities'!$D$2:$O$2,0))</f>
        <v>46</v>
      </c>
      <c r="D192" s="479">
        <f t="array" ref="D192">index('Bill of Quantities'!$D:$O,match($B192,'Bill of Quantities'!$C:$C,0),match(D$2,'Bill of Quantities'!$D$2:$O$2,0))</f>
        <v>96</v>
      </c>
      <c r="E192" s="479">
        <f t="array" ref="E192">index('Bill of Quantities'!$D:$O,match($B192,'Bill of Quantities'!$C:$C,0),match(E$2,'Bill of Quantities'!$D$2:$O$2,0))</f>
        <v>1221</v>
      </c>
      <c r="F192" s="480">
        <f t="array" ref="F192">index('Bill of Quantities'!$D:$O,match($B192,'Bill of Quantities'!$C:$C,0),match(F$2,'Bill of Quantities'!$D$2:$O$2,0))</f>
        <v>0.005391936</v>
      </c>
      <c r="G192" s="481">
        <f t="array" ref="G192">index('Bill of Quantities'!$D:$O,match($B192,'Bill of Quantities'!$C:$C,0),match(G$2,'Bill of Quantities'!$D$2:$O$2,0))</f>
        <v>3.024876096</v>
      </c>
      <c r="H192" s="481">
        <f t="array" ref="H192">index('Bill of Quantities'!$D:$O,match($B192,'Bill of Quantities'!$C:$C,0),match(H$2,'Bill of Quantities'!$D$2:$O$2,0))</f>
        <v>4.872525413</v>
      </c>
      <c r="I192" s="479">
        <f t="array" ref="I192">index('Bill of Quantities'!$D:$O,match($B192,'Bill of Quantities'!$C:$C,0),match(I$2,'Bill of Quantities'!$D$2:$O$2,0))</f>
        <v>5</v>
      </c>
      <c r="J192" s="479" t="str">
        <f t="array" ref="J192">index('Bill of Quantities'!$D:$O,match($B192,'Bill of Quantities'!$C:$C,0),match(J$2,'Bill of Quantities'!$D$2:$O$2,0))</f>
        <v>Roof</v>
      </c>
      <c r="K192" s="479" t="str">
        <f t="array" ref="K192">index('Bill of Quantities'!$D:$O,match($B192,'Bill of Quantities'!$C:$C,0),match(K$2,'Bill of Quantities'!$D$2:$O$2,0))</f>
        <v>Main Beam</v>
      </c>
      <c r="L192" s="482">
        <f t="array" ref="L192">index('Bill of Quantities'!$D:$O,match($B192,'Bill of Quantities'!$C:$C,0),match(L$2,'Bill of Quantities'!$D$2:$O$2,0))</f>
        <v>1.3632192</v>
      </c>
      <c r="M192" s="482">
        <f t="array" ref="M192">index('Bill of Quantities'!$D:$O,match($B192,'Bill of Quantities'!$C:$C,0),match(M$2,'Bill of Quantities'!$D$2:$O$2,0))</f>
        <v>0.15625</v>
      </c>
      <c r="N192" s="482">
        <f t="array" ref="N192">index('Bill of Quantities'!$D:$O,match($B192,'Bill of Quantities'!$C:$C,0),match(N$2,'Bill of Quantities'!$D$2:$O$2,0))</f>
        <v>1.5194692</v>
      </c>
      <c r="O192" s="463">
        <f t="shared" ref="O192:R192" si="334">$A192*F192</f>
        <v>0.010783872</v>
      </c>
      <c r="P192" s="464">
        <f t="shared" si="334"/>
        <v>6.049752192</v>
      </c>
      <c r="Q192" s="464">
        <f t="shared" si="334"/>
        <v>9.745050826</v>
      </c>
      <c r="R192" s="461">
        <f t="shared" si="334"/>
        <v>10</v>
      </c>
      <c r="S192" s="483">
        <f t="shared" ref="S192:U192" si="335">$A192*L192</f>
        <v>2.7264384</v>
      </c>
      <c r="T192" s="483">
        <f t="shared" si="335"/>
        <v>0.3125</v>
      </c>
      <c r="U192" s="483">
        <f t="shared" si="335"/>
        <v>3.0389384</v>
      </c>
      <c r="V192" s="465" t="str">
        <f t="shared" si="336"/>
        <v>Roof frame 1221 x 5685 (mono pitch)</v>
      </c>
      <c r="W192" s="354">
        <f t="array" ref="W192">A192*index('Project Costs'!A:A,match(V192,'Project Costs'!B:B,0),1)</f>
        <v>16</v>
      </c>
      <c r="X192" s="354">
        <f t="shared" ref="X192:X205" si="339">W192*R192/60</f>
        <v>2.666666667</v>
      </c>
      <c r="Y192" s="354"/>
      <c r="Z192" s="354"/>
      <c r="AA192" s="354"/>
      <c r="AB192" s="354"/>
      <c r="AC192" s="354"/>
    </row>
    <row r="193">
      <c r="A193" s="478">
        <v>3.0</v>
      </c>
      <c r="B193" s="354" t="str">
        <f>'Bill of Quantities'!$C$129</f>
        <v>Roof Sub Beam 46 x 96 x 5585</v>
      </c>
      <c r="C193" s="479">
        <f t="array" ref="C193">index('Bill of Quantities'!$D:$O,match($B193,'Bill of Quantities'!$C:$C,0),match(C$2,'Bill of Quantities'!$D$2:$O$2,0))</f>
        <v>46</v>
      </c>
      <c r="D193" s="479">
        <f t="array" ref="D193">index('Bill of Quantities'!$D:$O,match($B193,'Bill of Quantities'!$C:$C,0),match(D$2,'Bill of Quantities'!$D$2:$O$2,0))</f>
        <v>96</v>
      </c>
      <c r="E193" s="479">
        <f t="array" ref="E193">index('Bill of Quantities'!$D:$O,match($B193,'Bill of Quantities'!$C:$C,0),match(E$2,'Bill of Quantities'!$D$2:$O$2,0))</f>
        <v>5585</v>
      </c>
      <c r="F193" s="480">
        <f t="array" ref="F193">index('Bill of Quantities'!$D:$O,match($B193,'Bill of Quantities'!$C:$C,0),match(F$2,'Bill of Quantities'!$D$2:$O$2,0))</f>
        <v>0.02466336</v>
      </c>
      <c r="G193" s="481">
        <f t="array" ref="G193">index('Bill of Quantities'!$D:$O,match($B193,'Bill of Quantities'!$C:$C,0),match(G$2,'Bill of Quantities'!$D$2:$O$2,0))</f>
        <v>13.83614496</v>
      </c>
      <c r="H193" s="481">
        <f t="array" ref="H193">index('Bill of Quantities'!$D:$O,match($B193,'Bill of Quantities'!$C:$C,0),match(H$2,'Bill of Quantities'!$D$2:$O$2,0))</f>
        <v>22.28751387</v>
      </c>
      <c r="I193" s="479">
        <f t="array" ref="I193">index('Bill of Quantities'!$D:$O,match($B193,'Bill of Quantities'!$C:$C,0),match(I$2,'Bill of Quantities'!$D$2:$O$2,0))</f>
        <v>5</v>
      </c>
      <c r="J193" s="479" t="str">
        <f t="array" ref="J193">index('Bill of Quantities'!$D:$O,match($B193,'Bill of Quantities'!$C:$C,0),match(J$2,'Bill of Quantities'!$D$2:$O$2,0))</f>
        <v>Roof</v>
      </c>
      <c r="K193" s="479" t="str">
        <f t="array" ref="K193">index('Bill of Quantities'!$D:$O,match($B193,'Bill of Quantities'!$C:$C,0),match(K$2,'Bill of Quantities'!$D$2:$O$2,0))</f>
        <v>Sub Beam</v>
      </c>
      <c r="L193" s="482">
        <f t="array" ref="L193">index('Bill of Quantities'!$D:$O,match($B193,'Bill of Quantities'!$C:$C,0),match(L$2,'Bill of Quantities'!$D$2:$O$2,0))</f>
        <v>6.398784</v>
      </c>
      <c r="M193" s="482">
        <f t="array" ref="M193">index('Bill of Quantities'!$D:$O,match($B193,'Bill of Quantities'!$C:$C,0),match(M$2,'Bill of Quantities'!$D$2:$O$2,0))</f>
        <v>0.15625</v>
      </c>
      <c r="N193" s="482">
        <f t="array" ref="N193">index('Bill of Quantities'!$D:$O,match($B193,'Bill of Quantities'!$C:$C,0),match(N$2,'Bill of Quantities'!$D$2:$O$2,0))</f>
        <v>6.555034</v>
      </c>
      <c r="O193" s="463">
        <f t="shared" ref="O193:R193" si="337">$A193*F193</f>
        <v>0.07399008</v>
      </c>
      <c r="P193" s="464">
        <f t="shared" si="337"/>
        <v>41.50843488</v>
      </c>
      <c r="Q193" s="464">
        <f t="shared" si="337"/>
        <v>66.8625416</v>
      </c>
      <c r="R193" s="461">
        <f t="shared" si="337"/>
        <v>15</v>
      </c>
      <c r="S193" s="483">
        <f t="shared" ref="S193:U193" si="338">$A193*L193</f>
        <v>19.196352</v>
      </c>
      <c r="T193" s="483">
        <f t="shared" si="338"/>
        <v>0.46875</v>
      </c>
      <c r="U193" s="483">
        <f t="shared" si="338"/>
        <v>19.665102</v>
      </c>
      <c r="V193" s="465" t="str">
        <f t="shared" si="336"/>
        <v>Roof frame 1221 x 5685 (mono pitch)</v>
      </c>
      <c r="W193" s="354">
        <f t="array" ref="W193">A193*index('Project Costs'!A:A,match(V193,'Project Costs'!B:B,0),1)</f>
        <v>24</v>
      </c>
      <c r="X193" s="354">
        <f t="shared" si="339"/>
        <v>6</v>
      </c>
      <c r="Y193" s="354"/>
      <c r="Z193" s="354"/>
      <c r="AA193" s="354"/>
      <c r="AB193" s="354"/>
      <c r="AC193" s="354"/>
    </row>
    <row r="194">
      <c r="A194" s="478">
        <v>6.0</v>
      </c>
      <c r="B194" s="354" t="str">
        <f>'Bill of Quantities'!$C$132</f>
        <v>Roof Support Block 46 x 96 x 548</v>
      </c>
      <c r="C194" s="479">
        <f t="array" ref="C194">index('Bill of Quantities'!$D:$O,match($B194,'Bill of Quantities'!$C:$C,0),match(C$2,'Bill of Quantities'!$D$2:$O$2,0))</f>
        <v>46</v>
      </c>
      <c r="D194" s="479">
        <f t="array" ref="D194">index('Bill of Quantities'!$D:$O,match($B194,'Bill of Quantities'!$C:$C,0),match(D$2,'Bill of Quantities'!$D$2:$O$2,0))</f>
        <v>96</v>
      </c>
      <c r="E194" s="479">
        <f t="array" ref="E194">index('Bill of Quantities'!$D:$O,match($B194,'Bill of Quantities'!$C:$C,0),match(E$2,'Bill of Quantities'!$D$2:$O$2,0))</f>
        <v>548</v>
      </c>
      <c r="F194" s="480">
        <f t="array" ref="F194">index('Bill of Quantities'!$D:$O,match($B194,'Bill of Quantities'!$C:$C,0),match(F$2,'Bill of Quantities'!$D$2:$O$2,0))</f>
        <v>0.002419968</v>
      </c>
      <c r="G194" s="481">
        <f t="array" ref="G194">index('Bill of Quantities'!$D:$O,match($B194,'Bill of Quantities'!$C:$C,0),match(G$2,'Bill of Quantities'!$D$2:$O$2,0))</f>
        <v>1.357602048</v>
      </c>
      <c r="H194" s="481">
        <f t="array" ref="H194">index('Bill of Quantities'!$D:$O,match($B194,'Bill of Quantities'!$C:$C,0),match(H$2,'Bill of Quantities'!$D$2:$O$2,0))</f>
        <v>2.186850063</v>
      </c>
      <c r="I194" s="479">
        <f t="array" ref="I194">index('Bill of Quantities'!$D:$O,match($B194,'Bill of Quantities'!$C:$C,0),match(I$2,'Bill of Quantities'!$D$2:$O$2,0))</f>
        <v>5</v>
      </c>
      <c r="J194" s="479" t="str">
        <f t="array" ref="J194">index('Bill of Quantities'!$D:$O,match($B194,'Bill of Quantities'!$C:$C,0),match(J$2,'Bill of Quantities'!$D$2:$O$2,0))</f>
        <v>Roof</v>
      </c>
      <c r="K194" s="479" t="str">
        <f t="array" ref="K194">index('Bill of Quantities'!$D:$O,match($B194,'Bill of Quantities'!$C:$C,0),match(K$2,'Bill of Quantities'!$D$2:$O$2,0))</f>
        <v>Support Block</v>
      </c>
      <c r="L194" s="482">
        <f t="array" ref="L194">index('Bill of Quantities'!$D:$O,match($B194,'Bill of Quantities'!$C:$C,0),match(L$2,'Bill of Quantities'!$D$2:$O$2,0))</f>
        <v>0.6816096</v>
      </c>
      <c r="M194" s="482">
        <f t="array" ref="M194">index('Bill of Quantities'!$D:$O,match($B194,'Bill of Quantities'!$C:$C,0),match(M$2,'Bill of Quantities'!$D$2:$O$2,0))</f>
        <v>0.15625</v>
      </c>
      <c r="N194" s="482">
        <f t="array" ref="N194">index('Bill of Quantities'!$D:$O,match($B194,'Bill of Quantities'!$C:$C,0),match(N$2,'Bill of Quantities'!$D$2:$O$2,0))</f>
        <v>0.8378596</v>
      </c>
      <c r="O194" s="463">
        <f t="shared" ref="O194:R194" si="340">$A194*F194</f>
        <v>0.014519808</v>
      </c>
      <c r="P194" s="464">
        <f t="shared" si="340"/>
        <v>8.145612288</v>
      </c>
      <c r="Q194" s="464">
        <f t="shared" si="340"/>
        <v>13.12110038</v>
      </c>
      <c r="R194" s="461">
        <f t="shared" si="340"/>
        <v>30</v>
      </c>
      <c r="S194" s="483">
        <f t="shared" ref="S194:U194" si="341">$A194*L194</f>
        <v>4.0896576</v>
      </c>
      <c r="T194" s="483">
        <f t="shared" si="341"/>
        <v>0.9375</v>
      </c>
      <c r="U194" s="483">
        <f t="shared" si="341"/>
        <v>5.0271576</v>
      </c>
      <c r="V194" s="465" t="str">
        <f t="shared" si="336"/>
        <v>Roof frame 1221 x 5685 (mono pitch)</v>
      </c>
      <c r="W194" s="354">
        <f t="array" ref="W194">A194*index('Project Costs'!A:A,match(V194,'Project Costs'!B:B,0),1)</f>
        <v>48</v>
      </c>
      <c r="X194" s="354">
        <f t="shared" si="339"/>
        <v>24</v>
      </c>
      <c r="Y194" s="354"/>
      <c r="Z194" s="354"/>
      <c r="AA194" s="354"/>
      <c r="AB194" s="354"/>
      <c r="AC194" s="354"/>
    </row>
    <row r="195">
      <c r="A195" s="478">
        <v>0.0</v>
      </c>
      <c r="B195" s="354" t="str">
        <f>'Bill of Quantities'!$C$131</f>
        <v>Roof Support Block 46 x 96 x 325</v>
      </c>
      <c r="C195" s="479">
        <f t="array" ref="C195">index('Bill of Quantities'!$D:$O,match($B195,'Bill of Quantities'!$C:$C,0),match(C$2,'Bill of Quantities'!$D$2:$O$2,0))</f>
        <v>46</v>
      </c>
      <c r="D195" s="479">
        <f t="array" ref="D195">index('Bill of Quantities'!$D:$O,match($B195,'Bill of Quantities'!$C:$C,0),match(D$2,'Bill of Quantities'!$D$2:$O$2,0))</f>
        <v>96</v>
      </c>
      <c r="E195" s="479">
        <f t="array" ref="E195">index('Bill of Quantities'!$D:$O,match($B195,'Bill of Quantities'!$C:$C,0),match(E$2,'Bill of Quantities'!$D$2:$O$2,0))</f>
        <v>325</v>
      </c>
      <c r="F195" s="480">
        <f t="array" ref="F195">index('Bill of Quantities'!$D:$O,match($B195,'Bill of Quantities'!$C:$C,0),match(F$2,'Bill of Quantities'!$D$2:$O$2,0))</f>
        <v>0.0014352</v>
      </c>
      <c r="G195" s="481">
        <f t="array" ref="G195">index('Bill of Quantities'!$D:$O,match($B195,'Bill of Quantities'!$C:$C,0),match(G$2,'Bill of Quantities'!$D$2:$O$2,0))</f>
        <v>0.8051472</v>
      </c>
      <c r="H195" s="481">
        <f t="array" ref="H195">index('Bill of Quantities'!$D:$O,match($B195,'Bill of Quantities'!$C:$C,0),match(H$2,'Bill of Quantities'!$D$2:$O$2,0))</f>
        <v>1.296945749</v>
      </c>
      <c r="I195" s="479">
        <f t="array" ref="I195">index('Bill of Quantities'!$D:$O,match($B195,'Bill of Quantities'!$C:$C,0),match(I$2,'Bill of Quantities'!$D$2:$O$2,0))</f>
        <v>5</v>
      </c>
      <c r="J195" s="479" t="str">
        <f t="array" ref="J195">index('Bill of Quantities'!$D:$O,match($B195,'Bill of Quantities'!$C:$C,0),match(J$2,'Bill of Quantities'!$D$2:$O$2,0))</f>
        <v>Roof</v>
      </c>
      <c r="K195" s="479" t="str">
        <f t="array" ref="K195">index('Bill of Quantities'!$D:$O,match($B195,'Bill of Quantities'!$C:$C,0),match(K$2,'Bill of Quantities'!$D$2:$O$2,0))</f>
        <v>Support Block</v>
      </c>
      <c r="L195" s="482">
        <f t="array" ref="L195">index('Bill of Quantities'!$D:$O,match($B195,'Bill of Quantities'!$C:$C,0),match(L$2,'Bill of Quantities'!$D$2:$O$2,0))</f>
        <v>0.381701376</v>
      </c>
      <c r="M195" s="482">
        <f t="array" ref="M195">index('Bill of Quantities'!$D:$O,match($B195,'Bill of Quantities'!$C:$C,0),match(M$2,'Bill of Quantities'!$D$2:$O$2,0))</f>
        <v>0.15625</v>
      </c>
      <c r="N195" s="482">
        <f t="array" ref="N195">index('Bill of Quantities'!$D:$O,match($B195,'Bill of Quantities'!$C:$C,0),match(N$2,'Bill of Quantities'!$D$2:$O$2,0))</f>
        <v>0.537951376</v>
      </c>
      <c r="O195" s="463">
        <f t="shared" ref="O195:R195" si="342">$A195*F195</f>
        <v>0</v>
      </c>
      <c r="P195" s="464">
        <f t="shared" si="342"/>
        <v>0</v>
      </c>
      <c r="Q195" s="464">
        <f t="shared" si="342"/>
        <v>0</v>
      </c>
      <c r="R195" s="461">
        <f t="shared" si="342"/>
        <v>0</v>
      </c>
      <c r="S195" s="483">
        <f t="shared" ref="S195:U195" si="343">$A195*L195</f>
        <v>0</v>
      </c>
      <c r="T195" s="483">
        <f t="shared" si="343"/>
        <v>0</v>
      </c>
      <c r="U195" s="483">
        <f t="shared" si="343"/>
        <v>0</v>
      </c>
      <c r="V195" s="465" t="str">
        <f t="shared" si="336"/>
        <v>Roof frame 1221 x 5685 (mono pitch)</v>
      </c>
      <c r="W195" s="354">
        <f t="array" ref="W195">A195*index('Project Costs'!A:A,match(V195,'Project Costs'!B:B,0),1)</f>
        <v>0</v>
      </c>
      <c r="X195" s="354">
        <f t="shared" si="339"/>
        <v>0</v>
      </c>
      <c r="Y195" s="354"/>
      <c r="Z195" s="354"/>
      <c r="AA195" s="354"/>
      <c r="AB195" s="354"/>
      <c r="AC195" s="354"/>
    </row>
    <row r="196">
      <c r="A196" s="478">
        <v>13.0</v>
      </c>
      <c r="B196" s="354" t="str">
        <f>'Bill of Quantities'!$C$108</f>
        <v>Back Batten 22 x 46 x 1220</v>
      </c>
      <c r="C196" s="479">
        <f t="array" ref="C196">index('Bill of Quantities'!$D:$O,match($B196,'Bill of Quantities'!$C:$C,0),match(C$2,'Bill of Quantities'!$D$2:$O$2,0))</f>
        <v>22</v>
      </c>
      <c r="D196" s="479">
        <f t="array" ref="D196">index('Bill of Quantities'!$D:$O,match($B196,'Bill of Quantities'!$C:$C,0),match(D$2,'Bill of Quantities'!$D$2:$O$2,0))</f>
        <v>46</v>
      </c>
      <c r="E196" s="479">
        <f t="array" ref="E196">index('Bill of Quantities'!$D:$O,match($B196,'Bill of Quantities'!$C:$C,0),match(E$2,'Bill of Quantities'!$D$2:$O$2,0))</f>
        <v>1220</v>
      </c>
      <c r="F196" s="480">
        <f t="array" ref="F196">index('Bill of Quantities'!$D:$O,match($B196,'Bill of Quantities'!$C:$C,0),match(F$2,'Bill of Quantities'!$D$2:$O$2,0))</f>
        <v>0.00123464</v>
      </c>
      <c r="G196" s="481">
        <f t="array" ref="G196">index('Bill of Quantities'!$D:$O,match($B196,'Bill of Quantities'!$C:$C,0),match(G$2,'Bill of Quantities'!$D$2:$O$2,0))</f>
        <v>0.69263304</v>
      </c>
      <c r="H196" s="481">
        <f t="array" ref="H196">index('Bill of Quantities'!$D:$O,match($B196,'Bill of Quantities'!$C:$C,0),match(H$2,'Bill of Quantities'!$D$2:$O$2,0))</f>
        <v>1.115705894</v>
      </c>
      <c r="I196" s="479">
        <f t="array" ref="I196">index('Bill of Quantities'!$D:$O,match($B196,'Bill of Quantities'!$C:$C,0),match(I$2,'Bill of Quantities'!$D$2:$O$2,0))</f>
        <v>5</v>
      </c>
      <c r="J196" s="479" t="str">
        <f t="array" ref="J196">index('Bill of Quantities'!$D:$O,match($B196,'Bill of Quantities'!$C:$C,0),match(J$2,'Bill of Quantities'!$D$2:$O$2,0))</f>
        <v>Back</v>
      </c>
      <c r="K196" s="479" t="str">
        <f t="array" ref="K196">index('Bill of Quantities'!$D:$O,match($B196,'Bill of Quantities'!$C:$C,0),match(K$2,'Bill of Quantities'!$D$2:$O$2,0))</f>
        <v>Batten</v>
      </c>
      <c r="L196" s="482">
        <f t="array" ref="L196">index('Bill of Quantities'!$D:$O,match($B196,'Bill of Quantities'!$C:$C,0),match(L$2,'Bill of Quantities'!$D$2:$O$2,0))</f>
        <v>0.322322</v>
      </c>
      <c r="M196" s="482">
        <f t="array" ref="M196">index('Bill of Quantities'!$D:$O,match($B196,'Bill of Quantities'!$C:$C,0),match(M$2,'Bill of Quantities'!$D$2:$O$2,0))</f>
        <v>0.15625</v>
      </c>
      <c r="N196" s="482">
        <f t="array" ref="N196">index('Bill of Quantities'!$D:$O,match($B196,'Bill of Quantities'!$C:$C,0),match(N$2,'Bill of Quantities'!$D$2:$O$2,0))</f>
        <v>0.478572</v>
      </c>
      <c r="O196" s="463">
        <f t="shared" ref="O196:R196" si="344">$A196*F196</f>
        <v>0.01605032</v>
      </c>
      <c r="P196" s="464">
        <f t="shared" si="344"/>
        <v>9.00422952</v>
      </c>
      <c r="Q196" s="464">
        <f t="shared" si="344"/>
        <v>14.50417662</v>
      </c>
      <c r="R196" s="461">
        <f t="shared" si="344"/>
        <v>65</v>
      </c>
      <c r="S196" s="483">
        <f t="shared" ref="S196:U196" si="345">$A196*L196</f>
        <v>4.190186</v>
      </c>
      <c r="T196" s="483">
        <f t="shared" si="345"/>
        <v>2.03125</v>
      </c>
      <c r="U196" s="483">
        <f t="shared" si="345"/>
        <v>6.221436</v>
      </c>
      <c r="V196" s="465" t="str">
        <f t="shared" si="336"/>
        <v>Roof frame 1221 x 5685 (mono pitch)</v>
      </c>
      <c r="W196" s="354">
        <f t="array" ref="W196">A196*index('Project Costs'!A:A,match(V196,'Project Costs'!B:B,0),1)</f>
        <v>104</v>
      </c>
      <c r="X196" s="354">
        <f t="shared" si="339"/>
        <v>112.6666667</v>
      </c>
      <c r="Y196" s="354"/>
      <c r="Z196" s="354"/>
      <c r="AA196" s="354"/>
      <c r="AB196" s="354"/>
      <c r="AC196" s="354"/>
    </row>
    <row r="197">
      <c r="A197" s="478">
        <v>5.0</v>
      </c>
      <c r="B197" s="354" t="str">
        <f>'Bill of Quantities'!$C$114</f>
        <v>Facade Vertical Shiplap 22 x 96 x 1221</v>
      </c>
      <c r="C197" s="479">
        <f t="array" ref="C197">index('Bill of Quantities'!$D:$O,match($B197,'Bill of Quantities'!$C:$C,0),match(C$2,'Bill of Quantities'!$D$2:$O$2,0))</f>
        <v>22</v>
      </c>
      <c r="D197" s="479">
        <f t="array" ref="D197">index('Bill of Quantities'!$D:$O,match($B197,'Bill of Quantities'!$C:$C,0),match(D$2,'Bill of Quantities'!$D$2:$O$2,0))</f>
        <v>96</v>
      </c>
      <c r="E197" s="479">
        <f t="array" ref="E197">index('Bill of Quantities'!$D:$O,match($B197,'Bill of Quantities'!$C:$C,0),match(E$2,'Bill of Quantities'!$D$2:$O$2,0))</f>
        <v>1221</v>
      </c>
      <c r="F197" s="480">
        <f t="array" ref="F197">index('Bill of Quantities'!$D:$O,match($B197,'Bill of Quantities'!$C:$C,0),match(F$2,'Bill of Quantities'!$D$2:$O$2,0))</f>
        <v>0.002578752</v>
      </c>
      <c r="G197" s="481">
        <f t="array" ref="G197">index('Bill of Quantities'!$D:$O,match($B197,'Bill of Quantities'!$C:$C,0),match(G$2,'Bill of Quantities'!$D$2:$O$2,0))</f>
        <v>1.446679872</v>
      </c>
      <c r="H197" s="481">
        <f t="array" ref="H197">index('Bill of Quantities'!$D:$O,match($B197,'Bill of Quantities'!$C:$C,0),match(H$2,'Bill of Quantities'!$D$2:$O$2,0))</f>
        <v>2.330338241</v>
      </c>
      <c r="I197" s="479">
        <f t="array" ref="I197">index('Bill of Quantities'!$D:$O,match($B197,'Bill of Quantities'!$C:$C,0),match(I$2,'Bill of Quantities'!$D$2:$O$2,0))</f>
        <v>10</v>
      </c>
      <c r="J197" s="479" t="str">
        <f t="array" ref="J197">index('Bill of Quantities'!$D:$O,match($B197,'Bill of Quantities'!$C:$C,0),match(J$2,'Bill of Quantities'!$D$2:$O$2,0))</f>
        <v>Facade</v>
      </c>
      <c r="K197" s="479" t="str">
        <f t="array" ref="K197">index('Bill of Quantities'!$D:$O,match($B197,'Bill of Quantities'!$C:$C,0),match(K$2,'Bill of Quantities'!$D$2:$O$2,0))</f>
        <v>Vertical Shiplap</v>
      </c>
      <c r="L197" s="482">
        <f t="array" ref="L197">index('Bill of Quantities'!$D:$O,match($B197,'Bill of Quantities'!$C:$C,0),match(L$2,'Bill of Quantities'!$D$2:$O$2,0))</f>
        <v>0.837408</v>
      </c>
      <c r="M197" s="482">
        <f t="array" ref="M197">index('Bill of Quantities'!$D:$O,match($B197,'Bill of Quantities'!$C:$C,0),match(M$2,'Bill of Quantities'!$D$2:$O$2,0))</f>
        <v>0.3125</v>
      </c>
      <c r="N197" s="482">
        <f t="array" ref="N197">index('Bill of Quantities'!$D:$O,match($B197,'Bill of Quantities'!$C:$C,0),match(N$2,'Bill of Quantities'!$D$2:$O$2,0))</f>
        <v>1.149908</v>
      </c>
      <c r="O197" s="463">
        <f t="shared" ref="O197:R197" si="346">$A197*F197</f>
        <v>0.01289376</v>
      </c>
      <c r="P197" s="464">
        <f t="shared" si="346"/>
        <v>7.23339936</v>
      </c>
      <c r="Q197" s="464">
        <f t="shared" si="346"/>
        <v>11.65169121</v>
      </c>
      <c r="R197" s="461">
        <f t="shared" si="346"/>
        <v>50</v>
      </c>
      <c r="S197" s="483">
        <f t="shared" ref="S197:U197" si="347">$A197*L197</f>
        <v>4.18704</v>
      </c>
      <c r="T197" s="483">
        <f t="shared" si="347"/>
        <v>1.5625</v>
      </c>
      <c r="U197" s="483">
        <f t="shared" si="347"/>
        <v>5.74954</v>
      </c>
      <c r="V197" s="465" t="str">
        <f t="shared" si="336"/>
        <v>Roof frame 1221 x 5685 (mono pitch)</v>
      </c>
      <c r="W197" s="354">
        <f t="array" ref="W197">A197*index('Project Costs'!A:A,match(V197,'Project Costs'!B:B,0),1)</f>
        <v>40</v>
      </c>
      <c r="X197" s="354">
        <f t="shared" si="339"/>
        <v>33.33333333</v>
      </c>
      <c r="Y197" s="354"/>
      <c r="Z197" s="354"/>
      <c r="AA197" s="354"/>
      <c r="AB197" s="354"/>
      <c r="AC197" s="354"/>
    </row>
    <row r="198">
      <c r="A198" s="478">
        <v>1.0</v>
      </c>
      <c r="B198" s="354" t="str">
        <f>'Bill of Quantities'!$C$134</f>
        <v>Roof Fascia Board 22 x 146 x 2442</v>
      </c>
      <c r="C198" s="479">
        <f t="array" ref="C198">index('Bill of Quantities'!$D:$O,match($B198,'Bill of Quantities'!$C:$C,0),match(C$2,'Bill of Quantities'!$D$2:$O$2,0))</f>
        <v>22</v>
      </c>
      <c r="D198" s="479">
        <f t="array" ref="D198">index('Bill of Quantities'!$D:$O,match($B198,'Bill of Quantities'!$C:$C,0),match(D$2,'Bill of Quantities'!$D$2:$O$2,0))</f>
        <v>146</v>
      </c>
      <c r="E198" s="479">
        <f t="array" ref="E198">index('Bill of Quantities'!$D:$O,match($B198,'Bill of Quantities'!$C:$C,0),match(E$2,'Bill of Quantities'!$D$2:$O$2,0))</f>
        <v>2442</v>
      </c>
      <c r="F198" s="480">
        <f t="array" ref="F198">index('Bill of Quantities'!$D:$O,match($B198,'Bill of Quantities'!$C:$C,0),match(F$2,'Bill of Quantities'!$D$2:$O$2,0))</f>
        <v>0.007843704</v>
      </c>
      <c r="G198" s="481">
        <f t="array" ref="G198">index('Bill of Quantities'!$D:$O,match($B198,'Bill of Quantities'!$C:$C,0),match(G$2,'Bill of Quantities'!$D$2:$O$2,0))</f>
        <v>4.400317944</v>
      </c>
      <c r="H198" s="481">
        <f t="array" ref="H198">index('Bill of Quantities'!$D:$O,match($B198,'Bill of Quantities'!$C:$C,0),match(H$2,'Bill of Quantities'!$D$2:$O$2,0))</f>
        <v>7.08811215</v>
      </c>
      <c r="I198" s="479">
        <f t="array" ref="I198">index('Bill of Quantities'!$D:$O,match($B198,'Bill of Quantities'!$C:$C,0),match(I$2,'Bill of Quantities'!$D$2:$O$2,0))</f>
        <v>5</v>
      </c>
      <c r="J198" s="479" t="str">
        <f t="array" ref="J198">index('Bill of Quantities'!$D:$O,match($B198,'Bill of Quantities'!$C:$C,0),match(J$2,'Bill of Quantities'!$D$2:$O$2,0))</f>
        <v>Roof</v>
      </c>
      <c r="K198" s="479" t="str">
        <f t="array" ref="K198">index('Bill of Quantities'!$D:$O,match($B198,'Bill of Quantities'!$C:$C,0),match(K$2,'Bill of Quantities'!$D$2:$O$2,0))</f>
        <v>Fascia Board</v>
      </c>
      <c r="L198" s="482">
        <f t="array" ref="L198">index('Bill of Quantities'!$D:$O,match($B198,'Bill of Quantities'!$C:$C,0),match(L$2,'Bill of Quantities'!$D$2:$O$2,0))</f>
        <v>2.275702</v>
      </c>
      <c r="M198" s="482">
        <f t="array" ref="M198">index('Bill of Quantities'!$D:$O,match($B198,'Bill of Quantities'!$C:$C,0),match(M$2,'Bill of Quantities'!$D$2:$O$2,0))</f>
        <v>0.15625</v>
      </c>
      <c r="N198" s="482">
        <f t="array" ref="N198">index('Bill of Quantities'!$D:$O,match($B198,'Bill of Quantities'!$C:$C,0),match(N$2,'Bill of Quantities'!$D$2:$O$2,0))</f>
        <v>2.431952</v>
      </c>
      <c r="O198" s="463">
        <f t="shared" ref="O198:R198" si="348">$A198*F198</f>
        <v>0.007843704</v>
      </c>
      <c r="P198" s="464">
        <f t="shared" si="348"/>
        <v>4.400317944</v>
      </c>
      <c r="Q198" s="464">
        <f t="shared" si="348"/>
        <v>7.08811215</v>
      </c>
      <c r="R198" s="461">
        <f t="shared" si="348"/>
        <v>5</v>
      </c>
      <c r="S198" s="483">
        <f t="shared" ref="S198:U198" si="349">$A198*L198</f>
        <v>2.275702</v>
      </c>
      <c r="T198" s="483">
        <f t="shared" si="349"/>
        <v>0.15625</v>
      </c>
      <c r="U198" s="483">
        <f t="shared" si="349"/>
        <v>2.431952</v>
      </c>
      <c r="V198" s="465" t="str">
        <f t="shared" si="336"/>
        <v>Roof frame 1221 x 5685 (mono pitch)</v>
      </c>
      <c r="W198" s="354">
        <f t="array" ref="W198">A198*index('Project Costs'!A:A,match(V198,'Project Costs'!B:B,0),1)</f>
        <v>8</v>
      </c>
      <c r="X198" s="354">
        <f t="shared" si="339"/>
        <v>0.6666666667</v>
      </c>
      <c r="Y198" s="354"/>
      <c r="Z198" s="354"/>
      <c r="AA198" s="354"/>
      <c r="AB198" s="354"/>
      <c r="AC198" s="354"/>
    </row>
    <row r="199">
      <c r="A199" s="478">
        <v>2.0</v>
      </c>
      <c r="B199" s="354" t="str">
        <f>'Bill of Quantities'!$C$53</f>
        <v>Plywood 9 x 1220 x 2440</v>
      </c>
      <c r="C199" s="479">
        <f t="array" ref="C199">index('Bill of Quantities'!$D:$O,match($B199,'Bill of Quantities'!$C:$C,0),match(C$2,'Bill of Quantities'!$D$2:$O$2,0))</f>
        <v>9</v>
      </c>
      <c r="D199" s="479">
        <f t="array" ref="D199">index('Bill of Quantities'!$D:$O,match($B199,'Bill of Quantities'!$C:$C,0),match(D$2,'Bill of Quantities'!$D$2:$O$2,0))</f>
        <v>1220</v>
      </c>
      <c r="E199" s="479">
        <f t="array" ref="E199">index('Bill of Quantities'!$D:$O,match($B199,'Bill of Quantities'!$C:$C,0),match(E$2,'Bill of Quantities'!$D$2:$O$2,0))</f>
        <v>2440</v>
      </c>
      <c r="F199" s="480">
        <f t="array" ref="F199">index('Bill of Quantities'!$D:$O,match($B199,'Bill of Quantities'!$C:$C,0),match(F$2,'Bill of Quantities'!$D$2:$O$2,0))</f>
        <v>0.0267912</v>
      </c>
      <c r="G199" s="481">
        <f t="array" ref="G199">index('Bill of Quantities'!$D:$O,match($B199,'Bill of Quantities'!$C:$C,0),match(G$2,'Bill of Quantities'!$D$2:$O$2,0))</f>
        <v>13.663512</v>
      </c>
      <c r="H199" s="481">
        <f t="array" ref="H199">index('Bill of Quantities'!$D:$O,match($B199,'Bill of Quantities'!$C:$C,0),match(H$2,'Bill of Quantities'!$D$2:$O$2,0))</f>
        <v>22.0397914</v>
      </c>
      <c r="I199" s="479">
        <f t="array" ref="I199">index('Bill of Quantities'!$D:$O,match($B199,'Bill of Quantities'!$C:$C,0),match(I$2,'Bill of Quantities'!$D$2:$O$2,0))</f>
        <v>10</v>
      </c>
      <c r="J199" s="479" t="str">
        <f t="array" ref="J199">index('Bill of Quantities'!$D:$O,match($B199,'Bill of Quantities'!$C:$C,0),match(J$2,'Bill of Quantities'!$D$2:$O$2,0))</f>
        <v>Board</v>
      </c>
      <c r="K199" s="479" t="str">
        <f t="array" ref="K199">index('Bill of Quantities'!$D:$O,match($B199,'Bill of Quantities'!$C:$C,0),match(K$2,'Bill of Quantities'!$D$2:$O$2,0))</f>
        <v>Plywood</v>
      </c>
      <c r="L199" s="482">
        <f t="array" ref="L199">index('Bill of Quantities'!$D:$O,match($B199,'Bill of Quantities'!$C:$C,0),match(L$2,'Bill of Quantities'!$D$2:$O$2,0))</f>
        <v>7.787448465</v>
      </c>
      <c r="M199" s="482">
        <f t="array" ref="M199">index('Bill of Quantities'!$D:$O,match($B199,'Bill of Quantities'!$C:$C,0),match(M$2,'Bill of Quantities'!$D$2:$O$2,0))</f>
        <v>0.3125</v>
      </c>
      <c r="N199" s="482">
        <f t="array" ref="N199">index('Bill of Quantities'!$D:$O,match($B199,'Bill of Quantities'!$C:$C,0),match(N$2,'Bill of Quantities'!$D$2:$O$2,0))</f>
        <v>8.099948465</v>
      </c>
      <c r="O199" s="463">
        <f t="shared" ref="O199:R199" si="350">$A199*F199</f>
        <v>0.0535824</v>
      </c>
      <c r="P199" s="464">
        <f t="shared" si="350"/>
        <v>27.327024</v>
      </c>
      <c r="Q199" s="464">
        <f t="shared" si="350"/>
        <v>44.07958279</v>
      </c>
      <c r="R199" s="461">
        <f t="shared" si="350"/>
        <v>20</v>
      </c>
      <c r="S199" s="483">
        <f t="shared" ref="S199:U199" si="351">$A199*L199</f>
        <v>15.57489693</v>
      </c>
      <c r="T199" s="483">
        <f t="shared" si="351"/>
        <v>0.625</v>
      </c>
      <c r="U199" s="483">
        <f t="shared" si="351"/>
        <v>16.19989693</v>
      </c>
      <c r="V199" s="465" t="str">
        <f t="shared" si="336"/>
        <v>Roof frame 1221 x 5685 (mono pitch)</v>
      </c>
      <c r="W199" s="354">
        <f t="array" ref="W199">A199*index('Project Costs'!A:A,match(V199,'Project Costs'!B:B,0),1)</f>
        <v>16</v>
      </c>
      <c r="X199" s="354">
        <f t="shared" si="339"/>
        <v>5.333333333</v>
      </c>
      <c r="Y199" s="354"/>
      <c r="Z199" s="354"/>
      <c r="AA199" s="354"/>
      <c r="AB199" s="354"/>
      <c r="AC199" s="354"/>
    </row>
    <row r="200">
      <c r="A200" s="478">
        <v>6.0</v>
      </c>
      <c r="B200" s="354" t="str">
        <f>'Bill of Quantities'!$C$83</f>
        <v>Aluminium roof insulation membrane per sqm</v>
      </c>
      <c r="C200" s="479">
        <f t="array" ref="C200">index('Bill of Quantities'!$D:$O,match($B200,'Bill of Quantities'!$C:$C,0),match(C$2,'Bill of Quantities'!$D$2:$O$2,0))</f>
        <v>1000</v>
      </c>
      <c r="D200" s="479">
        <f t="array" ref="D200">index('Bill of Quantities'!$D:$O,match($B200,'Bill of Quantities'!$C:$C,0),match(D$2,'Bill of Quantities'!$D$2:$O$2,0))</f>
        <v>4</v>
      </c>
      <c r="E200" s="479">
        <f t="array" ref="E200">index('Bill of Quantities'!$D:$O,match($B200,'Bill of Quantities'!$C:$C,0),match(E$2,'Bill of Quantities'!$D$2:$O$2,0))</f>
        <v>1000</v>
      </c>
      <c r="F200" s="480">
        <f t="array" ref="F200">index('Bill of Quantities'!$D:$O,match($B200,'Bill of Quantities'!$C:$C,0),match(F$2,'Bill of Quantities'!$D$2:$O$2,0))</f>
        <v>0.004</v>
      </c>
      <c r="G200" s="481">
        <f t="array" ref="G200">index('Bill of Quantities'!$D:$O,match($B200,'Bill of Quantities'!$C:$C,0),match(G$2,'Bill of Quantities'!$D$2:$O$2,0))</f>
        <v>0.15</v>
      </c>
      <c r="H200" s="481" t="str">
        <f t="array" ref="H200">index('Bill of Quantities'!$D:$O,match($B200,'Bill of Quantities'!$C:$C,0),match(H$2,'Bill of Quantities'!$D$2:$O$2,0))</f>
        <v/>
      </c>
      <c r="I200" s="479">
        <f t="array" ref="I200">index('Bill of Quantities'!$D:$O,match($B200,'Bill of Quantities'!$C:$C,0),match(I$2,'Bill of Quantities'!$D$2:$O$2,0))</f>
        <v>6</v>
      </c>
      <c r="J200" s="479" t="str">
        <f t="array" ref="J200">index('Bill of Quantities'!$D:$O,match($B200,'Bill of Quantities'!$C:$C,0),match(J$2,'Bill of Quantities'!$D$2:$O$2,0))</f>
        <v>Insulation</v>
      </c>
      <c r="K200" s="479" t="str">
        <f t="array" ref="K200">index('Bill of Quantities'!$D:$O,match($B200,'Bill of Quantities'!$C:$C,0),match(K$2,'Bill of Quantities'!$D$2:$O$2,0))</f>
        <v>Membrane</v>
      </c>
      <c r="L200" s="482">
        <f t="array" ref="L200">index('Bill of Quantities'!$D:$O,match($B200,'Bill of Quantities'!$C:$C,0),match(L$2,'Bill of Quantities'!$D$2:$O$2,0))</f>
        <v>1.6</v>
      </c>
      <c r="M200" s="482">
        <f t="array" ref="M200">index('Bill of Quantities'!$D:$O,match($B200,'Bill of Quantities'!$C:$C,0),match(M$2,'Bill of Quantities'!$D$2:$O$2,0))</f>
        <v>0.1875</v>
      </c>
      <c r="N200" s="482">
        <f t="array" ref="N200">index('Bill of Quantities'!$D:$O,match($B200,'Bill of Quantities'!$C:$C,0),match(N$2,'Bill of Quantities'!$D$2:$O$2,0))</f>
        <v>1.7875</v>
      </c>
      <c r="O200" s="463">
        <f t="shared" ref="O200:R200" si="352">$A200*F200</f>
        <v>0.024</v>
      </c>
      <c r="P200" s="464">
        <f t="shared" si="352"/>
        <v>0.9</v>
      </c>
      <c r="Q200" s="464">
        <f t="shared" si="352"/>
        <v>0</v>
      </c>
      <c r="R200" s="461">
        <f t="shared" si="352"/>
        <v>36</v>
      </c>
      <c r="S200" s="483">
        <f t="shared" ref="S200:U200" si="353">$A200*L200</f>
        <v>9.6</v>
      </c>
      <c r="T200" s="483">
        <f t="shared" si="353"/>
        <v>1.125</v>
      </c>
      <c r="U200" s="483">
        <f t="shared" si="353"/>
        <v>10.725</v>
      </c>
      <c r="V200" s="465" t="str">
        <f t="shared" si="336"/>
        <v>Roof frame 1221 x 5685 (mono pitch)</v>
      </c>
      <c r="W200" s="354">
        <f t="array" ref="W200">A200*index('Project Costs'!A:A,match(V200,'Project Costs'!B:B,0),1)</f>
        <v>48</v>
      </c>
      <c r="X200" s="354">
        <f t="shared" si="339"/>
        <v>28.8</v>
      </c>
      <c r="Y200" s="354"/>
      <c r="Z200" s="354"/>
      <c r="AA200" s="354"/>
      <c r="AB200" s="354"/>
      <c r="AC200" s="354"/>
    </row>
    <row r="201">
      <c r="A201" s="478">
        <f>A199*30</f>
        <v>60</v>
      </c>
      <c r="B201" s="354" t="str">
        <f>'Bill of Quantities'!$C$26</f>
        <v>Screw 4x40 semi threaded HBS440</v>
      </c>
      <c r="C201" s="479">
        <f t="array" ref="C201">index('Bill of Quantities'!$D:$O,match($B201,'Bill of Quantities'!$C:$C,0),match(C$2,'Bill of Quantities'!$D$2:$O$2,0))</f>
        <v>4</v>
      </c>
      <c r="D201" s="479" t="str">
        <f t="array" ref="D201">index('Bill of Quantities'!$D:$O,match($B201,'Bill of Quantities'!$C:$C,0),match(D$2,'Bill of Quantities'!$D$2:$O$2,0))</f>
        <v/>
      </c>
      <c r="E201" s="479">
        <f t="array" ref="E201">index('Bill of Quantities'!$D:$O,match($B201,'Bill of Quantities'!$C:$C,0),match(E$2,'Bill of Quantities'!$D$2:$O$2,0))</f>
        <v>40</v>
      </c>
      <c r="F201" s="485">
        <f t="array" ref="F201">index('Bill of Quantities'!$D:$O,match($B201,'Bill of Quantities'!$C:$C,0),match(F$2,'Bill of Quantities'!$D$2:$O$2,0))</f>
        <v>0.0000005026548246</v>
      </c>
      <c r="G201" s="481">
        <f t="array" ref="G201">index('Bill of Quantities'!$D:$O,match($B201,'Bill of Quantities'!$C:$C,0),match(G$2,'Bill of Quantities'!$D$2:$O$2,0))</f>
        <v>0.003870442149</v>
      </c>
      <c r="H201" s="481" t="str">
        <f t="array" ref="H201">index('Bill of Quantities'!$D:$O,match($B201,'Bill of Quantities'!$C:$C,0),match(H$2,'Bill of Quantities'!$D$2:$O$2,0))</f>
        <v/>
      </c>
      <c r="I201" s="479">
        <f t="array" ref="I201">index('Bill of Quantities'!$D:$O,match($B201,'Bill of Quantities'!$C:$C,0),match(I$2,'Bill of Quantities'!$D$2:$O$2,0))</f>
        <v>1</v>
      </c>
      <c r="J201" s="479" t="str">
        <f t="array" ref="J201">index('Bill of Quantities'!$D:$O,match($B201,'Bill of Quantities'!$C:$C,0),match(J$2,'Bill of Quantities'!$D$2:$O$2,0))</f>
        <v>Screw</v>
      </c>
      <c r="K201" s="479" t="str">
        <f t="array" ref="K201">index('Bill of Quantities'!$D:$O,match($B201,'Bill of Quantities'!$C:$C,0),match(K$2,'Bill of Quantities'!$D$2:$O$2,0))</f>
        <v>Boards</v>
      </c>
      <c r="L201" s="482">
        <f t="array" ref="L201">index('Bill of Quantities'!$D:$O,match($B201,'Bill of Quantities'!$C:$C,0),match(L$2,'Bill of Quantities'!$D$2:$O$2,0))</f>
        <v>0.012</v>
      </c>
      <c r="M201" s="482">
        <f t="array" ref="M201">index('Bill of Quantities'!$D:$O,match($B201,'Bill of Quantities'!$C:$C,0),match(M$2,'Bill of Quantities'!$D$2:$O$2,0))</f>
        <v>0.03125</v>
      </c>
      <c r="N201" s="482">
        <f t="array" ref="N201">index('Bill of Quantities'!$D:$O,match($B201,'Bill of Quantities'!$C:$C,0),match(N$2,'Bill of Quantities'!$D$2:$O$2,0))</f>
        <v>0.04325</v>
      </c>
      <c r="O201" s="463">
        <f t="shared" ref="O201:R201" si="354">$A201*F201</f>
        <v>0.00003015928947</v>
      </c>
      <c r="P201" s="464">
        <f t="shared" si="354"/>
        <v>0.232226529</v>
      </c>
      <c r="Q201" s="464">
        <f t="shared" si="354"/>
        <v>0</v>
      </c>
      <c r="R201" s="461">
        <f t="shared" si="354"/>
        <v>60</v>
      </c>
      <c r="S201" s="483">
        <f t="shared" ref="S201:U201" si="355">$A201*L201</f>
        <v>0.72</v>
      </c>
      <c r="T201" s="483">
        <f t="shared" si="355"/>
        <v>1.875</v>
      </c>
      <c r="U201" s="483">
        <f t="shared" si="355"/>
        <v>2.595</v>
      </c>
      <c r="V201" s="465" t="str">
        <f t="shared" si="336"/>
        <v>Roof frame 1221 x 5685 (mono pitch)</v>
      </c>
      <c r="W201" s="354">
        <f t="array" ref="W201">A201*index('Project Costs'!A:A,match(V201,'Project Costs'!B:B,0),1)</f>
        <v>480</v>
      </c>
      <c r="X201" s="354">
        <f t="shared" si="339"/>
        <v>480</v>
      </c>
      <c r="Y201" s="354"/>
      <c r="Z201" s="354"/>
      <c r="AA201" s="354"/>
      <c r="AB201" s="354"/>
      <c r="AC201" s="354"/>
    </row>
    <row r="202">
      <c r="A202" s="478">
        <f>A196*5+A197*4</f>
        <v>85</v>
      </c>
      <c r="B202" s="354" t="str">
        <f>'Bill of Quantities'!$C$27</f>
        <v>Screw 4x60 semi threaded HBS460</v>
      </c>
      <c r="C202" s="479">
        <f t="array" ref="C202">index('Bill of Quantities'!$D:$O,match($B202,'Bill of Quantities'!$C:$C,0),match(C$2,'Bill of Quantities'!$D$2:$O$2,0))</f>
        <v>4</v>
      </c>
      <c r="D202" s="479" t="str">
        <f t="array" ref="D202">index('Bill of Quantities'!$D:$O,match($B202,'Bill of Quantities'!$C:$C,0),match(D$2,'Bill of Quantities'!$D$2:$O$2,0))</f>
        <v/>
      </c>
      <c r="E202" s="479">
        <f t="array" ref="E202">index('Bill of Quantities'!$D:$O,match($B202,'Bill of Quantities'!$C:$C,0),match(E$2,'Bill of Quantities'!$D$2:$O$2,0))</f>
        <v>60</v>
      </c>
      <c r="F202" s="485">
        <f t="array" ref="F202">index('Bill of Quantities'!$D:$O,match($B202,'Bill of Quantities'!$C:$C,0),match(F$2,'Bill of Quantities'!$D$2:$O$2,0))</f>
        <v>0.0000007539822369</v>
      </c>
      <c r="G202" s="481">
        <f t="array" ref="G202">index('Bill of Quantities'!$D:$O,match($B202,'Bill of Quantities'!$C:$C,0),match(G$2,'Bill of Quantities'!$D$2:$O$2,0))</f>
        <v>0.005805663224</v>
      </c>
      <c r="H202" s="481" t="str">
        <f t="array" ref="H202">index('Bill of Quantities'!$D:$O,match($B202,'Bill of Quantities'!$C:$C,0),match(H$2,'Bill of Quantities'!$D$2:$O$2,0))</f>
        <v/>
      </c>
      <c r="I202" s="479">
        <f t="array" ref="I202">index('Bill of Quantities'!$D:$O,match($B202,'Bill of Quantities'!$C:$C,0),match(I$2,'Bill of Quantities'!$D$2:$O$2,0))</f>
        <v>1</v>
      </c>
      <c r="J202" s="479" t="str">
        <f t="array" ref="J202">index('Bill of Quantities'!$D:$O,match($B202,'Bill of Quantities'!$C:$C,0),match(J$2,'Bill of Quantities'!$D$2:$O$2,0))</f>
        <v>Screw</v>
      </c>
      <c r="K202" s="479" t="str">
        <f t="array" ref="K202">index('Bill of Quantities'!$D:$O,match($B202,'Bill of Quantities'!$C:$C,0),match(K$2,'Bill of Quantities'!$D$2:$O$2,0))</f>
        <v>Back Battens</v>
      </c>
      <c r="L202" s="482">
        <f t="array" ref="L202">index('Bill of Quantities'!$D:$O,match($B202,'Bill of Quantities'!$C:$C,0),match(L$2,'Bill of Quantities'!$D$2:$O$2,0))</f>
        <v>0.018</v>
      </c>
      <c r="M202" s="482">
        <f t="array" ref="M202">index('Bill of Quantities'!$D:$O,match($B202,'Bill of Quantities'!$C:$C,0),match(M$2,'Bill of Quantities'!$D$2:$O$2,0))</f>
        <v>0.03125</v>
      </c>
      <c r="N202" s="482">
        <f t="array" ref="N202">index('Bill of Quantities'!$D:$O,match($B202,'Bill of Quantities'!$C:$C,0),match(N$2,'Bill of Quantities'!$D$2:$O$2,0))</f>
        <v>0.04925</v>
      </c>
      <c r="O202" s="463">
        <f t="shared" ref="O202:R202" si="356">$A202*F202</f>
        <v>0.00006408849013</v>
      </c>
      <c r="P202" s="464">
        <f t="shared" si="356"/>
        <v>0.493481374</v>
      </c>
      <c r="Q202" s="464">
        <f t="shared" si="356"/>
        <v>0</v>
      </c>
      <c r="R202" s="461">
        <f t="shared" si="356"/>
        <v>85</v>
      </c>
      <c r="S202" s="483">
        <f t="shared" ref="S202:U202" si="357">$A202*L202</f>
        <v>1.53</v>
      </c>
      <c r="T202" s="483">
        <f t="shared" si="357"/>
        <v>2.65625</v>
      </c>
      <c r="U202" s="483">
        <f t="shared" si="357"/>
        <v>4.18625</v>
      </c>
      <c r="V202" s="465" t="str">
        <f t="shared" si="336"/>
        <v>Roof frame 1221 x 5685 (mono pitch)</v>
      </c>
      <c r="W202" s="354">
        <f t="array" ref="W202">A202*index('Project Costs'!A:A,match(V202,'Project Costs'!B:B,0),1)</f>
        <v>680</v>
      </c>
      <c r="X202" s="354">
        <f t="shared" si="339"/>
        <v>963.3333333</v>
      </c>
      <c r="Y202" s="354"/>
      <c r="Z202" s="354"/>
      <c r="AA202" s="354"/>
      <c r="AB202" s="354"/>
      <c r="AC202" s="354"/>
    </row>
    <row r="203">
      <c r="A203" s="478">
        <v>10.0</v>
      </c>
      <c r="B203" s="354" t="str">
        <f>'Bill of Quantities'!$C$29</f>
        <v>Screw 6x100 semi threaded HBS6100</v>
      </c>
      <c r="C203" s="479">
        <f t="array" ref="C203">index('Bill of Quantities'!$D:$O,match($B203,'Bill of Quantities'!$C:$C,0),match(C$2,'Bill of Quantities'!$D$2:$O$2,0))</f>
        <v>6</v>
      </c>
      <c r="D203" s="479" t="str">
        <f t="array" ref="D203">index('Bill of Quantities'!$D:$O,match($B203,'Bill of Quantities'!$C:$C,0),match(D$2,'Bill of Quantities'!$D$2:$O$2,0))</f>
        <v/>
      </c>
      <c r="E203" s="479">
        <f t="array" ref="E203">index('Bill of Quantities'!$D:$O,match($B203,'Bill of Quantities'!$C:$C,0),match(E$2,'Bill of Quantities'!$D$2:$O$2,0))</f>
        <v>100</v>
      </c>
      <c r="F203" s="485">
        <f t="array" ref="F203">index('Bill of Quantities'!$D:$O,match($B203,'Bill of Quantities'!$C:$C,0),match(F$2,'Bill of Quantities'!$D$2:$O$2,0))</f>
        <v>0.000002827433388</v>
      </c>
      <c r="G203" s="481">
        <f t="array" ref="G203">index('Bill of Quantities'!$D:$O,match($B203,'Bill of Quantities'!$C:$C,0),match(G$2,'Bill of Quantities'!$D$2:$O$2,0))</f>
        <v>0.02177123709</v>
      </c>
      <c r="H203" s="481" t="str">
        <f t="array" ref="H203">index('Bill of Quantities'!$D:$O,match($B203,'Bill of Quantities'!$C:$C,0),match(H$2,'Bill of Quantities'!$D$2:$O$2,0))</f>
        <v/>
      </c>
      <c r="I203" s="479">
        <f t="array" ref="I203">index('Bill of Quantities'!$D:$O,match($B203,'Bill of Quantities'!$C:$C,0),match(I$2,'Bill of Quantities'!$D$2:$O$2,0))</f>
        <v>1</v>
      </c>
      <c r="J203" s="479" t="str">
        <f t="array" ref="J203">index('Bill of Quantities'!$D:$O,match($B203,'Bill of Quantities'!$C:$C,0),match(J$2,'Bill of Quantities'!$D$2:$O$2,0))</f>
        <v>Screw</v>
      </c>
      <c r="K203" s="479" t="str">
        <f t="array" ref="K203">index('Bill of Quantities'!$D:$O,match($B203,'Bill of Quantities'!$C:$C,0),match(K$2,'Bill of Quantities'!$D$2:$O$2,0))</f>
        <v>Frames</v>
      </c>
      <c r="L203" s="482">
        <f t="array" ref="L203">index('Bill of Quantities'!$D:$O,match($B203,'Bill of Quantities'!$C:$C,0),match(L$2,'Bill of Quantities'!$D$2:$O$2,0))</f>
        <v>0.06</v>
      </c>
      <c r="M203" s="482">
        <f t="array" ref="M203">index('Bill of Quantities'!$D:$O,match($B203,'Bill of Quantities'!$C:$C,0),match(M$2,'Bill of Quantities'!$D$2:$O$2,0))</f>
        <v>0.03125</v>
      </c>
      <c r="N203" s="482">
        <f t="array" ref="N203">index('Bill of Quantities'!$D:$O,match($B203,'Bill of Quantities'!$C:$C,0),match(N$2,'Bill of Quantities'!$D$2:$O$2,0))</f>
        <v>0.09125</v>
      </c>
      <c r="O203" s="463">
        <f t="shared" ref="O203:R203" si="358">$A203*F203</f>
        <v>0.00002827433388</v>
      </c>
      <c r="P203" s="464">
        <f t="shared" si="358"/>
        <v>0.2177123709</v>
      </c>
      <c r="Q203" s="464">
        <f t="shared" si="358"/>
        <v>0</v>
      </c>
      <c r="R203" s="461">
        <f t="shared" si="358"/>
        <v>10</v>
      </c>
      <c r="S203" s="483">
        <f t="shared" ref="S203:U203" si="359">$A203*L203</f>
        <v>0.6</v>
      </c>
      <c r="T203" s="483">
        <f t="shared" si="359"/>
        <v>0.3125</v>
      </c>
      <c r="U203" s="483">
        <f t="shared" si="359"/>
        <v>0.9125</v>
      </c>
      <c r="V203" s="465" t="str">
        <f t="shared" si="336"/>
        <v>Roof frame 1221 x 5685 (mono pitch)</v>
      </c>
      <c r="W203" s="354">
        <f t="array" ref="W203">A203*index('Project Costs'!A:A,match(V203,'Project Costs'!B:B,0),1)</f>
        <v>80</v>
      </c>
      <c r="X203" s="354">
        <f t="shared" si="339"/>
        <v>13.33333333</v>
      </c>
      <c r="Y203" s="354"/>
      <c r="Z203" s="354"/>
      <c r="AA203" s="354"/>
      <c r="AB203" s="354"/>
      <c r="AC203" s="354"/>
    </row>
    <row r="204">
      <c r="A204" s="478">
        <f>A193*4+A194*4+A195*4</f>
        <v>36</v>
      </c>
      <c r="B204" s="354" t="str">
        <f>'Bill of Quantities'!$C$30</f>
        <v>Screw 6x120 semi threaded HBS6120</v>
      </c>
      <c r="C204" s="479">
        <f t="array" ref="C204">index('Bill of Quantities'!$D:$O,match($B204,'Bill of Quantities'!$C:$C,0),match(C$2,'Bill of Quantities'!$D$2:$O$2,0))</f>
        <v>6</v>
      </c>
      <c r="D204" s="479" t="str">
        <f t="array" ref="D204">index('Bill of Quantities'!$D:$O,match($B204,'Bill of Quantities'!$C:$C,0),match(D$2,'Bill of Quantities'!$D$2:$O$2,0))</f>
        <v/>
      </c>
      <c r="E204" s="479">
        <f t="array" ref="E204">index('Bill of Quantities'!$D:$O,match($B204,'Bill of Quantities'!$C:$C,0),match(E$2,'Bill of Quantities'!$D$2:$O$2,0))</f>
        <v>120</v>
      </c>
      <c r="F204" s="485">
        <f t="array" ref="F204">index('Bill of Quantities'!$D:$O,match($B204,'Bill of Quantities'!$C:$C,0),match(F$2,'Bill of Quantities'!$D$2:$O$2,0))</f>
        <v>0.000003392920066</v>
      </c>
      <c r="G204" s="481">
        <f t="array" ref="G204">index('Bill of Quantities'!$D:$O,match($B204,'Bill of Quantities'!$C:$C,0),match(G$2,'Bill of Quantities'!$D$2:$O$2,0))</f>
        <v>0.02612548451</v>
      </c>
      <c r="H204" s="481" t="str">
        <f t="array" ref="H204">index('Bill of Quantities'!$D:$O,match($B204,'Bill of Quantities'!$C:$C,0),match(H$2,'Bill of Quantities'!$D$2:$O$2,0))</f>
        <v/>
      </c>
      <c r="I204" s="479">
        <f t="array" ref="I204">index('Bill of Quantities'!$D:$O,match($B204,'Bill of Quantities'!$C:$C,0),match(I$2,'Bill of Quantities'!$D$2:$O$2,0))</f>
        <v>1</v>
      </c>
      <c r="J204" s="479" t="str">
        <f t="array" ref="J204">index('Bill of Quantities'!$D:$O,match($B204,'Bill of Quantities'!$C:$C,0),match(J$2,'Bill of Quantities'!$D$2:$O$2,0))</f>
        <v>Screw</v>
      </c>
      <c r="K204" s="479" t="str">
        <f t="array" ref="K204">index('Bill of Quantities'!$D:$O,match($B204,'Bill of Quantities'!$C:$C,0),match(K$2,'Bill of Quantities'!$D$2:$O$2,0))</f>
        <v>Frames</v>
      </c>
      <c r="L204" s="482">
        <f t="array" ref="L204">index('Bill of Quantities'!$D:$O,match($B204,'Bill of Quantities'!$C:$C,0),match(L$2,'Bill of Quantities'!$D$2:$O$2,0))</f>
        <v>0.06</v>
      </c>
      <c r="M204" s="482">
        <f t="array" ref="M204">index('Bill of Quantities'!$D:$O,match($B204,'Bill of Quantities'!$C:$C,0),match(M$2,'Bill of Quantities'!$D$2:$O$2,0))</f>
        <v>0.03125</v>
      </c>
      <c r="N204" s="482">
        <f t="array" ref="N204">index('Bill of Quantities'!$D:$O,match($B204,'Bill of Quantities'!$C:$C,0),match(N$2,'Bill of Quantities'!$D$2:$O$2,0))</f>
        <v>0.09125</v>
      </c>
      <c r="O204" s="463">
        <f t="shared" ref="O204:R204" si="360">$A204*F204</f>
        <v>0.0001221451224</v>
      </c>
      <c r="P204" s="464">
        <f t="shared" si="360"/>
        <v>0.9405174423</v>
      </c>
      <c r="Q204" s="464">
        <f t="shared" si="360"/>
        <v>0</v>
      </c>
      <c r="R204" s="461">
        <f t="shared" si="360"/>
        <v>36</v>
      </c>
      <c r="S204" s="483">
        <f t="shared" ref="S204:U204" si="361">$A204*L204</f>
        <v>2.16</v>
      </c>
      <c r="T204" s="483">
        <f t="shared" si="361"/>
        <v>1.125</v>
      </c>
      <c r="U204" s="483">
        <f t="shared" si="361"/>
        <v>3.285</v>
      </c>
      <c r="V204" s="465" t="str">
        <f t="shared" si="336"/>
        <v>Roof frame 1221 x 5685 (mono pitch)</v>
      </c>
      <c r="W204" s="354">
        <f t="array" ref="W204">A204*index('Project Costs'!A:A,match(V204,'Project Costs'!B:B,0),1)</f>
        <v>288</v>
      </c>
      <c r="X204" s="354">
        <f t="shared" si="339"/>
        <v>172.8</v>
      </c>
      <c r="Y204" s="354"/>
      <c r="Z204" s="354"/>
      <c r="AA204" s="354"/>
      <c r="AB204" s="354"/>
      <c r="AC204" s="354"/>
    </row>
    <row r="205">
      <c r="A205" s="478">
        <v>4.0</v>
      </c>
      <c r="B205" s="354" t="str">
        <f>'Bill of Quantities'!$C$31</f>
        <v>Screw 6x160 semi threaded HBS6160</v>
      </c>
      <c r="C205" s="479">
        <f t="array" ref="C205">index('Bill of Quantities'!$D:$O,match($B205,'Bill of Quantities'!$C:$C,0),match(C$2,'Bill of Quantities'!$D$2:$O$2,0))</f>
        <v>6</v>
      </c>
      <c r="D205" s="479" t="str">
        <f t="array" ref="D205">index('Bill of Quantities'!$D:$O,match($B205,'Bill of Quantities'!$C:$C,0),match(D$2,'Bill of Quantities'!$D$2:$O$2,0))</f>
        <v/>
      </c>
      <c r="E205" s="479">
        <f t="array" ref="E205">index('Bill of Quantities'!$D:$O,match($B205,'Bill of Quantities'!$C:$C,0),match(E$2,'Bill of Quantities'!$D$2:$O$2,0))</f>
        <v>160</v>
      </c>
      <c r="F205" s="485">
        <f t="array" ref="F205">index('Bill of Quantities'!$D:$O,match($B205,'Bill of Quantities'!$C:$C,0),match(F$2,'Bill of Quantities'!$D$2:$O$2,0))</f>
        <v>0.000004523893421</v>
      </c>
      <c r="G205" s="481">
        <f t="array" ref="G205">index('Bill of Quantities'!$D:$O,match($B205,'Bill of Quantities'!$C:$C,0),match(G$2,'Bill of Quantities'!$D$2:$O$2,0))</f>
        <v>0.03483397934</v>
      </c>
      <c r="H205" s="481" t="str">
        <f t="array" ref="H205">index('Bill of Quantities'!$D:$O,match($B205,'Bill of Quantities'!$C:$C,0),match(H$2,'Bill of Quantities'!$D$2:$O$2,0))</f>
        <v/>
      </c>
      <c r="I205" s="479">
        <f t="array" ref="I205">index('Bill of Quantities'!$D:$O,match($B205,'Bill of Quantities'!$C:$C,0),match(I$2,'Bill of Quantities'!$D$2:$O$2,0))</f>
        <v>1</v>
      </c>
      <c r="J205" s="479" t="str">
        <f t="array" ref="J205">index('Bill of Quantities'!$D:$O,match($B205,'Bill of Quantities'!$C:$C,0),match(J$2,'Bill of Quantities'!$D$2:$O$2,0))</f>
        <v>Screw</v>
      </c>
      <c r="K205" s="479" t="str">
        <f t="array" ref="K205">index('Bill of Quantities'!$D:$O,match($B205,'Bill of Quantities'!$C:$C,0),match(K$2,'Bill of Quantities'!$D$2:$O$2,0))</f>
        <v>Frames</v>
      </c>
      <c r="L205" s="482">
        <f t="array" ref="L205">index('Bill of Quantities'!$D:$O,match($B205,'Bill of Quantities'!$C:$C,0),match(L$2,'Bill of Quantities'!$D$2:$O$2,0))</f>
        <v>0.4189105385</v>
      </c>
      <c r="M205" s="482">
        <f t="array" ref="M205">index('Bill of Quantities'!$D:$O,match($B205,'Bill of Quantities'!$C:$C,0),match(M$2,'Bill of Quantities'!$D$2:$O$2,0))</f>
        <v>0.03125</v>
      </c>
      <c r="N205" s="482">
        <f t="array" ref="N205">index('Bill of Quantities'!$D:$O,match($B205,'Bill of Quantities'!$C:$C,0),match(N$2,'Bill of Quantities'!$D$2:$O$2,0))</f>
        <v>0.4501605385</v>
      </c>
      <c r="O205" s="463">
        <f t="shared" ref="O205:R205" si="362">$A205*F205</f>
        <v>0.00001809557368</v>
      </c>
      <c r="P205" s="464">
        <f t="shared" si="362"/>
        <v>0.1393359174</v>
      </c>
      <c r="Q205" s="464">
        <f t="shared" si="362"/>
        <v>0</v>
      </c>
      <c r="R205" s="461">
        <f t="shared" si="362"/>
        <v>4</v>
      </c>
      <c r="S205" s="483">
        <f t="shared" ref="S205:U205" si="363">$A205*L205</f>
        <v>1.675642154</v>
      </c>
      <c r="T205" s="483">
        <f t="shared" si="363"/>
        <v>0.125</v>
      </c>
      <c r="U205" s="483">
        <f t="shared" si="363"/>
        <v>1.800642154</v>
      </c>
      <c r="V205" s="465" t="str">
        <f t="shared" si="336"/>
        <v>Roof frame 1221 x 5685 (mono pitch)</v>
      </c>
      <c r="W205" s="354">
        <f t="array" ref="W205">A205*index('Project Costs'!A:A,match(V205,'Project Costs'!B:B,0),1)</f>
        <v>32</v>
      </c>
      <c r="X205" s="354">
        <f t="shared" si="339"/>
        <v>2.133333333</v>
      </c>
      <c r="Y205" s="354"/>
      <c r="Z205" s="354"/>
      <c r="AA205" s="354"/>
      <c r="AB205" s="354"/>
      <c r="AC205" s="354"/>
    </row>
    <row r="206">
      <c r="A206" s="354"/>
      <c r="B206" s="354"/>
      <c r="C206" s="461"/>
      <c r="D206" s="461"/>
      <c r="E206" s="461"/>
      <c r="F206" s="462"/>
      <c r="G206" s="461"/>
      <c r="H206" s="461"/>
      <c r="I206" s="461"/>
      <c r="J206" s="461"/>
      <c r="K206" s="461"/>
      <c r="L206" s="461"/>
      <c r="M206" s="461"/>
      <c r="N206" s="461"/>
      <c r="O206" s="463"/>
      <c r="P206" s="464"/>
      <c r="Q206" s="464"/>
      <c r="R206" s="461"/>
      <c r="S206" s="461"/>
      <c r="T206" s="354"/>
      <c r="U206" s="354"/>
      <c r="V206" s="465"/>
      <c r="W206" s="354"/>
      <c r="X206" s="354"/>
      <c r="Y206" s="354"/>
      <c r="Z206" s="354"/>
      <c r="AA206" s="354"/>
      <c r="AB206" s="354"/>
      <c r="AC206" s="354"/>
    </row>
    <row r="207">
      <c r="A207" s="468" t="s">
        <v>119</v>
      </c>
      <c r="B207" s="469"/>
      <c r="C207" s="487">
        <f>1598+22</f>
        <v>1620</v>
      </c>
      <c r="D207" s="487">
        <f>6+100+22</f>
        <v>128</v>
      </c>
      <c r="E207" s="487">
        <f>5685+44</f>
        <v>5729</v>
      </c>
      <c r="F207" s="488">
        <f>E207*D207*C207*0.0000000001</f>
        <v>0.118796544</v>
      </c>
      <c r="G207" s="473"/>
      <c r="H207" s="473"/>
      <c r="I207" s="473"/>
      <c r="J207" s="470"/>
      <c r="K207" s="470"/>
      <c r="L207" s="470"/>
      <c r="M207" s="470"/>
      <c r="N207" s="470"/>
      <c r="O207" s="474"/>
      <c r="P207" s="475"/>
      <c r="Q207" s="475"/>
      <c r="R207" s="475"/>
      <c r="S207" s="504"/>
      <c r="T207" s="504"/>
      <c r="U207" s="504"/>
      <c r="V207" s="465" t="str">
        <f t="shared" ref="V207:V221" si="366">$A$207</f>
        <v>Roof frame 1598x 5685 (mono pitch edge)</v>
      </c>
      <c r="W207" s="476"/>
      <c r="X207" s="476"/>
      <c r="Y207" s="476">
        <f>C207*E207*0.000001</f>
        <v>9.28098</v>
      </c>
      <c r="Z207" s="476"/>
      <c r="AA207" s="476"/>
      <c r="AB207" s="476"/>
      <c r="AC207" s="476"/>
    </row>
    <row r="208">
      <c r="A208" s="478">
        <v>2.0</v>
      </c>
      <c r="B208" s="354" t="str">
        <f>'Bill of Quantities'!$C$123</f>
        <v>Roof Main Beam 46 x 96 x 1598</v>
      </c>
      <c r="C208" s="479">
        <f t="array" ref="C208">index('Bill of Quantities'!$D:$O,match($B208,'Bill of Quantities'!$C:$C,0),match(C$2,'Bill of Quantities'!$D$2:$O$2,0))</f>
        <v>46</v>
      </c>
      <c r="D208" s="479">
        <f t="array" ref="D208">index('Bill of Quantities'!$D:$O,match($B208,'Bill of Quantities'!$C:$C,0),match(D$2,'Bill of Quantities'!$D$2:$O$2,0))</f>
        <v>96</v>
      </c>
      <c r="E208" s="479">
        <f t="array" ref="E208">index('Bill of Quantities'!$D:$O,match($B208,'Bill of Quantities'!$C:$C,0),match(E$2,'Bill of Quantities'!$D$2:$O$2,0))</f>
        <v>1598</v>
      </c>
      <c r="F208" s="480">
        <f t="array" ref="F208">index('Bill of Quantities'!$D:$O,match($B208,'Bill of Quantities'!$C:$C,0),match(F$2,'Bill of Quantities'!$D$2:$O$2,0))</f>
        <v>0.007056768</v>
      </c>
      <c r="G208" s="481">
        <f t="array" ref="G208">index('Bill of Quantities'!$D:$O,match($B208,'Bill of Quantities'!$C:$C,0),match(G$2,'Bill of Quantities'!$D$2:$O$2,0))</f>
        <v>3.958846848</v>
      </c>
      <c r="H208" s="481">
        <f t="array" ref="H208">index('Bill of Quantities'!$D:$O,match($B208,'Bill of Quantities'!$C:$C,0),match(H$2,'Bill of Quantities'!$D$2:$O$2,0))</f>
        <v>6.376982482</v>
      </c>
      <c r="I208" s="479">
        <f t="array" ref="I208">index('Bill of Quantities'!$D:$O,match($B208,'Bill of Quantities'!$C:$C,0),match(I$2,'Bill of Quantities'!$D$2:$O$2,0))</f>
        <v>5</v>
      </c>
      <c r="J208" s="479" t="str">
        <f t="array" ref="J208">index('Bill of Quantities'!$D:$O,match($B208,'Bill of Quantities'!$C:$C,0),match(J$2,'Bill of Quantities'!$D$2:$O$2,0))</f>
        <v>Roof</v>
      </c>
      <c r="K208" s="479" t="str">
        <f t="array" ref="K208">index('Bill of Quantities'!$D:$O,match($B208,'Bill of Quantities'!$C:$C,0),match(K$2,'Bill of Quantities'!$D$2:$O$2,0))</f>
        <v>Main Beam</v>
      </c>
      <c r="L208" s="482">
        <f t="array" ref="L208">index('Bill of Quantities'!$D:$O,match($B208,'Bill of Quantities'!$C:$C,0),match(L$2,'Bill of Quantities'!$D$2:$O$2,0))</f>
        <v>2.11159872</v>
      </c>
      <c r="M208" s="482">
        <f t="array" ref="M208">index('Bill of Quantities'!$D:$O,match($B208,'Bill of Quantities'!$C:$C,0),match(M$2,'Bill of Quantities'!$D$2:$O$2,0))</f>
        <v>0.15625</v>
      </c>
      <c r="N208" s="482">
        <f t="array" ref="N208">index('Bill of Quantities'!$D:$O,match($B208,'Bill of Quantities'!$C:$C,0),match(N$2,'Bill of Quantities'!$D$2:$O$2,0))</f>
        <v>2.26784872</v>
      </c>
      <c r="O208" s="463">
        <f t="shared" ref="O208:R208" si="364">$A208*F208</f>
        <v>0.014113536</v>
      </c>
      <c r="P208" s="464">
        <f t="shared" si="364"/>
        <v>7.917693696</v>
      </c>
      <c r="Q208" s="464">
        <f t="shared" si="364"/>
        <v>12.75396496</v>
      </c>
      <c r="R208" s="461">
        <f t="shared" si="364"/>
        <v>10</v>
      </c>
      <c r="S208" s="483">
        <f t="shared" ref="S208:U208" si="365">$A208*L208</f>
        <v>4.22319744</v>
      </c>
      <c r="T208" s="483">
        <f t="shared" si="365"/>
        <v>0.3125</v>
      </c>
      <c r="U208" s="483">
        <f t="shared" si="365"/>
        <v>4.53569744</v>
      </c>
      <c r="V208" s="465" t="str">
        <f t="shared" si="366"/>
        <v>Roof frame 1598x 5685 (mono pitch edge)</v>
      </c>
      <c r="W208" s="354">
        <f t="array" ref="W208">A208*index('Project Costs'!A:A,match(V208,'Project Costs'!B:B,0),1)</f>
        <v>4</v>
      </c>
      <c r="X208" s="354">
        <f t="shared" ref="X208:X221" si="369">W208*R208/60</f>
        <v>0.6666666667</v>
      </c>
      <c r="Y208" s="354"/>
      <c r="Z208" s="354"/>
      <c r="AA208" s="354"/>
      <c r="AB208" s="354"/>
      <c r="AC208" s="354"/>
    </row>
    <row r="209">
      <c r="A209" s="478">
        <v>4.0</v>
      </c>
      <c r="B209" s="354" t="str">
        <f>'Bill of Quantities'!$C$129</f>
        <v>Roof Sub Beam 46 x 96 x 5585</v>
      </c>
      <c r="C209" s="479">
        <f t="array" ref="C209">index('Bill of Quantities'!$D:$O,match($B209,'Bill of Quantities'!$C:$C,0),match(C$2,'Bill of Quantities'!$D$2:$O$2,0))</f>
        <v>46</v>
      </c>
      <c r="D209" s="479">
        <f t="array" ref="D209">index('Bill of Quantities'!$D:$O,match($B209,'Bill of Quantities'!$C:$C,0),match(D$2,'Bill of Quantities'!$D$2:$O$2,0))</f>
        <v>96</v>
      </c>
      <c r="E209" s="479">
        <f t="array" ref="E209">index('Bill of Quantities'!$D:$O,match($B209,'Bill of Quantities'!$C:$C,0),match(E$2,'Bill of Quantities'!$D$2:$O$2,0))</f>
        <v>5585</v>
      </c>
      <c r="F209" s="480">
        <f t="array" ref="F209">index('Bill of Quantities'!$D:$O,match($B209,'Bill of Quantities'!$C:$C,0),match(F$2,'Bill of Quantities'!$D$2:$O$2,0))</f>
        <v>0.02466336</v>
      </c>
      <c r="G209" s="481">
        <f t="array" ref="G209">index('Bill of Quantities'!$D:$O,match($B209,'Bill of Quantities'!$C:$C,0),match(G$2,'Bill of Quantities'!$D$2:$O$2,0))</f>
        <v>13.83614496</v>
      </c>
      <c r="H209" s="481">
        <f t="array" ref="H209">index('Bill of Quantities'!$D:$O,match($B209,'Bill of Quantities'!$C:$C,0),match(H$2,'Bill of Quantities'!$D$2:$O$2,0))</f>
        <v>22.28751387</v>
      </c>
      <c r="I209" s="479">
        <f t="array" ref="I209">index('Bill of Quantities'!$D:$O,match($B209,'Bill of Quantities'!$C:$C,0),match(I$2,'Bill of Quantities'!$D$2:$O$2,0))</f>
        <v>5</v>
      </c>
      <c r="J209" s="479" t="str">
        <f t="array" ref="J209">index('Bill of Quantities'!$D:$O,match($B209,'Bill of Quantities'!$C:$C,0),match(J$2,'Bill of Quantities'!$D$2:$O$2,0))</f>
        <v>Roof</v>
      </c>
      <c r="K209" s="479" t="str">
        <f t="array" ref="K209">index('Bill of Quantities'!$D:$O,match($B209,'Bill of Quantities'!$C:$C,0),match(K$2,'Bill of Quantities'!$D$2:$O$2,0))</f>
        <v>Sub Beam</v>
      </c>
      <c r="L209" s="482">
        <f t="array" ref="L209">index('Bill of Quantities'!$D:$O,match($B209,'Bill of Quantities'!$C:$C,0),match(L$2,'Bill of Quantities'!$D$2:$O$2,0))</f>
        <v>6.398784</v>
      </c>
      <c r="M209" s="482">
        <f t="array" ref="M209">index('Bill of Quantities'!$D:$O,match($B209,'Bill of Quantities'!$C:$C,0),match(M$2,'Bill of Quantities'!$D$2:$O$2,0))</f>
        <v>0.15625</v>
      </c>
      <c r="N209" s="482">
        <f t="array" ref="N209">index('Bill of Quantities'!$D:$O,match($B209,'Bill of Quantities'!$C:$C,0),match(N$2,'Bill of Quantities'!$D$2:$O$2,0))</f>
        <v>6.555034</v>
      </c>
      <c r="O209" s="463">
        <f t="shared" ref="O209:R209" si="367">$A209*F209</f>
        <v>0.09865344</v>
      </c>
      <c r="P209" s="464">
        <f t="shared" si="367"/>
        <v>55.34457984</v>
      </c>
      <c r="Q209" s="464">
        <f t="shared" si="367"/>
        <v>89.15005547</v>
      </c>
      <c r="R209" s="461">
        <f t="shared" si="367"/>
        <v>20</v>
      </c>
      <c r="S209" s="483">
        <f t="shared" ref="S209:U209" si="368">$A209*L209</f>
        <v>25.595136</v>
      </c>
      <c r="T209" s="483">
        <f t="shared" si="368"/>
        <v>0.625</v>
      </c>
      <c r="U209" s="483">
        <f t="shared" si="368"/>
        <v>26.220136</v>
      </c>
      <c r="V209" s="465" t="str">
        <f t="shared" si="366"/>
        <v>Roof frame 1598x 5685 (mono pitch edge)</v>
      </c>
      <c r="W209" s="354">
        <f t="array" ref="W209">A209*index('Project Costs'!A:A,match(V209,'Project Costs'!B:B,0),1)</f>
        <v>8</v>
      </c>
      <c r="X209" s="354">
        <f t="shared" si="369"/>
        <v>2.666666667</v>
      </c>
      <c r="Y209" s="354"/>
      <c r="Z209" s="354"/>
      <c r="AA209" s="354"/>
      <c r="AB209" s="354"/>
      <c r="AC209" s="354"/>
    </row>
    <row r="210">
      <c r="A210" s="478">
        <v>6.0</v>
      </c>
      <c r="B210" s="354" t="str">
        <f>'Bill of Quantities'!$C$132</f>
        <v>Roof Support Block 46 x 96 x 548</v>
      </c>
      <c r="C210" s="479">
        <f t="array" ref="C210">index('Bill of Quantities'!$D:$O,match($B210,'Bill of Quantities'!$C:$C,0),match(C$2,'Bill of Quantities'!$D$2:$O$2,0))</f>
        <v>46</v>
      </c>
      <c r="D210" s="479">
        <f t="array" ref="D210">index('Bill of Quantities'!$D:$O,match($B210,'Bill of Quantities'!$C:$C,0),match(D$2,'Bill of Quantities'!$D$2:$O$2,0))</f>
        <v>96</v>
      </c>
      <c r="E210" s="479">
        <f t="array" ref="E210">index('Bill of Quantities'!$D:$O,match($B210,'Bill of Quantities'!$C:$C,0),match(E$2,'Bill of Quantities'!$D$2:$O$2,0))</f>
        <v>548</v>
      </c>
      <c r="F210" s="480">
        <f t="array" ref="F210">index('Bill of Quantities'!$D:$O,match($B210,'Bill of Quantities'!$C:$C,0),match(F$2,'Bill of Quantities'!$D$2:$O$2,0))</f>
        <v>0.002419968</v>
      </c>
      <c r="G210" s="481">
        <f t="array" ref="G210">index('Bill of Quantities'!$D:$O,match($B210,'Bill of Quantities'!$C:$C,0),match(G$2,'Bill of Quantities'!$D$2:$O$2,0))</f>
        <v>1.357602048</v>
      </c>
      <c r="H210" s="481">
        <f t="array" ref="H210">index('Bill of Quantities'!$D:$O,match($B210,'Bill of Quantities'!$C:$C,0),match(H$2,'Bill of Quantities'!$D$2:$O$2,0))</f>
        <v>2.186850063</v>
      </c>
      <c r="I210" s="479">
        <f t="array" ref="I210">index('Bill of Quantities'!$D:$O,match($B210,'Bill of Quantities'!$C:$C,0),match(I$2,'Bill of Quantities'!$D$2:$O$2,0))</f>
        <v>5</v>
      </c>
      <c r="J210" s="479" t="str">
        <f t="array" ref="J210">index('Bill of Quantities'!$D:$O,match($B210,'Bill of Quantities'!$C:$C,0),match(J$2,'Bill of Quantities'!$D$2:$O$2,0))</f>
        <v>Roof</v>
      </c>
      <c r="K210" s="479" t="str">
        <f t="array" ref="K210">index('Bill of Quantities'!$D:$O,match($B210,'Bill of Quantities'!$C:$C,0),match(K$2,'Bill of Quantities'!$D$2:$O$2,0))</f>
        <v>Support Block</v>
      </c>
      <c r="L210" s="482">
        <f t="array" ref="L210">index('Bill of Quantities'!$D:$O,match($B210,'Bill of Quantities'!$C:$C,0),match(L$2,'Bill of Quantities'!$D$2:$O$2,0))</f>
        <v>0.6816096</v>
      </c>
      <c r="M210" s="482">
        <f t="array" ref="M210">index('Bill of Quantities'!$D:$O,match($B210,'Bill of Quantities'!$C:$C,0),match(M$2,'Bill of Quantities'!$D$2:$O$2,0))</f>
        <v>0.15625</v>
      </c>
      <c r="N210" s="482">
        <f t="array" ref="N210">index('Bill of Quantities'!$D:$O,match($B210,'Bill of Quantities'!$C:$C,0),match(N$2,'Bill of Quantities'!$D$2:$O$2,0))</f>
        <v>0.8378596</v>
      </c>
      <c r="O210" s="463">
        <f t="shared" ref="O210:R210" si="370">$A210*F210</f>
        <v>0.014519808</v>
      </c>
      <c r="P210" s="464">
        <f t="shared" si="370"/>
        <v>8.145612288</v>
      </c>
      <c r="Q210" s="464">
        <f t="shared" si="370"/>
        <v>13.12110038</v>
      </c>
      <c r="R210" s="461">
        <f t="shared" si="370"/>
        <v>30</v>
      </c>
      <c r="S210" s="483">
        <f t="shared" ref="S210:U210" si="371">$A210*L210</f>
        <v>4.0896576</v>
      </c>
      <c r="T210" s="483">
        <f t="shared" si="371"/>
        <v>0.9375</v>
      </c>
      <c r="U210" s="483">
        <f t="shared" si="371"/>
        <v>5.0271576</v>
      </c>
      <c r="V210" s="465" t="str">
        <f t="shared" si="366"/>
        <v>Roof frame 1598x 5685 (mono pitch edge)</v>
      </c>
      <c r="W210" s="354">
        <f t="array" ref="W210">A210*index('Project Costs'!A:A,match(V210,'Project Costs'!B:B,0),1)</f>
        <v>12</v>
      </c>
      <c r="X210" s="354">
        <f t="shared" si="369"/>
        <v>6</v>
      </c>
      <c r="Y210" s="354"/>
      <c r="Z210" s="354"/>
      <c r="AA210" s="354"/>
      <c r="AB210" s="354"/>
      <c r="AC210" s="354"/>
    </row>
    <row r="211">
      <c r="A211" s="478">
        <v>3.0</v>
      </c>
      <c r="B211" s="354" t="str">
        <f>'Bill of Quantities'!$C$131</f>
        <v>Roof Support Block 46 x 96 x 325</v>
      </c>
      <c r="C211" s="479">
        <f t="array" ref="C211">index('Bill of Quantities'!$D:$O,match($B211,'Bill of Quantities'!$C:$C,0),match(C$2,'Bill of Quantities'!$D$2:$O$2,0))</f>
        <v>46</v>
      </c>
      <c r="D211" s="479">
        <f t="array" ref="D211">index('Bill of Quantities'!$D:$O,match($B211,'Bill of Quantities'!$C:$C,0),match(D$2,'Bill of Quantities'!$D$2:$O$2,0))</f>
        <v>96</v>
      </c>
      <c r="E211" s="479">
        <f t="array" ref="E211">index('Bill of Quantities'!$D:$O,match($B211,'Bill of Quantities'!$C:$C,0),match(E$2,'Bill of Quantities'!$D$2:$O$2,0))</f>
        <v>325</v>
      </c>
      <c r="F211" s="480">
        <f t="array" ref="F211">index('Bill of Quantities'!$D:$O,match($B211,'Bill of Quantities'!$C:$C,0),match(F$2,'Bill of Quantities'!$D$2:$O$2,0))</f>
        <v>0.0014352</v>
      </c>
      <c r="G211" s="481">
        <f t="array" ref="G211">index('Bill of Quantities'!$D:$O,match($B211,'Bill of Quantities'!$C:$C,0),match(G$2,'Bill of Quantities'!$D$2:$O$2,0))</f>
        <v>0.8051472</v>
      </c>
      <c r="H211" s="481">
        <f t="array" ref="H211">index('Bill of Quantities'!$D:$O,match($B211,'Bill of Quantities'!$C:$C,0),match(H$2,'Bill of Quantities'!$D$2:$O$2,0))</f>
        <v>1.296945749</v>
      </c>
      <c r="I211" s="479">
        <f t="array" ref="I211">index('Bill of Quantities'!$D:$O,match($B211,'Bill of Quantities'!$C:$C,0),match(I$2,'Bill of Quantities'!$D$2:$O$2,0))</f>
        <v>5</v>
      </c>
      <c r="J211" s="479" t="str">
        <f t="array" ref="J211">index('Bill of Quantities'!$D:$O,match($B211,'Bill of Quantities'!$C:$C,0),match(J$2,'Bill of Quantities'!$D$2:$O$2,0))</f>
        <v>Roof</v>
      </c>
      <c r="K211" s="479" t="str">
        <f t="array" ref="K211">index('Bill of Quantities'!$D:$O,match($B211,'Bill of Quantities'!$C:$C,0),match(K$2,'Bill of Quantities'!$D$2:$O$2,0))</f>
        <v>Support Block</v>
      </c>
      <c r="L211" s="482">
        <f t="array" ref="L211">index('Bill of Quantities'!$D:$O,match($B211,'Bill of Quantities'!$C:$C,0),match(L$2,'Bill of Quantities'!$D$2:$O$2,0))</f>
        <v>0.381701376</v>
      </c>
      <c r="M211" s="482">
        <f t="array" ref="M211">index('Bill of Quantities'!$D:$O,match($B211,'Bill of Quantities'!$C:$C,0),match(M$2,'Bill of Quantities'!$D$2:$O$2,0))</f>
        <v>0.15625</v>
      </c>
      <c r="N211" s="482">
        <f t="array" ref="N211">index('Bill of Quantities'!$D:$O,match($B211,'Bill of Quantities'!$C:$C,0),match(N$2,'Bill of Quantities'!$D$2:$O$2,0))</f>
        <v>0.537951376</v>
      </c>
      <c r="O211" s="463">
        <f t="shared" ref="O211:R211" si="372">$A211*F211</f>
        <v>0.0043056</v>
      </c>
      <c r="P211" s="464">
        <f t="shared" si="372"/>
        <v>2.4154416</v>
      </c>
      <c r="Q211" s="464">
        <f t="shared" si="372"/>
        <v>3.890837246</v>
      </c>
      <c r="R211" s="461">
        <f t="shared" si="372"/>
        <v>15</v>
      </c>
      <c r="S211" s="483">
        <f t="shared" ref="S211:U211" si="373">$A211*L211</f>
        <v>1.145104128</v>
      </c>
      <c r="T211" s="483">
        <f t="shared" si="373"/>
        <v>0.46875</v>
      </c>
      <c r="U211" s="483">
        <f t="shared" si="373"/>
        <v>1.613854128</v>
      </c>
      <c r="V211" s="465" t="str">
        <f t="shared" si="366"/>
        <v>Roof frame 1598x 5685 (mono pitch edge)</v>
      </c>
      <c r="W211" s="354">
        <f t="array" ref="W211">A211*index('Project Costs'!A:A,match(V211,'Project Costs'!B:B,0),1)</f>
        <v>6</v>
      </c>
      <c r="X211" s="354">
        <f t="shared" si="369"/>
        <v>1.5</v>
      </c>
      <c r="Y211" s="354"/>
      <c r="Z211" s="354"/>
      <c r="AA211" s="354"/>
      <c r="AB211" s="354"/>
      <c r="AC211" s="354"/>
    </row>
    <row r="212">
      <c r="A212" s="478">
        <v>13.0</v>
      </c>
      <c r="B212" s="354" t="str">
        <f>'Bill of Quantities'!$C$109</f>
        <v>Back Batten 22 x 46 x 1598</v>
      </c>
      <c r="C212" s="479">
        <f t="array" ref="C212">index('Bill of Quantities'!$D:$O,match($B212,'Bill of Quantities'!$C:$C,0),match(C$2,'Bill of Quantities'!$D$2:$O$2,0))</f>
        <v>22</v>
      </c>
      <c r="D212" s="479">
        <f t="array" ref="D212">index('Bill of Quantities'!$D:$O,match($B212,'Bill of Quantities'!$C:$C,0),match(D$2,'Bill of Quantities'!$D$2:$O$2,0))</f>
        <v>46</v>
      </c>
      <c r="E212" s="479">
        <f t="array" ref="E212">index('Bill of Quantities'!$D:$O,match($B212,'Bill of Quantities'!$C:$C,0),match(E$2,'Bill of Quantities'!$D$2:$O$2,0))</f>
        <v>1598</v>
      </c>
      <c r="F212" s="480">
        <f t="array" ref="F212">index('Bill of Quantities'!$D:$O,match($B212,'Bill of Quantities'!$C:$C,0),match(F$2,'Bill of Quantities'!$D$2:$O$2,0))</f>
        <v>0.001617176</v>
      </c>
      <c r="G212" s="481">
        <f t="array" ref="G212">index('Bill of Quantities'!$D:$O,match($B212,'Bill of Quantities'!$C:$C,0),match(G$2,'Bill of Quantities'!$D$2:$O$2,0))</f>
        <v>0.907235736</v>
      </c>
      <c r="H212" s="481">
        <f t="array" ref="H212">index('Bill of Quantities'!$D:$O,match($B212,'Bill of Quantities'!$C:$C,0),match(H$2,'Bill of Quantities'!$D$2:$O$2,0))</f>
        <v>1.461391819</v>
      </c>
      <c r="I212" s="479">
        <f t="array" ref="I212">index('Bill of Quantities'!$D:$O,match($B212,'Bill of Quantities'!$C:$C,0),match(I$2,'Bill of Quantities'!$D$2:$O$2,0))</f>
        <v>5</v>
      </c>
      <c r="J212" s="479" t="str">
        <f t="array" ref="J212">index('Bill of Quantities'!$D:$O,match($B212,'Bill of Quantities'!$C:$C,0),match(J$2,'Bill of Quantities'!$D$2:$O$2,0))</f>
        <v>Back</v>
      </c>
      <c r="K212" s="479" t="str">
        <f t="array" ref="K212">index('Bill of Quantities'!$D:$O,match($B212,'Bill of Quantities'!$C:$C,0),match(K$2,'Bill of Quantities'!$D$2:$O$2,0))</f>
        <v>Batten</v>
      </c>
      <c r="L212" s="482">
        <f t="array" ref="L212">index('Bill of Quantities'!$D:$O,match($B212,'Bill of Quantities'!$C:$C,0),match(L$2,'Bill of Quantities'!$D$2:$O$2,0))</f>
        <v>0.42546504</v>
      </c>
      <c r="M212" s="482">
        <f t="array" ref="M212">index('Bill of Quantities'!$D:$O,match($B212,'Bill of Quantities'!$C:$C,0),match(M$2,'Bill of Quantities'!$D$2:$O$2,0))</f>
        <v>0.15625</v>
      </c>
      <c r="N212" s="482">
        <f t="array" ref="N212">index('Bill of Quantities'!$D:$O,match($B212,'Bill of Quantities'!$C:$C,0),match(N$2,'Bill of Quantities'!$D$2:$O$2,0))</f>
        <v>0.58171504</v>
      </c>
      <c r="O212" s="463">
        <f t="shared" ref="O212:R212" si="374">$A212*F212</f>
        <v>0.021023288</v>
      </c>
      <c r="P212" s="464">
        <f t="shared" si="374"/>
        <v>11.79406457</v>
      </c>
      <c r="Q212" s="464">
        <f t="shared" si="374"/>
        <v>18.99809364</v>
      </c>
      <c r="R212" s="461">
        <f t="shared" si="374"/>
        <v>65</v>
      </c>
      <c r="S212" s="483">
        <f t="shared" ref="S212:U212" si="375">$A212*L212</f>
        <v>5.53104552</v>
      </c>
      <c r="T212" s="483">
        <f t="shared" si="375"/>
        <v>2.03125</v>
      </c>
      <c r="U212" s="483">
        <f t="shared" si="375"/>
        <v>7.56229552</v>
      </c>
      <c r="V212" s="465" t="str">
        <f t="shared" si="366"/>
        <v>Roof frame 1598x 5685 (mono pitch edge)</v>
      </c>
      <c r="W212" s="354">
        <f t="array" ref="W212">A212*index('Project Costs'!A:A,match(V212,'Project Costs'!B:B,0),1)</f>
        <v>26</v>
      </c>
      <c r="X212" s="354">
        <f t="shared" si="369"/>
        <v>28.16666667</v>
      </c>
      <c r="Y212" s="354"/>
      <c r="Z212" s="354"/>
      <c r="AA212" s="354"/>
      <c r="AB212" s="354"/>
      <c r="AC212" s="354"/>
    </row>
    <row r="213">
      <c r="A213" s="478">
        <v>26.0</v>
      </c>
      <c r="B213" s="354" t="str">
        <f>'Bill of Quantities'!$C$114</f>
        <v>Facade Vertical Shiplap 22 x 96 x 1221</v>
      </c>
      <c r="C213" s="479">
        <f t="array" ref="C213">index('Bill of Quantities'!$D:$O,match($B213,'Bill of Quantities'!$C:$C,0),match(C$2,'Bill of Quantities'!$D$2:$O$2,0))</f>
        <v>22</v>
      </c>
      <c r="D213" s="479">
        <f t="array" ref="D213">index('Bill of Quantities'!$D:$O,match($B213,'Bill of Quantities'!$C:$C,0),match(D$2,'Bill of Quantities'!$D$2:$O$2,0))</f>
        <v>96</v>
      </c>
      <c r="E213" s="479">
        <f t="array" ref="E213">index('Bill of Quantities'!$D:$O,match($B213,'Bill of Quantities'!$C:$C,0),match(E$2,'Bill of Quantities'!$D$2:$O$2,0))</f>
        <v>1221</v>
      </c>
      <c r="F213" s="480">
        <f t="array" ref="F213">index('Bill of Quantities'!$D:$O,match($B213,'Bill of Quantities'!$C:$C,0),match(F$2,'Bill of Quantities'!$D$2:$O$2,0))</f>
        <v>0.002578752</v>
      </c>
      <c r="G213" s="481">
        <f t="array" ref="G213">index('Bill of Quantities'!$D:$O,match($B213,'Bill of Quantities'!$C:$C,0),match(G$2,'Bill of Quantities'!$D$2:$O$2,0))</f>
        <v>1.446679872</v>
      </c>
      <c r="H213" s="481">
        <f t="array" ref="H213">index('Bill of Quantities'!$D:$O,match($B213,'Bill of Quantities'!$C:$C,0),match(H$2,'Bill of Quantities'!$D$2:$O$2,0))</f>
        <v>2.330338241</v>
      </c>
      <c r="I213" s="479">
        <f t="array" ref="I213">index('Bill of Quantities'!$D:$O,match($B213,'Bill of Quantities'!$C:$C,0),match(I$2,'Bill of Quantities'!$D$2:$O$2,0))</f>
        <v>10</v>
      </c>
      <c r="J213" s="479" t="str">
        <f t="array" ref="J213">index('Bill of Quantities'!$D:$O,match($B213,'Bill of Quantities'!$C:$C,0),match(J$2,'Bill of Quantities'!$D$2:$O$2,0))</f>
        <v>Facade</v>
      </c>
      <c r="K213" s="479" t="str">
        <f t="array" ref="K213">index('Bill of Quantities'!$D:$O,match($B213,'Bill of Quantities'!$C:$C,0),match(K$2,'Bill of Quantities'!$D$2:$O$2,0))</f>
        <v>Vertical Shiplap</v>
      </c>
      <c r="L213" s="482">
        <f t="array" ref="L213">index('Bill of Quantities'!$D:$O,match($B213,'Bill of Quantities'!$C:$C,0),match(L$2,'Bill of Quantities'!$D$2:$O$2,0))</f>
        <v>0.837408</v>
      </c>
      <c r="M213" s="482">
        <f t="array" ref="M213">index('Bill of Quantities'!$D:$O,match($B213,'Bill of Quantities'!$C:$C,0),match(M$2,'Bill of Quantities'!$D$2:$O$2,0))</f>
        <v>0.3125</v>
      </c>
      <c r="N213" s="482">
        <f t="array" ref="N213">index('Bill of Quantities'!$D:$O,match($B213,'Bill of Quantities'!$C:$C,0),match(N$2,'Bill of Quantities'!$D$2:$O$2,0))</f>
        <v>1.149908</v>
      </c>
      <c r="O213" s="463">
        <f t="shared" ref="O213:R213" si="376">$A213*F213</f>
        <v>0.067047552</v>
      </c>
      <c r="P213" s="464">
        <f t="shared" si="376"/>
        <v>37.61367667</v>
      </c>
      <c r="Q213" s="464">
        <f t="shared" si="376"/>
        <v>60.58879427</v>
      </c>
      <c r="R213" s="461">
        <f t="shared" si="376"/>
        <v>260</v>
      </c>
      <c r="S213" s="483">
        <f t="shared" ref="S213:U213" si="377">$A213*L213</f>
        <v>21.772608</v>
      </c>
      <c r="T213" s="483">
        <f t="shared" si="377"/>
        <v>8.125</v>
      </c>
      <c r="U213" s="483">
        <f t="shared" si="377"/>
        <v>29.897608</v>
      </c>
      <c r="V213" s="465" t="str">
        <f t="shared" si="366"/>
        <v>Roof frame 1598x 5685 (mono pitch edge)</v>
      </c>
      <c r="W213" s="354">
        <f t="array" ref="W213">A213*index('Project Costs'!A:A,match(V213,'Project Costs'!B:B,0),1)</f>
        <v>52</v>
      </c>
      <c r="X213" s="354">
        <f t="shared" si="369"/>
        <v>225.3333333</v>
      </c>
      <c r="Y213" s="354"/>
      <c r="Z213" s="354"/>
      <c r="AA213" s="354"/>
      <c r="AB213" s="354"/>
      <c r="AC213" s="354"/>
    </row>
    <row r="214">
      <c r="A214" s="478">
        <v>3.5</v>
      </c>
      <c r="B214" s="354" t="str">
        <f>'Bill of Quantities'!$C$134</f>
        <v>Roof Fascia Board 22 x 146 x 2442</v>
      </c>
      <c r="C214" s="479">
        <f t="array" ref="C214">index('Bill of Quantities'!$D:$O,match($B214,'Bill of Quantities'!$C:$C,0),match(C$2,'Bill of Quantities'!$D$2:$O$2,0))</f>
        <v>22</v>
      </c>
      <c r="D214" s="479">
        <f t="array" ref="D214">index('Bill of Quantities'!$D:$O,match($B214,'Bill of Quantities'!$C:$C,0),match(D$2,'Bill of Quantities'!$D$2:$O$2,0))</f>
        <v>146</v>
      </c>
      <c r="E214" s="479">
        <f t="array" ref="E214">index('Bill of Quantities'!$D:$O,match($B214,'Bill of Quantities'!$C:$C,0),match(E$2,'Bill of Quantities'!$D$2:$O$2,0))</f>
        <v>2442</v>
      </c>
      <c r="F214" s="480">
        <f t="array" ref="F214">index('Bill of Quantities'!$D:$O,match($B214,'Bill of Quantities'!$C:$C,0),match(F$2,'Bill of Quantities'!$D$2:$O$2,0))</f>
        <v>0.007843704</v>
      </c>
      <c r="G214" s="481">
        <f t="array" ref="G214">index('Bill of Quantities'!$D:$O,match($B214,'Bill of Quantities'!$C:$C,0),match(G$2,'Bill of Quantities'!$D$2:$O$2,0))</f>
        <v>4.400317944</v>
      </c>
      <c r="H214" s="481">
        <f t="array" ref="H214">index('Bill of Quantities'!$D:$O,match($B214,'Bill of Quantities'!$C:$C,0),match(H$2,'Bill of Quantities'!$D$2:$O$2,0))</f>
        <v>7.08811215</v>
      </c>
      <c r="I214" s="479">
        <f t="array" ref="I214">index('Bill of Quantities'!$D:$O,match($B214,'Bill of Quantities'!$C:$C,0),match(I$2,'Bill of Quantities'!$D$2:$O$2,0))</f>
        <v>5</v>
      </c>
      <c r="J214" s="479" t="str">
        <f t="array" ref="J214">index('Bill of Quantities'!$D:$O,match($B214,'Bill of Quantities'!$C:$C,0),match(J$2,'Bill of Quantities'!$D$2:$O$2,0))</f>
        <v>Roof</v>
      </c>
      <c r="K214" s="479" t="str">
        <f t="array" ref="K214">index('Bill of Quantities'!$D:$O,match($B214,'Bill of Quantities'!$C:$C,0),match(K$2,'Bill of Quantities'!$D$2:$O$2,0))</f>
        <v>Fascia Board</v>
      </c>
      <c r="L214" s="482">
        <f t="array" ref="L214">index('Bill of Quantities'!$D:$O,match($B214,'Bill of Quantities'!$C:$C,0),match(L$2,'Bill of Quantities'!$D$2:$O$2,0))</f>
        <v>2.275702</v>
      </c>
      <c r="M214" s="482">
        <f t="array" ref="M214">index('Bill of Quantities'!$D:$O,match($B214,'Bill of Quantities'!$C:$C,0),match(M$2,'Bill of Quantities'!$D$2:$O$2,0))</f>
        <v>0.15625</v>
      </c>
      <c r="N214" s="482">
        <f t="array" ref="N214">index('Bill of Quantities'!$D:$O,match($B214,'Bill of Quantities'!$C:$C,0),match(N$2,'Bill of Quantities'!$D$2:$O$2,0))</f>
        <v>2.431952</v>
      </c>
      <c r="O214" s="463">
        <f t="shared" ref="O214:R214" si="378">$A214*F214</f>
        <v>0.027452964</v>
      </c>
      <c r="P214" s="464">
        <f t="shared" si="378"/>
        <v>15.4011128</v>
      </c>
      <c r="Q214" s="464">
        <f t="shared" si="378"/>
        <v>24.80839252</v>
      </c>
      <c r="R214" s="461">
        <f t="shared" si="378"/>
        <v>17.5</v>
      </c>
      <c r="S214" s="483">
        <f t="shared" ref="S214:U214" si="379">$A214*L214</f>
        <v>7.964957</v>
      </c>
      <c r="T214" s="483">
        <f t="shared" si="379"/>
        <v>0.546875</v>
      </c>
      <c r="U214" s="483">
        <f t="shared" si="379"/>
        <v>8.511832</v>
      </c>
      <c r="V214" s="465" t="str">
        <f t="shared" si="366"/>
        <v>Roof frame 1598x 5685 (mono pitch edge)</v>
      </c>
      <c r="W214" s="354">
        <f t="array" ref="W214">A214*index('Project Costs'!A:A,match(V214,'Project Costs'!B:B,0),1)</f>
        <v>7</v>
      </c>
      <c r="X214" s="354">
        <f t="shared" si="369"/>
        <v>2.041666667</v>
      </c>
      <c r="Y214" s="354"/>
      <c r="Z214" s="354"/>
      <c r="AA214" s="354"/>
      <c r="AB214" s="354"/>
      <c r="AC214" s="354"/>
    </row>
    <row r="215">
      <c r="A215" s="478">
        <v>2.0</v>
      </c>
      <c r="B215" s="354" t="str">
        <f>'Bill of Quantities'!$C$53</f>
        <v>Plywood 9 x 1220 x 2440</v>
      </c>
      <c r="C215" s="479">
        <f t="array" ref="C215">index('Bill of Quantities'!$D:$O,match($B215,'Bill of Quantities'!$C:$C,0),match(C$2,'Bill of Quantities'!$D$2:$O$2,0))</f>
        <v>9</v>
      </c>
      <c r="D215" s="479">
        <f t="array" ref="D215">index('Bill of Quantities'!$D:$O,match($B215,'Bill of Quantities'!$C:$C,0),match(D$2,'Bill of Quantities'!$D$2:$O$2,0))</f>
        <v>1220</v>
      </c>
      <c r="E215" s="479">
        <f t="array" ref="E215">index('Bill of Quantities'!$D:$O,match($B215,'Bill of Quantities'!$C:$C,0),match(E$2,'Bill of Quantities'!$D$2:$O$2,0))</f>
        <v>2440</v>
      </c>
      <c r="F215" s="480">
        <f t="array" ref="F215">index('Bill of Quantities'!$D:$O,match($B215,'Bill of Quantities'!$C:$C,0),match(F$2,'Bill of Quantities'!$D$2:$O$2,0))</f>
        <v>0.0267912</v>
      </c>
      <c r="G215" s="481">
        <f t="array" ref="G215">index('Bill of Quantities'!$D:$O,match($B215,'Bill of Quantities'!$C:$C,0),match(G$2,'Bill of Quantities'!$D$2:$O$2,0))</f>
        <v>13.663512</v>
      </c>
      <c r="H215" s="481">
        <f t="array" ref="H215">index('Bill of Quantities'!$D:$O,match($B215,'Bill of Quantities'!$C:$C,0),match(H$2,'Bill of Quantities'!$D$2:$O$2,0))</f>
        <v>22.0397914</v>
      </c>
      <c r="I215" s="479">
        <f t="array" ref="I215">index('Bill of Quantities'!$D:$O,match($B215,'Bill of Quantities'!$C:$C,0),match(I$2,'Bill of Quantities'!$D$2:$O$2,0))</f>
        <v>10</v>
      </c>
      <c r="J215" s="479" t="str">
        <f t="array" ref="J215">index('Bill of Quantities'!$D:$O,match($B215,'Bill of Quantities'!$C:$C,0),match(J$2,'Bill of Quantities'!$D$2:$O$2,0))</f>
        <v>Board</v>
      </c>
      <c r="K215" s="479" t="str">
        <f t="array" ref="K215">index('Bill of Quantities'!$D:$O,match($B215,'Bill of Quantities'!$C:$C,0),match(K$2,'Bill of Quantities'!$D$2:$O$2,0))</f>
        <v>Plywood</v>
      </c>
      <c r="L215" s="482">
        <f t="array" ref="L215">index('Bill of Quantities'!$D:$O,match($B215,'Bill of Quantities'!$C:$C,0),match(L$2,'Bill of Quantities'!$D$2:$O$2,0))</f>
        <v>7.787448465</v>
      </c>
      <c r="M215" s="482">
        <f t="array" ref="M215">index('Bill of Quantities'!$D:$O,match($B215,'Bill of Quantities'!$C:$C,0),match(M$2,'Bill of Quantities'!$D$2:$O$2,0))</f>
        <v>0.3125</v>
      </c>
      <c r="N215" s="482">
        <f t="array" ref="N215">index('Bill of Quantities'!$D:$O,match($B215,'Bill of Quantities'!$C:$C,0),match(N$2,'Bill of Quantities'!$D$2:$O$2,0))</f>
        <v>8.099948465</v>
      </c>
      <c r="O215" s="463">
        <f t="shared" ref="O215:R215" si="380">$A215*F215</f>
        <v>0.0535824</v>
      </c>
      <c r="P215" s="464">
        <f t="shared" si="380"/>
        <v>27.327024</v>
      </c>
      <c r="Q215" s="464">
        <f t="shared" si="380"/>
        <v>44.07958279</v>
      </c>
      <c r="R215" s="461">
        <f t="shared" si="380"/>
        <v>20</v>
      </c>
      <c r="S215" s="483">
        <f t="shared" ref="S215:U215" si="381">$A215*L215</f>
        <v>15.57489693</v>
      </c>
      <c r="T215" s="483">
        <f t="shared" si="381"/>
        <v>0.625</v>
      </c>
      <c r="U215" s="483">
        <f t="shared" si="381"/>
        <v>16.19989693</v>
      </c>
      <c r="V215" s="465" t="str">
        <f t="shared" si="366"/>
        <v>Roof frame 1598x 5685 (mono pitch edge)</v>
      </c>
      <c r="W215" s="354">
        <f t="array" ref="W215">A215*index('Project Costs'!A:A,match(V215,'Project Costs'!B:B,0),1)</f>
        <v>4</v>
      </c>
      <c r="X215" s="354">
        <f t="shared" si="369"/>
        <v>1.333333333</v>
      </c>
      <c r="Y215" s="354"/>
      <c r="Z215" s="354"/>
      <c r="AA215" s="354"/>
      <c r="AB215" s="354"/>
      <c r="AC215" s="354"/>
    </row>
    <row r="216">
      <c r="A216" s="478">
        <v>6.0</v>
      </c>
      <c r="B216" s="354" t="str">
        <f>'Bill of Quantities'!$C$83</f>
        <v>Aluminium roof insulation membrane per sqm</v>
      </c>
      <c r="C216" s="479">
        <f t="array" ref="C216">index('Bill of Quantities'!$D:$O,match($B216,'Bill of Quantities'!$C:$C,0),match(C$2,'Bill of Quantities'!$D$2:$O$2,0))</f>
        <v>1000</v>
      </c>
      <c r="D216" s="479">
        <f t="array" ref="D216">index('Bill of Quantities'!$D:$O,match($B216,'Bill of Quantities'!$C:$C,0),match(D$2,'Bill of Quantities'!$D$2:$O$2,0))</f>
        <v>4</v>
      </c>
      <c r="E216" s="479">
        <f t="array" ref="E216">index('Bill of Quantities'!$D:$O,match($B216,'Bill of Quantities'!$C:$C,0),match(E$2,'Bill of Quantities'!$D$2:$O$2,0))</f>
        <v>1000</v>
      </c>
      <c r="F216" s="480">
        <f t="array" ref="F216">index('Bill of Quantities'!$D:$O,match($B216,'Bill of Quantities'!$C:$C,0),match(F$2,'Bill of Quantities'!$D$2:$O$2,0))</f>
        <v>0.004</v>
      </c>
      <c r="G216" s="481">
        <f t="array" ref="G216">index('Bill of Quantities'!$D:$O,match($B216,'Bill of Quantities'!$C:$C,0),match(G$2,'Bill of Quantities'!$D$2:$O$2,0))</f>
        <v>0.15</v>
      </c>
      <c r="H216" s="481" t="str">
        <f t="array" ref="H216">index('Bill of Quantities'!$D:$O,match($B216,'Bill of Quantities'!$C:$C,0),match(H$2,'Bill of Quantities'!$D$2:$O$2,0))</f>
        <v/>
      </c>
      <c r="I216" s="479">
        <f t="array" ref="I216">index('Bill of Quantities'!$D:$O,match($B216,'Bill of Quantities'!$C:$C,0),match(I$2,'Bill of Quantities'!$D$2:$O$2,0))</f>
        <v>6</v>
      </c>
      <c r="J216" s="479" t="str">
        <f t="array" ref="J216">index('Bill of Quantities'!$D:$O,match($B216,'Bill of Quantities'!$C:$C,0),match(J$2,'Bill of Quantities'!$D$2:$O$2,0))</f>
        <v>Insulation</v>
      </c>
      <c r="K216" s="479" t="str">
        <f t="array" ref="K216">index('Bill of Quantities'!$D:$O,match($B216,'Bill of Quantities'!$C:$C,0),match(K$2,'Bill of Quantities'!$D$2:$O$2,0))</f>
        <v>Membrane</v>
      </c>
      <c r="L216" s="482">
        <f t="array" ref="L216">index('Bill of Quantities'!$D:$O,match($B216,'Bill of Quantities'!$C:$C,0),match(L$2,'Bill of Quantities'!$D$2:$O$2,0))</f>
        <v>1.6</v>
      </c>
      <c r="M216" s="482">
        <f t="array" ref="M216">index('Bill of Quantities'!$D:$O,match($B216,'Bill of Quantities'!$C:$C,0),match(M$2,'Bill of Quantities'!$D$2:$O$2,0))</f>
        <v>0.1875</v>
      </c>
      <c r="N216" s="482">
        <f t="array" ref="N216">index('Bill of Quantities'!$D:$O,match($B216,'Bill of Quantities'!$C:$C,0),match(N$2,'Bill of Quantities'!$D$2:$O$2,0))</f>
        <v>1.7875</v>
      </c>
      <c r="O216" s="463">
        <f t="shared" ref="O216:R216" si="382">$A216*F216</f>
        <v>0.024</v>
      </c>
      <c r="P216" s="464">
        <f t="shared" si="382"/>
        <v>0.9</v>
      </c>
      <c r="Q216" s="464">
        <f t="shared" si="382"/>
        <v>0</v>
      </c>
      <c r="R216" s="461">
        <f t="shared" si="382"/>
        <v>36</v>
      </c>
      <c r="S216" s="483">
        <f t="shared" ref="S216:U216" si="383">$A216*L216</f>
        <v>9.6</v>
      </c>
      <c r="T216" s="483">
        <f t="shared" si="383"/>
        <v>1.125</v>
      </c>
      <c r="U216" s="483">
        <f t="shared" si="383"/>
        <v>10.725</v>
      </c>
      <c r="V216" s="465" t="str">
        <f t="shared" si="366"/>
        <v>Roof frame 1598x 5685 (mono pitch edge)</v>
      </c>
      <c r="W216" s="354">
        <f t="array" ref="W216">A216*index('Project Costs'!A:A,match(V216,'Project Costs'!B:B,0),1)</f>
        <v>12</v>
      </c>
      <c r="X216" s="354">
        <f t="shared" si="369"/>
        <v>7.2</v>
      </c>
      <c r="Y216" s="354"/>
      <c r="Z216" s="354"/>
      <c r="AA216" s="354"/>
      <c r="AB216" s="354"/>
      <c r="AC216" s="354"/>
    </row>
    <row r="217">
      <c r="A217" s="478">
        <f>A215*30</f>
        <v>60</v>
      </c>
      <c r="B217" s="354" t="str">
        <f>'Bill of Quantities'!$C$26</f>
        <v>Screw 4x40 semi threaded HBS440</v>
      </c>
      <c r="C217" s="479">
        <f t="array" ref="C217">index('Bill of Quantities'!$D:$O,match($B217,'Bill of Quantities'!$C:$C,0),match(C$2,'Bill of Quantities'!$D$2:$O$2,0))</f>
        <v>4</v>
      </c>
      <c r="D217" s="479" t="str">
        <f t="array" ref="D217">index('Bill of Quantities'!$D:$O,match($B217,'Bill of Quantities'!$C:$C,0),match(D$2,'Bill of Quantities'!$D$2:$O$2,0))</f>
        <v/>
      </c>
      <c r="E217" s="479">
        <f t="array" ref="E217">index('Bill of Quantities'!$D:$O,match($B217,'Bill of Quantities'!$C:$C,0),match(E$2,'Bill of Quantities'!$D$2:$O$2,0))</f>
        <v>40</v>
      </c>
      <c r="F217" s="485">
        <f t="array" ref="F217">index('Bill of Quantities'!$D:$O,match($B217,'Bill of Quantities'!$C:$C,0),match(F$2,'Bill of Quantities'!$D$2:$O$2,0))</f>
        <v>0.0000005026548246</v>
      </c>
      <c r="G217" s="481">
        <f t="array" ref="G217">index('Bill of Quantities'!$D:$O,match($B217,'Bill of Quantities'!$C:$C,0),match(G$2,'Bill of Quantities'!$D$2:$O$2,0))</f>
        <v>0.003870442149</v>
      </c>
      <c r="H217" s="481" t="str">
        <f t="array" ref="H217">index('Bill of Quantities'!$D:$O,match($B217,'Bill of Quantities'!$C:$C,0),match(H$2,'Bill of Quantities'!$D$2:$O$2,0))</f>
        <v/>
      </c>
      <c r="I217" s="479">
        <f t="array" ref="I217">index('Bill of Quantities'!$D:$O,match($B217,'Bill of Quantities'!$C:$C,0),match(I$2,'Bill of Quantities'!$D$2:$O$2,0))</f>
        <v>1</v>
      </c>
      <c r="J217" s="479" t="str">
        <f t="array" ref="J217">index('Bill of Quantities'!$D:$O,match($B217,'Bill of Quantities'!$C:$C,0),match(J$2,'Bill of Quantities'!$D$2:$O$2,0))</f>
        <v>Screw</v>
      </c>
      <c r="K217" s="479" t="str">
        <f t="array" ref="K217">index('Bill of Quantities'!$D:$O,match($B217,'Bill of Quantities'!$C:$C,0),match(K$2,'Bill of Quantities'!$D$2:$O$2,0))</f>
        <v>Boards</v>
      </c>
      <c r="L217" s="482">
        <f t="array" ref="L217">index('Bill of Quantities'!$D:$O,match($B217,'Bill of Quantities'!$C:$C,0),match(L$2,'Bill of Quantities'!$D$2:$O$2,0))</f>
        <v>0.012</v>
      </c>
      <c r="M217" s="482">
        <f t="array" ref="M217">index('Bill of Quantities'!$D:$O,match($B217,'Bill of Quantities'!$C:$C,0),match(M$2,'Bill of Quantities'!$D$2:$O$2,0))</f>
        <v>0.03125</v>
      </c>
      <c r="N217" s="482">
        <f t="array" ref="N217">index('Bill of Quantities'!$D:$O,match($B217,'Bill of Quantities'!$C:$C,0),match(N$2,'Bill of Quantities'!$D$2:$O$2,0))</f>
        <v>0.04325</v>
      </c>
      <c r="O217" s="463">
        <f t="shared" ref="O217:R217" si="384">$A217*F217</f>
        <v>0.00003015928947</v>
      </c>
      <c r="P217" s="464">
        <f t="shared" si="384"/>
        <v>0.232226529</v>
      </c>
      <c r="Q217" s="464">
        <f t="shared" si="384"/>
        <v>0</v>
      </c>
      <c r="R217" s="461">
        <f t="shared" si="384"/>
        <v>60</v>
      </c>
      <c r="S217" s="483">
        <f t="shared" ref="S217:U217" si="385">$A217*L217</f>
        <v>0.72</v>
      </c>
      <c r="T217" s="483">
        <f t="shared" si="385"/>
        <v>1.875</v>
      </c>
      <c r="U217" s="483">
        <f t="shared" si="385"/>
        <v>2.595</v>
      </c>
      <c r="V217" s="465" t="str">
        <f t="shared" si="366"/>
        <v>Roof frame 1598x 5685 (mono pitch edge)</v>
      </c>
      <c r="W217" s="354">
        <f t="array" ref="W217">A217*index('Project Costs'!A:A,match(V217,'Project Costs'!B:B,0),1)</f>
        <v>120</v>
      </c>
      <c r="X217" s="354">
        <f t="shared" si="369"/>
        <v>120</v>
      </c>
      <c r="Y217" s="354"/>
      <c r="Z217" s="354"/>
      <c r="AA217" s="354"/>
      <c r="AB217" s="354"/>
      <c r="AC217" s="354"/>
    </row>
    <row r="218">
      <c r="A218" s="478">
        <f>A212*5+A213*4+50*2</f>
        <v>269</v>
      </c>
      <c r="B218" s="354" t="str">
        <f>'Bill of Quantities'!$C$27</f>
        <v>Screw 4x60 semi threaded HBS460</v>
      </c>
      <c r="C218" s="479">
        <f t="array" ref="C218">index('Bill of Quantities'!$D:$O,match($B218,'Bill of Quantities'!$C:$C,0),match(C$2,'Bill of Quantities'!$D$2:$O$2,0))</f>
        <v>4</v>
      </c>
      <c r="D218" s="479" t="str">
        <f t="array" ref="D218">index('Bill of Quantities'!$D:$O,match($B218,'Bill of Quantities'!$C:$C,0),match(D$2,'Bill of Quantities'!$D$2:$O$2,0))</f>
        <v/>
      </c>
      <c r="E218" s="479">
        <f t="array" ref="E218">index('Bill of Quantities'!$D:$O,match($B218,'Bill of Quantities'!$C:$C,0),match(E$2,'Bill of Quantities'!$D$2:$O$2,0))</f>
        <v>60</v>
      </c>
      <c r="F218" s="485">
        <f t="array" ref="F218">index('Bill of Quantities'!$D:$O,match($B218,'Bill of Quantities'!$C:$C,0),match(F$2,'Bill of Quantities'!$D$2:$O$2,0))</f>
        <v>0.0000007539822369</v>
      </c>
      <c r="G218" s="481">
        <f t="array" ref="G218">index('Bill of Quantities'!$D:$O,match($B218,'Bill of Quantities'!$C:$C,0),match(G$2,'Bill of Quantities'!$D$2:$O$2,0))</f>
        <v>0.005805663224</v>
      </c>
      <c r="H218" s="481" t="str">
        <f t="array" ref="H218">index('Bill of Quantities'!$D:$O,match($B218,'Bill of Quantities'!$C:$C,0),match(H$2,'Bill of Quantities'!$D$2:$O$2,0))</f>
        <v/>
      </c>
      <c r="I218" s="479">
        <f t="array" ref="I218">index('Bill of Quantities'!$D:$O,match($B218,'Bill of Quantities'!$C:$C,0),match(I$2,'Bill of Quantities'!$D$2:$O$2,0))</f>
        <v>1</v>
      </c>
      <c r="J218" s="479" t="str">
        <f t="array" ref="J218">index('Bill of Quantities'!$D:$O,match($B218,'Bill of Quantities'!$C:$C,0),match(J$2,'Bill of Quantities'!$D$2:$O$2,0))</f>
        <v>Screw</v>
      </c>
      <c r="K218" s="479" t="str">
        <f t="array" ref="K218">index('Bill of Quantities'!$D:$O,match($B218,'Bill of Quantities'!$C:$C,0),match(K$2,'Bill of Quantities'!$D$2:$O$2,0))</f>
        <v>Back Battens</v>
      </c>
      <c r="L218" s="482">
        <f t="array" ref="L218">index('Bill of Quantities'!$D:$O,match($B218,'Bill of Quantities'!$C:$C,0),match(L$2,'Bill of Quantities'!$D$2:$O$2,0))</f>
        <v>0.018</v>
      </c>
      <c r="M218" s="482">
        <f t="array" ref="M218">index('Bill of Quantities'!$D:$O,match($B218,'Bill of Quantities'!$C:$C,0),match(M$2,'Bill of Quantities'!$D$2:$O$2,0))</f>
        <v>0.03125</v>
      </c>
      <c r="N218" s="482">
        <f t="array" ref="N218">index('Bill of Quantities'!$D:$O,match($B218,'Bill of Quantities'!$C:$C,0),match(N$2,'Bill of Quantities'!$D$2:$O$2,0))</f>
        <v>0.04925</v>
      </c>
      <c r="O218" s="463">
        <f t="shared" ref="O218:R218" si="386">$A218*F218</f>
        <v>0.0002028212217</v>
      </c>
      <c r="P218" s="464">
        <f t="shared" si="386"/>
        <v>1.561723407</v>
      </c>
      <c r="Q218" s="464">
        <f t="shared" si="386"/>
        <v>0</v>
      </c>
      <c r="R218" s="461">
        <f t="shared" si="386"/>
        <v>269</v>
      </c>
      <c r="S218" s="483">
        <f t="shared" ref="S218:U218" si="387">$A218*L218</f>
        <v>4.842</v>
      </c>
      <c r="T218" s="483">
        <f t="shared" si="387"/>
        <v>8.40625</v>
      </c>
      <c r="U218" s="483">
        <f t="shared" si="387"/>
        <v>13.24825</v>
      </c>
      <c r="V218" s="465" t="str">
        <f t="shared" si="366"/>
        <v>Roof frame 1598x 5685 (mono pitch edge)</v>
      </c>
      <c r="W218" s="354">
        <f t="array" ref="W218">A218*index('Project Costs'!A:A,match(V218,'Project Costs'!B:B,0),1)</f>
        <v>538</v>
      </c>
      <c r="X218" s="354">
        <f t="shared" si="369"/>
        <v>2412.033333</v>
      </c>
      <c r="Y218" s="354"/>
      <c r="Z218" s="354"/>
      <c r="AA218" s="354"/>
      <c r="AB218" s="354"/>
      <c r="AC218" s="354"/>
    </row>
    <row r="219">
      <c r="A219" s="478">
        <v>10.0</v>
      </c>
      <c r="B219" s="354" t="str">
        <f>'Bill of Quantities'!$C$29</f>
        <v>Screw 6x100 semi threaded HBS6100</v>
      </c>
      <c r="C219" s="479">
        <f t="array" ref="C219">index('Bill of Quantities'!$D:$O,match($B219,'Bill of Quantities'!$C:$C,0),match(C$2,'Bill of Quantities'!$D$2:$O$2,0))</f>
        <v>6</v>
      </c>
      <c r="D219" s="479" t="str">
        <f t="array" ref="D219">index('Bill of Quantities'!$D:$O,match($B219,'Bill of Quantities'!$C:$C,0),match(D$2,'Bill of Quantities'!$D$2:$O$2,0))</f>
        <v/>
      </c>
      <c r="E219" s="479">
        <f t="array" ref="E219">index('Bill of Quantities'!$D:$O,match($B219,'Bill of Quantities'!$C:$C,0),match(E$2,'Bill of Quantities'!$D$2:$O$2,0))</f>
        <v>100</v>
      </c>
      <c r="F219" s="485">
        <f t="array" ref="F219">index('Bill of Quantities'!$D:$O,match($B219,'Bill of Quantities'!$C:$C,0),match(F$2,'Bill of Quantities'!$D$2:$O$2,0))</f>
        <v>0.000002827433388</v>
      </c>
      <c r="G219" s="481">
        <f t="array" ref="G219">index('Bill of Quantities'!$D:$O,match($B219,'Bill of Quantities'!$C:$C,0),match(G$2,'Bill of Quantities'!$D$2:$O$2,0))</f>
        <v>0.02177123709</v>
      </c>
      <c r="H219" s="481" t="str">
        <f t="array" ref="H219">index('Bill of Quantities'!$D:$O,match($B219,'Bill of Quantities'!$C:$C,0),match(H$2,'Bill of Quantities'!$D$2:$O$2,0))</f>
        <v/>
      </c>
      <c r="I219" s="479">
        <f t="array" ref="I219">index('Bill of Quantities'!$D:$O,match($B219,'Bill of Quantities'!$C:$C,0),match(I$2,'Bill of Quantities'!$D$2:$O$2,0))</f>
        <v>1</v>
      </c>
      <c r="J219" s="479" t="str">
        <f t="array" ref="J219">index('Bill of Quantities'!$D:$O,match($B219,'Bill of Quantities'!$C:$C,0),match(J$2,'Bill of Quantities'!$D$2:$O$2,0))</f>
        <v>Screw</v>
      </c>
      <c r="K219" s="479" t="str">
        <f t="array" ref="K219">index('Bill of Quantities'!$D:$O,match($B219,'Bill of Quantities'!$C:$C,0),match(K$2,'Bill of Quantities'!$D$2:$O$2,0))</f>
        <v>Frames</v>
      </c>
      <c r="L219" s="482">
        <f t="array" ref="L219">index('Bill of Quantities'!$D:$O,match($B219,'Bill of Quantities'!$C:$C,0),match(L$2,'Bill of Quantities'!$D$2:$O$2,0))</f>
        <v>0.06</v>
      </c>
      <c r="M219" s="482">
        <f t="array" ref="M219">index('Bill of Quantities'!$D:$O,match($B219,'Bill of Quantities'!$C:$C,0),match(M$2,'Bill of Quantities'!$D$2:$O$2,0))</f>
        <v>0.03125</v>
      </c>
      <c r="N219" s="482">
        <f t="array" ref="N219">index('Bill of Quantities'!$D:$O,match($B219,'Bill of Quantities'!$C:$C,0),match(N$2,'Bill of Quantities'!$D$2:$O$2,0))</f>
        <v>0.09125</v>
      </c>
      <c r="O219" s="463">
        <f t="shared" ref="O219:R219" si="388">$A219*F219</f>
        <v>0.00002827433388</v>
      </c>
      <c r="P219" s="464">
        <f t="shared" si="388"/>
        <v>0.2177123709</v>
      </c>
      <c r="Q219" s="464">
        <f t="shared" si="388"/>
        <v>0</v>
      </c>
      <c r="R219" s="461">
        <f t="shared" si="388"/>
        <v>10</v>
      </c>
      <c r="S219" s="483">
        <f t="shared" ref="S219:U219" si="389">$A219*L219</f>
        <v>0.6</v>
      </c>
      <c r="T219" s="483">
        <f t="shared" si="389"/>
        <v>0.3125</v>
      </c>
      <c r="U219" s="483">
        <f t="shared" si="389"/>
        <v>0.9125</v>
      </c>
      <c r="V219" s="465" t="str">
        <f t="shared" si="366"/>
        <v>Roof frame 1598x 5685 (mono pitch edge)</v>
      </c>
      <c r="W219" s="354">
        <f t="array" ref="W219">A219*index('Project Costs'!A:A,match(V219,'Project Costs'!B:B,0),1)</f>
        <v>20</v>
      </c>
      <c r="X219" s="354">
        <f t="shared" si="369"/>
        <v>3.333333333</v>
      </c>
      <c r="Y219" s="354"/>
      <c r="Z219" s="354"/>
      <c r="AA219" s="354"/>
      <c r="AB219" s="354"/>
      <c r="AC219" s="354"/>
    </row>
    <row r="220">
      <c r="A220" s="478">
        <f>A209*4+A210*4+A211*4</f>
        <v>52</v>
      </c>
      <c r="B220" s="354" t="str">
        <f>'Bill of Quantities'!$C$30</f>
        <v>Screw 6x120 semi threaded HBS6120</v>
      </c>
      <c r="C220" s="479">
        <f t="array" ref="C220">index('Bill of Quantities'!$D:$O,match($B220,'Bill of Quantities'!$C:$C,0),match(C$2,'Bill of Quantities'!$D$2:$O$2,0))</f>
        <v>6</v>
      </c>
      <c r="D220" s="479" t="str">
        <f t="array" ref="D220">index('Bill of Quantities'!$D:$O,match($B220,'Bill of Quantities'!$C:$C,0),match(D$2,'Bill of Quantities'!$D$2:$O$2,0))</f>
        <v/>
      </c>
      <c r="E220" s="479">
        <f t="array" ref="E220">index('Bill of Quantities'!$D:$O,match($B220,'Bill of Quantities'!$C:$C,0),match(E$2,'Bill of Quantities'!$D$2:$O$2,0))</f>
        <v>120</v>
      </c>
      <c r="F220" s="485">
        <f t="array" ref="F220">index('Bill of Quantities'!$D:$O,match($B220,'Bill of Quantities'!$C:$C,0),match(F$2,'Bill of Quantities'!$D$2:$O$2,0))</f>
        <v>0.000003392920066</v>
      </c>
      <c r="G220" s="481">
        <f t="array" ref="G220">index('Bill of Quantities'!$D:$O,match($B220,'Bill of Quantities'!$C:$C,0),match(G$2,'Bill of Quantities'!$D$2:$O$2,0))</f>
        <v>0.02612548451</v>
      </c>
      <c r="H220" s="481" t="str">
        <f t="array" ref="H220">index('Bill of Quantities'!$D:$O,match($B220,'Bill of Quantities'!$C:$C,0),match(H$2,'Bill of Quantities'!$D$2:$O$2,0))</f>
        <v/>
      </c>
      <c r="I220" s="479">
        <f t="array" ref="I220">index('Bill of Quantities'!$D:$O,match($B220,'Bill of Quantities'!$C:$C,0),match(I$2,'Bill of Quantities'!$D$2:$O$2,0))</f>
        <v>1</v>
      </c>
      <c r="J220" s="479" t="str">
        <f t="array" ref="J220">index('Bill of Quantities'!$D:$O,match($B220,'Bill of Quantities'!$C:$C,0),match(J$2,'Bill of Quantities'!$D$2:$O$2,0))</f>
        <v>Screw</v>
      </c>
      <c r="K220" s="479" t="str">
        <f t="array" ref="K220">index('Bill of Quantities'!$D:$O,match($B220,'Bill of Quantities'!$C:$C,0),match(K$2,'Bill of Quantities'!$D$2:$O$2,0))</f>
        <v>Frames</v>
      </c>
      <c r="L220" s="482">
        <f t="array" ref="L220">index('Bill of Quantities'!$D:$O,match($B220,'Bill of Quantities'!$C:$C,0),match(L$2,'Bill of Quantities'!$D$2:$O$2,0))</f>
        <v>0.06</v>
      </c>
      <c r="M220" s="482">
        <f t="array" ref="M220">index('Bill of Quantities'!$D:$O,match($B220,'Bill of Quantities'!$C:$C,0),match(M$2,'Bill of Quantities'!$D$2:$O$2,0))</f>
        <v>0.03125</v>
      </c>
      <c r="N220" s="482">
        <f t="array" ref="N220">index('Bill of Quantities'!$D:$O,match($B220,'Bill of Quantities'!$C:$C,0),match(N$2,'Bill of Quantities'!$D$2:$O$2,0))</f>
        <v>0.09125</v>
      </c>
      <c r="O220" s="463">
        <f t="shared" ref="O220:R220" si="390">$A220*F220</f>
        <v>0.0001764318434</v>
      </c>
      <c r="P220" s="464">
        <f t="shared" si="390"/>
        <v>1.358525194</v>
      </c>
      <c r="Q220" s="464">
        <f t="shared" si="390"/>
        <v>0</v>
      </c>
      <c r="R220" s="461">
        <f t="shared" si="390"/>
        <v>52</v>
      </c>
      <c r="S220" s="483">
        <f t="shared" ref="S220:U220" si="391">$A220*L220</f>
        <v>3.12</v>
      </c>
      <c r="T220" s="483">
        <f t="shared" si="391"/>
        <v>1.625</v>
      </c>
      <c r="U220" s="483">
        <f t="shared" si="391"/>
        <v>4.745</v>
      </c>
      <c r="V220" s="465" t="str">
        <f t="shared" si="366"/>
        <v>Roof frame 1598x 5685 (mono pitch edge)</v>
      </c>
      <c r="W220" s="354">
        <f t="array" ref="W220">A220*index('Project Costs'!A:A,match(V220,'Project Costs'!B:B,0),1)</f>
        <v>104</v>
      </c>
      <c r="X220" s="354">
        <f t="shared" si="369"/>
        <v>90.13333333</v>
      </c>
      <c r="Y220" s="354"/>
      <c r="Z220" s="354"/>
      <c r="AA220" s="354"/>
      <c r="AB220" s="354"/>
      <c r="AC220" s="354"/>
    </row>
    <row r="221">
      <c r="A221" s="478">
        <v>4.0</v>
      </c>
      <c r="B221" s="354" t="str">
        <f>'Bill of Quantities'!$C$31</f>
        <v>Screw 6x160 semi threaded HBS6160</v>
      </c>
      <c r="C221" s="479">
        <f t="array" ref="C221">index('Bill of Quantities'!$D:$O,match($B221,'Bill of Quantities'!$C:$C,0),match(C$2,'Bill of Quantities'!$D$2:$O$2,0))</f>
        <v>6</v>
      </c>
      <c r="D221" s="479" t="str">
        <f t="array" ref="D221">index('Bill of Quantities'!$D:$O,match($B221,'Bill of Quantities'!$C:$C,0),match(D$2,'Bill of Quantities'!$D$2:$O$2,0))</f>
        <v/>
      </c>
      <c r="E221" s="479">
        <f t="array" ref="E221">index('Bill of Quantities'!$D:$O,match($B221,'Bill of Quantities'!$C:$C,0),match(E$2,'Bill of Quantities'!$D$2:$O$2,0))</f>
        <v>160</v>
      </c>
      <c r="F221" s="485">
        <f t="array" ref="F221">index('Bill of Quantities'!$D:$O,match($B221,'Bill of Quantities'!$C:$C,0),match(F$2,'Bill of Quantities'!$D$2:$O$2,0))</f>
        <v>0.000004523893421</v>
      </c>
      <c r="G221" s="481">
        <f t="array" ref="G221">index('Bill of Quantities'!$D:$O,match($B221,'Bill of Quantities'!$C:$C,0),match(G$2,'Bill of Quantities'!$D$2:$O$2,0))</f>
        <v>0.03483397934</v>
      </c>
      <c r="H221" s="481" t="str">
        <f t="array" ref="H221">index('Bill of Quantities'!$D:$O,match($B221,'Bill of Quantities'!$C:$C,0),match(H$2,'Bill of Quantities'!$D$2:$O$2,0))</f>
        <v/>
      </c>
      <c r="I221" s="479">
        <f t="array" ref="I221">index('Bill of Quantities'!$D:$O,match($B221,'Bill of Quantities'!$C:$C,0),match(I$2,'Bill of Quantities'!$D$2:$O$2,0))</f>
        <v>1</v>
      </c>
      <c r="J221" s="479" t="str">
        <f t="array" ref="J221">index('Bill of Quantities'!$D:$O,match($B221,'Bill of Quantities'!$C:$C,0),match(J$2,'Bill of Quantities'!$D$2:$O$2,0))</f>
        <v>Screw</v>
      </c>
      <c r="K221" s="479" t="str">
        <f t="array" ref="K221">index('Bill of Quantities'!$D:$O,match($B221,'Bill of Quantities'!$C:$C,0),match(K$2,'Bill of Quantities'!$D$2:$O$2,0))</f>
        <v>Frames</v>
      </c>
      <c r="L221" s="482">
        <f t="array" ref="L221">index('Bill of Quantities'!$D:$O,match($B221,'Bill of Quantities'!$C:$C,0),match(L$2,'Bill of Quantities'!$D$2:$O$2,0))</f>
        <v>0.4189105385</v>
      </c>
      <c r="M221" s="482">
        <f t="array" ref="M221">index('Bill of Quantities'!$D:$O,match($B221,'Bill of Quantities'!$C:$C,0),match(M$2,'Bill of Quantities'!$D$2:$O$2,0))</f>
        <v>0.03125</v>
      </c>
      <c r="N221" s="482">
        <f t="array" ref="N221">index('Bill of Quantities'!$D:$O,match($B221,'Bill of Quantities'!$C:$C,0),match(N$2,'Bill of Quantities'!$D$2:$O$2,0))</f>
        <v>0.4501605385</v>
      </c>
      <c r="O221" s="463">
        <f t="shared" ref="O221:R221" si="392">$A221*F221</f>
        <v>0.00001809557368</v>
      </c>
      <c r="P221" s="464">
        <f t="shared" si="392"/>
        <v>0.1393359174</v>
      </c>
      <c r="Q221" s="464">
        <f t="shared" si="392"/>
        <v>0</v>
      </c>
      <c r="R221" s="461">
        <f t="shared" si="392"/>
        <v>4</v>
      </c>
      <c r="S221" s="483">
        <f t="shared" ref="S221:U221" si="393">$A221*L221</f>
        <v>1.675642154</v>
      </c>
      <c r="T221" s="483">
        <f t="shared" si="393"/>
        <v>0.125</v>
      </c>
      <c r="U221" s="483">
        <f t="shared" si="393"/>
        <v>1.800642154</v>
      </c>
      <c r="V221" s="465" t="str">
        <f t="shared" si="366"/>
        <v>Roof frame 1598x 5685 (mono pitch edge)</v>
      </c>
      <c r="W221" s="354">
        <f t="array" ref="W221">A221*index('Project Costs'!A:A,match(V221,'Project Costs'!B:B,0),1)</f>
        <v>8</v>
      </c>
      <c r="X221" s="354">
        <f t="shared" si="369"/>
        <v>0.5333333333</v>
      </c>
      <c r="Y221" s="354"/>
      <c r="Z221" s="354"/>
      <c r="AA221" s="354"/>
      <c r="AB221" s="354"/>
      <c r="AC221" s="354"/>
    </row>
    <row r="222">
      <c r="A222" s="354"/>
      <c r="B222" s="354"/>
      <c r="C222" s="461"/>
      <c r="D222" s="461"/>
      <c r="E222" s="461"/>
      <c r="F222" s="462"/>
      <c r="G222" s="461"/>
      <c r="H222" s="461"/>
      <c r="I222" s="461"/>
      <c r="J222" s="461"/>
      <c r="K222" s="461"/>
      <c r="L222" s="461"/>
      <c r="M222" s="461"/>
      <c r="N222" s="461"/>
      <c r="O222" s="463"/>
      <c r="P222" s="464"/>
      <c r="Q222" s="464"/>
      <c r="R222" s="461"/>
      <c r="S222" s="461"/>
      <c r="T222" s="354"/>
      <c r="U222" s="354"/>
      <c r="V222" s="465"/>
      <c r="W222" s="354"/>
      <c r="X222" s="354"/>
      <c r="Y222" s="354"/>
      <c r="Z222" s="354"/>
      <c r="AA222" s="354"/>
      <c r="AB222" s="354"/>
      <c r="AC222" s="354"/>
    </row>
    <row r="223">
      <c r="A223" s="529" t="s">
        <v>120</v>
      </c>
      <c r="B223" s="508"/>
      <c r="C223" s="530">
        <v>1221.0</v>
      </c>
      <c r="D223" s="530">
        <f>6+100+22</f>
        <v>128</v>
      </c>
      <c r="E223" s="530">
        <f>3574+22</f>
        <v>3596</v>
      </c>
      <c r="F223" s="511">
        <f>E223*D223*C223*0.0000000001</f>
        <v>0.0562011648</v>
      </c>
      <c r="G223" s="512"/>
      <c r="H223" s="512"/>
      <c r="I223" s="512"/>
      <c r="J223" s="508"/>
      <c r="K223" s="508"/>
      <c r="L223" s="508"/>
      <c r="M223" s="508"/>
      <c r="N223" s="508"/>
      <c r="O223" s="531"/>
      <c r="P223" s="532"/>
      <c r="Q223" s="532"/>
      <c r="R223" s="532"/>
      <c r="S223" s="533"/>
      <c r="T223" s="533"/>
      <c r="U223" s="533"/>
      <c r="V223" s="534" t="str">
        <f t="shared" ref="V223:V237" si="396">$A$223</f>
        <v>Roof frame 1221 x 3574 (compact gable)</v>
      </c>
      <c r="W223" s="508"/>
      <c r="X223" s="508"/>
      <c r="Y223" s="535">
        <f>C223*E223*0.000001</f>
        <v>4.390716</v>
      </c>
      <c r="Z223" s="508"/>
      <c r="AA223" s="508"/>
      <c r="AB223" s="508"/>
      <c r="AC223" s="508"/>
    </row>
    <row r="224">
      <c r="A224" s="297">
        <v>2.0</v>
      </c>
      <c r="B224" s="326" t="str">
        <f>'Bill of Quantities'!$C$121</f>
        <v>Roof Main Beam 46 x 96 x 1221</v>
      </c>
      <c r="C224" s="85">
        <f t="array" ref="C224">index('Bill of Quantities'!$D:$O,match($B224,'Bill of Quantities'!$C:$C,0),match(C$2,'Bill of Quantities'!$D$2:$O$2,0))</f>
        <v>46</v>
      </c>
      <c r="D224" s="85">
        <f t="array" ref="D224">index('Bill of Quantities'!$D:$O,match($B224,'Bill of Quantities'!$C:$C,0),match(D$2,'Bill of Quantities'!$D$2:$O$2,0))</f>
        <v>96</v>
      </c>
      <c r="E224" s="85">
        <f t="array" ref="E224">index('Bill of Quantities'!$D:$O,match($B224,'Bill of Quantities'!$C:$C,0),match(E$2,'Bill of Quantities'!$D$2:$O$2,0))</f>
        <v>1221</v>
      </c>
      <c r="F224" s="518">
        <f t="array" ref="F224">index('Bill of Quantities'!$D:$O,match($B224,'Bill of Quantities'!$C:$C,0),match(F$2,'Bill of Quantities'!$D$2:$O$2,0))</f>
        <v>0.005391936</v>
      </c>
      <c r="G224" s="519">
        <f t="array" ref="G224">index('Bill of Quantities'!$D:$O,match($B224,'Bill of Quantities'!$C:$C,0),match(G$2,'Bill of Quantities'!$D$2:$O$2,0))</f>
        <v>3.024876096</v>
      </c>
      <c r="H224" s="519">
        <f t="array" ref="H224">index('Bill of Quantities'!$D:$O,match($B224,'Bill of Quantities'!$C:$C,0),match(H$2,'Bill of Quantities'!$D$2:$O$2,0))</f>
        <v>4.872525413</v>
      </c>
      <c r="I224" s="536">
        <f t="array" ref="I224">index('Bill of Quantities'!$D:$O,match($B224,'Bill of Quantities'!$C:$C,0),match(I$2,'Bill of Quantities'!$D$2:$O$2,0))</f>
        <v>5</v>
      </c>
      <c r="J224" s="326" t="str">
        <f t="array" ref="J224">index('Bill of Quantities'!$D:$O,match($B224,'Bill of Quantities'!$C:$C,0),match(J$2,'Bill of Quantities'!$D$2:$O$2,0))</f>
        <v>Roof</v>
      </c>
      <c r="K224" s="326" t="str">
        <f t="array" ref="K224">index('Bill of Quantities'!$D:$O,match($B224,'Bill of Quantities'!$C:$C,0),match(K$2,'Bill of Quantities'!$D$2:$O$2,0))</f>
        <v>Main Beam</v>
      </c>
      <c r="L224" s="332">
        <f t="array" ref="L224">index('Bill of Quantities'!$D:$O,match($B224,'Bill of Quantities'!$C:$C,0),match(L$2,'Bill of Quantities'!$D$2:$O$2,0))</f>
        <v>1.3632192</v>
      </c>
      <c r="M224" s="332">
        <f t="array" ref="M224">index('Bill of Quantities'!$D:$O,match($B224,'Bill of Quantities'!$C:$C,0),match(M$2,'Bill of Quantities'!$D$2:$O$2,0))</f>
        <v>0.15625</v>
      </c>
      <c r="N224" s="332">
        <f t="array" ref="N224">index('Bill of Quantities'!$D:$O,match($B224,'Bill of Quantities'!$C:$C,0),match(N$2,'Bill of Quantities'!$D$2:$O$2,0))</f>
        <v>1.5194692</v>
      </c>
      <c r="O224" s="537">
        <f t="shared" ref="O224:R224" si="394">$A224*F224</f>
        <v>0.010783872</v>
      </c>
      <c r="P224" s="519">
        <f t="shared" si="394"/>
        <v>6.049752192</v>
      </c>
      <c r="Q224" s="519">
        <f t="shared" si="394"/>
        <v>9.745050826</v>
      </c>
      <c r="R224" s="519">
        <f t="shared" si="394"/>
        <v>10</v>
      </c>
      <c r="S224" s="332">
        <f t="shared" ref="S224:U224" si="395">$A224*L224</f>
        <v>2.7264384</v>
      </c>
      <c r="T224" s="332">
        <f t="shared" si="395"/>
        <v>0.3125</v>
      </c>
      <c r="U224" s="332">
        <f t="shared" si="395"/>
        <v>3.0389384</v>
      </c>
      <c r="V224" s="534" t="str">
        <f t="shared" si="396"/>
        <v>Roof frame 1221 x 3574 (compact gable)</v>
      </c>
      <c r="W224" s="524">
        <f t="array" ref="W224">A224*index('Project Costs'!A:A,match(V224,'Project Costs'!B:B,0),1)</f>
        <v>0</v>
      </c>
      <c r="X224" s="524">
        <f t="shared" ref="X224:X237" si="399">W224*R224/60</f>
        <v>0</v>
      </c>
      <c r="Y224" s="301"/>
      <c r="Z224" s="301"/>
      <c r="AA224" s="301"/>
      <c r="AB224" s="301"/>
      <c r="AC224" s="301"/>
    </row>
    <row r="225">
      <c r="A225" s="297">
        <v>3.0</v>
      </c>
      <c r="B225" s="326" t="str">
        <f>'Bill of Quantities'!$C$126</f>
        <v>Roof Sub Beam 46 x 96 x 3574</v>
      </c>
      <c r="C225" s="85">
        <f t="array" ref="C225">index('Bill of Quantities'!$D:$O,match($B225,'Bill of Quantities'!$C:$C,0),match(C$2,'Bill of Quantities'!$D$2:$O$2,0))</f>
        <v>46</v>
      </c>
      <c r="D225" s="85">
        <f t="array" ref="D225">index('Bill of Quantities'!$D:$O,match($B225,'Bill of Quantities'!$C:$C,0),match(D$2,'Bill of Quantities'!$D$2:$O$2,0))</f>
        <v>96</v>
      </c>
      <c r="E225" s="85">
        <f t="array" ref="E225">index('Bill of Quantities'!$D:$O,match($B225,'Bill of Quantities'!$C:$C,0),match(E$2,'Bill of Quantities'!$D$2:$O$2,0))</f>
        <v>3574</v>
      </c>
      <c r="F225" s="518">
        <f t="array" ref="F225">index('Bill of Quantities'!$D:$O,match($B225,'Bill of Quantities'!$C:$C,0),match(F$2,'Bill of Quantities'!$D$2:$O$2,0))</f>
        <v>0.015782784</v>
      </c>
      <c r="G225" s="519">
        <f t="array" ref="G225">index('Bill of Quantities'!$D:$O,match($B225,'Bill of Quantities'!$C:$C,0),match(G$2,'Bill of Quantities'!$D$2:$O$2,0))</f>
        <v>8.854141824</v>
      </c>
      <c r="H225" s="519">
        <f t="array" ref="H225">index('Bill of Quantities'!$D:$O,match($B225,'Bill of Quantities'!$C:$C,0),match(H$2,'Bill of Quantities'!$D$2:$O$2,0))</f>
        <v>14.26241263</v>
      </c>
      <c r="I225" s="536">
        <f t="array" ref="I225">index('Bill of Quantities'!$D:$O,match($B225,'Bill of Quantities'!$C:$C,0),match(I$2,'Bill of Quantities'!$D$2:$O$2,0))</f>
        <v>5</v>
      </c>
      <c r="J225" s="326" t="str">
        <f t="array" ref="J225">index('Bill of Quantities'!$D:$O,match($B225,'Bill of Quantities'!$C:$C,0),match(J$2,'Bill of Quantities'!$D$2:$O$2,0))</f>
        <v>Roof</v>
      </c>
      <c r="K225" s="326" t="str">
        <f t="array" ref="K225">index('Bill of Quantities'!$D:$O,match($B225,'Bill of Quantities'!$C:$C,0),match(K$2,'Bill of Quantities'!$D$2:$O$2,0))</f>
        <v>Sub Beam</v>
      </c>
      <c r="L225" s="332">
        <f t="array" ref="L225">index('Bill of Quantities'!$D:$O,match($B225,'Bill of Quantities'!$C:$C,0),match(L$2,'Bill of Quantities'!$D$2:$O$2,0))</f>
        <v>4.729536</v>
      </c>
      <c r="M225" s="332">
        <f t="array" ref="M225">index('Bill of Quantities'!$D:$O,match($B225,'Bill of Quantities'!$C:$C,0),match(M$2,'Bill of Quantities'!$D$2:$O$2,0))</f>
        <v>0.15625</v>
      </c>
      <c r="N225" s="332">
        <f t="array" ref="N225">index('Bill of Quantities'!$D:$O,match($B225,'Bill of Quantities'!$C:$C,0),match(N$2,'Bill of Quantities'!$D$2:$O$2,0))</f>
        <v>4.885786</v>
      </c>
      <c r="O225" s="537">
        <f t="shared" ref="O225:R225" si="397">$A225*F225</f>
        <v>0.047348352</v>
      </c>
      <c r="P225" s="519">
        <f t="shared" si="397"/>
        <v>26.56242547</v>
      </c>
      <c r="Q225" s="519">
        <f t="shared" si="397"/>
        <v>42.7872379</v>
      </c>
      <c r="R225" s="519">
        <f t="shared" si="397"/>
        <v>15</v>
      </c>
      <c r="S225" s="332">
        <f t="shared" ref="S225:U225" si="398">$A225*L225</f>
        <v>14.188608</v>
      </c>
      <c r="T225" s="332">
        <f t="shared" si="398"/>
        <v>0.46875</v>
      </c>
      <c r="U225" s="332">
        <f t="shared" si="398"/>
        <v>14.657358</v>
      </c>
      <c r="V225" s="534" t="str">
        <f t="shared" si="396"/>
        <v>Roof frame 1221 x 3574 (compact gable)</v>
      </c>
      <c r="W225" s="524">
        <f t="array" ref="W225">A225*index('Project Costs'!A:A,match(V225,'Project Costs'!B:B,0),1)</f>
        <v>0</v>
      </c>
      <c r="X225" s="524">
        <f t="shared" si="399"/>
        <v>0</v>
      </c>
      <c r="Y225" s="301"/>
      <c r="Z225" s="301"/>
      <c r="AA225" s="301"/>
      <c r="AB225" s="301"/>
      <c r="AC225" s="301"/>
    </row>
    <row r="226">
      <c r="A226" s="297">
        <v>6.0</v>
      </c>
      <c r="B226" s="326" t="str">
        <f>'Bill of Quantities'!$C$132</f>
        <v>Roof Support Block 46 x 96 x 548</v>
      </c>
      <c r="C226" s="85">
        <f t="array" ref="C226">index('Bill of Quantities'!$D:$O,match($B226,'Bill of Quantities'!$C:$C,0),match(C$2,'Bill of Quantities'!$D$2:$O$2,0))</f>
        <v>46</v>
      </c>
      <c r="D226" s="85">
        <f t="array" ref="D226">index('Bill of Quantities'!$D:$O,match($B226,'Bill of Quantities'!$C:$C,0),match(D$2,'Bill of Quantities'!$D$2:$O$2,0))</f>
        <v>96</v>
      </c>
      <c r="E226" s="85">
        <f t="array" ref="E226">index('Bill of Quantities'!$D:$O,match($B226,'Bill of Quantities'!$C:$C,0),match(E$2,'Bill of Quantities'!$D$2:$O$2,0))</f>
        <v>548</v>
      </c>
      <c r="F226" s="518">
        <f t="array" ref="F226">index('Bill of Quantities'!$D:$O,match($B226,'Bill of Quantities'!$C:$C,0),match(F$2,'Bill of Quantities'!$D$2:$O$2,0))</f>
        <v>0.002419968</v>
      </c>
      <c r="G226" s="519">
        <f t="array" ref="G226">index('Bill of Quantities'!$D:$O,match($B226,'Bill of Quantities'!$C:$C,0),match(G$2,'Bill of Quantities'!$D$2:$O$2,0))</f>
        <v>1.357602048</v>
      </c>
      <c r="H226" s="519">
        <f t="array" ref="H226">index('Bill of Quantities'!$D:$O,match($B226,'Bill of Quantities'!$C:$C,0),match(H$2,'Bill of Quantities'!$D$2:$O$2,0))</f>
        <v>2.186850063</v>
      </c>
      <c r="I226" s="536">
        <f t="array" ref="I226">index('Bill of Quantities'!$D:$O,match($B226,'Bill of Quantities'!$C:$C,0),match(I$2,'Bill of Quantities'!$D$2:$O$2,0))</f>
        <v>5</v>
      </c>
      <c r="J226" s="326" t="str">
        <f t="array" ref="J226">index('Bill of Quantities'!$D:$O,match($B226,'Bill of Quantities'!$C:$C,0),match(J$2,'Bill of Quantities'!$D$2:$O$2,0))</f>
        <v>Roof</v>
      </c>
      <c r="K226" s="326" t="str">
        <f t="array" ref="K226">index('Bill of Quantities'!$D:$O,match($B226,'Bill of Quantities'!$C:$C,0),match(K$2,'Bill of Quantities'!$D$2:$O$2,0))</f>
        <v>Support Block</v>
      </c>
      <c r="L226" s="332">
        <f t="array" ref="L226">index('Bill of Quantities'!$D:$O,match($B226,'Bill of Quantities'!$C:$C,0),match(L$2,'Bill of Quantities'!$D$2:$O$2,0))</f>
        <v>0.6816096</v>
      </c>
      <c r="M226" s="332">
        <f t="array" ref="M226">index('Bill of Quantities'!$D:$O,match($B226,'Bill of Quantities'!$C:$C,0),match(M$2,'Bill of Quantities'!$D$2:$O$2,0))</f>
        <v>0.15625</v>
      </c>
      <c r="N226" s="332">
        <f t="array" ref="N226">index('Bill of Quantities'!$D:$O,match($B226,'Bill of Quantities'!$C:$C,0),match(N$2,'Bill of Quantities'!$D$2:$O$2,0))</f>
        <v>0.8378596</v>
      </c>
      <c r="O226" s="537">
        <f t="shared" ref="O226:R226" si="400">$A226*F226</f>
        <v>0.014519808</v>
      </c>
      <c r="P226" s="519">
        <f t="shared" si="400"/>
        <v>8.145612288</v>
      </c>
      <c r="Q226" s="519">
        <f t="shared" si="400"/>
        <v>13.12110038</v>
      </c>
      <c r="R226" s="519">
        <f t="shared" si="400"/>
        <v>30</v>
      </c>
      <c r="S226" s="332">
        <f t="shared" ref="S226:U226" si="401">$A226*L226</f>
        <v>4.0896576</v>
      </c>
      <c r="T226" s="332">
        <f t="shared" si="401"/>
        <v>0.9375</v>
      </c>
      <c r="U226" s="332">
        <f t="shared" si="401"/>
        <v>5.0271576</v>
      </c>
      <c r="V226" s="534" t="str">
        <f t="shared" si="396"/>
        <v>Roof frame 1221 x 3574 (compact gable)</v>
      </c>
      <c r="W226" s="524">
        <f t="array" ref="W226">A226*index('Project Costs'!A:A,match(V226,'Project Costs'!B:B,0),1)</f>
        <v>0</v>
      </c>
      <c r="X226" s="524">
        <f t="shared" si="399"/>
        <v>0</v>
      </c>
      <c r="Y226" s="301"/>
      <c r="Z226" s="301"/>
      <c r="AA226" s="301"/>
      <c r="AB226" s="301"/>
      <c r="AC226" s="301"/>
    </row>
    <row r="227">
      <c r="A227" s="297">
        <v>0.0</v>
      </c>
      <c r="B227" s="326" t="str">
        <f>'Bill of Quantities'!$C$131</f>
        <v>Roof Support Block 46 x 96 x 325</v>
      </c>
      <c r="C227" s="85">
        <f t="array" ref="C227">index('Bill of Quantities'!$D:$O,match($B227,'Bill of Quantities'!$C:$C,0),match(C$2,'Bill of Quantities'!$D$2:$O$2,0))</f>
        <v>46</v>
      </c>
      <c r="D227" s="85">
        <f t="array" ref="D227">index('Bill of Quantities'!$D:$O,match($B227,'Bill of Quantities'!$C:$C,0),match(D$2,'Bill of Quantities'!$D$2:$O$2,0))</f>
        <v>96</v>
      </c>
      <c r="E227" s="85">
        <f t="array" ref="E227">index('Bill of Quantities'!$D:$O,match($B227,'Bill of Quantities'!$C:$C,0),match(E$2,'Bill of Quantities'!$D$2:$O$2,0))</f>
        <v>325</v>
      </c>
      <c r="F227" s="518">
        <f t="array" ref="F227">index('Bill of Quantities'!$D:$O,match($B227,'Bill of Quantities'!$C:$C,0),match(F$2,'Bill of Quantities'!$D$2:$O$2,0))</f>
        <v>0.0014352</v>
      </c>
      <c r="G227" s="519">
        <f t="array" ref="G227">index('Bill of Quantities'!$D:$O,match($B227,'Bill of Quantities'!$C:$C,0),match(G$2,'Bill of Quantities'!$D$2:$O$2,0))</f>
        <v>0.8051472</v>
      </c>
      <c r="H227" s="519">
        <f t="array" ref="H227">index('Bill of Quantities'!$D:$O,match($B227,'Bill of Quantities'!$C:$C,0),match(H$2,'Bill of Quantities'!$D$2:$O$2,0))</f>
        <v>1.296945749</v>
      </c>
      <c r="I227" s="536">
        <f t="array" ref="I227">index('Bill of Quantities'!$D:$O,match($B227,'Bill of Quantities'!$C:$C,0),match(I$2,'Bill of Quantities'!$D$2:$O$2,0))</f>
        <v>5</v>
      </c>
      <c r="J227" s="326" t="str">
        <f t="array" ref="J227">index('Bill of Quantities'!$D:$O,match($B227,'Bill of Quantities'!$C:$C,0),match(J$2,'Bill of Quantities'!$D$2:$O$2,0))</f>
        <v>Roof</v>
      </c>
      <c r="K227" s="326" t="str">
        <f t="array" ref="K227">index('Bill of Quantities'!$D:$O,match($B227,'Bill of Quantities'!$C:$C,0),match(K$2,'Bill of Quantities'!$D$2:$O$2,0))</f>
        <v>Support Block</v>
      </c>
      <c r="L227" s="332">
        <f t="array" ref="L227">index('Bill of Quantities'!$D:$O,match($B227,'Bill of Quantities'!$C:$C,0),match(L$2,'Bill of Quantities'!$D$2:$O$2,0))</f>
        <v>0.381701376</v>
      </c>
      <c r="M227" s="332">
        <f t="array" ref="M227">index('Bill of Quantities'!$D:$O,match($B227,'Bill of Quantities'!$C:$C,0),match(M$2,'Bill of Quantities'!$D$2:$O$2,0))</f>
        <v>0.15625</v>
      </c>
      <c r="N227" s="332">
        <f t="array" ref="N227">index('Bill of Quantities'!$D:$O,match($B227,'Bill of Quantities'!$C:$C,0),match(N$2,'Bill of Quantities'!$D$2:$O$2,0))</f>
        <v>0.537951376</v>
      </c>
      <c r="O227" s="537">
        <f t="shared" ref="O227:R227" si="402">$A227*F227</f>
        <v>0</v>
      </c>
      <c r="P227" s="519">
        <f t="shared" si="402"/>
        <v>0</v>
      </c>
      <c r="Q227" s="519">
        <f t="shared" si="402"/>
        <v>0</v>
      </c>
      <c r="R227" s="519">
        <f t="shared" si="402"/>
        <v>0</v>
      </c>
      <c r="S227" s="332">
        <f t="shared" ref="S227:U227" si="403">$A227*L227</f>
        <v>0</v>
      </c>
      <c r="T227" s="332">
        <f t="shared" si="403"/>
        <v>0</v>
      </c>
      <c r="U227" s="332">
        <f t="shared" si="403"/>
        <v>0</v>
      </c>
      <c r="V227" s="534" t="str">
        <f t="shared" si="396"/>
        <v>Roof frame 1221 x 3574 (compact gable)</v>
      </c>
      <c r="W227" s="524">
        <f t="array" ref="W227">A227*index('Project Costs'!A:A,match(V227,'Project Costs'!B:B,0),1)</f>
        <v>0</v>
      </c>
      <c r="X227" s="524">
        <f t="shared" si="399"/>
        <v>0</v>
      </c>
      <c r="Y227" s="301"/>
      <c r="Z227" s="301"/>
      <c r="AA227" s="301"/>
      <c r="AB227" s="301"/>
      <c r="AC227" s="301"/>
    </row>
    <row r="228">
      <c r="A228" s="295">
        <v>9.0</v>
      </c>
      <c r="B228" s="326" t="str">
        <f>'Bill of Quantities'!$C$108</f>
        <v>Back Batten 22 x 46 x 1220</v>
      </c>
      <c r="C228" s="85">
        <f t="array" ref="C228">index('Bill of Quantities'!$D:$O,match($B228,'Bill of Quantities'!$C:$C,0),match(C$2,'Bill of Quantities'!$D$2:$O$2,0))</f>
        <v>22</v>
      </c>
      <c r="D228" s="85">
        <f t="array" ref="D228">index('Bill of Quantities'!$D:$O,match($B228,'Bill of Quantities'!$C:$C,0),match(D$2,'Bill of Quantities'!$D$2:$O$2,0))</f>
        <v>46</v>
      </c>
      <c r="E228" s="85">
        <f t="array" ref="E228">index('Bill of Quantities'!$D:$O,match($B228,'Bill of Quantities'!$C:$C,0),match(E$2,'Bill of Quantities'!$D$2:$O$2,0))</f>
        <v>1220</v>
      </c>
      <c r="F228" s="518">
        <f t="array" ref="F228">index('Bill of Quantities'!$D:$O,match($B228,'Bill of Quantities'!$C:$C,0),match(F$2,'Bill of Quantities'!$D$2:$O$2,0))</f>
        <v>0.00123464</v>
      </c>
      <c r="G228" s="519">
        <f t="array" ref="G228">index('Bill of Quantities'!$D:$O,match($B228,'Bill of Quantities'!$C:$C,0),match(G$2,'Bill of Quantities'!$D$2:$O$2,0))</f>
        <v>0.69263304</v>
      </c>
      <c r="H228" s="519">
        <f t="array" ref="H228">index('Bill of Quantities'!$D:$O,match($B228,'Bill of Quantities'!$C:$C,0),match(H$2,'Bill of Quantities'!$D$2:$O$2,0))</f>
        <v>1.115705894</v>
      </c>
      <c r="I228" s="536">
        <f t="array" ref="I228">index('Bill of Quantities'!$D:$O,match($B228,'Bill of Quantities'!$C:$C,0),match(I$2,'Bill of Quantities'!$D$2:$O$2,0))</f>
        <v>5</v>
      </c>
      <c r="J228" s="326" t="str">
        <f t="array" ref="J228">index('Bill of Quantities'!$D:$O,match($B228,'Bill of Quantities'!$C:$C,0),match(J$2,'Bill of Quantities'!$D$2:$O$2,0))</f>
        <v>Back</v>
      </c>
      <c r="K228" s="326" t="str">
        <f t="array" ref="K228">index('Bill of Quantities'!$D:$O,match($B228,'Bill of Quantities'!$C:$C,0),match(K$2,'Bill of Quantities'!$D$2:$O$2,0))</f>
        <v>Batten</v>
      </c>
      <c r="L228" s="332">
        <f t="array" ref="L228">index('Bill of Quantities'!$D:$O,match($B228,'Bill of Quantities'!$C:$C,0),match(L$2,'Bill of Quantities'!$D$2:$O$2,0))</f>
        <v>0.322322</v>
      </c>
      <c r="M228" s="332">
        <f t="array" ref="M228">index('Bill of Quantities'!$D:$O,match($B228,'Bill of Quantities'!$C:$C,0),match(M$2,'Bill of Quantities'!$D$2:$O$2,0))</f>
        <v>0.15625</v>
      </c>
      <c r="N228" s="332">
        <f t="array" ref="N228">index('Bill of Quantities'!$D:$O,match($B228,'Bill of Quantities'!$C:$C,0),match(N$2,'Bill of Quantities'!$D$2:$O$2,0))</f>
        <v>0.478572</v>
      </c>
      <c r="O228" s="537">
        <f t="shared" ref="O228:R228" si="404">$A228*F228</f>
        <v>0.01111176</v>
      </c>
      <c r="P228" s="519">
        <f t="shared" si="404"/>
        <v>6.23369736</v>
      </c>
      <c r="Q228" s="519">
        <f t="shared" si="404"/>
        <v>10.04135305</v>
      </c>
      <c r="R228" s="519">
        <f t="shared" si="404"/>
        <v>45</v>
      </c>
      <c r="S228" s="332">
        <f t="shared" ref="S228:U228" si="405">$A228*L228</f>
        <v>2.900898</v>
      </c>
      <c r="T228" s="332">
        <f t="shared" si="405"/>
        <v>1.40625</v>
      </c>
      <c r="U228" s="332">
        <f t="shared" si="405"/>
        <v>4.307148</v>
      </c>
      <c r="V228" s="534" t="str">
        <f t="shared" si="396"/>
        <v>Roof frame 1221 x 3574 (compact gable)</v>
      </c>
      <c r="W228" s="524">
        <f t="array" ref="W228">A228*index('Project Costs'!A:A,match(V228,'Project Costs'!B:B,0),1)</f>
        <v>0</v>
      </c>
      <c r="X228" s="524">
        <f t="shared" si="399"/>
        <v>0</v>
      </c>
      <c r="Y228" s="301"/>
      <c r="Z228" s="301"/>
      <c r="AA228" s="301"/>
      <c r="AB228" s="301"/>
      <c r="AC228" s="301"/>
    </row>
    <row r="229">
      <c r="A229" s="297">
        <v>5.0</v>
      </c>
      <c r="B229" s="326" t="str">
        <f>'Bill of Quantities'!$C$114</f>
        <v>Facade Vertical Shiplap 22 x 96 x 1221</v>
      </c>
      <c r="C229" s="85">
        <f t="array" ref="C229">index('Bill of Quantities'!$D:$O,match($B229,'Bill of Quantities'!$C:$C,0),match(C$2,'Bill of Quantities'!$D$2:$O$2,0))</f>
        <v>22</v>
      </c>
      <c r="D229" s="85">
        <f t="array" ref="D229">index('Bill of Quantities'!$D:$O,match($B229,'Bill of Quantities'!$C:$C,0),match(D$2,'Bill of Quantities'!$D$2:$O$2,0))</f>
        <v>96</v>
      </c>
      <c r="E229" s="85">
        <f t="array" ref="E229">index('Bill of Quantities'!$D:$O,match($B229,'Bill of Quantities'!$C:$C,0),match(E$2,'Bill of Quantities'!$D$2:$O$2,0))</f>
        <v>1221</v>
      </c>
      <c r="F229" s="518">
        <f t="array" ref="F229">index('Bill of Quantities'!$D:$O,match($B229,'Bill of Quantities'!$C:$C,0),match(F$2,'Bill of Quantities'!$D$2:$O$2,0))</f>
        <v>0.002578752</v>
      </c>
      <c r="G229" s="519">
        <f t="array" ref="G229">index('Bill of Quantities'!$D:$O,match($B229,'Bill of Quantities'!$C:$C,0),match(G$2,'Bill of Quantities'!$D$2:$O$2,0))</f>
        <v>1.446679872</v>
      </c>
      <c r="H229" s="519">
        <f t="array" ref="H229">index('Bill of Quantities'!$D:$O,match($B229,'Bill of Quantities'!$C:$C,0),match(H$2,'Bill of Quantities'!$D$2:$O$2,0))</f>
        <v>2.330338241</v>
      </c>
      <c r="I229" s="536">
        <f t="array" ref="I229">index('Bill of Quantities'!$D:$O,match($B229,'Bill of Quantities'!$C:$C,0),match(I$2,'Bill of Quantities'!$D$2:$O$2,0))</f>
        <v>10</v>
      </c>
      <c r="J229" s="326" t="str">
        <f t="array" ref="J229">index('Bill of Quantities'!$D:$O,match($B229,'Bill of Quantities'!$C:$C,0),match(J$2,'Bill of Quantities'!$D$2:$O$2,0))</f>
        <v>Facade</v>
      </c>
      <c r="K229" s="326" t="str">
        <f t="array" ref="K229">index('Bill of Quantities'!$D:$O,match($B229,'Bill of Quantities'!$C:$C,0),match(K$2,'Bill of Quantities'!$D$2:$O$2,0))</f>
        <v>Vertical Shiplap</v>
      </c>
      <c r="L229" s="332">
        <f t="array" ref="L229">index('Bill of Quantities'!$D:$O,match($B229,'Bill of Quantities'!$C:$C,0),match(L$2,'Bill of Quantities'!$D$2:$O$2,0))</f>
        <v>0.837408</v>
      </c>
      <c r="M229" s="332">
        <f t="array" ref="M229">index('Bill of Quantities'!$D:$O,match($B229,'Bill of Quantities'!$C:$C,0),match(M$2,'Bill of Quantities'!$D$2:$O$2,0))</f>
        <v>0.3125</v>
      </c>
      <c r="N229" s="332">
        <f t="array" ref="N229">index('Bill of Quantities'!$D:$O,match($B229,'Bill of Quantities'!$C:$C,0),match(N$2,'Bill of Quantities'!$D$2:$O$2,0))</f>
        <v>1.149908</v>
      </c>
      <c r="O229" s="537">
        <f t="shared" ref="O229:R229" si="406">$A229*F229</f>
        <v>0.01289376</v>
      </c>
      <c r="P229" s="519">
        <f t="shared" si="406"/>
        <v>7.23339936</v>
      </c>
      <c r="Q229" s="519">
        <f t="shared" si="406"/>
        <v>11.65169121</v>
      </c>
      <c r="R229" s="519">
        <f t="shared" si="406"/>
        <v>50</v>
      </c>
      <c r="S229" s="332">
        <f t="shared" ref="S229:U229" si="407">$A229*L229</f>
        <v>4.18704</v>
      </c>
      <c r="T229" s="332">
        <f t="shared" si="407"/>
        <v>1.5625</v>
      </c>
      <c r="U229" s="332">
        <f t="shared" si="407"/>
        <v>5.74954</v>
      </c>
      <c r="V229" s="534" t="str">
        <f t="shared" si="396"/>
        <v>Roof frame 1221 x 3574 (compact gable)</v>
      </c>
      <c r="W229" s="524">
        <f t="array" ref="W229">A229*index('Project Costs'!A:A,match(V229,'Project Costs'!B:B,0),1)</f>
        <v>0</v>
      </c>
      <c r="X229" s="524">
        <f t="shared" si="399"/>
        <v>0</v>
      </c>
      <c r="Y229" s="301"/>
      <c r="Z229" s="301"/>
      <c r="AA229" s="301"/>
      <c r="AB229" s="301"/>
      <c r="AC229" s="301"/>
    </row>
    <row r="230">
      <c r="A230" s="297">
        <v>1.0</v>
      </c>
      <c r="B230" s="326" t="str">
        <f>'Bill of Quantities'!$C$134</f>
        <v>Roof Fascia Board 22 x 146 x 2442</v>
      </c>
      <c r="C230" s="85">
        <f t="array" ref="C230">index('Bill of Quantities'!$D:$O,match($B230,'Bill of Quantities'!$C:$C,0),match(C$2,'Bill of Quantities'!$D$2:$O$2,0))</f>
        <v>22</v>
      </c>
      <c r="D230" s="85">
        <f t="array" ref="D230">index('Bill of Quantities'!$D:$O,match($B230,'Bill of Quantities'!$C:$C,0),match(D$2,'Bill of Quantities'!$D$2:$O$2,0))</f>
        <v>146</v>
      </c>
      <c r="E230" s="85">
        <f t="array" ref="E230">index('Bill of Quantities'!$D:$O,match($B230,'Bill of Quantities'!$C:$C,0),match(E$2,'Bill of Quantities'!$D$2:$O$2,0))</f>
        <v>2442</v>
      </c>
      <c r="F230" s="518">
        <f t="array" ref="F230">index('Bill of Quantities'!$D:$O,match($B230,'Bill of Quantities'!$C:$C,0),match(F$2,'Bill of Quantities'!$D$2:$O$2,0))</f>
        <v>0.007843704</v>
      </c>
      <c r="G230" s="519">
        <f t="array" ref="G230">index('Bill of Quantities'!$D:$O,match($B230,'Bill of Quantities'!$C:$C,0),match(G$2,'Bill of Quantities'!$D$2:$O$2,0))</f>
        <v>4.400317944</v>
      </c>
      <c r="H230" s="519">
        <f t="array" ref="H230">index('Bill of Quantities'!$D:$O,match($B230,'Bill of Quantities'!$C:$C,0),match(H$2,'Bill of Quantities'!$D$2:$O$2,0))</f>
        <v>7.08811215</v>
      </c>
      <c r="I230" s="536">
        <f t="array" ref="I230">index('Bill of Quantities'!$D:$O,match($B230,'Bill of Quantities'!$C:$C,0),match(I$2,'Bill of Quantities'!$D$2:$O$2,0))</f>
        <v>5</v>
      </c>
      <c r="J230" s="326" t="str">
        <f t="array" ref="J230">index('Bill of Quantities'!$D:$O,match($B230,'Bill of Quantities'!$C:$C,0),match(J$2,'Bill of Quantities'!$D$2:$O$2,0))</f>
        <v>Roof</v>
      </c>
      <c r="K230" s="326" t="str">
        <f t="array" ref="K230">index('Bill of Quantities'!$D:$O,match($B230,'Bill of Quantities'!$C:$C,0),match(K$2,'Bill of Quantities'!$D$2:$O$2,0))</f>
        <v>Fascia Board</v>
      </c>
      <c r="L230" s="332">
        <f t="array" ref="L230">index('Bill of Quantities'!$D:$O,match($B230,'Bill of Quantities'!$C:$C,0),match(L$2,'Bill of Quantities'!$D$2:$O$2,0))</f>
        <v>2.275702</v>
      </c>
      <c r="M230" s="332">
        <f t="array" ref="M230">index('Bill of Quantities'!$D:$O,match($B230,'Bill of Quantities'!$C:$C,0),match(M$2,'Bill of Quantities'!$D$2:$O$2,0))</f>
        <v>0.15625</v>
      </c>
      <c r="N230" s="332">
        <f t="array" ref="N230">index('Bill of Quantities'!$D:$O,match($B230,'Bill of Quantities'!$C:$C,0),match(N$2,'Bill of Quantities'!$D$2:$O$2,0))</f>
        <v>2.431952</v>
      </c>
      <c r="O230" s="537">
        <f t="shared" ref="O230:R230" si="408">$A230*F230</f>
        <v>0.007843704</v>
      </c>
      <c r="P230" s="519">
        <f t="shared" si="408"/>
        <v>4.400317944</v>
      </c>
      <c r="Q230" s="519">
        <f t="shared" si="408"/>
        <v>7.08811215</v>
      </c>
      <c r="R230" s="519">
        <f t="shared" si="408"/>
        <v>5</v>
      </c>
      <c r="S230" s="332">
        <f t="shared" ref="S230:U230" si="409">$A230*L230</f>
        <v>2.275702</v>
      </c>
      <c r="T230" s="332">
        <f t="shared" si="409"/>
        <v>0.15625</v>
      </c>
      <c r="U230" s="332">
        <f t="shared" si="409"/>
        <v>2.431952</v>
      </c>
      <c r="V230" s="534" t="str">
        <f t="shared" si="396"/>
        <v>Roof frame 1221 x 3574 (compact gable)</v>
      </c>
      <c r="W230" s="524">
        <f t="array" ref="W230">A230*index('Project Costs'!A:A,match(V230,'Project Costs'!B:B,0),1)</f>
        <v>0</v>
      </c>
      <c r="X230" s="524">
        <f t="shared" si="399"/>
        <v>0</v>
      </c>
      <c r="Y230" s="301"/>
      <c r="Z230" s="301"/>
      <c r="AA230" s="301"/>
      <c r="AB230" s="301"/>
      <c r="AC230" s="301"/>
    </row>
    <row r="231">
      <c r="A231" s="295">
        <v>1.25</v>
      </c>
      <c r="B231" s="326" t="str">
        <f>'Bill of Quantities'!$C$53</f>
        <v>Plywood 9 x 1220 x 2440</v>
      </c>
      <c r="C231" s="85">
        <f t="array" ref="C231">index('Bill of Quantities'!$D:$O,match($B231,'Bill of Quantities'!$C:$C,0),match(C$2,'Bill of Quantities'!$D$2:$O$2,0))</f>
        <v>9</v>
      </c>
      <c r="D231" s="85">
        <f t="array" ref="D231">index('Bill of Quantities'!$D:$O,match($B231,'Bill of Quantities'!$C:$C,0),match(D$2,'Bill of Quantities'!$D$2:$O$2,0))</f>
        <v>1220</v>
      </c>
      <c r="E231" s="85">
        <f t="array" ref="E231">index('Bill of Quantities'!$D:$O,match($B231,'Bill of Quantities'!$C:$C,0),match(E$2,'Bill of Quantities'!$D$2:$O$2,0))</f>
        <v>2440</v>
      </c>
      <c r="F231" s="518">
        <f t="array" ref="F231">index('Bill of Quantities'!$D:$O,match($B231,'Bill of Quantities'!$C:$C,0),match(F$2,'Bill of Quantities'!$D$2:$O$2,0))</f>
        <v>0.0267912</v>
      </c>
      <c r="G231" s="523">
        <f t="array" ref="G231">index('Bill of Quantities'!$D:$O,match($B231,'Bill of Quantities'!$C:$C,0),match(G$2,'Bill of Quantities'!$D$2:$O$2,0))</f>
        <v>13.663512</v>
      </c>
      <c r="H231" s="519">
        <f t="array" ref="H231">index('Bill of Quantities'!$D:$O,match($B231,'Bill of Quantities'!$C:$C,0),match(H$2,'Bill of Quantities'!$D$2:$O$2,0))</f>
        <v>22.0397914</v>
      </c>
      <c r="I231" s="536">
        <f t="array" ref="I231">index('Bill of Quantities'!$D:$O,match($B231,'Bill of Quantities'!$C:$C,0),match(I$2,'Bill of Quantities'!$D$2:$O$2,0))</f>
        <v>10</v>
      </c>
      <c r="J231" s="326" t="str">
        <f t="array" ref="J231">index('Bill of Quantities'!$D:$O,match($B231,'Bill of Quantities'!$C:$C,0),match(J$2,'Bill of Quantities'!$D$2:$O$2,0))</f>
        <v>Board</v>
      </c>
      <c r="K231" s="326" t="str">
        <f t="array" ref="K231">index('Bill of Quantities'!$D:$O,match($B231,'Bill of Quantities'!$C:$C,0),match(K$2,'Bill of Quantities'!$D$2:$O$2,0))</f>
        <v>Plywood</v>
      </c>
      <c r="L231" s="332">
        <f t="array" ref="L231">index('Bill of Quantities'!$D:$O,match($B231,'Bill of Quantities'!$C:$C,0),match(L$2,'Bill of Quantities'!$D$2:$O$2,0))</f>
        <v>7.787448465</v>
      </c>
      <c r="M231" s="332">
        <f t="array" ref="M231">index('Bill of Quantities'!$D:$O,match($B231,'Bill of Quantities'!$C:$C,0),match(M$2,'Bill of Quantities'!$D$2:$O$2,0))</f>
        <v>0.3125</v>
      </c>
      <c r="N231" s="332">
        <f t="array" ref="N231">index('Bill of Quantities'!$D:$O,match($B231,'Bill of Quantities'!$C:$C,0),match(N$2,'Bill of Quantities'!$D$2:$O$2,0))</f>
        <v>8.099948465</v>
      </c>
      <c r="O231" s="537">
        <f t="shared" ref="O231:R231" si="410">$A231*F231</f>
        <v>0.033489</v>
      </c>
      <c r="P231" s="519">
        <f t="shared" si="410"/>
        <v>17.07939</v>
      </c>
      <c r="Q231" s="519">
        <f t="shared" si="410"/>
        <v>27.54973925</v>
      </c>
      <c r="R231" s="519">
        <f t="shared" si="410"/>
        <v>12.5</v>
      </c>
      <c r="S231" s="332">
        <f t="shared" ref="S231:U231" si="411">$A231*L231</f>
        <v>9.734310582</v>
      </c>
      <c r="T231" s="332">
        <f t="shared" si="411"/>
        <v>0.390625</v>
      </c>
      <c r="U231" s="332">
        <f t="shared" si="411"/>
        <v>10.12493558</v>
      </c>
      <c r="V231" s="534" t="str">
        <f t="shared" si="396"/>
        <v>Roof frame 1221 x 3574 (compact gable)</v>
      </c>
      <c r="W231" s="524">
        <f t="array" ref="W231">A231*index('Project Costs'!A:A,match(V231,'Project Costs'!B:B,0),1)</f>
        <v>0</v>
      </c>
      <c r="X231" s="524">
        <f t="shared" si="399"/>
        <v>0</v>
      </c>
      <c r="Y231" s="301"/>
      <c r="Z231" s="301"/>
      <c r="AA231" s="301"/>
      <c r="AB231" s="301"/>
      <c r="AC231" s="301"/>
    </row>
    <row r="232">
      <c r="A232" s="297">
        <v>4.5</v>
      </c>
      <c r="B232" s="326" t="str">
        <f>'Bill of Quantities'!$C$83</f>
        <v>Aluminium roof insulation membrane per sqm</v>
      </c>
      <c r="C232" s="85">
        <f t="array" ref="C232">index('Bill of Quantities'!$D:$O,match($B232,'Bill of Quantities'!$C:$C,0),match(C$2,'Bill of Quantities'!$D$2:$O$2,0))</f>
        <v>1000</v>
      </c>
      <c r="D232" s="85">
        <f t="array" ref="D232">index('Bill of Quantities'!$D:$O,match($B232,'Bill of Quantities'!$C:$C,0),match(D$2,'Bill of Quantities'!$D$2:$O$2,0))</f>
        <v>4</v>
      </c>
      <c r="E232" s="85">
        <f t="array" ref="E232">index('Bill of Quantities'!$D:$O,match($B232,'Bill of Quantities'!$C:$C,0),match(E$2,'Bill of Quantities'!$D$2:$O$2,0))</f>
        <v>1000</v>
      </c>
      <c r="F232" s="518">
        <f t="array" ref="F232">index('Bill of Quantities'!$D:$O,match($B232,'Bill of Quantities'!$C:$C,0),match(F$2,'Bill of Quantities'!$D$2:$O$2,0))</f>
        <v>0.004</v>
      </c>
      <c r="G232" s="519">
        <f t="array" ref="G232">index('Bill of Quantities'!$D:$O,match($B232,'Bill of Quantities'!$C:$C,0),match(G$2,'Bill of Quantities'!$D$2:$O$2,0))</f>
        <v>0.15</v>
      </c>
      <c r="H232" s="300" t="str">
        <f t="array" ref="H232">index('Bill of Quantities'!$D:$O,match($B232,'Bill of Quantities'!$C:$C,0),match(H$2,'Bill of Quantities'!$D$2:$O$2,0))</f>
        <v/>
      </c>
      <c r="I232" s="536">
        <f t="array" ref="I232">index('Bill of Quantities'!$D:$O,match($B232,'Bill of Quantities'!$C:$C,0),match(I$2,'Bill of Quantities'!$D$2:$O$2,0))</f>
        <v>6</v>
      </c>
      <c r="J232" s="326" t="str">
        <f t="array" ref="J232">index('Bill of Quantities'!$D:$O,match($B232,'Bill of Quantities'!$C:$C,0),match(J$2,'Bill of Quantities'!$D$2:$O$2,0))</f>
        <v>Insulation</v>
      </c>
      <c r="K232" s="326" t="str">
        <f t="array" ref="K232">index('Bill of Quantities'!$D:$O,match($B232,'Bill of Quantities'!$C:$C,0),match(K$2,'Bill of Quantities'!$D$2:$O$2,0))</f>
        <v>Membrane</v>
      </c>
      <c r="L232" s="332">
        <f t="array" ref="L232">index('Bill of Quantities'!$D:$O,match($B232,'Bill of Quantities'!$C:$C,0),match(L$2,'Bill of Quantities'!$D$2:$O$2,0))</f>
        <v>1.6</v>
      </c>
      <c r="M232" s="332">
        <f t="array" ref="M232">index('Bill of Quantities'!$D:$O,match($B232,'Bill of Quantities'!$C:$C,0),match(M$2,'Bill of Quantities'!$D$2:$O$2,0))</f>
        <v>0.1875</v>
      </c>
      <c r="N232" s="332">
        <f t="array" ref="N232">index('Bill of Quantities'!$D:$O,match($B232,'Bill of Quantities'!$C:$C,0),match(N$2,'Bill of Quantities'!$D$2:$O$2,0))</f>
        <v>1.7875</v>
      </c>
      <c r="O232" s="537">
        <f t="shared" ref="O232:R232" si="412">$A232*F232</f>
        <v>0.018</v>
      </c>
      <c r="P232" s="519">
        <f t="shared" si="412"/>
        <v>0.675</v>
      </c>
      <c r="Q232" s="519">
        <f t="shared" si="412"/>
        <v>0</v>
      </c>
      <c r="R232" s="519">
        <f t="shared" si="412"/>
        <v>27</v>
      </c>
      <c r="S232" s="332">
        <f t="shared" ref="S232:U232" si="413">$A232*L232</f>
        <v>7.2</v>
      </c>
      <c r="T232" s="332">
        <f t="shared" si="413"/>
        <v>0.84375</v>
      </c>
      <c r="U232" s="332">
        <f t="shared" si="413"/>
        <v>8.04375</v>
      </c>
      <c r="V232" s="534" t="str">
        <f t="shared" si="396"/>
        <v>Roof frame 1221 x 3574 (compact gable)</v>
      </c>
      <c r="W232" s="524">
        <f t="array" ref="W232">A232*index('Project Costs'!A:A,match(V232,'Project Costs'!B:B,0),1)</f>
        <v>0</v>
      </c>
      <c r="X232" s="524">
        <f t="shared" si="399"/>
        <v>0</v>
      </c>
      <c r="Y232" s="301"/>
      <c r="Z232" s="301"/>
      <c r="AA232" s="301"/>
      <c r="AB232" s="301"/>
      <c r="AC232" s="301"/>
    </row>
    <row r="233">
      <c r="A233" s="297">
        <f>A231*30</f>
        <v>37.5</v>
      </c>
      <c r="B233" s="326" t="str">
        <f>'Bill of Quantities'!$C$26</f>
        <v>Screw 4x40 semi threaded HBS440</v>
      </c>
      <c r="C233" s="85">
        <f t="array" ref="C233">index('Bill of Quantities'!$D:$O,match($B233,'Bill of Quantities'!$C:$C,0),match(C$2,'Bill of Quantities'!$D$2:$O$2,0))</f>
        <v>4</v>
      </c>
      <c r="D233" s="296" t="str">
        <f t="array" ref="D233">index('Bill of Quantities'!$D:$O,match($B233,'Bill of Quantities'!$C:$C,0),match(D$2,'Bill of Quantities'!$D$2:$O$2,0))</f>
        <v/>
      </c>
      <c r="E233" s="85">
        <f t="array" ref="E233">index('Bill of Quantities'!$D:$O,match($B233,'Bill of Quantities'!$C:$C,0),match(E$2,'Bill of Quantities'!$D$2:$O$2,0))</f>
        <v>40</v>
      </c>
      <c r="F233" s="522">
        <f t="array" ref="F233">index('Bill of Quantities'!$D:$O,match($B233,'Bill of Quantities'!$C:$C,0),match(F$2,'Bill of Quantities'!$D$2:$O$2,0))</f>
        <v>0.0000005026548246</v>
      </c>
      <c r="G233" s="523">
        <f t="array" ref="G233">index('Bill of Quantities'!$D:$O,match($B233,'Bill of Quantities'!$C:$C,0),match(G$2,'Bill of Quantities'!$D$2:$O$2,0))</f>
        <v>0.003870442149</v>
      </c>
      <c r="H233" s="300" t="str">
        <f t="array" ref="H233">index('Bill of Quantities'!$D:$O,match($B233,'Bill of Quantities'!$C:$C,0),match(H$2,'Bill of Quantities'!$D$2:$O$2,0))</f>
        <v/>
      </c>
      <c r="I233" s="536">
        <f t="array" ref="I233">index('Bill of Quantities'!$D:$O,match($B233,'Bill of Quantities'!$C:$C,0),match(I$2,'Bill of Quantities'!$D$2:$O$2,0))</f>
        <v>1</v>
      </c>
      <c r="J233" s="326" t="str">
        <f t="array" ref="J233">index('Bill of Quantities'!$D:$O,match($B233,'Bill of Quantities'!$C:$C,0),match(J$2,'Bill of Quantities'!$D$2:$O$2,0))</f>
        <v>Screw</v>
      </c>
      <c r="K233" s="326" t="str">
        <f t="array" ref="K233">index('Bill of Quantities'!$D:$O,match($B233,'Bill of Quantities'!$C:$C,0),match(K$2,'Bill of Quantities'!$D$2:$O$2,0))</f>
        <v>Boards</v>
      </c>
      <c r="L233" s="332">
        <f t="array" ref="L233">index('Bill of Quantities'!$D:$O,match($B233,'Bill of Quantities'!$C:$C,0),match(L$2,'Bill of Quantities'!$D$2:$O$2,0))</f>
        <v>0.012</v>
      </c>
      <c r="M233" s="332">
        <f t="array" ref="M233">index('Bill of Quantities'!$D:$O,match($B233,'Bill of Quantities'!$C:$C,0),match(M$2,'Bill of Quantities'!$D$2:$O$2,0))</f>
        <v>0.03125</v>
      </c>
      <c r="N233" s="332">
        <f t="array" ref="N233">index('Bill of Quantities'!$D:$O,match($B233,'Bill of Quantities'!$C:$C,0),match(N$2,'Bill of Quantities'!$D$2:$O$2,0))</f>
        <v>0.04325</v>
      </c>
      <c r="O233" s="537">
        <f t="shared" ref="O233:R233" si="414">$A233*F233</f>
        <v>0.00001884955592</v>
      </c>
      <c r="P233" s="519">
        <f t="shared" si="414"/>
        <v>0.1451415806</v>
      </c>
      <c r="Q233" s="519">
        <f t="shared" si="414"/>
        <v>0</v>
      </c>
      <c r="R233" s="519">
        <f t="shared" si="414"/>
        <v>37.5</v>
      </c>
      <c r="S233" s="332">
        <f t="shared" ref="S233:U233" si="415">$A233*L233</f>
        <v>0.45</v>
      </c>
      <c r="T233" s="332">
        <f t="shared" si="415"/>
        <v>1.171875</v>
      </c>
      <c r="U233" s="332">
        <f t="shared" si="415"/>
        <v>1.621875</v>
      </c>
      <c r="V233" s="534" t="str">
        <f t="shared" si="396"/>
        <v>Roof frame 1221 x 3574 (compact gable)</v>
      </c>
      <c r="W233" s="524">
        <f t="array" ref="W233">A233*index('Project Costs'!A:A,match(V233,'Project Costs'!B:B,0),1)</f>
        <v>0</v>
      </c>
      <c r="X233" s="524">
        <f t="shared" si="399"/>
        <v>0</v>
      </c>
      <c r="Y233" s="301"/>
      <c r="Z233" s="301"/>
      <c r="AA233" s="301"/>
      <c r="AB233" s="301"/>
      <c r="AC233" s="301"/>
    </row>
    <row r="234">
      <c r="A234" s="297">
        <f>A228*5+A229*4</f>
        <v>65</v>
      </c>
      <c r="B234" s="326" t="str">
        <f>'Bill of Quantities'!$C$27</f>
        <v>Screw 4x60 semi threaded HBS460</v>
      </c>
      <c r="C234" s="85">
        <f t="array" ref="C234">index('Bill of Quantities'!$D:$O,match($B234,'Bill of Quantities'!$C:$C,0),match(C$2,'Bill of Quantities'!$D$2:$O$2,0))</f>
        <v>4</v>
      </c>
      <c r="D234" s="296" t="str">
        <f t="array" ref="D234">index('Bill of Quantities'!$D:$O,match($B234,'Bill of Quantities'!$C:$C,0),match(D$2,'Bill of Quantities'!$D$2:$O$2,0))</f>
        <v/>
      </c>
      <c r="E234" s="85">
        <f t="array" ref="E234">index('Bill of Quantities'!$D:$O,match($B234,'Bill of Quantities'!$C:$C,0),match(E$2,'Bill of Quantities'!$D$2:$O$2,0))</f>
        <v>60</v>
      </c>
      <c r="F234" s="522">
        <f t="array" ref="F234">index('Bill of Quantities'!$D:$O,match($B234,'Bill of Quantities'!$C:$C,0),match(F$2,'Bill of Quantities'!$D$2:$O$2,0))</f>
        <v>0.0000007539822369</v>
      </c>
      <c r="G234" s="523">
        <f t="array" ref="G234">index('Bill of Quantities'!$D:$O,match($B234,'Bill of Quantities'!$C:$C,0),match(G$2,'Bill of Quantities'!$D$2:$O$2,0))</f>
        <v>0.005805663224</v>
      </c>
      <c r="H234" s="300" t="str">
        <f t="array" ref="H234">index('Bill of Quantities'!$D:$O,match($B234,'Bill of Quantities'!$C:$C,0),match(H$2,'Bill of Quantities'!$D$2:$O$2,0))</f>
        <v/>
      </c>
      <c r="I234" s="536">
        <f t="array" ref="I234">index('Bill of Quantities'!$D:$O,match($B234,'Bill of Quantities'!$C:$C,0),match(I$2,'Bill of Quantities'!$D$2:$O$2,0))</f>
        <v>1</v>
      </c>
      <c r="J234" s="326" t="str">
        <f t="array" ref="J234">index('Bill of Quantities'!$D:$O,match($B234,'Bill of Quantities'!$C:$C,0),match(J$2,'Bill of Quantities'!$D$2:$O$2,0))</f>
        <v>Screw</v>
      </c>
      <c r="K234" s="326" t="str">
        <f t="array" ref="K234">index('Bill of Quantities'!$D:$O,match($B234,'Bill of Quantities'!$C:$C,0),match(K$2,'Bill of Quantities'!$D$2:$O$2,0))</f>
        <v>Back Battens</v>
      </c>
      <c r="L234" s="332">
        <f t="array" ref="L234">index('Bill of Quantities'!$D:$O,match($B234,'Bill of Quantities'!$C:$C,0),match(L$2,'Bill of Quantities'!$D$2:$O$2,0))</f>
        <v>0.018</v>
      </c>
      <c r="M234" s="332">
        <f t="array" ref="M234">index('Bill of Quantities'!$D:$O,match($B234,'Bill of Quantities'!$C:$C,0),match(M$2,'Bill of Quantities'!$D$2:$O$2,0))</f>
        <v>0.03125</v>
      </c>
      <c r="N234" s="332">
        <f t="array" ref="N234">index('Bill of Quantities'!$D:$O,match($B234,'Bill of Quantities'!$C:$C,0),match(N$2,'Bill of Quantities'!$D$2:$O$2,0))</f>
        <v>0.04925</v>
      </c>
      <c r="O234" s="537">
        <f t="shared" ref="O234:R234" si="416">$A234*F234</f>
        <v>0.0000490088454</v>
      </c>
      <c r="P234" s="519">
        <f t="shared" si="416"/>
        <v>0.3773681095</v>
      </c>
      <c r="Q234" s="519">
        <f t="shared" si="416"/>
        <v>0</v>
      </c>
      <c r="R234" s="519">
        <f t="shared" si="416"/>
        <v>65</v>
      </c>
      <c r="S234" s="332">
        <f t="shared" ref="S234:U234" si="417">$A234*L234</f>
        <v>1.17</v>
      </c>
      <c r="T234" s="332">
        <f t="shared" si="417"/>
        <v>2.03125</v>
      </c>
      <c r="U234" s="332">
        <f t="shared" si="417"/>
        <v>3.20125</v>
      </c>
      <c r="V234" s="534" t="str">
        <f t="shared" si="396"/>
        <v>Roof frame 1221 x 3574 (compact gable)</v>
      </c>
      <c r="W234" s="524">
        <f t="array" ref="W234">A234*index('Project Costs'!A:A,match(V234,'Project Costs'!B:B,0),1)</f>
        <v>0</v>
      </c>
      <c r="X234" s="524">
        <f t="shared" si="399"/>
        <v>0</v>
      </c>
      <c r="Y234" s="301"/>
      <c r="Z234" s="301"/>
      <c r="AA234" s="301"/>
      <c r="AB234" s="301"/>
      <c r="AC234" s="301"/>
    </row>
    <row r="235">
      <c r="A235" s="297">
        <v>10.0</v>
      </c>
      <c r="B235" s="326" t="str">
        <f>'Bill of Quantities'!$C$29</f>
        <v>Screw 6x100 semi threaded HBS6100</v>
      </c>
      <c r="C235" s="85">
        <f t="array" ref="C235">index('Bill of Quantities'!$D:$O,match($B235,'Bill of Quantities'!$C:$C,0),match(C$2,'Bill of Quantities'!$D$2:$O$2,0))</f>
        <v>6</v>
      </c>
      <c r="D235" s="296" t="str">
        <f t="array" ref="D235">index('Bill of Quantities'!$D:$O,match($B235,'Bill of Quantities'!$C:$C,0),match(D$2,'Bill of Quantities'!$D$2:$O$2,0))</f>
        <v/>
      </c>
      <c r="E235" s="85">
        <f t="array" ref="E235">index('Bill of Quantities'!$D:$O,match($B235,'Bill of Quantities'!$C:$C,0),match(E$2,'Bill of Quantities'!$D$2:$O$2,0))</f>
        <v>100</v>
      </c>
      <c r="F235" s="522">
        <f t="array" ref="F235">index('Bill of Quantities'!$D:$O,match($B235,'Bill of Quantities'!$C:$C,0),match(F$2,'Bill of Quantities'!$D$2:$O$2,0))</f>
        <v>0.000002827433388</v>
      </c>
      <c r="G235" s="523">
        <f t="array" ref="G235">index('Bill of Quantities'!$D:$O,match($B235,'Bill of Quantities'!$C:$C,0),match(G$2,'Bill of Quantities'!$D$2:$O$2,0))</f>
        <v>0.02177123709</v>
      </c>
      <c r="H235" s="300" t="str">
        <f t="array" ref="H235">index('Bill of Quantities'!$D:$O,match($B235,'Bill of Quantities'!$C:$C,0),match(H$2,'Bill of Quantities'!$D$2:$O$2,0))</f>
        <v/>
      </c>
      <c r="I235" s="536">
        <f t="array" ref="I235">index('Bill of Quantities'!$D:$O,match($B235,'Bill of Quantities'!$C:$C,0),match(I$2,'Bill of Quantities'!$D$2:$O$2,0))</f>
        <v>1</v>
      </c>
      <c r="J235" s="326" t="str">
        <f t="array" ref="J235">index('Bill of Quantities'!$D:$O,match($B235,'Bill of Quantities'!$C:$C,0),match(J$2,'Bill of Quantities'!$D$2:$O$2,0))</f>
        <v>Screw</v>
      </c>
      <c r="K235" s="326" t="str">
        <f t="array" ref="K235">index('Bill of Quantities'!$D:$O,match($B235,'Bill of Quantities'!$C:$C,0),match(K$2,'Bill of Quantities'!$D$2:$O$2,0))</f>
        <v>Frames</v>
      </c>
      <c r="L235" s="332">
        <f t="array" ref="L235">index('Bill of Quantities'!$D:$O,match($B235,'Bill of Quantities'!$C:$C,0),match(L$2,'Bill of Quantities'!$D$2:$O$2,0))</f>
        <v>0.06</v>
      </c>
      <c r="M235" s="332">
        <f t="array" ref="M235">index('Bill of Quantities'!$D:$O,match($B235,'Bill of Quantities'!$C:$C,0),match(M$2,'Bill of Quantities'!$D$2:$O$2,0))</f>
        <v>0.03125</v>
      </c>
      <c r="N235" s="332">
        <f t="array" ref="N235">index('Bill of Quantities'!$D:$O,match($B235,'Bill of Quantities'!$C:$C,0),match(N$2,'Bill of Quantities'!$D$2:$O$2,0))</f>
        <v>0.09125</v>
      </c>
      <c r="O235" s="537">
        <f t="shared" ref="O235:R235" si="418">$A235*F235</f>
        <v>0.00002827433388</v>
      </c>
      <c r="P235" s="519">
        <f t="shared" si="418"/>
        <v>0.2177123709</v>
      </c>
      <c r="Q235" s="519">
        <f t="shared" si="418"/>
        <v>0</v>
      </c>
      <c r="R235" s="519">
        <f t="shared" si="418"/>
        <v>10</v>
      </c>
      <c r="S235" s="332">
        <f t="shared" ref="S235:U235" si="419">$A235*L235</f>
        <v>0.6</v>
      </c>
      <c r="T235" s="332">
        <f t="shared" si="419"/>
        <v>0.3125</v>
      </c>
      <c r="U235" s="332">
        <f t="shared" si="419"/>
        <v>0.9125</v>
      </c>
      <c r="V235" s="534" t="str">
        <f t="shared" si="396"/>
        <v>Roof frame 1221 x 3574 (compact gable)</v>
      </c>
      <c r="W235" s="524">
        <f t="array" ref="W235">A235*index('Project Costs'!A:A,match(V235,'Project Costs'!B:B,0),1)</f>
        <v>0</v>
      </c>
      <c r="X235" s="524">
        <f t="shared" si="399"/>
        <v>0</v>
      </c>
      <c r="Y235" s="301"/>
      <c r="Z235" s="301"/>
      <c r="AA235" s="301"/>
      <c r="AB235" s="301"/>
      <c r="AC235" s="301"/>
    </row>
    <row r="236">
      <c r="A236" s="297">
        <f>A225*4+A226*4+A227*4</f>
        <v>36</v>
      </c>
      <c r="B236" s="326" t="str">
        <f>'Bill of Quantities'!$C$30</f>
        <v>Screw 6x120 semi threaded HBS6120</v>
      </c>
      <c r="C236" s="85">
        <f t="array" ref="C236">index('Bill of Quantities'!$D:$O,match($B236,'Bill of Quantities'!$C:$C,0),match(C$2,'Bill of Quantities'!$D$2:$O$2,0))</f>
        <v>6</v>
      </c>
      <c r="D236" s="296" t="str">
        <f t="array" ref="D236">index('Bill of Quantities'!$D:$O,match($B236,'Bill of Quantities'!$C:$C,0),match(D$2,'Bill of Quantities'!$D$2:$O$2,0))</f>
        <v/>
      </c>
      <c r="E236" s="85">
        <f t="array" ref="E236">index('Bill of Quantities'!$D:$O,match($B236,'Bill of Quantities'!$C:$C,0),match(E$2,'Bill of Quantities'!$D$2:$O$2,0))</f>
        <v>120</v>
      </c>
      <c r="F236" s="522">
        <f t="array" ref="F236">index('Bill of Quantities'!$D:$O,match($B236,'Bill of Quantities'!$C:$C,0),match(F$2,'Bill of Quantities'!$D$2:$O$2,0))</f>
        <v>0.000003392920066</v>
      </c>
      <c r="G236" s="523">
        <f t="array" ref="G236">index('Bill of Quantities'!$D:$O,match($B236,'Bill of Quantities'!$C:$C,0),match(G$2,'Bill of Quantities'!$D$2:$O$2,0))</f>
        <v>0.02612548451</v>
      </c>
      <c r="H236" s="300" t="str">
        <f t="array" ref="H236">index('Bill of Quantities'!$D:$O,match($B236,'Bill of Quantities'!$C:$C,0),match(H$2,'Bill of Quantities'!$D$2:$O$2,0))</f>
        <v/>
      </c>
      <c r="I236" s="536">
        <f t="array" ref="I236">index('Bill of Quantities'!$D:$O,match($B236,'Bill of Quantities'!$C:$C,0),match(I$2,'Bill of Quantities'!$D$2:$O$2,0))</f>
        <v>1</v>
      </c>
      <c r="J236" s="326" t="str">
        <f t="array" ref="J236">index('Bill of Quantities'!$D:$O,match($B236,'Bill of Quantities'!$C:$C,0),match(J$2,'Bill of Quantities'!$D$2:$O$2,0))</f>
        <v>Screw</v>
      </c>
      <c r="K236" s="326" t="str">
        <f t="array" ref="K236">index('Bill of Quantities'!$D:$O,match($B236,'Bill of Quantities'!$C:$C,0),match(K$2,'Bill of Quantities'!$D$2:$O$2,0))</f>
        <v>Frames</v>
      </c>
      <c r="L236" s="332">
        <f t="array" ref="L236">index('Bill of Quantities'!$D:$O,match($B236,'Bill of Quantities'!$C:$C,0),match(L$2,'Bill of Quantities'!$D$2:$O$2,0))</f>
        <v>0.06</v>
      </c>
      <c r="M236" s="332">
        <f t="array" ref="M236">index('Bill of Quantities'!$D:$O,match($B236,'Bill of Quantities'!$C:$C,0),match(M$2,'Bill of Quantities'!$D$2:$O$2,0))</f>
        <v>0.03125</v>
      </c>
      <c r="N236" s="332">
        <f t="array" ref="N236">index('Bill of Quantities'!$D:$O,match($B236,'Bill of Quantities'!$C:$C,0),match(N$2,'Bill of Quantities'!$D$2:$O$2,0))</f>
        <v>0.09125</v>
      </c>
      <c r="O236" s="537">
        <f t="shared" ref="O236:R236" si="420">$A236*F236</f>
        <v>0.0001221451224</v>
      </c>
      <c r="P236" s="519">
        <f t="shared" si="420"/>
        <v>0.9405174423</v>
      </c>
      <c r="Q236" s="519">
        <f t="shared" si="420"/>
        <v>0</v>
      </c>
      <c r="R236" s="519">
        <f t="shared" si="420"/>
        <v>36</v>
      </c>
      <c r="S236" s="332">
        <f t="shared" ref="S236:U236" si="421">$A236*L236</f>
        <v>2.16</v>
      </c>
      <c r="T236" s="332">
        <f t="shared" si="421"/>
        <v>1.125</v>
      </c>
      <c r="U236" s="332">
        <f t="shared" si="421"/>
        <v>3.285</v>
      </c>
      <c r="V236" s="534" t="str">
        <f t="shared" si="396"/>
        <v>Roof frame 1221 x 3574 (compact gable)</v>
      </c>
      <c r="W236" s="524">
        <f t="array" ref="W236">A236*index('Project Costs'!A:A,match(V236,'Project Costs'!B:B,0),1)</f>
        <v>0</v>
      </c>
      <c r="X236" s="524">
        <f t="shared" si="399"/>
        <v>0</v>
      </c>
      <c r="Y236" s="301"/>
      <c r="Z236" s="301"/>
      <c r="AA236" s="301"/>
      <c r="AB236" s="301"/>
      <c r="AC236" s="301"/>
    </row>
    <row r="237">
      <c r="A237" s="297">
        <v>4.0</v>
      </c>
      <c r="B237" s="326" t="str">
        <f>'Bill of Quantities'!$C$31</f>
        <v>Screw 6x160 semi threaded HBS6160</v>
      </c>
      <c r="C237" s="85">
        <f t="array" ref="C237">index('Bill of Quantities'!$D:$O,match($B237,'Bill of Quantities'!$C:$C,0),match(C$2,'Bill of Quantities'!$D$2:$O$2,0))</f>
        <v>6</v>
      </c>
      <c r="D237" s="296" t="str">
        <f t="array" ref="D237">index('Bill of Quantities'!$D:$O,match($B237,'Bill of Quantities'!$C:$C,0),match(D$2,'Bill of Quantities'!$D$2:$O$2,0))</f>
        <v/>
      </c>
      <c r="E237" s="85">
        <f t="array" ref="E237">index('Bill of Quantities'!$D:$O,match($B237,'Bill of Quantities'!$C:$C,0),match(E$2,'Bill of Quantities'!$D$2:$O$2,0))</f>
        <v>160</v>
      </c>
      <c r="F237" s="522">
        <f t="array" ref="F237">index('Bill of Quantities'!$D:$O,match($B237,'Bill of Quantities'!$C:$C,0),match(F$2,'Bill of Quantities'!$D$2:$O$2,0))</f>
        <v>0.000004523893421</v>
      </c>
      <c r="G237" s="523">
        <f t="array" ref="G237">index('Bill of Quantities'!$D:$O,match($B237,'Bill of Quantities'!$C:$C,0),match(G$2,'Bill of Quantities'!$D$2:$O$2,0))</f>
        <v>0.03483397934</v>
      </c>
      <c r="H237" s="300" t="str">
        <f t="array" ref="H237">index('Bill of Quantities'!$D:$O,match($B237,'Bill of Quantities'!$C:$C,0),match(H$2,'Bill of Quantities'!$D$2:$O$2,0))</f>
        <v/>
      </c>
      <c r="I237" s="536">
        <f t="array" ref="I237">index('Bill of Quantities'!$D:$O,match($B237,'Bill of Quantities'!$C:$C,0),match(I$2,'Bill of Quantities'!$D$2:$O$2,0))</f>
        <v>1</v>
      </c>
      <c r="J237" s="326" t="str">
        <f t="array" ref="J237">index('Bill of Quantities'!$D:$O,match($B237,'Bill of Quantities'!$C:$C,0),match(J$2,'Bill of Quantities'!$D$2:$O$2,0))</f>
        <v>Screw</v>
      </c>
      <c r="K237" s="326" t="str">
        <f t="array" ref="K237">index('Bill of Quantities'!$D:$O,match($B237,'Bill of Quantities'!$C:$C,0),match(K$2,'Bill of Quantities'!$D$2:$O$2,0))</f>
        <v>Frames</v>
      </c>
      <c r="L237" s="332">
        <f t="array" ref="L237">index('Bill of Quantities'!$D:$O,match($B237,'Bill of Quantities'!$C:$C,0),match(L$2,'Bill of Quantities'!$D$2:$O$2,0))</f>
        <v>0.4189105385</v>
      </c>
      <c r="M237" s="332">
        <f t="array" ref="M237">index('Bill of Quantities'!$D:$O,match($B237,'Bill of Quantities'!$C:$C,0),match(M$2,'Bill of Quantities'!$D$2:$O$2,0))</f>
        <v>0.03125</v>
      </c>
      <c r="N237" s="332">
        <f t="array" ref="N237">index('Bill of Quantities'!$D:$O,match($B237,'Bill of Quantities'!$C:$C,0),match(N$2,'Bill of Quantities'!$D$2:$O$2,0))</f>
        <v>0.4501605385</v>
      </c>
      <c r="O237" s="537">
        <f t="shared" ref="O237:R237" si="422">$A237*F237</f>
        <v>0.00001809557368</v>
      </c>
      <c r="P237" s="519">
        <f t="shared" si="422"/>
        <v>0.1393359174</v>
      </c>
      <c r="Q237" s="519">
        <f t="shared" si="422"/>
        <v>0</v>
      </c>
      <c r="R237" s="519">
        <f t="shared" si="422"/>
        <v>4</v>
      </c>
      <c r="S237" s="332">
        <f t="shared" ref="S237:U237" si="423">$A237*L237</f>
        <v>1.675642154</v>
      </c>
      <c r="T237" s="332">
        <f t="shared" si="423"/>
        <v>0.125</v>
      </c>
      <c r="U237" s="332">
        <f t="shared" si="423"/>
        <v>1.800642154</v>
      </c>
      <c r="V237" s="534" t="str">
        <f t="shared" si="396"/>
        <v>Roof frame 1221 x 3574 (compact gable)</v>
      </c>
      <c r="W237" s="524">
        <f t="array" ref="W237">A237*index('Project Costs'!A:A,match(V237,'Project Costs'!B:B,0),1)</f>
        <v>0</v>
      </c>
      <c r="X237" s="524">
        <f t="shared" si="399"/>
        <v>0</v>
      </c>
      <c r="Y237" s="301"/>
      <c r="Z237" s="301"/>
      <c r="AA237" s="301"/>
      <c r="AB237" s="301"/>
      <c r="AC237" s="301"/>
    </row>
    <row r="238">
      <c r="A238" s="296"/>
      <c r="B238" s="301"/>
      <c r="C238" s="296"/>
      <c r="D238" s="296"/>
      <c r="E238" s="296"/>
      <c r="F238" s="298"/>
      <c r="G238" s="538"/>
      <c r="H238" s="538"/>
      <c r="I238" s="538"/>
      <c r="J238" s="301"/>
      <c r="K238" s="301"/>
      <c r="L238" s="301"/>
      <c r="M238" s="301"/>
      <c r="N238" s="301"/>
      <c r="O238" s="539"/>
      <c r="P238" s="300"/>
      <c r="Q238" s="300"/>
      <c r="R238" s="300"/>
      <c r="S238" s="303"/>
      <c r="T238" s="303"/>
      <c r="U238" s="303"/>
      <c r="V238" s="540"/>
      <c r="W238" s="301"/>
      <c r="X238" s="301"/>
      <c r="Y238" s="301"/>
      <c r="Z238" s="301"/>
      <c r="AA238" s="301"/>
      <c r="AB238" s="301"/>
      <c r="AC238" s="301"/>
    </row>
    <row r="239">
      <c r="A239" s="468" t="s">
        <v>121</v>
      </c>
      <c r="B239" s="469"/>
      <c r="C239" s="487">
        <f>1689+22</f>
        <v>1711</v>
      </c>
      <c r="D239" s="487">
        <f>6+100+22</f>
        <v>128</v>
      </c>
      <c r="E239" s="487">
        <f>E223</f>
        <v>3596</v>
      </c>
      <c r="F239" s="488">
        <f>E239*D239*C239*0.0000000001</f>
        <v>0.0787552768</v>
      </c>
      <c r="G239" s="473"/>
      <c r="H239" s="473"/>
      <c r="I239" s="473"/>
      <c r="J239" s="470"/>
      <c r="K239" s="470"/>
      <c r="L239" s="470"/>
      <c r="M239" s="470"/>
      <c r="N239" s="470"/>
      <c r="O239" s="474"/>
      <c r="P239" s="475"/>
      <c r="Q239" s="475"/>
      <c r="R239" s="475"/>
      <c r="S239" s="504"/>
      <c r="T239" s="504"/>
      <c r="U239" s="504"/>
      <c r="V239" s="465" t="str">
        <f t="shared" ref="V239:V253" si="426">$A$239</f>
        <v>Roof frame 1689 x 3574 (compact gable edge)</v>
      </c>
      <c r="W239" s="476"/>
      <c r="X239" s="476"/>
      <c r="Y239" s="476">
        <f>C239*E239*0.000001</f>
        <v>6.152756</v>
      </c>
      <c r="Z239" s="476"/>
      <c r="AA239" s="476"/>
      <c r="AB239" s="476"/>
      <c r="AC239" s="476"/>
    </row>
    <row r="240">
      <c r="A240" s="478">
        <v>2.0</v>
      </c>
      <c r="B240" s="354" t="str">
        <f>'Bill of Quantities'!$C$124</f>
        <v>Roof Main Beam 46 x 96 x 1689</v>
      </c>
      <c r="C240" s="479">
        <f t="array" ref="C240">index('Bill of Quantities'!$D:$O,match($B240,'Bill of Quantities'!$C:$C,0),match(C$2,'Bill of Quantities'!$D$2:$O$2,0))</f>
        <v>46</v>
      </c>
      <c r="D240" s="479">
        <f t="array" ref="D240">index('Bill of Quantities'!$D:$O,match($B240,'Bill of Quantities'!$C:$C,0),match(D$2,'Bill of Quantities'!$D$2:$O$2,0))</f>
        <v>96</v>
      </c>
      <c r="E240" s="479">
        <f t="array" ref="E240">index('Bill of Quantities'!$D:$O,match($B240,'Bill of Quantities'!$C:$C,0),match(E$2,'Bill of Quantities'!$D$2:$O$2,0))</f>
        <v>1689</v>
      </c>
      <c r="F240" s="480">
        <f t="array" ref="F240">index('Bill of Quantities'!$D:$O,match($B240,'Bill of Quantities'!$C:$C,0),match(F$2,'Bill of Quantities'!$D$2:$O$2,0))</f>
        <v>0.007458624</v>
      </c>
      <c r="G240" s="481">
        <f t="array" ref="G240">index('Bill of Quantities'!$D:$O,match($B240,'Bill of Quantities'!$C:$C,0),match(G$2,'Bill of Quantities'!$D$2:$O$2,0))</f>
        <v>4.184288064</v>
      </c>
      <c r="H240" s="481">
        <f t="array" ref="H240">index('Bill of Quantities'!$D:$O,match($B240,'Bill of Quantities'!$C:$C,0),match(H$2,'Bill of Quantities'!$D$2:$O$2,0))</f>
        <v>6.740127291</v>
      </c>
      <c r="I240" s="479">
        <f t="array" ref="I240">index('Bill of Quantities'!$D:$O,match($B240,'Bill of Quantities'!$C:$C,0),match(I$2,'Bill of Quantities'!$D$2:$O$2,0))</f>
        <v>5</v>
      </c>
      <c r="J240" s="479" t="str">
        <f t="array" ref="J240">index('Bill of Quantities'!$D:$O,match($B240,'Bill of Quantities'!$C:$C,0),match(J$2,'Bill of Quantities'!$D$2:$O$2,0))</f>
        <v>Roof</v>
      </c>
      <c r="K240" s="479" t="str">
        <f t="array" ref="K240">index('Bill of Quantities'!$D:$O,match($B240,'Bill of Quantities'!$C:$C,0),match(K$2,'Bill of Quantities'!$D$2:$O$2,0))</f>
        <v>Main Beam</v>
      </c>
      <c r="L240" s="482">
        <f t="array" ref="L240">index('Bill of Quantities'!$D:$O,match($B240,'Bill of Quantities'!$C:$C,0),match(L$2,'Bill of Quantities'!$D$2:$O$2,0))</f>
        <v>2.11159872</v>
      </c>
      <c r="M240" s="482">
        <f t="array" ref="M240">index('Bill of Quantities'!$D:$O,match($B240,'Bill of Quantities'!$C:$C,0),match(M$2,'Bill of Quantities'!$D$2:$O$2,0))</f>
        <v>0.15625</v>
      </c>
      <c r="N240" s="482">
        <f t="array" ref="N240">index('Bill of Quantities'!$D:$O,match($B240,'Bill of Quantities'!$C:$C,0),match(N$2,'Bill of Quantities'!$D$2:$O$2,0))</f>
        <v>2.26784872</v>
      </c>
      <c r="O240" s="463">
        <f t="shared" ref="O240:R240" si="424">$A240*F240</f>
        <v>0.014917248</v>
      </c>
      <c r="P240" s="464">
        <f t="shared" si="424"/>
        <v>8.368576128</v>
      </c>
      <c r="Q240" s="464">
        <f t="shared" si="424"/>
        <v>13.48025458</v>
      </c>
      <c r="R240" s="461">
        <f t="shared" si="424"/>
        <v>10</v>
      </c>
      <c r="S240" s="483">
        <f t="shared" ref="S240:U240" si="425">$A240*L240</f>
        <v>4.22319744</v>
      </c>
      <c r="T240" s="483">
        <f t="shared" si="425"/>
        <v>0.3125</v>
      </c>
      <c r="U240" s="483">
        <f t="shared" si="425"/>
        <v>4.53569744</v>
      </c>
      <c r="V240" s="465" t="str">
        <f t="shared" si="426"/>
        <v>Roof frame 1689 x 3574 (compact gable edge)</v>
      </c>
      <c r="W240" s="354">
        <f t="array" ref="W240">A240*index('Project Costs'!A:A,match(V240,'Project Costs'!B:B,0),1)</f>
        <v>0</v>
      </c>
      <c r="X240" s="354">
        <f t="shared" ref="X240:X253" si="429">W240*R240/60</f>
        <v>0</v>
      </c>
      <c r="Y240" s="354"/>
      <c r="Z240" s="354"/>
      <c r="AA240" s="354"/>
      <c r="AB240" s="354"/>
      <c r="AC240" s="354"/>
    </row>
    <row r="241">
      <c r="A241" s="478">
        <v>4.0</v>
      </c>
      <c r="B241" s="354" t="str">
        <f>'Bill of Quantities'!$C$126</f>
        <v>Roof Sub Beam 46 x 96 x 3574</v>
      </c>
      <c r="C241" s="479">
        <f t="array" ref="C241">index('Bill of Quantities'!$D:$O,match($B241,'Bill of Quantities'!$C:$C,0),match(C$2,'Bill of Quantities'!$D$2:$O$2,0))</f>
        <v>46</v>
      </c>
      <c r="D241" s="479">
        <f t="array" ref="D241">index('Bill of Quantities'!$D:$O,match($B241,'Bill of Quantities'!$C:$C,0),match(D$2,'Bill of Quantities'!$D$2:$O$2,0))</f>
        <v>96</v>
      </c>
      <c r="E241" s="479">
        <f t="array" ref="E241">index('Bill of Quantities'!$D:$O,match($B241,'Bill of Quantities'!$C:$C,0),match(E$2,'Bill of Quantities'!$D$2:$O$2,0))</f>
        <v>3574</v>
      </c>
      <c r="F241" s="480">
        <f t="array" ref="F241">index('Bill of Quantities'!$D:$O,match($B241,'Bill of Quantities'!$C:$C,0),match(F$2,'Bill of Quantities'!$D$2:$O$2,0))</f>
        <v>0.015782784</v>
      </c>
      <c r="G241" s="481">
        <f t="array" ref="G241">index('Bill of Quantities'!$D:$O,match($B241,'Bill of Quantities'!$C:$C,0),match(G$2,'Bill of Quantities'!$D$2:$O$2,0))</f>
        <v>8.854141824</v>
      </c>
      <c r="H241" s="481">
        <f t="array" ref="H241">index('Bill of Quantities'!$D:$O,match($B241,'Bill of Quantities'!$C:$C,0),match(H$2,'Bill of Quantities'!$D$2:$O$2,0))</f>
        <v>14.26241263</v>
      </c>
      <c r="I241" s="479">
        <f t="array" ref="I241">index('Bill of Quantities'!$D:$O,match($B241,'Bill of Quantities'!$C:$C,0),match(I$2,'Bill of Quantities'!$D$2:$O$2,0))</f>
        <v>5</v>
      </c>
      <c r="J241" s="479" t="str">
        <f t="array" ref="J241">index('Bill of Quantities'!$D:$O,match($B241,'Bill of Quantities'!$C:$C,0),match(J$2,'Bill of Quantities'!$D$2:$O$2,0))</f>
        <v>Roof</v>
      </c>
      <c r="K241" s="479" t="str">
        <f t="array" ref="K241">index('Bill of Quantities'!$D:$O,match($B241,'Bill of Quantities'!$C:$C,0),match(K$2,'Bill of Quantities'!$D$2:$O$2,0))</f>
        <v>Sub Beam</v>
      </c>
      <c r="L241" s="482">
        <f t="array" ref="L241">index('Bill of Quantities'!$D:$O,match($B241,'Bill of Quantities'!$C:$C,0),match(L$2,'Bill of Quantities'!$D$2:$O$2,0))</f>
        <v>4.729536</v>
      </c>
      <c r="M241" s="482">
        <f t="array" ref="M241">index('Bill of Quantities'!$D:$O,match($B241,'Bill of Quantities'!$C:$C,0),match(M$2,'Bill of Quantities'!$D$2:$O$2,0))</f>
        <v>0.15625</v>
      </c>
      <c r="N241" s="482">
        <f t="array" ref="N241">index('Bill of Quantities'!$D:$O,match($B241,'Bill of Quantities'!$C:$C,0),match(N$2,'Bill of Quantities'!$D$2:$O$2,0))</f>
        <v>4.885786</v>
      </c>
      <c r="O241" s="463">
        <f t="shared" ref="O241:R241" si="427">$A241*F241</f>
        <v>0.063131136</v>
      </c>
      <c r="P241" s="464">
        <f t="shared" si="427"/>
        <v>35.4165673</v>
      </c>
      <c r="Q241" s="464">
        <f t="shared" si="427"/>
        <v>57.04965054</v>
      </c>
      <c r="R241" s="461">
        <f t="shared" si="427"/>
        <v>20</v>
      </c>
      <c r="S241" s="483">
        <f t="shared" ref="S241:U241" si="428">$A241*L241</f>
        <v>18.918144</v>
      </c>
      <c r="T241" s="483">
        <f t="shared" si="428"/>
        <v>0.625</v>
      </c>
      <c r="U241" s="483">
        <f t="shared" si="428"/>
        <v>19.543144</v>
      </c>
      <c r="V241" s="465" t="str">
        <f t="shared" si="426"/>
        <v>Roof frame 1689 x 3574 (compact gable edge)</v>
      </c>
      <c r="W241" s="354">
        <f t="array" ref="W241">A241*index('Project Costs'!A:A,match(V241,'Project Costs'!B:B,0),1)</f>
        <v>0</v>
      </c>
      <c r="X241" s="354">
        <f t="shared" si="429"/>
        <v>0</v>
      </c>
      <c r="Y241" s="354"/>
      <c r="Z241" s="354"/>
      <c r="AA241" s="354"/>
      <c r="AB241" s="354"/>
      <c r="AC241" s="354"/>
    </row>
    <row r="242">
      <c r="A242" s="478">
        <v>6.0</v>
      </c>
      <c r="B242" s="354" t="str">
        <f>'Bill of Quantities'!$C$132</f>
        <v>Roof Support Block 46 x 96 x 548</v>
      </c>
      <c r="C242" s="479">
        <f t="array" ref="C242">index('Bill of Quantities'!$D:$O,match($B242,'Bill of Quantities'!$C:$C,0),match(C$2,'Bill of Quantities'!$D$2:$O$2,0))</f>
        <v>46</v>
      </c>
      <c r="D242" s="479">
        <f t="array" ref="D242">index('Bill of Quantities'!$D:$O,match($B242,'Bill of Quantities'!$C:$C,0),match(D$2,'Bill of Quantities'!$D$2:$O$2,0))</f>
        <v>96</v>
      </c>
      <c r="E242" s="479">
        <f t="array" ref="E242">index('Bill of Quantities'!$D:$O,match($B242,'Bill of Quantities'!$C:$C,0),match(E$2,'Bill of Quantities'!$D$2:$O$2,0))</f>
        <v>548</v>
      </c>
      <c r="F242" s="480">
        <f t="array" ref="F242">index('Bill of Quantities'!$D:$O,match($B242,'Bill of Quantities'!$C:$C,0),match(F$2,'Bill of Quantities'!$D$2:$O$2,0))</f>
        <v>0.002419968</v>
      </c>
      <c r="G242" s="481">
        <f t="array" ref="G242">index('Bill of Quantities'!$D:$O,match($B242,'Bill of Quantities'!$C:$C,0),match(G$2,'Bill of Quantities'!$D$2:$O$2,0))</f>
        <v>1.357602048</v>
      </c>
      <c r="H242" s="481">
        <f t="array" ref="H242">index('Bill of Quantities'!$D:$O,match($B242,'Bill of Quantities'!$C:$C,0),match(H$2,'Bill of Quantities'!$D$2:$O$2,0))</f>
        <v>2.186850063</v>
      </c>
      <c r="I242" s="479">
        <f t="array" ref="I242">index('Bill of Quantities'!$D:$O,match($B242,'Bill of Quantities'!$C:$C,0),match(I$2,'Bill of Quantities'!$D$2:$O$2,0))</f>
        <v>5</v>
      </c>
      <c r="J242" s="479" t="str">
        <f t="array" ref="J242">index('Bill of Quantities'!$D:$O,match($B242,'Bill of Quantities'!$C:$C,0),match(J$2,'Bill of Quantities'!$D$2:$O$2,0))</f>
        <v>Roof</v>
      </c>
      <c r="K242" s="479" t="str">
        <f t="array" ref="K242">index('Bill of Quantities'!$D:$O,match($B242,'Bill of Quantities'!$C:$C,0),match(K$2,'Bill of Quantities'!$D$2:$O$2,0))</f>
        <v>Support Block</v>
      </c>
      <c r="L242" s="482">
        <f t="array" ref="L242">index('Bill of Quantities'!$D:$O,match($B242,'Bill of Quantities'!$C:$C,0),match(L$2,'Bill of Quantities'!$D$2:$O$2,0))</f>
        <v>0.6816096</v>
      </c>
      <c r="M242" s="482">
        <f t="array" ref="M242">index('Bill of Quantities'!$D:$O,match($B242,'Bill of Quantities'!$C:$C,0),match(M$2,'Bill of Quantities'!$D$2:$O$2,0))</f>
        <v>0.15625</v>
      </c>
      <c r="N242" s="482">
        <f t="array" ref="N242">index('Bill of Quantities'!$D:$O,match($B242,'Bill of Quantities'!$C:$C,0),match(N$2,'Bill of Quantities'!$D$2:$O$2,0))</f>
        <v>0.8378596</v>
      </c>
      <c r="O242" s="463">
        <f t="shared" ref="O242:R242" si="430">$A242*F242</f>
        <v>0.014519808</v>
      </c>
      <c r="P242" s="464">
        <f t="shared" si="430"/>
        <v>8.145612288</v>
      </c>
      <c r="Q242" s="464">
        <f t="shared" si="430"/>
        <v>13.12110038</v>
      </c>
      <c r="R242" s="461">
        <f t="shared" si="430"/>
        <v>30</v>
      </c>
      <c r="S242" s="483">
        <f t="shared" ref="S242:U242" si="431">$A242*L242</f>
        <v>4.0896576</v>
      </c>
      <c r="T242" s="483">
        <f t="shared" si="431"/>
        <v>0.9375</v>
      </c>
      <c r="U242" s="483">
        <f t="shared" si="431"/>
        <v>5.0271576</v>
      </c>
      <c r="V242" s="465" t="str">
        <f t="shared" si="426"/>
        <v>Roof frame 1689 x 3574 (compact gable edge)</v>
      </c>
      <c r="W242" s="354">
        <f t="array" ref="W242">A242*index('Project Costs'!A:A,match(V242,'Project Costs'!B:B,0),1)</f>
        <v>0</v>
      </c>
      <c r="X242" s="354">
        <f t="shared" si="429"/>
        <v>0</v>
      </c>
      <c r="Y242" s="354"/>
      <c r="Z242" s="354"/>
      <c r="AA242" s="354"/>
      <c r="AB242" s="354"/>
      <c r="AC242" s="354"/>
    </row>
    <row r="243">
      <c r="A243" s="478">
        <v>3.0</v>
      </c>
      <c r="B243" s="354" t="str">
        <f>'Bill of Quantities'!$C$131</f>
        <v>Roof Support Block 46 x 96 x 325</v>
      </c>
      <c r="C243" s="479">
        <f t="array" ref="C243">index('Bill of Quantities'!$D:$O,match($B243,'Bill of Quantities'!$C:$C,0),match(C$2,'Bill of Quantities'!$D$2:$O$2,0))</f>
        <v>46</v>
      </c>
      <c r="D243" s="479">
        <f t="array" ref="D243">index('Bill of Quantities'!$D:$O,match($B243,'Bill of Quantities'!$C:$C,0),match(D$2,'Bill of Quantities'!$D$2:$O$2,0))</f>
        <v>96</v>
      </c>
      <c r="E243" s="479">
        <f t="array" ref="E243">index('Bill of Quantities'!$D:$O,match($B243,'Bill of Quantities'!$C:$C,0),match(E$2,'Bill of Quantities'!$D$2:$O$2,0))</f>
        <v>325</v>
      </c>
      <c r="F243" s="480">
        <f t="array" ref="F243">index('Bill of Quantities'!$D:$O,match($B243,'Bill of Quantities'!$C:$C,0),match(F$2,'Bill of Quantities'!$D$2:$O$2,0))</f>
        <v>0.0014352</v>
      </c>
      <c r="G243" s="481">
        <f t="array" ref="G243">index('Bill of Quantities'!$D:$O,match($B243,'Bill of Quantities'!$C:$C,0),match(G$2,'Bill of Quantities'!$D$2:$O$2,0))</f>
        <v>0.8051472</v>
      </c>
      <c r="H243" s="481">
        <f t="array" ref="H243">index('Bill of Quantities'!$D:$O,match($B243,'Bill of Quantities'!$C:$C,0),match(H$2,'Bill of Quantities'!$D$2:$O$2,0))</f>
        <v>1.296945749</v>
      </c>
      <c r="I243" s="479">
        <f t="array" ref="I243">index('Bill of Quantities'!$D:$O,match($B243,'Bill of Quantities'!$C:$C,0),match(I$2,'Bill of Quantities'!$D$2:$O$2,0))</f>
        <v>5</v>
      </c>
      <c r="J243" s="479" t="str">
        <f t="array" ref="J243">index('Bill of Quantities'!$D:$O,match($B243,'Bill of Quantities'!$C:$C,0),match(J$2,'Bill of Quantities'!$D$2:$O$2,0))</f>
        <v>Roof</v>
      </c>
      <c r="K243" s="479" t="str">
        <f t="array" ref="K243">index('Bill of Quantities'!$D:$O,match($B243,'Bill of Quantities'!$C:$C,0),match(K$2,'Bill of Quantities'!$D$2:$O$2,0))</f>
        <v>Support Block</v>
      </c>
      <c r="L243" s="482">
        <f t="array" ref="L243">index('Bill of Quantities'!$D:$O,match($B243,'Bill of Quantities'!$C:$C,0),match(L$2,'Bill of Quantities'!$D$2:$O$2,0))</f>
        <v>0.381701376</v>
      </c>
      <c r="M243" s="482">
        <f t="array" ref="M243">index('Bill of Quantities'!$D:$O,match($B243,'Bill of Quantities'!$C:$C,0),match(M$2,'Bill of Quantities'!$D$2:$O$2,0))</f>
        <v>0.15625</v>
      </c>
      <c r="N243" s="482">
        <f t="array" ref="N243">index('Bill of Quantities'!$D:$O,match($B243,'Bill of Quantities'!$C:$C,0),match(N$2,'Bill of Quantities'!$D$2:$O$2,0))</f>
        <v>0.537951376</v>
      </c>
      <c r="O243" s="463">
        <f t="shared" ref="O243:R243" si="432">$A243*F243</f>
        <v>0.0043056</v>
      </c>
      <c r="P243" s="464">
        <f t="shared" si="432"/>
        <v>2.4154416</v>
      </c>
      <c r="Q243" s="464">
        <f t="shared" si="432"/>
        <v>3.890837246</v>
      </c>
      <c r="R243" s="461">
        <f t="shared" si="432"/>
        <v>15</v>
      </c>
      <c r="S243" s="483">
        <f t="shared" ref="S243:U243" si="433">$A243*L243</f>
        <v>1.145104128</v>
      </c>
      <c r="T243" s="483">
        <f t="shared" si="433"/>
        <v>0.46875</v>
      </c>
      <c r="U243" s="483">
        <f t="shared" si="433"/>
        <v>1.613854128</v>
      </c>
      <c r="V243" s="465" t="str">
        <f t="shared" si="426"/>
        <v>Roof frame 1689 x 3574 (compact gable edge)</v>
      </c>
      <c r="W243" s="354">
        <f t="array" ref="W243">A243*index('Project Costs'!A:A,match(V243,'Project Costs'!B:B,0),1)</f>
        <v>0</v>
      </c>
      <c r="X243" s="354">
        <f t="shared" si="429"/>
        <v>0</v>
      </c>
      <c r="Y243" s="354"/>
      <c r="Z243" s="354"/>
      <c r="AA243" s="354"/>
      <c r="AB243" s="354"/>
      <c r="AC243" s="354"/>
    </row>
    <row r="244">
      <c r="A244" s="478">
        <v>9.0</v>
      </c>
      <c r="B244" s="354" t="str">
        <f>'Bill of Quantities'!$C$108</f>
        <v>Back Batten 22 x 46 x 1220</v>
      </c>
      <c r="C244" s="479">
        <f t="array" ref="C244">index('Bill of Quantities'!$D:$O,match($B244,'Bill of Quantities'!$C:$C,0),match(C$2,'Bill of Quantities'!$D$2:$O$2,0))</f>
        <v>22</v>
      </c>
      <c r="D244" s="479">
        <f t="array" ref="D244">index('Bill of Quantities'!$D:$O,match($B244,'Bill of Quantities'!$C:$C,0),match(D$2,'Bill of Quantities'!$D$2:$O$2,0))</f>
        <v>46</v>
      </c>
      <c r="E244" s="479">
        <f t="array" ref="E244">index('Bill of Quantities'!$D:$O,match($B244,'Bill of Quantities'!$C:$C,0),match(E$2,'Bill of Quantities'!$D$2:$O$2,0))</f>
        <v>1220</v>
      </c>
      <c r="F244" s="480">
        <f t="array" ref="F244">index('Bill of Quantities'!$D:$O,match($B244,'Bill of Quantities'!$C:$C,0),match(F$2,'Bill of Quantities'!$D$2:$O$2,0))</f>
        <v>0.00123464</v>
      </c>
      <c r="G244" s="481">
        <f t="array" ref="G244">index('Bill of Quantities'!$D:$O,match($B244,'Bill of Quantities'!$C:$C,0),match(G$2,'Bill of Quantities'!$D$2:$O$2,0))</f>
        <v>0.69263304</v>
      </c>
      <c r="H244" s="481">
        <f t="array" ref="H244">index('Bill of Quantities'!$D:$O,match($B244,'Bill of Quantities'!$C:$C,0),match(H$2,'Bill of Quantities'!$D$2:$O$2,0))</f>
        <v>1.115705894</v>
      </c>
      <c r="I244" s="479">
        <f t="array" ref="I244">index('Bill of Quantities'!$D:$O,match($B244,'Bill of Quantities'!$C:$C,0),match(I$2,'Bill of Quantities'!$D$2:$O$2,0))</f>
        <v>5</v>
      </c>
      <c r="J244" s="479" t="str">
        <f t="array" ref="J244">index('Bill of Quantities'!$D:$O,match($B244,'Bill of Quantities'!$C:$C,0),match(J$2,'Bill of Quantities'!$D$2:$O$2,0))</f>
        <v>Back</v>
      </c>
      <c r="K244" s="479" t="str">
        <f t="array" ref="K244">index('Bill of Quantities'!$D:$O,match($B244,'Bill of Quantities'!$C:$C,0),match(K$2,'Bill of Quantities'!$D$2:$O$2,0))</f>
        <v>Batten</v>
      </c>
      <c r="L244" s="482">
        <f t="array" ref="L244">index('Bill of Quantities'!$D:$O,match($B244,'Bill of Quantities'!$C:$C,0),match(L$2,'Bill of Quantities'!$D$2:$O$2,0))</f>
        <v>0.322322</v>
      </c>
      <c r="M244" s="482">
        <f t="array" ref="M244">index('Bill of Quantities'!$D:$O,match($B244,'Bill of Quantities'!$C:$C,0),match(M$2,'Bill of Quantities'!$D$2:$O$2,0))</f>
        <v>0.15625</v>
      </c>
      <c r="N244" s="482">
        <f t="array" ref="N244">index('Bill of Quantities'!$D:$O,match($B244,'Bill of Quantities'!$C:$C,0),match(N$2,'Bill of Quantities'!$D$2:$O$2,0))</f>
        <v>0.478572</v>
      </c>
      <c r="O244" s="463">
        <f t="shared" ref="O244:R244" si="434">$A244*F244</f>
        <v>0.01111176</v>
      </c>
      <c r="P244" s="464">
        <f t="shared" si="434"/>
        <v>6.23369736</v>
      </c>
      <c r="Q244" s="464">
        <f t="shared" si="434"/>
        <v>10.04135305</v>
      </c>
      <c r="R244" s="461">
        <f t="shared" si="434"/>
        <v>45</v>
      </c>
      <c r="S244" s="483">
        <f t="shared" ref="S244:U244" si="435">$A244*L244</f>
        <v>2.900898</v>
      </c>
      <c r="T244" s="483">
        <f t="shared" si="435"/>
        <v>1.40625</v>
      </c>
      <c r="U244" s="483">
        <f t="shared" si="435"/>
        <v>4.307148</v>
      </c>
      <c r="V244" s="465" t="str">
        <f t="shared" si="426"/>
        <v>Roof frame 1689 x 3574 (compact gable edge)</v>
      </c>
      <c r="W244" s="354">
        <f t="array" ref="W244">A244*index('Project Costs'!A:A,match(V244,'Project Costs'!B:B,0),1)</f>
        <v>0</v>
      </c>
      <c r="X244" s="354">
        <f t="shared" si="429"/>
        <v>0</v>
      </c>
      <c r="Y244" s="354"/>
      <c r="Z244" s="354"/>
      <c r="AA244" s="354"/>
      <c r="AB244" s="354"/>
      <c r="AC244" s="354"/>
    </row>
    <row r="245">
      <c r="A245" s="478">
        <v>19.0</v>
      </c>
      <c r="B245" s="354" t="str">
        <f>'Bill of Quantities'!$C$114</f>
        <v>Facade Vertical Shiplap 22 x 96 x 1221</v>
      </c>
      <c r="C245" s="479">
        <f t="array" ref="C245">index('Bill of Quantities'!$D:$O,match($B245,'Bill of Quantities'!$C:$C,0),match(C$2,'Bill of Quantities'!$D$2:$O$2,0))</f>
        <v>22</v>
      </c>
      <c r="D245" s="479">
        <f t="array" ref="D245">index('Bill of Quantities'!$D:$O,match($B245,'Bill of Quantities'!$C:$C,0),match(D$2,'Bill of Quantities'!$D$2:$O$2,0))</f>
        <v>96</v>
      </c>
      <c r="E245" s="479">
        <f t="array" ref="E245">index('Bill of Quantities'!$D:$O,match($B245,'Bill of Quantities'!$C:$C,0),match(E$2,'Bill of Quantities'!$D$2:$O$2,0))</f>
        <v>1221</v>
      </c>
      <c r="F245" s="480">
        <f t="array" ref="F245">index('Bill of Quantities'!$D:$O,match($B245,'Bill of Quantities'!$C:$C,0),match(F$2,'Bill of Quantities'!$D$2:$O$2,0))</f>
        <v>0.002578752</v>
      </c>
      <c r="G245" s="481">
        <f t="array" ref="G245">index('Bill of Quantities'!$D:$O,match($B245,'Bill of Quantities'!$C:$C,0),match(G$2,'Bill of Quantities'!$D$2:$O$2,0))</f>
        <v>1.446679872</v>
      </c>
      <c r="H245" s="481">
        <f t="array" ref="H245">index('Bill of Quantities'!$D:$O,match($B245,'Bill of Quantities'!$C:$C,0),match(H$2,'Bill of Quantities'!$D$2:$O$2,0))</f>
        <v>2.330338241</v>
      </c>
      <c r="I245" s="479">
        <f t="array" ref="I245">index('Bill of Quantities'!$D:$O,match($B245,'Bill of Quantities'!$C:$C,0),match(I$2,'Bill of Quantities'!$D$2:$O$2,0))</f>
        <v>10</v>
      </c>
      <c r="J245" s="479" t="str">
        <f t="array" ref="J245">index('Bill of Quantities'!$D:$O,match($B245,'Bill of Quantities'!$C:$C,0),match(J$2,'Bill of Quantities'!$D$2:$O$2,0))</f>
        <v>Facade</v>
      </c>
      <c r="K245" s="479" t="str">
        <f t="array" ref="K245">index('Bill of Quantities'!$D:$O,match($B245,'Bill of Quantities'!$C:$C,0),match(K$2,'Bill of Quantities'!$D$2:$O$2,0))</f>
        <v>Vertical Shiplap</v>
      </c>
      <c r="L245" s="482">
        <f t="array" ref="L245">index('Bill of Quantities'!$D:$O,match($B245,'Bill of Quantities'!$C:$C,0),match(L$2,'Bill of Quantities'!$D$2:$O$2,0))</f>
        <v>0.837408</v>
      </c>
      <c r="M245" s="482">
        <f t="array" ref="M245">index('Bill of Quantities'!$D:$O,match($B245,'Bill of Quantities'!$C:$C,0),match(M$2,'Bill of Quantities'!$D$2:$O$2,0))</f>
        <v>0.3125</v>
      </c>
      <c r="N245" s="482">
        <f t="array" ref="N245">index('Bill of Quantities'!$D:$O,match($B245,'Bill of Quantities'!$C:$C,0),match(N$2,'Bill of Quantities'!$D$2:$O$2,0))</f>
        <v>1.149908</v>
      </c>
      <c r="O245" s="463">
        <f t="shared" ref="O245:R245" si="436">$A245*F245</f>
        <v>0.048996288</v>
      </c>
      <c r="P245" s="464">
        <f t="shared" si="436"/>
        <v>27.48691757</v>
      </c>
      <c r="Q245" s="464">
        <f t="shared" si="436"/>
        <v>44.27642658</v>
      </c>
      <c r="R245" s="461">
        <f t="shared" si="436"/>
        <v>190</v>
      </c>
      <c r="S245" s="483">
        <f t="shared" ref="S245:U245" si="437">$A245*L245</f>
        <v>15.910752</v>
      </c>
      <c r="T245" s="483">
        <f t="shared" si="437"/>
        <v>5.9375</v>
      </c>
      <c r="U245" s="483">
        <f t="shared" si="437"/>
        <v>21.848252</v>
      </c>
      <c r="V245" s="465" t="str">
        <f t="shared" si="426"/>
        <v>Roof frame 1689 x 3574 (compact gable edge)</v>
      </c>
      <c r="W245" s="354">
        <f t="array" ref="W245">A245*index('Project Costs'!A:A,match(V245,'Project Costs'!B:B,0),1)</f>
        <v>0</v>
      </c>
      <c r="X245" s="354">
        <f t="shared" si="429"/>
        <v>0</v>
      </c>
      <c r="Y245" s="354"/>
      <c r="Z245" s="354"/>
      <c r="AA245" s="354"/>
      <c r="AB245" s="354"/>
      <c r="AC245" s="354"/>
    </row>
    <row r="246">
      <c r="A246" s="478">
        <v>3.0</v>
      </c>
      <c r="B246" s="354" t="str">
        <f>'Bill of Quantities'!$C$134</f>
        <v>Roof Fascia Board 22 x 146 x 2442</v>
      </c>
      <c r="C246" s="479">
        <f t="array" ref="C246">index('Bill of Quantities'!$D:$O,match($B246,'Bill of Quantities'!$C:$C,0),match(C$2,'Bill of Quantities'!$D$2:$O$2,0))</f>
        <v>22</v>
      </c>
      <c r="D246" s="479">
        <f t="array" ref="D246">index('Bill of Quantities'!$D:$O,match($B246,'Bill of Quantities'!$C:$C,0),match(D$2,'Bill of Quantities'!$D$2:$O$2,0))</f>
        <v>146</v>
      </c>
      <c r="E246" s="479">
        <f t="array" ref="E246">index('Bill of Quantities'!$D:$O,match($B246,'Bill of Quantities'!$C:$C,0),match(E$2,'Bill of Quantities'!$D$2:$O$2,0))</f>
        <v>2442</v>
      </c>
      <c r="F246" s="480">
        <f t="array" ref="F246">index('Bill of Quantities'!$D:$O,match($B246,'Bill of Quantities'!$C:$C,0),match(F$2,'Bill of Quantities'!$D$2:$O$2,0))</f>
        <v>0.007843704</v>
      </c>
      <c r="G246" s="481">
        <f t="array" ref="G246">index('Bill of Quantities'!$D:$O,match($B246,'Bill of Quantities'!$C:$C,0),match(G$2,'Bill of Quantities'!$D$2:$O$2,0))</f>
        <v>4.400317944</v>
      </c>
      <c r="H246" s="481">
        <f t="array" ref="H246">index('Bill of Quantities'!$D:$O,match($B246,'Bill of Quantities'!$C:$C,0),match(H$2,'Bill of Quantities'!$D$2:$O$2,0))</f>
        <v>7.08811215</v>
      </c>
      <c r="I246" s="479">
        <f t="array" ref="I246">index('Bill of Quantities'!$D:$O,match($B246,'Bill of Quantities'!$C:$C,0),match(I$2,'Bill of Quantities'!$D$2:$O$2,0))</f>
        <v>5</v>
      </c>
      <c r="J246" s="479" t="str">
        <f t="array" ref="J246">index('Bill of Quantities'!$D:$O,match($B246,'Bill of Quantities'!$C:$C,0),match(J$2,'Bill of Quantities'!$D$2:$O$2,0))</f>
        <v>Roof</v>
      </c>
      <c r="K246" s="479" t="str">
        <f t="array" ref="K246">index('Bill of Quantities'!$D:$O,match($B246,'Bill of Quantities'!$C:$C,0),match(K$2,'Bill of Quantities'!$D$2:$O$2,0))</f>
        <v>Fascia Board</v>
      </c>
      <c r="L246" s="482">
        <f t="array" ref="L246">index('Bill of Quantities'!$D:$O,match($B246,'Bill of Quantities'!$C:$C,0),match(L$2,'Bill of Quantities'!$D$2:$O$2,0))</f>
        <v>2.275702</v>
      </c>
      <c r="M246" s="482">
        <f t="array" ref="M246">index('Bill of Quantities'!$D:$O,match($B246,'Bill of Quantities'!$C:$C,0),match(M$2,'Bill of Quantities'!$D$2:$O$2,0))</f>
        <v>0.15625</v>
      </c>
      <c r="N246" s="482">
        <f t="array" ref="N246">index('Bill of Quantities'!$D:$O,match($B246,'Bill of Quantities'!$C:$C,0),match(N$2,'Bill of Quantities'!$D$2:$O$2,0))</f>
        <v>2.431952</v>
      </c>
      <c r="O246" s="463">
        <f t="shared" ref="O246:R246" si="438">$A246*F246</f>
        <v>0.023531112</v>
      </c>
      <c r="P246" s="464">
        <f t="shared" si="438"/>
        <v>13.20095383</v>
      </c>
      <c r="Q246" s="464">
        <f t="shared" si="438"/>
        <v>21.26433645</v>
      </c>
      <c r="R246" s="461">
        <f t="shared" si="438"/>
        <v>15</v>
      </c>
      <c r="S246" s="483">
        <f t="shared" ref="S246:U246" si="439">$A246*L246</f>
        <v>6.827106</v>
      </c>
      <c r="T246" s="483">
        <f t="shared" si="439"/>
        <v>0.46875</v>
      </c>
      <c r="U246" s="483">
        <f t="shared" si="439"/>
        <v>7.295856</v>
      </c>
      <c r="V246" s="465" t="str">
        <f t="shared" si="426"/>
        <v>Roof frame 1689 x 3574 (compact gable edge)</v>
      </c>
      <c r="W246" s="354">
        <f t="array" ref="W246">A246*index('Project Costs'!A:A,match(V246,'Project Costs'!B:B,0),1)</f>
        <v>0</v>
      </c>
      <c r="X246" s="354">
        <f t="shared" si="429"/>
        <v>0</v>
      </c>
      <c r="Y246" s="354"/>
      <c r="Z246" s="354"/>
      <c r="AA246" s="354"/>
      <c r="AB246" s="354"/>
      <c r="AC246" s="354"/>
    </row>
    <row r="247">
      <c r="A247" s="478">
        <v>1.25</v>
      </c>
      <c r="B247" s="354" t="str">
        <f>'Bill of Quantities'!$C$53</f>
        <v>Plywood 9 x 1220 x 2440</v>
      </c>
      <c r="C247" s="479">
        <f t="array" ref="C247">index('Bill of Quantities'!$D:$O,match($B247,'Bill of Quantities'!$C:$C,0),match(C$2,'Bill of Quantities'!$D$2:$O$2,0))</f>
        <v>9</v>
      </c>
      <c r="D247" s="479">
        <f t="array" ref="D247">index('Bill of Quantities'!$D:$O,match($B247,'Bill of Quantities'!$C:$C,0),match(D$2,'Bill of Quantities'!$D$2:$O$2,0))</f>
        <v>1220</v>
      </c>
      <c r="E247" s="479">
        <f t="array" ref="E247">index('Bill of Quantities'!$D:$O,match($B247,'Bill of Quantities'!$C:$C,0),match(E$2,'Bill of Quantities'!$D$2:$O$2,0))</f>
        <v>2440</v>
      </c>
      <c r="F247" s="480">
        <f t="array" ref="F247">index('Bill of Quantities'!$D:$O,match($B247,'Bill of Quantities'!$C:$C,0),match(F$2,'Bill of Quantities'!$D$2:$O$2,0))</f>
        <v>0.0267912</v>
      </c>
      <c r="G247" s="481">
        <f t="array" ref="G247">index('Bill of Quantities'!$D:$O,match($B247,'Bill of Quantities'!$C:$C,0),match(G$2,'Bill of Quantities'!$D$2:$O$2,0))</f>
        <v>13.663512</v>
      </c>
      <c r="H247" s="481">
        <f t="array" ref="H247">index('Bill of Quantities'!$D:$O,match($B247,'Bill of Quantities'!$C:$C,0),match(H$2,'Bill of Quantities'!$D$2:$O$2,0))</f>
        <v>22.0397914</v>
      </c>
      <c r="I247" s="479">
        <f t="array" ref="I247">index('Bill of Quantities'!$D:$O,match($B247,'Bill of Quantities'!$C:$C,0),match(I$2,'Bill of Quantities'!$D$2:$O$2,0))</f>
        <v>10</v>
      </c>
      <c r="J247" s="479" t="str">
        <f t="array" ref="J247">index('Bill of Quantities'!$D:$O,match($B247,'Bill of Quantities'!$C:$C,0),match(J$2,'Bill of Quantities'!$D$2:$O$2,0))</f>
        <v>Board</v>
      </c>
      <c r="K247" s="479" t="str">
        <f t="array" ref="K247">index('Bill of Quantities'!$D:$O,match($B247,'Bill of Quantities'!$C:$C,0),match(K$2,'Bill of Quantities'!$D$2:$O$2,0))</f>
        <v>Plywood</v>
      </c>
      <c r="L247" s="482">
        <f t="array" ref="L247">index('Bill of Quantities'!$D:$O,match($B247,'Bill of Quantities'!$C:$C,0),match(L$2,'Bill of Quantities'!$D$2:$O$2,0))</f>
        <v>7.787448465</v>
      </c>
      <c r="M247" s="482">
        <f t="array" ref="M247">index('Bill of Quantities'!$D:$O,match($B247,'Bill of Quantities'!$C:$C,0),match(M$2,'Bill of Quantities'!$D$2:$O$2,0))</f>
        <v>0.3125</v>
      </c>
      <c r="N247" s="482">
        <f t="array" ref="N247">index('Bill of Quantities'!$D:$O,match($B247,'Bill of Quantities'!$C:$C,0),match(N$2,'Bill of Quantities'!$D$2:$O$2,0))</f>
        <v>8.099948465</v>
      </c>
      <c r="O247" s="463">
        <f t="shared" ref="O247:R247" si="440">$A247*F247</f>
        <v>0.033489</v>
      </c>
      <c r="P247" s="464">
        <f t="shared" si="440"/>
        <v>17.07939</v>
      </c>
      <c r="Q247" s="464">
        <f t="shared" si="440"/>
        <v>27.54973925</v>
      </c>
      <c r="R247" s="461">
        <f t="shared" si="440"/>
        <v>12.5</v>
      </c>
      <c r="S247" s="483">
        <f t="shared" ref="S247:U247" si="441">$A247*L247</f>
        <v>9.734310582</v>
      </c>
      <c r="T247" s="483">
        <f t="shared" si="441"/>
        <v>0.390625</v>
      </c>
      <c r="U247" s="483">
        <f t="shared" si="441"/>
        <v>10.12493558</v>
      </c>
      <c r="V247" s="465" t="str">
        <f t="shared" si="426"/>
        <v>Roof frame 1689 x 3574 (compact gable edge)</v>
      </c>
      <c r="W247" s="354">
        <f t="array" ref="W247">A247*index('Project Costs'!A:A,match(V247,'Project Costs'!B:B,0),1)</f>
        <v>0</v>
      </c>
      <c r="X247" s="354">
        <f t="shared" si="429"/>
        <v>0</v>
      </c>
      <c r="Y247" s="354"/>
      <c r="Z247" s="354"/>
      <c r="AA247" s="354"/>
      <c r="AB247" s="354"/>
      <c r="AC247" s="354"/>
    </row>
    <row r="248">
      <c r="A248" s="478">
        <v>4.5</v>
      </c>
      <c r="B248" s="354" t="str">
        <f>'Bill of Quantities'!$C$83</f>
        <v>Aluminium roof insulation membrane per sqm</v>
      </c>
      <c r="C248" s="479">
        <f t="array" ref="C248">index('Bill of Quantities'!$D:$O,match($B248,'Bill of Quantities'!$C:$C,0),match(C$2,'Bill of Quantities'!$D$2:$O$2,0))</f>
        <v>1000</v>
      </c>
      <c r="D248" s="479">
        <f t="array" ref="D248">index('Bill of Quantities'!$D:$O,match($B248,'Bill of Quantities'!$C:$C,0),match(D$2,'Bill of Quantities'!$D$2:$O$2,0))</f>
        <v>4</v>
      </c>
      <c r="E248" s="479">
        <f t="array" ref="E248">index('Bill of Quantities'!$D:$O,match($B248,'Bill of Quantities'!$C:$C,0),match(E$2,'Bill of Quantities'!$D$2:$O$2,0))</f>
        <v>1000</v>
      </c>
      <c r="F248" s="480">
        <f t="array" ref="F248">index('Bill of Quantities'!$D:$O,match($B248,'Bill of Quantities'!$C:$C,0),match(F$2,'Bill of Quantities'!$D$2:$O$2,0))</f>
        <v>0.004</v>
      </c>
      <c r="G248" s="481">
        <f t="array" ref="G248">index('Bill of Quantities'!$D:$O,match($B248,'Bill of Quantities'!$C:$C,0),match(G$2,'Bill of Quantities'!$D$2:$O$2,0))</f>
        <v>0.15</v>
      </c>
      <c r="H248" s="481" t="str">
        <f t="array" ref="H248">index('Bill of Quantities'!$D:$O,match($B248,'Bill of Quantities'!$C:$C,0),match(H$2,'Bill of Quantities'!$D$2:$O$2,0))</f>
        <v/>
      </c>
      <c r="I248" s="479">
        <f t="array" ref="I248">index('Bill of Quantities'!$D:$O,match($B248,'Bill of Quantities'!$C:$C,0),match(I$2,'Bill of Quantities'!$D$2:$O$2,0))</f>
        <v>6</v>
      </c>
      <c r="J248" s="479" t="str">
        <f t="array" ref="J248">index('Bill of Quantities'!$D:$O,match($B248,'Bill of Quantities'!$C:$C,0),match(J$2,'Bill of Quantities'!$D$2:$O$2,0))</f>
        <v>Insulation</v>
      </c>
      <c r="K248" s="479" t="str">
        <f t="array" ref="K248">index('Bill of Quantities'!$D:$O,match($B248,'Bill of Quantities'!$C:$C,0),match(K$2,'Bill of Quantities'!$D$2:$O$2,0))</f>
        <v>Membrane</v>
      </c>
      <c r="L248" s="482">
        <f t="array" ref="L248">index('Bill of Quantities'!$D:$O,match($B248,'Bill of Quantities'!$C:$C,0),match(L$2,'Bill of Quantities'!$D$2:$O$2,0))</f>
        <v>1.6</v>
      </c>
      <c r="M248" s="482">
        <f t="array" ref="M248">index('Bill of Quantities'!$D:$O,match($B248,'Bill of Quantities'!$C:$C,0),match(M$2,'Bill of Quantities'!$D$2:$O$2,0))</f>
        <v>0.1875</v>
      </c>
      <c r="N248" s="482">
        <f t="array" ref="N248">index('Bill of Quantities'!$D:$O,match($B248,'Bill of Quantities'!$C:$C,0),match(N$2,'Bill of Quantities'!$D$2:$O$2,0))</f>
        <v>1.7875</v>
      </c>
      <c r="O248" s="463">
        <f t="shared" ref="O248:R248" si="442">$A248*F248</f>
        <v>0.018</v>
      </c>
      <c r="P248" s="464">
        <f t="shared" si="442"/>
        <v>0.675</v>
      </c>
      <c r="Q248" s="464">
        <f t="shared" si="442"/>
        <v>0</v>
      </c>
      <c r="R248" s="461">
        <f t="shared" si="442"/>
        <v>27</v>
      </c>
      <c r="S248" s="483">
        <f t="shared" ref="S248:U248" si="443">$A248*L248</f>
        <v>7.2</v>
      </c>
      <c r="T248" s="483">
        <f t="shared" si="443"/>
        <v>0.84375</v>
      </c>
      <c r="U248" s="483">
        <f t="shared" si="443"/>
        <v>8.04375</v>
      </c>
      <c r="V248" s="465" t="str">
        <f t="shared" si="426"/>
        <v>Roof frame 1689 x 3574 (compact gable edge)</v>
      </c>
      <c r="W248" s="354">
        <f t="array" ref="W248">A248*index('Project Costs'!A:A,match(V248,'Project Costs'!B:B,0),1)</f>
        <v>0</v>
      </c>
      <c r="X248" s="354">
        <f t="shared" si="429"/>
        <v>0</v>
      </c>
      <c r="Y248" s="354"/>
      <c r="Z248" s="354"/>
      <c r="AA248" s="354"/>
      <c r="AB248" s="354"/>
      <c r="AC248" s="354"/>
    </row>
    <row r="249">
      <c r="A249" s="478">
        <f>A247*30</f>
        <v>37.5</v>
      </c>
      <c r="B249" s="354" t="str">
        <f>'Bill of Quantities'!$C$26</f>
        <v>Screw 4x40 semi threaded HBS440</v>
      </c>
      <c r="C249" s="479">
        <f t="array" ref="C249">index('Bill of Quantities'!$D:$O,match($B249,'Bill of Quantities'!$C:$C,0),match(C$2,'Bill of Quantities'!$D$2:$O$2,0))</f>
        <v>4</v>
      </c>
      <c r="D249" s="479" t="str">
        <f t="array" ref="D249">index('Bill of Quantities'!$D:$O,match($B249,'Bill of Quantities'!$C:$C,0),match(D$2,'Bill of Quantities'!$D$2:$O$2,0))</f>
        <v/>
      </c>
      <c r="E249" s="479">
        <f t="array" ref="E249">index('Bill of Quantities'!$D:$O,match($B249,'Bill of Quantities'!$C:$C,0),match(E$2,'Bill of Quantities'!$D$2:$O$2,0))</f>
        <v>40</v>
      </c>
      <c r="F249" s="485">
        <f t="array" ref="F249">index('Bill of Quantities'!$D:$O,match($B249,'Bill of Quantities'!$C:$C,0),match(F$2,'Bill of Quantities'!$D$2:$O$2,0))</f>
        <v>0.0000005026548246</v>
      </c>
      <c r="G249" s="481">
        <f t="array" ref="G249">index('Bill of Quantities'!$D:$O,match($B249,'Bill of Quantities'!$C:$C,0),match(G$2,'Bill of Quantities'!$D$2:$O$2,0))</f>
        <v>0.003870442149</v>
      </c>
      <c r="H249" s="481" t="str">
        <f t="array" ref="H249">index('Bill of Quantities'!$D:$O,match($B249,'Bill of Quantities'!$C:$C,0),match(H$2,'Bill of Quantities'!$D$2:$O$2,0))</f>
        <v/>
      </c>
      <c r="I249" s="479">
        <f t="array" ref="I249">index('Bill of Quantities'!$D:$O,match($B249,'Bill of Quantities'!$C:$C,0),match(I$2,'Bill of Quantities'!$D$2:$O$2,0))</f>
        <v>1</v>
      </c>
      <c r="J249" s="479" t="str">
        <f t="array" ref="J249">index('Bill of Quantities'!$D:$O,match($B249,'Bill of Quantities'!$C:$C,0),match(J$2,'Bill of Quantities'!$D$2:$O$2,0))</f>
        <v>Screw</v>
      </c>
      <c r="K249" s="479" t="str">
        <f t="array" ref="K249">index('Bill of Quantities'!$D:$O,match($B249,'Bill of Quantities'!$C:$C,0),match(K$2,'Bill of Quantities'!$D$2:$O$2,0))</f>
        <v>Boards</v>
      </c>
      <c r="L249" s="482">
        <f t="array" ref="L249">index('Bill of Quantities'!$D:$O,match($B249,'Bill of Quantities'!$C:$C,0),match(L$2,'Bill of Quantities'!$D$2:$O$2,0))</f>
        <v>0.012</v>
      </c>
      <c r="M249" s="482">
        <f t="array" ref="M249">index('Bill of Quantities'!$D:$O,match($B249,'Bill of Quantities'!$C:$C,0),match(M$2,'Bill of Quantities'!$D$2:$O$2,0))</f>
        <v>0.03125</v>
      </c>
      <c r="N249" s="482">
        <f t="array" ref="N249">index('Bill of Quantities'!$D:$O,match($B249,'Bill of Quantities'!$C:$C,0),match(N$2,'Bill of Quantities'!$D$2:$O$2,0))</f>
        <v>0.04325</v>
      </c>
      <c r="O249" s="463">
        <f t="shared" ref="O249:R249" si="444">$A249*F249</f>
        <v>0.00001884955592</v>
      </c>
      <c r="P249" s="464">
        <f t="shared" si="444"/>
        <v>0.1451415806</v>
      </c>
      <c r="Q249" s="464">
        <f t="shared" si="444"/>
        <v>0</v>
      </c>
      <c r="R249" s="461">
        <f t="shared" si="444"/>
        <v>37.5</v>
      </c>
      <c r="S249" s="483">
        <f t="shared" ref="S249:U249" si="445">$A249*L249</f>
        <v>0.45</v>
      </c>
      <c r="T249" s="483">
        <f t="shared" si="445"/>
        <v>1.171875</v>
      </c>
      <c r="U249" s="483">
        <f t="shared" si="445"/>
        <v>1.621875</v>
      </c>
      <c r="V249" s="465" t="str">
        <f t="shared" si="426"/>
        <v>Roof frame 1689 x 3574 (compact gable edge)</v>
      </c>
      <c r="W249" s="354">
        <f t="array" ref="W249">A249*index('Project Costs'!A:A,match(V249,'Project Costs'!B:B,0),1)</f>
        <v>0</v>
      </c>
      <c r="X249" s="354">
        <f t="shared" si="429"/>
        <v>0</v>
      </c>
      <c r="Y249" s="354"/>
      <c r="Z249" s="354"/>
      <c r="AA249" s="354"/>
      <c r="AB249" s="354"/>
      <c r="AC249" s="354"/>
    </row>
    <row r="250">
      <c r="A250" s="478">
        <f>A244*5+A245*4+40*2</f>
        <v>201</v>
      </c>
      <c r="B250" s="354" t="str">
        <f>'Bill of Quantities'!$C$27</f>
        <v>Screw 4x60 semi threaded HBS460</v>
      </c>
      <c r="C250" s="479">
        <f t="array" ref="C250">index('Bill of Quantities'!$D:$O,match($B250,'Bill of Quantities'!$C:$C,0),match(C$2,'Bill of Quantities'!$D$2:$O$2,0))</f>
        <v>4</v>
      </c>
      <c r="D250" s="479" t="str">
        <f t="array" ref="D250">index('Bill of Quantities'!$D:$O,match($B250,'Bill of Quantities'!$C:$C,0),match(D$2,'Bill of Quantities'!$D$2:$O$2,0))</f>
        <v/>
      </c>
      <c r="E250" s="479">
        <f t="array" ref="E250">index('Bill of Quantities'!$D:$O,match($B250,'Bill of Quantities'!$C:$C,0),match(E$2,'Bill of Quantities'!$D$2:$O$2,0))</f>
        <v>60</v>
      </c>
      <c r="F250" s="485">
        <f t="array" ref="F250">index('Bill of Quantities'!$D:$O,match($B250,'Bill of Quantities'!$C:$C,0),match(F$2,'Bill of Quantities'!$D$2:$O$2,0))</f>
        <v>0.0000007539822369</v>
      </c>
      <c r="G250" s="481">
        <f t="array" ref="G250">index('Bill of Quantities'!$D:$O,match($B250,'Bill of Quantities'!$C:$C,0),match(G$2,'Bill of Quantities'!$D$2:$O$2,0))</f>
        <v>0.005805663224</v>
      </c>
      <c r="H250" s="481" t="str">
        <f t="array" ref="H250">index('Bill of Quantities'!$D:$O,match($B250,'Bill of Quantities'!$C:$C,0),match(H$2,'Bill of Quantities'!$D$2:$O$2,0))</f>
        <v/>
      </c>
      <c r="I250" s="479">
        <f t="array" ref="I250">index('Bill of Quantities'!$D:$O,match($B250,'Bill of Quantities'!$C:$C,0),match(I$2,'Bill of Quantities'!$D$2:$O$2,0))</f>
        <v>1</v>
      </c>
      <c r="J250" s="479" t="str">
        <f t="array" ref="J250">index('Bill of Quantities'!$D:$O,match($B250,'Bill of Quantities'!$C:$C,0),match(J$2,'Bill of Quantities'!$D$2:$O$2,0))</f>
        <v>Screw</v>
      </c>
      <c r="K250" s="479" t="str">
        <f t="array" ref="K250">index('Bill of Quantities'!$D:$O,match($B250,'Bill of Quantities'!$C:$C,0),match(K$2,'Bill of Quantities'!$D$2:$O$2,0))</f>
        <v>Back Battens</v>
      </c>
      <c r="L250" s="482">
        <f t="array" ref="L250">index('Bill of Quantities'!$D:$O,match($B250,'Bill of Quantities'!$C:$C,0),match(L$2,'Bill of Quantities'!$D$2:$O$2,0))</f>
        <v>0.018</v>
      </c>
      <c r="M250" s="482">
        <f t="array" ref="M250">index('Bill of Quantities'!$D:$O,match($B250,'Bill of Quantities'!$C:$C,0),match(M$2,'Bill of Quantities'!$D$2:$O$2,0))</f>
        <v>0.03125</v>
      </c>
      <c r="N250" s="482">
        <f t="array" ref="N250">index('Bill of Quantities'!$D:$O,match($B250,'Bill of Quantities'!$C:$C,0),match(N$2,'Bill of Quantities'!$D$2:$O$2,0))</f>
        <v>0.04925</v>
      </c>
      <c r="O250" s="463">
        <f t="shared" ref="O250:R250" si="446">$A250*F250</f>
        <v>0.0001515504296</v>
      </c>
      <c r="P250" s="464">
        <f t="shared" si="446"/>
        <v>1.166938308</v>
      </c>
      <c r="Q250" s="464">
        <f t="shared" si="446"/>
        <v>0</v>
      </c>
      <c r="R250" s="461">
        <f t="shared" si="446"/>
        <v>201</v>
      </c>
      <c r="S250" s="483">
        <f t="shared" ref="S250:U250" si="447">$A250*L250</f>
        <v>3.618</v>
      </c>
      <c r="T250" s="483">
        <f t="shared" si="447"/>
        <v>6.28125</v>
      </c>
      <c r="U250" s="483">
        <f t="shared" si="447"/>
        <v>9.89925</v>
      </c>
      <c r="V250" s="465" t="str">
        <f t="shared" si="426"/>
        <v>Roof frame 1689 x 3574 (compact gable edge)</v>
      </c>
      <c r="W250" s="354">
        <f t="array" ref="W250">A250*index('Project Costs'!A:A,match(V250,'Project Costs'!B:B,0),1)</f>
        <v>0</v>
      </c>
      <c r="X250" s="354">
        <f t="shared" si="429"/>
        <v>0</v>
      </c>
      <c r="Y250" s="354"/>
      <c r="Z250" s="354"/>
      <c r="AA250" s="354"/>
      <c r="AB250" s="354"/>
      <c r="AC250" s="354"/>
    </row>
    <row r="251">
      <c r="A251" s="478">
        <v>10.0</v>
      </c>
      <c r="B251" s="354" t="str">
        <f>'Bill of Quantities'!$C$29</f>
        <v>Screw 6x100 semi threaded HBS6100</v>
      </c>
      <c r="C251" s="479">
        <f t="array" ref="C251">index('Bill of Quantities'!$D:$O,match($B251,'Bill of Quantities'!$C:$C,0),match(C$2,'Bill of Quantities'!$D$2:$O$2,0))</f>
        <v>6</v>
      </c>
      <c r="D251" s="479" t="str">
        <f t="array" ref="D251">index('Bill of Quantities'!$D:$O,match($B251,'Bill of Quantities'!$C:$C,0),match(D$2,'Bill of Quantities'!$D$2:$O$2,0))</f>
        <v/>
      </c>
      <c r="E251" s="479">
        <f t="array" ref="E251">index('Bill of Quantities'!$D:$O,match($B251,'Bill of Quantities'!$C:$C,0),match(E$2,'Bill of Quantities'!$D$2:$O$2,0))</f>
        <v>100</v>
      </c>
      <c r="F251" s="485">
        <f t="array" ref="F251">index('Bill of Quantities'!$D:$O,match($B251,'Bill of Quantities'!$C:$C,0),match(F$2,'Bill of Quantities'!$D$2:$O$2,0))</f>
        <v>0.000002827433388</v>
      </c>
      <c r="G251" s="481">
        <f t="array" ref="G251">index('Bill of Quantities'!$D:$O,match($B251,'Bill of Quantities'!$C:$C,0),match(G$2,'Bill of Quantities'!$D$2:$O$2,0))</f>
        <v>0.02177123709</v>
      </c>
      <c r="H251" s="481" t="str">
        <f t="array" ref="H251">index('Bill of Quantities'!$D:$O,match($B251,'Bill of Quantities'!$C:$C,0),match(H$2,'Bill of Quantities'!$D$2:$O$2,0))</f>
        <v/>
      </c>
      <c r="I251" s="479">
        <f t="array" ref="I251">index('Bill of Quantities'!$D:$O,match($B251,'Bill of Quantities'!$C:$C,0),match(I$2,'Bill of Quantities'!$D$2:$O$2,0))</f>
        <v>1</v>
      </c>
      <c r="J251" s="479" t="str">
        <f t="array" ref="J251">index('Bill of Quantities'!$D:$O,match($B251,'Bill of Quantities'!$C:$C,0),match(J$2,'Bill of Quantities'!$D$2:$O$2,0))</f>
        <v>Screw</v>
      </c>
      <c r="K251" s="479" t="str">
        <f t="array" ref="K251">index('Bill of Quantities'!$D:$O,match($B251,'Bill of Quantities'!$C:$C,0),match(K$2,'Bill of Quantities'!$D$2:$O$2,0))</f>
        <v>Frames</v>
      </c>
      <c r="L251" s="482">
        <f t="array" ref="L251">index('Bill of Quantities'!$D:$O,match($B251,'Bill of Quantities'!$C:$C,0),match(L$2,'Bill of Quantities'!$D$2:$O$2,0))</f>
        <v>0.06</v>
      </c>
      <c r="M251" s="482">
        <f t="array" ref="M251">index('Bill of Quantities'!$D:$O,match($B251,'Bill of Quantities'!$C:$C,0),match(M$2,'Bill of Quantities'!$D$2:$O$2,0))</f>
        <v>0.03125</v>
      </c>
      <c r="N251" s="482">
        <f t="array" ref="N251">index('Bill of Quantities'!$D:$O,match($B251,'Bill of Quantities'!$C:$C,0),match(N$2,'Bill of Quantities'!$D$2:$O$2,0))</f>
        <v>0.09125</v>
      </c>
      <c r="O251" s="463">
        <f t="shared" ref="O251:R251" si="448">$A251*F251</f>
        <v>0.00002827433388</v>
      </c>
      <c r="P251" s="464">
        <f t="shared" si="448"/>
        <v>0.2177123709</v>
      </c>
      <c r="Q251" s="464">
        <f t="shared" si="448"/>
        <v>0</v>
      </c>
      <c r="R251" s="461">
        <f t="shared" si="448"/>
        <v>10</v>
      </c>
      <c r="S251" s="483">
        <f t="shared" ref="S251:U251" si="449">$A251*L251</f>
        <v>0.6</v>
      </c>
      <c r="T251" s="483">
        <f t="shared" si="449"/>
        <v>0.3125</v>
      </c>
      <c r="U251" s="483">
        <f t="shared" si="449"/>
        <v>0.9125</v>
      </c>
      <c r="V251" s="465" t="str">
        <f t="shared" si="426"/>
        <v>Roof frame 1689 x 3574 (compact gable edge)</v>
      </c>
      <c r="W251" s="354">
        <f t="array" ref="W251">A251*index('Project Costs'!A:A,match(V251,'Project Costs'!B:B,0),1)</f>
        <v>0</v>
      </c>
      <c r="X251" s="354">
        <f t="shared" si="429"/>
        <v>0</v>
      </c>
      <c r="Y251" s="354"/>
      <c r="Z251" s="354"/>
      <c r="AA251" s="354"/>
      <c r="AB251" s="354"/>
      <c r="AC251" s="354"/>
    </row>
    <row r="252">
      <c r="A252" s="478">
        <f>A241*4+A242*4+A243*4</f>
        <v>52</v>
      </c>
      <c r="B252" s="354" t="str">
        <f>'Bill of Quantities'!$C$30</f>
        <v>Screw 6x120 semi threaded HBS6120</v>
      </c>
      <c r="C252" s="479">
        <f t="array" ref="C252">index('Bill of Quantities'!$D:$O,match($B252,'Bill of Quantities'!$C:$C,0),match(C$2,'Bill of Quantities'!$D$2:$O$2,0))</f>
        <v>6</v>
      </c>
      <c r="D252" s="479" t="str">
        <f t="array" ref="D252">index('Bill of Quantities'!$D:$O,match($B252,'Bill of Quantities'!$C:$C,0),match(D$2,'Bill of Quantities'!$D$2:$O$2,0))</f>
        <v/>
      </c>
      <c r="E252" s="479">
        <f t="array" ref="E252">index('Bill of Quantities'!$D:$O,match($B252,'Bill of Quantities'!$C:$C,0),match(E$2,'Bill of Quantities'!$D$2:$O$2,0))</f>
        <v>120</v>
      </c>
      <c r="F252" s="485">
        <f t="array" ref="F252">index('Bill of Quantities'!$D:$O,match($B252,'Bill of Quantities'!$C:$C,0),match(F$2,'Bill of Quantities'!$D$2:$O$2,0))</f>
        <v>0.000003392920066</v>
      </c>
      <c r="G252" s="481">
        <f t="array" ref="G252">index('Bill of Quantities'!$D:$O,match($B252,'Bill of Quantities'!$C:$C,0),match(G$2,'Bill of Quantities'!$D$2:$O$2,0))</f>
        <v>0.02612548451</v>
      </c>
      <c r="H252" s="481" t="str">
        <f t="array" ref="H252">index('Bill of Quantities'!$D:$O,match($B252,'Bill of Quantities'!$C:$C,0),match(H$2,'Bill of Quantities'!$D$2:$O$2,0))</f>
        <v/>
      </c>
      <c r="I252" s="479">
        <f t="array" ref="I252">index('Bill of Quantities'!$D:$O,match($B252,'Bill of Quantities'!$C:$C,0),match(I$2,'Bill of Quantities'!$D$2:$O$2,0))</f>
        <v>1</v>
      </c>
      <c r="J252" s="479" t="str">
        <f t="array" ref="J252">index('Bill of Quantities'!$D:$O,match($B252,'Bill of Quantities'!$C:$C,0),match(J$2,'Bill of Quantities'!$D$2:$O$2,0))</f>
        <v>Screw</v>
      </c>
      <c r="K252" s="479" t="str">
        <f t="array" ref="K252">index('Bill of Quantities'!$D:$O,match($B252,'Bill of Quantities'!$C:$C,0),match(K$2,'Bill of Quantities'!$D$2:$O$2,0))</f>
        <v>Frames</v>
      </c>
      <c r="L252" s="482">
        <f t="array" ref="L252">index('Bill of Quantities'!$D:$O,match($B252,'Bill of Quantities'!$C:$C,0),match(L$2,'Bill of Quantities'!$D$2:$O$2,0))</f>
        <v>0.06</v>
      </c>
      <c r="M252" s="482">
        <f t="array" ref="M252">index('Bill of Quantities'!$D:$O,match($B252,'Bill of Quantities'!$C:$C,0),match(M$2,'Bill of Quantities'!$D$2:$O$2,0))</f>
        <v>0.03125</v>
      </c>
      <c r="N252" s="482">
        <f t="array" ref="N252">index('Bill of Quantities'!$D:$O,match($B252,'Bill of Quantities'!$C:$C,0),match(N$2,'Bill of Quantities'!$D$2:$O$2,0))</f>
        <v>0.09125</v>
      </c>
      <c r="O252" s="463">
        <f t="shared" ref="O252:R252" si="450">$A252*F252</f>
        <v>0.0001764318434</v>
      </c>
      <c r="P252" s="464">
        <f t="shared" si="450"/>
        <v>1.358525194</v>
      </c>
      <c r="Q252" s="464">
        <f t="shared" si="450"/>
        <v>0</v>
      </c>
      <c r="R252" s="461">
        <f t="shared" si="450"/>
        <v>52</v>
      </c>
      <c r="S252" s="483">
        <f t="shared" ref="S252:U252" si="451">$A252*L252</f>
        <v>3.12</v>
      </c>
      <c r="T252" s="483">
        <f t="shared" si="451"/>
        <v>1.625</v>
      </c>
      <c r="U252" s="483">
        <f t="shared" si="451"/>
        <v>4.745</v>
      </c>
      <c r="V252" s="465" t="str">
        <f t="shared" si="426"/>
        <v>Roof frame 1689 x 3574 (compact gable edge)</v>
      </c>
      <c r="W252" s="354">
        <f t="array" ref="W252">A252*index('Project Costs'!A:A,match(V252,'Project Costs'!B:B,0),1)</f>
        <v>0</v>
      </c>
      <c r="X252" s="354">
        <f t="shared" si="429"/>
        <v>0</v>
      </c>
      <c r="Y252" s="354"/>
      <c r="Z252" s="354"/>
      <c r="AA252" s="354"/>
      <c r="AB252" s="354"/>
      <c r="AC252" s="354"/>
    </row>
    <row r="253">
      <c r="A253" s="478">
        <v>4.0</v>
      </c>
      <c r="B253" s="354" t="str">
        <f>'Bill of Quantities'!$C$31</f>
        <v>Screw 6x160 semi threaded HBS6160</v>
      </c>
      <c r="C253" s="479">
        <f t="array" ref="C253">index('Bill of Quantities'!$D:$O,match($B253,'Bill of Quantities'!$C:$C,0),match(C$2,'Bill of Quantities'!$D$2:$O$2,0))</f>
        <v>6</v>
      </c>
      <c r="D253" s="479" t="str">
        <f t="array" ref="D253">index('Bill of Quantities'!$D:$O,match($B253,'Bill of Quantities'!$C:$C,0),match(D$2,'Bill of Quantities'!$D$2:$O$2,0))</f>
        <v/>
      </c>
      <c r="E253" s="479">
        <f t="array" ref="E253">index('Bill of Quantities'!$D:$O,match($B253,'Bill of Quantities'!$C:$C,0),match(E$2,'Bill of Quantities'!$D$2:$O$2,0))</f>
        <v>160</v>
      </c>
      <c r="F253" s="485">
        <f t="array" ref="F253">index('Bill of Quantities'!$D:$O,match($B253,'Bill of Quantities'!$C:$C,0),match(F$2,'Bill of Quantities'!$D$2:$O$2,0))</f>
        <v>0.000004523893421</v>
      </c>
      <c r="G253" s="481">
        <f t="array" ref="G253">index('Bill of Quantities'!$D:$O,match($B253,'Bill of Quantities'!$C:$C,0),match(G$2,'Bill of Quantities'!$D$2:$O$2,0))</f>
        <v>0.03483397934</v>
      </c>
      <c r="H253" s="481" t="str">
        <f t="array" ref="H253">index('Bill of Quantities'!$D:$O,match($B253,'Bill of Quantities'!$C:$C,0),match(H$2,'Bill of Quantities'!$D$2:$O$2,0))</f>
        <v/>
      </c>
      <c r="I253" s="479">
        <f t="array" ref="I253">index('Bill of Quantities'!$D:$O,match($B253,'Bill of Quantities'!$C:$C,0),match(I$2,'Bill of Quantities'!$D$2:$O$2,0))</f>
        <v>1</v>
      </c>
      <c r="J253" s="479" t="str">
        <f t="array" ref="J253">index('Bill of Quantities'!$D:$O,match($B253,'Bill of Quantities'!$C:$C,0),match(J$2,'Bill of Quantities'!$D$2:$O$2,0))</f>
        <v>Screw</v>
      </c>
      <c r="K253" s="479" t="str">
        <f t="array" ref="K253">index('Bill of Quantities'!$D:$O,match($B253,'Bill of Quantities'!$C:$C,0),match(K$2,'Bill of Quantities'!$D$2:$O$2,0))</f>
        <v>Frames</v>
      </c>
      <c r="L253" s="482">
        <f t="array" ref="L253">index('Bill of Quantities'!$D:$O,match($B253,'Bill of Quantities'!$C:$C,0),match(L$2,'Bill of Quantities'!$D$2:$O$2,0))</f>
        <v>0.4189105385</v>
      </c>
      <c r="M253" s="482">
        <f t="array" ref="M253">index('Bill of Quantities'!$D:$O,match($B253,'Bill of Quantities'!$C:$C,0),match(M$2,'Bill of Quantities'!$D$2:$O$2,0))</f>
        <v>0.03125</v>
      </c>
      <c r="N253" s="482">
        <f t="array" ref="N253">index('Bill of Quantities'!$D:$O,match($B253,'Bill of Quantities'!$C:$C,0),match(N$2,'Bill of Quantities'!$D$2:$O$2,0))</f>
        <v>0.4501605385</v>
      </c>
      <c r="O253" s="463">
        <f t="shared" ref="O253:R253" si="452">$A253*F253</f>
        <v>0.00001809557368</v>
      </c>
      <c r="P253" s="464">
        <f t="shared" si="452"/>
        <v>0.1393359174</v>
      </c>
      <c r="Q253" s="464">
        <f t="shared" si="452"/>
        <v>0</v>
      </c>
      <c r="R253" s="461">
        <f t="shared" si="452"/>
        <v>4</v>
      </c>
      <c r="S253" s="483">
        <f t="shared" ref="S253:U253" si="453">$A253*L253</f>
        <v>1.675642154</v>
      </c>
      <c r="T253" s="483">
        <f t="shared" si="453"/>
        <v>0.125</v>
      </c>
      <c r="U253" s="483">
        <f t="shared" si="453"/>
        <v>1.800642154</v>
      </c>
      <c r="V253" s="465" t="str">
        <f t="shared" si="426"/>
        <v>Roof frame 1689 x 3574 (compact gable edge)</v>
      </c>
      <c r="W253" s="354">
        <f t="array" ref="W253">A253*index('Project Costs'!A:A,match(V253,'Project Costs'!B:B,0),1)</f>
        <v>0</v>
      </c>
      <c r="X253" s="354">
        <f t="shared" si="429"/>
        <v>0</v>
      </c>
      <c r="Y253" s="354"/>
      <c r="Z253" s="354"/>
      <c r="AA253" s="354"/>
      <c r="AB253" s="354"/>
      <c r="AC253" s="354"/>
    </row>
    <row r="254">
      <c r="A254" s="354"/>
      <c r="B254" s="354"/>
      <c r="C254" s="461"/>
      <c r="D254" s="461"/>
      <c r="E254" s="461"/>
      <c r="F254" s="462"/>
      <c r="G254" s="461"/>
      <c r="H254" s="461"/>
      <c r="I254" s="461"/>
      <c r="J254" s="461"/>
      <c r="K254" s="461"/>
      <c r="L254" s="461"/>
      <c r="M254" s="461"/>
      <c r="N254" s="461"/>
      <c r="O254" s="463"/>
      <c r="P254" s="464"/>
      <c r="Q254" s="464"/>
      <c r="R254" s="461"/>
      <c r="S254" s="461"/>
      <c r="T254" s="354"/>
      <c r="U254" s="354"/>
      <c r="V254" s="465"/>
      <c r="W254" s="354"/>
      <c r="X254" s="354"/>
      <c r="Y254" s="354"/>
      <c r="Z254" s="354"/>
      <c r="AA254" s="354"/>
      <c r="AB254" s="354"/>
      <c r="AC254" s="354"/>
    </row>
    <row r="255">
      <c r="A255" s="468" t="s">
        <v>122</v>
      </c>
      <c r="B255" s="469"/>
      <c r="C255" s="487">
        <v>1221.0</v>
      </c>
      <c r="D255" s="487">
        <f>6+100+22</f>
        <v>128</v>
      </c>
      <c r="E255" s="487">
        <f>4194+22</f>
        <v>4216</v>
      </c>
      <c r="F255" s="488">
        <f>E255*D255*C255*0.0000000001</f>
        <v>0.0658910208</v>
      </c>
      <c r="G255" s="473"/>
      <c r="H255" s="473"/>
      <c r="I255" s="473"/>
      <c r="J255" s="470"/>
      <c r="K255" s="470"/>
      <c r="L255" s="470"/>
      <c r="M255" s="470"/>
      <c r="N255" s="470"/>
      <c r="O255" s="474"/>
      <c r="P255" s="475"/>
      <c r="Q255" s="475"/>
      <c r="R255" s="475"/>
      <c r="S255" s="504"/>
      <c r="T255" s="504"/>
      <c r="U255" s="504"/>
      <c r="V255" s="465" t="str">
        <f t="shared" ref="V255:V269" si="456">$A$255</f>
        <v>Roof frame 1221 x 4194 (standard gable)</v>
      </c>
      <c r="W255" s="476"/>
      <c r="X255" s="476"/>
      <c r="Y255" s="476">
        <f>C255*E255*0.000001</f>
        <v>5.147736</v>
      </c>
      <c r="Z255" s="476"/>
      <c r="AA255" s="476"/>
      <c r="AB255" s="476"/>
      <c r="AC255" s="476"/>
    </row>
    <row r="256">
      <c r="A256" s="478">
        <v>2.0</v>
      </c>
      <c r="B256" s="354" t="str">
        <f>'Bill of Quantities'!$C$121</f>
        <v>Roof Main Beam 46 x 96 x 1221</v>
      </c>
      <c r="C256" s="479">
        <f t="array" ref="C256">index('Bill of Quantities'!$D:$O,match($B256,'Bill of Quantities'!$C:$C,0),match(C$2,'Bill of Quantities'!$D$2:$O$2,0))</f>
        <v>46</v>
      </c>
      <c r="D256" s="479">
        <f t="array" ref="D256">index('Bill of Quantities'!$D:$O,match($B256,'Bill of Quantities'!$C:$C,0),match(D$2,'Bill of Quantities'!$D$2:$O$2,0))</f>
        <v>96</v>
      </c>
      <c r="E256" s="479">
        <f t="array" ref="E256">index('Bill of Quantities'!$D:$O,match($B256,'Bill of Quantities'!$C:$C,0),match(E$2,'Bill of Quantities'!$D$2:$O$2,0))</f>
        <v>1221</v>
      </c>
      <c r="F256" s="480">
        <f t="array" ref="F256">index('Bill of Quantities'!$D:$O,match($B256,'Bill of Quantities'!$C:$C,0),match(F$2,'Bill of Quantities'!$D$2:$O$2,0))</f>
        <v>0.005391936</v>
      </c>
      <c r="G256" s="481">
        <f t="array" ref="G256">index('Bill of Quantities'!$D:$O,match($B256,'Bill of Quantities'!$C:$C,0),match(G$2,'Bill of Quantities'!$D$2:$O$2,0))</f>
        <v>3.024876096</v>
      </c>
      <c r="H256" s="481">
        <f t="array" ref="H256">index('Bill of Quantities'!$D:$O,match($B256,'Bill of Quantities'!$C:$C,0),match(H$2,'Bill of Quantities'!$D$2:$O$2,0))</f>
        <v>4.872525413</v>
      </c>
      <c r="I256" s="479">
        <f t="array" ref="I256">index('Bill of Quantities'!$D:$O,match($B256,'Bill of Quantities'!$C:$C,0),match(I$2,'Bill of Quantities'!$D$2:$O$2,0))</f>
        <v>5</v>
      </c>
      <c r="J256" s="479" t="str">
        <f t="array" ref="J256">index('Bill of Quantities'!$D:$O,match($B256,'Bill of Quantities'!$C:$C,0),match(J$2,'Bill of Quantities'!$D$2:$O$2,0))</f>
        <v>Roof</v>
      </c>
      <c r="K256" s="479" t="str">
        <f t="array" ref="K256">index('Bill of Quantities'!$D:$O,match($B256,'Bill of Quantities'!$C:$C,0),match(K$2,'Bill of Quantities'!$D$2:$O$2,0))</f>
        <v>Main Beam</v>
      </c>
      <c r="L256" s="482">
        <f t="array" ref="L256">index('Bill of Quantities'!$D:$O,match($B256,'Bill of Quantities'!$C:$C,0),match(L$2,'Bill of Quantities'!$D$2:$O$2,0))</f>
        <v>1.3632192</v>
      </c>
      <c r="M256" s="482">
        <f t="array" ref="M256">index('Bill of Quantities'!$D:$O,match($B256,'Bill of Quantities'!$C:$C,0),match(M$2,'Bill of Quantities'!$D$2:$O$2,0))</f>
        <v>0.15625</v>
      </c>
      <c r="N256" s="482">
        <f t="array" ref="N256">index('Bill of Quantities'!$D:$O,match($B256,'Bill of Quantities'!$C:$C,0),match(N$2,'Bill of Quantities'!$D$2:$O$2,0))</f>
        <v>1.5194692</v>
      </c>
      <c r="O256" s="463">
        <f t="shared" ref="O256:R256" si="454">$A256*F256</f>
        <v>0.010783872</v>
      </c>
      <c r="P256" s="464">
        <f t="shared" si="454"/>
        <v>6.049752192</v>
      </c>
      <c r="Q256" s="464">
        <f t="shared" si="454"/>
        <v>9.745050826</v>
      </c>
      <c r="R256" s="461">
        <f t="shared" si="454"/>
        <v>10</v>
      </c>
      <c r="S256" s="483">
        <f t="shared" ref="S256:U256" si="455">$A256*L256</f>
        <v>2.7264384</v>
      </c>
      <c r="T256" s="483">
        <f t="shared" si="455"/>
        <v>0.3125</v>
      </c>
      <c r="U256" s="483">
        <f t="shared" si="455"/>
        <v>3.0389384</v>
      </c>
      <c r="V256" s="465" t="str">
        <f t="shared" si="456"/>
        <v>Roof frame 1221 x 4194 (standard gable)</v>
      </c>
      <c r="W256" s="354">
        <f t="array" ref="W256">A256*index('Project Costs'!A:A,match(V256,'Project Costs'!B:B,0),1)</f>
        <v>0</v>
      </c>
      <c r="X256" s="354">
        <f t="shared" ref="X256:X269" si="459">W256*R256/60</f>
        <v>0</v>
      </c>
      <c r="Y256" s="354"/>
      <c r="Z256" s="354"/>
      <c r="AA256" s="354"/>
      <c r="AB256" s="354"/>
      <c r="AC256" s="354"/>
    </row>
    <row r="257">
      <c r="A257" s="478">
        <v>3.0</v>
      </c>
      <c r="B257" s="354" t="str">
        <f>'Bill of Quantities'!$C$127</f>
        <v>Roof Sub Beam 46 x 96 x 4094</v>
      </c>
      <c r="C257" s="479">
        <f t="array" ref="C257">index('Bill of Quantities'!$D:$O,match($B257,'Bill of Quantities'!$C:$C,0),match(C$2,'Bill of Quantities'!$D$2:$O$2,0))</f>
        <v>46</v>
      </c>
      <c r="D257" s="479">
        <f t="array" ref="D257">index('Bill of Quantities'!$D:$O,match($B257,'Bill of Quantities'!$C:$C,0),match(D$2,'Bill of Quantities'!$D$2:$O$2,0))</f>
        <v>96</v>
      </c>
      <c r="E257" s="479">
        <f t="array" ref="E257">index('Bill of Quantities'!$D:$O,match($B257,'Bill of Quantities'!$C:$C,0),match(E$2,'Bill of Quantities'!$D$2:$O$2,0))</f>
        <v>4094</v>
      </c>
      <c r="F257" s="480">
        <f t="array" ref="F257">index('Bill of Quantities'!$D:$O,match($B257,'Bill of Quantities'!$C:$C,0),match(F$2,'Bill of Quantities'!$D$2:$O$2,0))</f>
        <v>0.018079104</v>
      </c>
      <c r="G257" s="481">
        <f t="array" ref="G257">index('Bill of Quantities'!$D:$O,match($B257,'Bill of Quantities'!$C:$C,0),match(G$2,'Bill of Quantities'!$D$2:$O$2,0))</f>
        <v>10.14237734</v>
      </c>
      <c r="H257" s="481">
        <f t="array" ref="H257">index('Bill of Quantities'!$D:$O,match($B257,'Bill of Quantities'!$C:$C,0),match(H$2,'Bill of Quantities'!$D$2:$O$2,0))</f>
        <v>16.33752583</v>
      </c>
      <c r="I257" s="479">
        <f t="array" ref="I257">index('Bill of Quantities'!$D:$O,match($B257,'Bill of Quantities'!$C:$C,0),match(I$2,'Bill of Quantities'!$D$2:$O$2,0))</f>
        <v>5</v>
      </c>
      <c r="J257" s="479" t="str">
        <f t="array" ref="J257">index('Bill of Quantities'!$D:$O,match($B257,'Bill of Quantities'!$C:$C,0),match(J$2,'Bill of Quantities'!$D$2:$O$2,0))</f>
        <v>Roof</v>
      </c>
      <c r="K257" s="479" t="str">
        <f t="array" ref="K257">index('Bill of Quantities'!$D:$O,match($B257,'Bill of Quantities'!$C:$C,0),match(K$2,'Bill of Quantities'!$D$2:$O$2,0))</f>
        <v>Sub Beam</v>
      </c>
      <c r="L257" s="482">
        <f t="array" ref="L257">index('Bill of Quantities'!$D:$O,match($B257,'Bill of Quantities'!$C:$C,0),match(L$2,'Bill of Quantities'!$D$2:$O$2,0))</f>
        <v>4.729536</v>
      </c>
      <c r="M257" s="482">
        <f t="array" ref="M257">index('Bill of Quantities'!$D:$O,match($B257,'Bill of Quantities'!$C:$C,0),match(M$2,'Bill of Quantities'!$D$2:$O$2,0))</f>
        <v>0.15625</v>
      </c>
      <c r="N257" s="482">
        <f t="array" ref="N257">index('Bill of Quantities'!$D:$O,match($B257,'Bill of Quantities'!$C:$C,0),match(N$2,'Bill of Quantities'!$D$2:$O$2,0))</f>
        <v>4.885786</v>
      </c>
      <c r="O257" s="463">
        <f t="shared" ref="O257:R257" si="457">$A257*F257</f>
        <v>0.054237312</v>
      </c>
      <c r="P257" s="464">
        <f t="shared" si="457"/>
        <v>30.42713203</v>
      </c>
      <c r="Q257" s="464">
        <f t="shared" si="457"/>
        <v>49.0125775</v>
      </c>
      <c r="R257" s="461">
        <f t="shared" si="457"/>
        <v>15</v>
      </c>
      <c r="S257" s="483">
        <f t="shared" ref="S257:U257" si="458">$A257*L257</f>
        <v>14.188608</v>
      </c>
      <c r="T257" s="483">
        <f t="shared" si="458"/>
        <v>0.46875</v>
      </c>
      <c r="U257" s="483">
        <f t="shared" si="458"/>
        <v>14.657358</v>
      </c>
      <c r="V257" s="465" t="str">
        <f t="shared" si="456"/>
        <v>Roof frame 1221 x 4194 (standard gable)</v>
      </c>
      <c r="W257" s="354">
        <f t="array" ref="W257">A257*index('Project Costs'!A:A,match(V257,'Project Costs'!B:B,0),1)</f>
        <v>0</v>
      </c>
      <c r="X257" s="354">
        <f t="shared" si="459"/>
        <v>0</v>
      </c>
      <c r="Y257" s="354"/>
      <c r="Z257" s="354"/>
      <c r="AA257" s="354"/>
      <c r="AB257" s="354"/>
      <c r="AC257" s="354"/>
    </row>
    <row r="258">
      <c r="A258" s="478">
        <v>6.0</v>
      </c>
      <c r="B258" s="354" t="str">
        <f>'Bill of Quantities'!$C$132</f>
        <v>Roof Support Block 46 x 96 x 548</v>
      </c>
      <c r="C258" s="479">
        <f t="array" ref="C258">index('Bill of Quantities'!$D:$O,match($B258,'Bill of Quantities'!$C:$C,0),match(C$2,'Bill of Quantities'!$D$2:$O$2,0))</f>
        <v>46</v>
      </c>
      <c r="D258" s="479">
        <f t="array" ref="D258">index('Bill of Quantities'!$D:$O,match($B258,'Bill of Quantities'!$C:$C,0),match(D$2,'Bill of Quantities'!$D$2:$O$2,0))</f>
        <v>96</v>
      </c>
      <c r="E258" s="479">
        <f t="array" ref="E258">index('Bill of Quantities'!$D:$O,match($B258,'Bill of Quantities'!$C:$C,0),match(E$2,'Bill of Quantities'!$D$2:$O$2,0))</f>
        <v>548</v>
      </c>
      <c r="F258" s="480">
        <f t="array" ref="F258">index('Bill of Quantities'!$D:$O,match($B258,'Bill of Quantities'!$C:$C,0),match(F$2,'Bill of Quantities'!$D$2:$O$2,0))</f>
        <v>0.002419968</v>
      </c>
      <c r="G258" s="481">
        <f t="array" ref="G258">index('Bill of Quantities'!$D:$O,match($B258,'Bill of Quantities'!$C:$C,0),match(G$2,'Bill of Quantities'!$D$2:$O$2,0))</f>
        <v>1.357602048</v>
      </c>
      <c r="H258" s="481">
        <f t="array" ref="H258">index('Bill of Quantities'!$D:$O,match($B258,'Bill of Quantities'!$C:$C,0),match(H$2,'Bill of Quantities'!$D$2:$O$2,0))</f>
        <v>2.186850063</v>
      </c>
      <c r="I258" s="479">
        <f t="array" ref="I258">index('Bill of Quantities'!$D:$O,match($B258,'Bill of Quantities'!$C:$C,0),match(I$2,'Bill of Quantities'!$D$2:$O$2,0))</f>
        <v>5</v>
      </c>
      <c r="J258" s="479" t="str">
        <f t="array" ref="J258">index('Bill of Quantities'!$D:$O,match($B258,'Bill of Quantities'!$C:$C,0),match(J$2,'Bill of Quantities'!$D$2:$O$2,0))</f>
        <v>Roof</v>
      </c>
      <c r="K258" s="479" t="str">
        <f t="array" ref="K258">index('Bill of Quantities'!$D:$O,match($B258,'Bill of Quantities'!$C:$C,0),match(K$2,'Bill of Quantities'!$D$2:$O$2,0))</f>
        <v>Support Block</v>
      </c>
      <c r="L258" s="482">
        <f t="array" ref="L258">index('Bill of Quantities'!$D:$O,match($B258,'Bill of Quantities'!$C:$C,0),match(L$2,'Bill of Quantities'!$D$2:$O$2,0))</f>
        <v>0.6816096</v>
      </c>
      <c r="M258" s="482">
        <f t="array" ref="M258">index('Bill of Quantities'!$D:$O,match($B258,'Bill of Quantities'!$C:$C,0),match(M$2,'Bill of Quantities'!$D$2:$O$2,0))</f>
        <v>0.15625</v>
      </c>
      <c r="N258" s="482">
        <f t="array" ref="N258">index('Bill of Quantities'!$D:$O,match($B258,'Bill of Quantities'!$C:$C,0),match(N$2,'Bill of Quantities'!$D$2:$O$2,0))</f>
        <v>0.8378596</v>
      </c>
      <c r="O258" s="463">
        <f t="shared" ref="O258:R258" si="460">$A258*F258</f>
        <v>0.014519808</v>
      </c>
      <c r="P258" s="464">
        <f t="shared" si="460"/>
        <v>8.145612288</v>
      </c>
      <c r="Q258" s="464">
        <f t="shared" si="460"/>
        <v>13.12110038</v>
      </c>
      <c r="R258" s="461">
        <f t="shared" si="460"/>
        <v>30</v>
      </c>
      <c r="S258" s="483">
        <f t="shared" ref="S258:U258" si="461">$A258*L258</f>
        <v>4.0896576</v>
      </c>
      <c r="T258" s="483">
        <f t="shared" si="461"/>
        <v>0.9375</v>
      </c>
      <c r="U258" s="483">
        <f t="shared" si="461"/>
        <v>5.0271576</v>
      </c>
      <c r="V258" s="465" t="str">
        <f t="shared" si="456"/>
        <v>Roof frame 1221 x 4194 (standard gable)</v>
      </c>
      <c r="W258" s="354">
        <f t="array" ref="W258">A258*index('Project Costs'!A:A,match(V258,'Project Costs'!B:B,0),1)</f>
        <v>0</v>
      </c>
      <c r="X258" s="354">
        <f t="shared" si="459"/>
        <v>0</v>
      </c>
      <c r="Y258" s="354"/>
      <c r="Z258" s="354"/>
      <c r="AA258" s="354"/>
      <c r="AB258" s="354"/>
      <c r="AC258" s="354"/>
    </row>
    <row r="259">
      <c r="A259" s="478">
        <v>0.0</v>
      </c>
      <c r="B259" s="354" t="str">
        <f>'Bill of Quantities'!$C$131</f>
        <v>Roof Support Block 46 x 96 x 325</v>
      </c>
      <c r="C259" s="479">
        <f t="array" ref="C259">index('Bill of Quantities'!$D:$O,match($B259,'Bill of Quantities'!$C:$C,0),match(C$2,'Bill of Quantities'!$D$2:$O$2,0))</f>
        <v>46</v>
      </c>
      <c r="D259" s="479">
        <f t="array" ref="D259">index('Bill of Quantities'!$D:$O,match($B259,'Bill of Quantities'!$C:$C,0),match(D$2,'Bill of Quantities'!$D$2:$O$2,0))</f>
        <v>96</v>
      </c>
      <c r="E259" s="479">
        <f t="array" ref="E259">index('Bill of Quantities'!$D:$O,match($B259,'Bill of Quantities'!$C:$C,0),match(E$2,'Bill of Quantities'!$D$2:$O$2,0))</f>
        <v>325</v>
      </c>
      <c r="F259" s="480">
        <f t="array" ref="F259">index('Bill of Quantities'!$D:$O,match($B259,'Bill of Quantities'!$C:$C,0),match(F$2,'Bill of Quantities'!$D$2:$O$2,0))</f>
        <v>0.0014352</v>
      </c>
      <c r="G259" s="481">
        <f t="array" ref="G259">index('Bill of Quantities'!$D:$O,match($B259,'Bill of Quantities'!$C:$C,0),match(G$2,'Bill of Quantities'!$D$2:$O$2,0))</f>
        <v>0.8051472</v>
      </c>
      <c r="H259" s="481">
        <f t="array" ref="H259">index('Bill of Quantities'!$D:$O,match($B259,'Bill of Quantities'!$C:$C,0),match(H$2,'Bill of Quantities'!$D$2:$O$2,0))</f>
        <v>1.296945749</v>
      </c>
      <c r="I259" s="479">
        <f t="array" ref="I259">index('Bill of Quantities'!$D:$O,match($B259,'Bill of Quantities'!$C:$C,0),match(I$2,'Bill of Quantities'!$D$2:$O$2,0))</f>
        <v>5</v>
      </c>
      <c r="J259" s="479" t="str">
        <f t="array" ref="J259">index('Bill of Quantities'!$D:$O,match($B259,'Bill of Quantities'!$C:$C,0),match(J$2,'Bill of Quantities'!$D$2:$O$2,0))</f>
        <v>Roof</v>
      </c>
      <c r="K259" s="479" t="str">
        <f t="array" ref="K259">index('Bill of Quantities'!$D:$O,match($B259,'Bill of Quantities'!$C:$C,0),match(K$2,'Bill of Quantities'!$D$2:$O$2,0))</f>
        <v>Support Block</v>
      </c>
      <c r="L259" s="482">
        <f t="array" ref="L259">index('Bill of Quantities'!$D:$O,match($B259,'Bill of Quantities'!$C:$C,0),match(L$2,'Bill of Quantities'!$D$2:$O$2,0))</f>
        <v>0.381701376</v>
      </c>
      <c r="M259" s="482">
        <f t="array" ref="M259">index('Bill of Quantities'!$D:$O,match($B259,'Bill of Quantities'!$C:$C,0),match(M$2,'Bill of Quantities'!$D$2:$O$2,0))</f>
        <v>0.15625</v>
      </c>
      <c r="N259" s="482">
        <f t="array" ref="N259">index('Bill of Quantities'!$D:$O,match($B259,'Bill of Quantities'!$C:$C,0),match(N$2,'Bill of Quantities'!$D$2:$O$2,0))</f>
        <v>0.537951376</v>
      </c>
      <c r="O259" s="463">
        <f t="shared" ref="O259:R259" si="462">$A259*F259</f>
        <v>0</v>
      </c>
      <c r="P259" s="464">
        <f t="shared" si="462"/>
        <v>0</v>
      </c>
      <c r="Q259" s="464">
        <f t="shared" si="462"/>
        <v>0</v>
      </c>
      <c r="R259" s="461">
        <f t="shared" si="462"/>
        <v>0</v>
      </c>
      <c r="S259" s="483">
        <f t="shared" ref="S259:U259" si="463">$A259*L259</f>
        <v>0</v>
      </c>
      <c r="T259" s="483">
        <f t="shared" si="463"/>
        <v>0</v>
      </c>
      <c r="U259" s="483">
        <f t="shared" si="463"/>
        <v>0</v>
      </c>
      <c r="V259" s="465" t="str">
        <f t="shared" si="456"/>
        <v>Roof frame 1221 x 4194 (standard gable)</v>
      </c>
      <c r="W259" s="354">
        <f t="array" ref="W259">A259*index('Project Costs'!A:A,match(V259,'Project Costs'!B:B,0),1)</f>
        <v>0</v>
      </c>
      <c r="X259" s="354">
        <f t="shared" si="459"/>
        <v>0</v>
      </c>
      <c r="Y259" s="354"/>
      <c r="Z259" s="354"/>
      <c r="AA259" s="354"/>
      <c r="AB259" s="354"/>
      <c r="AC259" s="354"/>
    </row>
    <row r="260">
      <c r="A260" s="478">
        <v>9.0</v>
      </c>
      <c r="B260" s="354" t="str">
        <f>'Bill of Quantities'!$C$108</f>
        <v>Back Batten 22 x 46 x 1220</v>
      </c>
      <c r="C260" s="479">
        <f t="array" ref="C260">index('Bill of Quantities'!$D:$O,match($B260,'Bill of Quantities'!$C:$C,0),match(C$2,'Bill of Quantities'!$D$2:$O$2,0))</f>
        <v>22</v>
      </c>
      <c r="D260" s="479">
        <f t="array" ref="D260">index('Bill of Quantities'!$D:$O,match($B260,'Bill of Quantities'!$C:$C,0),match(D$2,'Bill of Quantities'!$D$2:$O$2,0))</f>
        <v>46</v>
      </c>
      <c r="E260" s="479">
        <f t="array" ref="E260">index('Bill of Quantities'!$D:$O,match($B260,'Bill of Quantities'!$C:$C,0),match(E$2,'Bill of Quantities'!$D$2:$O$2,0))</f>
        <v>1220</v>
      </c>
      <c r="F260" s="480">
        <f t="array" ref="F260">index('Bill of Quantities'!$D:$O,match($B260,'Bill of Quantities'!$C:$C,0),match(F$2,'Bill of Quantities'!$D$2:$O$2,0))</f>
        <v>0.00123464</v>
      </c>
      <c r="G260" s="481">
        <f t="array" ref="G260">index('Bill of Quantities'!$D:$O,match($B260,'Bill of Quantities'!$C:$C,0),match(G$2,'Bill of Quantities'!$D$2:$O$2,0))</f>
        <v>0.69263304</v>
      </c>
      <c r="H260" s="481">
        <f t="array" ref="H260">index('Bill of Quantities'!$D:$O,match($B260,'Bill of Quantities'!$C:$C,0),match(H$2,'Bill of Quantities'!$D$2:$O$2,0))</f>
        <v>1.115705894</v>
      </c>
      <c r="I260" s="479">
        <f t="array" ref="I260">index('Bill of Quantities'!$D:$O,match($B260,'Bill of Quantities'!$C:$C,0),match(I$2,'Bill of Quantities'!$D$2:$O$2,0))</f>
        <v>5</v>
      </c>
      <c r="J260" s="479" t="str">
        <f t="array" ref="J260">index('Bill of Quantities'!$D:$O,match($B260,'Bill of Quantities'!$C:$C,0),match(J$2,'Bill of Quantities'!$D$2:$O$2,0))</f>
        <v>Back</v>
      </c>
      <c r="K260" s="479" t="str">
        <f t="array" ref="K260">index('Bill of Quantities'!$D:$O,match($B260,'Bill of Quantities'!$C:$C,0),match(K$2,'Bill of Quantities'!$D$2:$O$2,0))</f>
        <v>Batten</v>
      </c>
      <c r="L260" s="482">
        <f t="array" ref="L260">index('Bill of Quantities'!$D:$O,match($B260,'Bill of Quantities'!$C:$C,0),match(L$2,'Bill of Quantities'!$D$2:$O$2,0))</f>
        <v>0.322322</v>
      </c>
      <c r="M260" s="482">
        <f t="array" ref="M260">index('Bill of Quantities'!$D:$O,match($B260,'Bill of Quantities'!$C:$C,0),match(M$2,'Bill of Quantities'!$D$2:$O$2,0))</f>
        <v>0.15625</v>
      </c>
      <c r="N260" s="482">
        <f t="array" ref="N260">index('Bill of Quantities'!$D:$O,match($B260,'Bill of Quantities'!$C:$C,0),match(N$2,'Bill of Quantities'!$D$2:$O$2,0))</f>
        <v>0.478572</v>
      </c>
      <c r="O260" s="463">
        <f t="shared" ref="O260:R260" si="464">$A260*F260</f>
        <v>0.01111176</v>
      </c>
      <c r="P260" s="464">
        <f t="shared" si="464"/>
        <v>6.23369736</v>
      </c>
      <c r="Q260" s="464">
        <f t="shared" si="464"/>
        <v>10.04135305</v>
      </c>
      <c r="R260" s="461">
        <f t="shared" si="464"/>
        <v>45</v>
      </c>
      <c r="S260" s="483">
        <f t="shared" ref="S260:U260" si="465">$A260*L260</f>
        <v>2.900898</v>
      </c>
      <c r="T260" s="483">
        <f t="shared" si="465"/>
        <v>1.40625</v>
      </c>
      <c r="U260" s="483">
        <f t="shared" si="465"/>
        <v>4.307148</v>
      </c>
      <c r="V260" s="465" t="str">
        <f t="shared" si="456"/>
        <v>Roof frame 1221 x 4194 (standard gable)</v>
      </c>
      <c r="W260" s="354">
        <f t="array" ref="W260">A260*index('Project Costs'!A:A,match(V260,'Project Costs'!B:B,0),1)</f>
        <v>0</v>
      </c>
      <c r="X260" s="354">
        <f t="shared" si="459"/>
        <v>0</v>
      </c>
      <c r="Y260" s="354"/>
      <c r="Z260" s="354"/>
      <c r="AA260" s="354"/>
      <c r="AB260" s="354"/>
      <c r="AC260" s="354"/>
    </row>
    <row r="261">
      <c r="A261" s="478">
        <v>5.0</v>
      </c>
      <c r="B261" s="354" t="str">
        <f>'Bill of Quantities'!$C$114</f>
        <v>Facade Vertical Shiplap 22 x 96 x 1221</v>
      </c>
      <c r="C261" s="479">
        <f t="array" ref="C261">index('Bill of Quantities'!$D:$O,match($B261,'Bill of Quantities'!$C:$C,0),match(C$2,'Bill of Quantities'!$D$2:$O$2,0))</f>
        <v>22</v>
      </c>
      <c r="D261" s="479">
        <f t="array" ref="D261">index('Bill of Quantities'!$D:$O,match($B261,'Bill of Quantities'!$C:$C,0),match(D$2,'Bill of Quantities'!$D$2:$O$2,0))</f>
        <v>96</v>
      </c>
      <c r="E261" s="479">
        <f t="array" ref="E261">index('Bill of Quantities'!$D:$O,match($B261,'Bill of Quantities'!$C:$C,0),match(E$2,'Bill of Quantities'!$D$2:$O$2,0))</f>
        <v>1221</v>
      </c>
      <c r="F261" s="480">
        <f t="array" ref="F261">index('Bill of Quantities'!$D:$O,match($B261,'Bill of Quantities'!$C:$C,0),match(F$2,'Bill of Quantities'!$D$2:$O$2,0))</f>
        <v>0.002578752</v>
      </c>
      <c r="G261" s="481">
        <f t="array" ref="G261">index('Bill of Quantities'!$D:$O,match($B261,'Bill of Quantities'!$C:$C,0),match(G$2,'Bill of Quantities'!$D$2:$O$2,0))</f>
        <v>1.446679872</v>
      </c>
      <c r="H261" s="481">
        <f t="array" ref="H261">index('Bill of Quantities'!$D:$O,match($B261,'Bill of Quantities'!$C:$C,0),match(H$2,'Bill of Quantities'!$D$2:$O$2,0))</f>
        <v>2.330338241</v>
      </c>
      <c r="I261" s="479">
        <f t="array" ref="I261">index('Bill of Quantities'!$D:$O,match($B261,'Bill of Quantities'!$C:$C,0),match(I$2,'Bill of Quantities'!$D$2:$O$2,0))</f>
        <v>10</v>
      </c>
      <c r="J261" s="479" t="str">
        <f t="array" ref="J261">index('Bill of Quantities'!$D:$O,match($B261,'Bill of Quantities'!$C:$C,0),match(J$2,'Bill of Quantities'!$D$2:$O$2,0))</f>
        <v>Facade</v>
      </c>
      <c r="K261" s="479" t="str">
        <f t="array" ref="K261">index('Bill of Quantities'!$D:$O,match($B261,'Bill of Quantities'!$C:$C,0),match(K$2,'Bill of Quantities'!$D$2:$O$2,0))</f>
        <v>Vertical Shiplap</v>
      </c>
      <c r="L261" s="482">
        <f t="array" ref="L261">index('Bill of Quantities'!$D:$O,match($B261,'Bill of Quantities'!$C:$C,0),match(L$2,'Bill of Quantities'!$D$2:$O$2,0))</f>
        <v>0.837408</v>
      </c>
      <c r="M261" s="482">
        <f t="array" ref="M261">index('Bill of Quantities'!$D:$O,match($B261,'Bill of Quantities'!$C:$C,0),match(M$2,'Bill of Quantities'!$D$2:$O$2,0))</f>
        <v>0.3125</v>
      </c>
      <c r="N261" s="482">
        <f t="array" ref="N261">index('Bill of Quantities'!$D:$O,match($B261,'Bill of Quantities'!$C:$C,0),match(N$2,'Bill of Quantities'!$D$2:$O$2,0))</f>
        <v>1.149908</v>
      </c>
      <c r="O261" s="463">
        <f t="shared" ref="O261:R261" si="466">$A261*F261</f>
        <v>0.01289376</v>
      </c>
      <c r="P261" s="464">
        <f t="shared" si="466"/>
        <v>7.23339936</v>
      </c>
      <c r="Q261" s="464">
        <f t="shared" si="466"/>
        <v>11.65169121</v>
      </c>
      <c r="R261" s="461">
        <f t="shared" si="466"/>
        <v>50</v>
      </c>
      <c r="S261" s="483">
        <f t="shared" ref="S261:U261" si="467">$A261*L261</f>
        <v>4.18704</v>
      </c>
      <c r="T261" s="483">
        <f t="shared" si="467"/>
        <v>1.5625</v>
      </c>
      <c r="U261" s="483">
        <f t="shared" si="467"/>
        <v>5.74954</v>
      </c>
      <c r="V261" s="465" t="str">
        <f t="shared" si="456"/>
        <v>Roof frame 1221 x 4194 (standard gable)</v>
      </c>
      <c r="W261" s="354">
        <f t="array" ref="W261">A261*index('Project Costs'!A:A,match(V261,'Project Costs'!B:B,0),1)</f>
        <v>0</v>
      </c>
      <c r="X261" s="354">
        <f t="shared" si="459"/>
        <v>0</v>
      </c>
      <c r="Y261" s="354"/>
      <c r="Z261" s="354"/>
      <c r="AA261" s="354"/>
      <c r="AB261" s="354"/>
      <c r="AC261" s="354"/>
    </row>
    <row r="262">
      <c r="A262" s="478">
        <v>1.0</v>
      </c>
      <c r="B262" s="354" t="str">
        <f>'Bill of Quantities'!$C$134</f>
        <v>Roof Fascia Board 22 x 146 x 2442</v>
      </c>
      <c r="C262" s="479">
        <f t="array" ref="C262">index('Bill of Quantities'!$D:$O,match($B262,'Bill of Quantities'!$C:$C,0),match(C$2,'Bill of Quantities'!$D$2:$O$2,0))</f>
        <v>22</v>
      </c>
      <c r="D262" s="479">
        <f t="array" ref="D262">index('Bill of Quantities'!$D:$O,match($B262,'Bill of Quantities'!$C:$C,0),match(D$2,'Bill of Quantities'!$D$2:$O$2,0))</f>
        <v>146</v>
      </c>
      <c r="E262" s="479">
        <f t="array" ref="E262">index('Bill of Quantities'!$D:$O,match($B262,'Bill of Quantities'!$C:$C,0),match(E$2,'Bill of Quantities'!$D$2:$O$2,0))</f>
        <v>2442</v>
      </c>
      <c r="F262" s="480">
        <f t="array" ref="F262">index('Bill of Quantities'!$D:$O,match($B262,'Bill of Quantities'!$C:$C,0),match(F$2,'Bill of Quantities'!$D$2:$O$2,0))</f>
        <v>0.007843704</v>
      </c>
      <c r="G262" s="481">
        <f t="array" ref="G262">index('Bill of Quantities'!$D:$O,match($B262,'Bill of Quantities'!$C:$C,0),match(G$2,'Bill of Quantities'!$D$2:$O$2,0))</f>
        <v>4.400317944</v>
      </c>
      <c r="H262" s="481">
        <f t="array" ref="H262">index('Bill of Quantities'!$D:$O,match($B262,'Bill of Quantities'!$C:$C,0),match(H$2,'Bill of Quantities'!$D$2:$O$2,0))</f>
        <v>7.08811215</v>
      </c>
      <c r="I262" s="479">
        <f t="array" ref="I262">index('Bill of Quantities'!$D:$O,match($B262,'Bill of Quantities'!$C:$C,0),match(I$2,'Bill of Quantities'!$D$2:$O$2,0))</f>
        <v>5</v>
      </c>
      <c r="J262" s="479" t="str">
        <f t="array" ref="J262">index('Bill of Quantities'!$D:$O,match($B262,'Bill of Quantities'!$C:$C,0),match(J$2,'Bill of Quantities'!$D$2:$O$2,0))</f>
        <v>Roof</v>
      </c>
      <c r="K262" s="479" t="str">
        <f t="array" ref="K262">index('Bill of Quantities'!$D:$O,match($B262,'Bill of Quantities'!$C:$C,0),match(K$2,'Bill of Quantities'!$D$2:$O$2,0))</f>
        <v>Fascia Board</v>
      </c>
      <c r="L262" s="482">
        <f t="array" ref="L262">index('Bill of Quantities'!$D:$O,match($B262,'Bill of Quantities'!$C:$C,0),match(L$2,'Bill of Quantities'!$D$2:$O$2,0))</f>
        <v>2.275702</v>
      </c>
      <c r="M262" s="482">
        <f t="array" ref="M262">index('Bill of Quantities'!$D:$O,match($B262,'Bill of Quantities'!$C:$C,0),match(M$2,'Bill of Quantities'!$D$2:$O$2,0))</f>
        <v>0.15625</v>
      </c>
      <c r="N262" s="482">
        <f t="array" ref="N262">index('Bill of Quantities'!$D:$O,match($B262,'Bill of Quantities'!$C:$C,0),match(N$2,'Bill of Quantities'!$D$2:$O$2,0))</f>
        <v>2.431952</v>
      </c>
      <c r="O262" s="463">
        <f t="shared" ref="O262:R262" si="468">$A262*F262</f>
        <v>0.007843704</v>
      </c>
      <c r="P262" s="464">
        <f t="shared" si="468"/>
        <v>4.400317944</v>
      </c>
      <c r="Q262" s="464">
        <f t="shared" si="468"/>
        <v>7.08811215</v>
      </c>
      <c r="R262" s="461">
        <f t="shared" si="468"/>
        <v>5</v>
      </c>
      <c r="S262" s="483">
        <f t="shared" ref="S262:U262" si="469">$A262*L262</f>
        <v>2.275702</v>
      </c>
      <c r="T262" s="483">
        <f t="shared" si="469"/>
        <v>0.15625</v>
      </c>
      <c r="U262" s="483">
        <f t="shared" si="469"/>
        <v>2.431952</v>
      </c>
      <c r="V262" s="465" t="str">
        <f t="shared" si="456"/>
        <v>Roof frame 1221 x 4194 (standard gable)</v>
      </c>
      <c r="W262" s="354">
        <f t="array" ref="W262">A262*index('Project Costs'!A:A,match(V262,'Project Costs'!B:B,0),1)</f>
        <v>0</v>
      </c>
      <c r="X262" s="354">
        <f t="shared" si="459"/>
        <v>0</v>
      </c>
      <c r="Y262" s="354"/>
      <c r="Z262" s="354"/>
      <c r="AA262" s="354"/>
      <c r="AB262" s="354"/>
      <c r="AC262" s="354"/>
    </row>
    <row r="263">
      <c r="A263" s="478">
        <v>1.5</v>
      </c>
      <c r="B263" s="354" t="str">
        <f>'Bill of Quantities'!$C$53</f>
        <v>Plywood 9 x 1220 x 2440</v>
      </c>
      <c r="C263" s="479">
        <f t="array" ref="C263">index('Bill of Quantities'!$D:$O,match($B263,'Bill of Quantities'!$C:$C,0),match(C$2,'Bill of Quantities'!$D$2:$O$2,0))</f>
        <v>9</v>
      </c>
      <c r="D263" s="479">
        <f t="array" ref="D263">index('Bill of Quantities'!$D:$O,match($B263,'Bill of Quantities'!$C:$C,0),match(D$2,'Bill of Quantities'!$D$2:$O$2,0))</f>
        <v>1220</v>
      </c>
      <c r="E263" s="479">
        <f t="array" ref="E263">index('Bill of Quantities'!$D:$O,match($B263,'Bill of Quantities'!$C:$C,0),match(E$2,'Bill of Quantities'!$D$2:$O$2,0))</f>
        <v>2440</v>
      </c>
      <c r="F263" s="480">
        <f t="array" ref="F263">index('Bill of Quantities'!$D:$O,match($B263,'Bill of Quantities'!$C:$C,0),match(F$2,'Bill of Quantities'!$D$2:$O$2,0))</f>
        <v>0.0267912</v>
      </c>
      <c r="G263" s="481">
        <f t="array" ref="G263">index('Bill of Quantities'!$D:$O,match($B263,'Bill of Quantities'!$C:$C,0),match(G$2,'Bill of Quantities'!$D$2:$O$2,0))</f>
        <v>13.663512</v>
      </c>
      <c r="H263" s="481">
        <f t="array" ref="H263">index('Bill of Quantities'!$D:$O,match($B263,'Bill of Quantities'!$C:$C,0),match(H$2,'Bill of Quantities'!$D$2:$O$2,0))</f>
        <v>22.0397914</v>
      </c>
      <c r="I263" s="479">
        <f t="array" ref="I263">index('Bill of Quantities'!$D:$O,match($B263,'Bill of Quantities'!$C:$C,0),match(I$2,'Bill of Quantities'!$D$2:$O$2,0))</f>
        <v>10</v>
      </c>
      <c r="J263" s="479" t="str">
        <f t="array" ref="J263">index('Bill of Quantities'!$D:$O,match($B263,'Bill of Quantities'!$C:$C,0),match(J$2,'Bill of Quantities'!$D$2:$O$2,0))</f>
        <v>Board</v>
      </c>
      <c r="K263" s="479" t="str">
        <f t="array" ref="K263">index('Bill of Quantities'!$D:$O,match($B263,'Bill of Quantities'!$C:$C,0),match(K$2,'Bill of Quantities'!$D$2:$O$2,0))</f>
        <v>Plywood</v>
      </c>
      <c r="L263" s="482">
        <f t="array" ref="L263">index('Bill of Quantities'!$D:$O,match($B263,'Bill of Quantities'!$C:$C,0),match(L$2,'Bill of Quantities'!$D$2:$O$2,0))</f>
        <v>7.787448465</v>
      </c>
      <c r="M263" s="482">
        <f t="array" ref="M263">index('Bill of Quantities'!$D:$O,match($B263,'Bill of Quantities'!$C:$C,0),match(M$2,'Bill of Quantities'!$D$2:$O$2,0))</f>
        <v>0.3125</v>
      </c>
      <c r="N263" s="482">
        <f t="array" ref="N263">index('Bill of Quantities'!$D:$O,match($B263,'Bill of Quantities'!$C:$C,0),match(N$2,'Bill of Quantities'!$D$2:$O$2,0))</f>
        <v>8.099948465</v>
      </c>
      <c r="O263" s="463">
        <f t="shared" ref="O263:R263" si="470">$A263*F263</f>
        <v>0.0401868</v>
      </c>
      <c r="P263" s="464">
        <f t="shared" si="470"/>
        <v>20.495268</v>
      </c>
      <c r="Q263" s="464">
        <f t="shared" si="470"/>
        <v>33.05968709</v>
      </c>
      <c r="R263" s="461">
        <f t="shared" si="470"/>
        <v>15</v>
      </c>
      <c r="S263" s="483">
        <f t="shared" ref="S263:U263" si="471">$A263*L263</f>
        <v>11.6811727</v>
      </c>
      <c r="T263" s="483">
        <f t="shared" si="471"/>
        <v>0.46875</v>
      </c>
      <c r="U263" s="483">
        <f t="shared" si="471"/>
        <v>12.1499227</v>
      </c>
      <c r="V263" s="465" t="str">
        <f t="shared" si="456"/>
        <v>Roof frame 1221 x 4194 (standard gable)</v>
      </c>
      <c r="W263" s="354">
        <f t="array" ref="W263">A263*index('Project Costs'!A:A,match(V263,'Project Costs'!B:B,0),1)</f>
        <v>0</v>
      </c>
      <c r="X263" s="354">
        <f t="shared" si="459"/>
        <v>0</v>
      </c>
      <c r="Y263" s="354"/>
      <c r="Z263" s="354"/>
      <c r="AA263" s="354"/>
      <c r="AB263" s="354"/>
      <c r="AC263" s="354"/>
    </row>
    <row r="264">
      <c r="A264" s="478">
        <v>5.0</v>
      </c>
      <c r="B264" s="354" t="str">
        <f>'Bill of Quantities'!$C$83</f>
        <v>Aluminium roof insulation membrane per sqm</v>
      </c>
      <c r="C264" s="479">
        <f t="array" ref="C264">index('Bill of Quantities'!$D:$O,match($B264,'Bill of Quantities'!$C:$C,0),match(C$2,'Bill of Quantities'!$D$2:$O$2,0))</f>
        <v>1000</v>
      </c>
      <c r="D264" s="479">
        <f t="array" ref="D264">index('Bill of Quantities'!$D:$O,match($B264,'Bill of Quantities'!$C:$C,0),match(D$2,'Bill of Quantities'!$D$2:$O$2,0))</f>
        <v>4</v>
      </c>
      <c r="E264" s="479">
        <f t="array" ref="E264">index('Bill of Quantities'!$D:$O,match($B264,'Bill of Quantities'!$C:$C,0),match(E$2,'Bill of Quantities'!$D$2:$O$2,0))</f>
        <v>1000</v>
      </c>
      <c r="F264" s="480">
        <f t="array" ref="F264">index('Bill of Quantities'!$D:$O,match($B264,'Bill of Quantities'!$C:$C,0),match(F$2,'Bill of Quantities'!$D$2:$O$2,0))</f>
        <v>0.004</v>
      </c>
      <c r="G264" s="481">
        <f t="array" ref="G264">index('Bill of Quantities'!$D:$O,match($B264,'Bill of Quantities'!$C:$C,0),match(G$2,'Bill of Quantities'!$D$2:$O$2,0))</f>
        <v>0.15</v>
      </c>
      <c r="H264" s="481" t="str">
        <f t="array" ref="H264">index('Bill of Quantities'!$D:$O,match($B264,'Bill of Quantities'!$C:$C,0),match(H$2,'Bill of Quantities'!$D$2:$O$2,0))</f>
        <v/>
      </c>
      <c r="I264" s="479">
        <f t="array" ref="I264">index('Bill of Quantities'!$D:$O,match($B264,'Bill of Quantities'!$C:$C,0),match(I$2,'Bill of Quantities'!$D$2:$O$2,0))</f>
        <v>6</v>
      </c>
      <c r="J264" s="479" t="str">
        <f t="array" ref="J264">index('Bill of Quantities'!$D:$O,match($B264,'Bill of Quantities'!$C:$C,0),match(J$2,'Bill of Quantities'!$D$2:$O$2,0))</f>
        <v>Insulation</v>
      </c>
      <c r="K264" s="479" t="str">
        <f t="array" ref="K264">index('Bill of Quantities'!$D:$O,match($B264,'Bill of Quantities'!$C:$C,0),match(K$2,'Bill of Quantities'!$D$2:$O$2,0))</f>
        <v>Membrane</v>
      </c>
      <c r="L264" s="482">
        <f t="array" ref="L264">index('Bill of Quantities'!$D:$O,match($B264,'Bill of Quantities'!$C:$C,0),match(L$2,'Bill of Quantities'!$D$2:$O$2,0))</f>
        <v>1.6</v>
      </c>
      <c r="M264" s="482">
        <f t="array" ref="M264">index('Bill of Quantities'!$D:$O,match($B264,'Bill of Quantities'!$C:$C,0),match(M$2,'Bill of Quantities'!$D$2:$O$2,0))</f>
        <v>0.1875</v>
      </c>
      <c r="N264" s="482">
        <f t="array" ref="N264">index('Bill of Quantities'!$D:$O,match($B264,'Bill of Quantities'!$C:$C,0),match(N$2,'Bill of Quantities'!$D$2:$O$2,0))</f>
        <v>1.7875</v>
      </c>
      <c r="O264" s="463">
        <f t="shared" ref="O264:R264" si="472">$A264*F264</f>
        <v>0.02</v>
      </c>
      <c r="P264" s="464">
        <f t="shared" si="472"/>
        <v>0.75</v>
      </c>
      <c r="Q264" s="464">
        <f t="shared" si="472"/>
        <v>0</v>
      </c>
      <c r="R264" s="461">
        <f t="shared" si="472"/>
        <v>30</v>
      </c>
      <c r="S264" s="483">
        <f t="shared" ref="S264:U264" si="473">$A264*L264</f>
        <v>8</v>
      </c>
      <c r="T264" s="483">
        <f t="shared" si="473"/>
        <v>0.9375</v>
      </c>
      <c r="U264" s="483">
        <f t="shared" si="473"/>
        <v>8.9375</v>
      </c>
      <c r="V264" s="465" t="str">
        <f t="shared" si="456"/>
        <v>Roof frame 1221 x 4194 (standard gable)</v>
      </c>
      <c r="W264" s="354">
        <f t="array" ref="W264">A264*index('Project Costs'!A:A,match(V264,'Project Costs'!B:B,0),1)</f>
        <v>0</v>
      </c>
      <c r="X264" s="354">
        <f t="shared" si="459"/>
        <v>0</v>
      </c>
      <c r="Y264" s="354"/>
      <c r="Z264" s="354"/>
      <c r="AA264" s="354"/>
      <c r="AB264" s="354"/>
      <c r="AC264" s="354"/>
    </row>
    <row r="265">
      <c r="A265" s="478">
        <f>A263*30</f>
        <v>45</v>
      </c>
      <c r="B265" s="354" t="str">
        <f>'Bill of Quantities'!$C$26</f>
        <v>Screw 4x40 semi threaded HBS440</v>
      </c>
      <c r="C265" s="479">
        <f t="array" ref="C265">index('Bill of Quantities'!$D:$O,match($B265,'Bill of Quantities'!$C:$C,0),match(C$2,'Bill of Quantities'!$D$2:$O$2,0))</f>
        <v>4</v>
      </c>
      <c r="D265" s="479" t="str">
        <f t="array" ref="D265">index('Bill of Quantities'!$D:$O,match($B265,'Bill of Quantities'!$C:$C,0),match(D$2,'Bill of Quantities'!$D$2:$O$2,0))</f>
        <v/>
      </c>
      <c r="E265" s="479">
        <f t="array" ref="E265">index('Bill of Quantities'!$D:$O,match($B265,'Bill of Quantities'!$C:$C,0),match(E$2,'Bill of Quantities'!$D$2:$O$2,0))</f>
        <v>40</v>
      </c>
      <c r="F265" s="485">
        <f t="array" ref="F265">index('Bill of Quantities'!$D:$O,match($B265,'Bill of Quantities'!$C:$C,0),match(F$2,'Bill of Quantities'!$D$2:$O$2,0))</f>
        <v>0.0000005026548246</v>
      </c>
      <c r="G265" s="481">
        <f t="array" ref="G265">index('Bill of Quantities'!$D:$O,match($B265,'Bill of Quantities'!$C:$C,0),match(G$2,'Bill of Quantities'!$D$2:$O$2,0))</f>
        <v>0.003870442149</v>
      </c>
      <c r="H265" s="481" t="str">
        <f t="array" ref="H265">index('Bill of Quantities'!$D:$O,match($B265,'Bill of Quantities'!$C:$C,0),match(H$2,'Bill of Quantities'!$D$2:$O$2,0))</f>
        <v/>
      </c>
      <c r="I265" s="479">
        <f t="array" ref="I265">index('Bill of Quantities'!$D:$O,match($B265,'Bill of Quantities'!$C:$C,0),match(I$2,'Bill of Quantities'!$D$2:$O$2,0))</f>
        <v>1</v>
      </c>
      <c r="J265" s="479" t="str">
        <f t="array" ref="J265">index('Bill of Quantities'!$D:$O,match($B265,'Bill of Quantities'!$C:$C,0),match(J$2,'Bill of Quantities'!$D$2:$O$2,0))</f>
        <v>Screw</v>
      </c>
      <c r="K265" s="479" t="str">
        <f t="array" ref="K265">index('Bill of Quantities'!$D:$O,match($B265,'Bill of Quantities'!$C:$C,0),match(K$2,'Bill of Quantities'!$D$2:$O$2,0))</f>
        <v>Boards</v>
      </c>
      <c r="L265" s="482">
        <f t="array" ref="L265">index('Bill of Quantities'!$D:$O,match($B265,'Bill of Quantities'!$C:$C,0),match(L$2,'Bill of Quantities'!$D$2:$O$2,0))</f>
        <v>0.012</v>
      </c>
      <c r="M265" s="482">
        <f t="array" ref="M265">index('Bill of Quantities'!$D:$O,match($B265,'Bill of Quantities'!$C:$C,0),match(M$2,'Bill of Quantities'!$D$2:$O$2,0))</f>
        <v>0.03125</v>
      </c>
      <c r="N265" s="482">
        <f t="array" ref="N265">index('Bill of Quantities'!$D:$O,match($B265,'Bill of Quantities'!$C:$C,0),match(N$2,'Bill of Quantities'!$D$2:$O$2,0))</f>
        <v>0.04325</v>
      </c>
      <c r="O265" s="463">
        <f t="shared" ref="O265:R265" si="474">$A265*F265</f>
        <v>0.00002261946711</v>
      </c>
      <c r="P265" s="464">
        <f t="shared" si="474"/>
        <v>0.1741698967</v>
      </c>
      <c r="Q265" s="464">
        <f t="shared" si="474"/>
        <v>0</v>
      </c>
      <c r="R265" s="461">
        <f t="shared" si="474"/>
        <v>45</v>
      </c>
      <c r="S265" s="483">
        <f t="shared" ref="S265:U265" si="475">$A265*L265</f>
        <v>0.54</v>
      </c>
      <c r="T265" s="483">
        <f t="shared" si="475"/>
        <v>1.40625</v>
      </c>
      <c r="U265" s="483">
        <f t="shared" si="475"/>
        <v>1.94625</v>
      </c>
      <c r="V265" s="465" t="str">
        <f t="shared" si="456"/>
        <v>Roof frame 1221 x 4194 (standard gable)</v>
      </c>
      <c r="W265" s="354">
        <f t="array" ref="W265">A265*index('Project Costs'!A:A,match(V265,'Project Costs'!B:B,0),1)</f>
        <v>0</v>
      </c>
      <c r="X265" s="354">
        <f t="shared" si="459"/>
        <v>0</v>
      </c>
      <c r="Y265" s="354"/>
      <c r="Z265" s="354"/>
      <c r="AA265" s="354"/>
      <c r="AB265" s="354"/>
      <c r="AC265" s="354"/>
    </row>
    <row r="266">
      <c r="A266" s="478">
        <f>A260*5+A261*4</f>
        <v>65</v>
      </c>
      <c r="B266" s="354" t="str">
        <f>'Bill of Quantities'!$C$27</f>
        <v>Screw 4x60 semi threaded HBS460</v>
      </c>
      <c r="C266" s="479">
        <f t="array" ref="C266">index('Bill of Quantities'!$D:$O,match($B266,'Bill of Quantities'!$C:$C,0),match(C$2,'Bill of Quantities'!$D$2:$O$2,0))</f>
        <v>4</v>
      </c>
      <c r="D266" s="479" t="str">
        <f t="array" ref="D266">index('Bill of Quantities'!$D:$O,match($B266,'Bill of Quantities'!$C:$C,0),match(D$2,'Bill of Quantities'!$D$2:$O$2,0))</f>
        <v/>
      </c>
      <c r="E266" s="479">
        <f t="array" ref="E266">index('Bill of Quantities'!$D:$O,match($B266,'Bill of Quantities'!$C:$C,0),match(E$2,'Bill of Quantities'!$D$2:$O$2,0))</f>
        <v>60</v>
      </c>
      <c r="F266" s="485">
        <f t="array" ref="F266">index('Bill of Quantities'!$D:$O,match($B266,'Bill of Quantities'!$C:$C,0),match(F$2,'Bill of Quantities'!$D$2:$O$2,0))</f>
        <v>0.0000007539822369</v>
      </c>
      <c r="G266" s="481">
        <f t="array" ref="G266">index('Bill of Quantities'!$D:$O,match($B266,'Bill of Quantities'!$C:$C,0),match(G$2,'Bill of Quantities'!$D$2:$O$2,0))</f>
        <v>0.005805663224</v>
      </c>
      <c r="H266" s="481" t="str">
        <f t="array" ref="H266">index('Bill of Quantities'!$D:$O,match($B266,'Bill of Quantities'!$C:$C,0),match(H$2,'Bill of Quantities'!$D$2:$O$2,0))</f>
        <v/>
      </c>
      <c r="I266" s="479">
        <f t="array" ref="I266">index('Bill of Quantities'!$D:$O,match($B266,'Bill of Quantities'!$C:$C,0),match(I$2,'Bill of Quantities'!$D$2:$O$2,0))</f>
        <v>1</v>
      </c>
      <c r="J266" s="479" t="str">
        <f t="array" ref="J266">index('Bill of Quantities'!$D:$O,match($B266,'Bill of Quantities'!$C:$C,0),match(J$2,'Bill of Quantities'!$D$2:$O$2,0))</f>
        <v>Screw</v>
      </c>
      <c r="K266" s="479" t="str">
        <f t="array" ref="K266">index('Bill of Quantities'!$D:$O,match($B266,'Bill of Quantities'!$C:$C,0),match(K$2,'Bill of Quantities'!$D$2:$O$2,0))</f>
        <v>Back Battens</v>
      </c>
      <c r="L266" s="482">
        <f t="array" ref="L266">index('Bill of Quantities'!$D:$O,match($B266,'Bill of Quantities'!$C:$C,0),match(L$2,'Bill of Quantities'!$D$2:$O$2,0))</f>
        <v>0.018</v>
      </c>
      <c r="M266" s="482">
        <f t="array" ref="M266">index('Bill of Quantities'!$D:$O,match($B266,'Bill of Quantities'!$C:$C,0),match(M$2,'Bill of Quantities'!$D$2:$O$2,0))</f>
        <v>0.03125</v>
      </c>
      <c r="N266" s="482">
        <f t="array" ref="N266">index('Bill of Quantities'!$D:$O,match($B266,'Bill of Quantities'!$C:$C,0),match(N$2,'Bill of Quantities'!$D$2:$O$2,0))</f>
        <v>0.04925</v>
      </c>
      <c r="O266" s="463">
        <f t="shared" ref="O266:R266" si="476">$A266*F266</f>
        <v>0.0000490088454</v>
      </c>
      <c r="P266" s="464">
        <f t="shared" si="476"/>
        <v>0.3773681095</v>
      </c>
      <c r="Q266" s="464">
        <f t="shared" si="476"/>
        <v>0</v>
      </c>
      <c r="R266" s="461">
        <f t="shared" si="476"/>
        <v>65</v>
      </c>
      <c r="S266" s="483">
        <f t="shared" ref="S266:U266" si="477">$A266*L266</f>
        <v>1.17</v>
      </c>
      <c r="T266" s="483">
        <f t="shared" si="477"/>
        <v>2.03125</v>
      </c>
      <c r="U266" s="483">
        <f t="shared" si="477"/>
        <v>3.20125</v>
      </c>
      <c r="V266" s="465" t="str">
        <f t="shared" si="456"/>
        <v>Roof frame 1221 x 4194 (standard gable)</v>
      </c>
      <c r="W266" s="354">
        <f t="array" ref="W266">A266*index('Project Costs'!A:A,match(V266,'Project Costs'!B:B,0),1)</f>
        <v>0</v>
      </c>
      <c r="X266" s="354">
        <f t="shared" si="459"/>
        <v>0</v>
      </c>
      <c r="Y266" s="354"/>
      <c r="Z266" s="354"/>
      <c r="AA266" s="354"/>
      <c r="AB266" s="354"/>
      <c r="AC266" s="354"/>
    </row>
    <row r="267">
      <c r="A267" s="478">
        <v>10.0</v>
      </c>
      <c r="B267" s="354" t="str">
        <f>'Bill of Quantities'!$C$29</f>
        <v>Screw 6x100 semi threaded HBS6100</v>
      </c>
      <c r="C267" s="479">
        <f t="array" ref="C267">index('Bill of Quantities'!$D:$O,match($B267,'Bill of Quantities'!$C:$C,0),match(C$2,'Bill of Quantities'!$D$2:$O$2,0))</f>
        <v>6</v>
      </c>
      <c r="D267" s="479" t="str">
        <f t="array" ref="D267">index('Bill of Quantities'!$D:$O,match($B267,'Bill of Quantities'!$C:$C,0),match(D$2,'Bill of Quantities'!$D$2:$O$2,0))</f>
        <v/>
      </c>
      <c r="E267" s="479">
        <f t="array" ref="E267">index('Bill of Quantities'!$D:$O,match($B267,'Bill of Quantities'!$C:$C,0),match(E$2,'Bill of Quantities'!$D$2:$O$2,0))</f>
        <v>100</v>
      </c>
      <c r="F267" s="485">
        <f t="array" ref="F267">index('Bill of Quantities'!$D:$O,match($B267,'Bill of Quantities'!$C:$C,0),match(F$2,'Bill of Quantities'!$D$2:$O$2,0))</f>
        <v>0.000002827433388</v>
      </c>
      <c r="G267" s="481">
        <f t="array" ref="G267">index('Bill of Quantities'!$D:$O,match($B267,'Bill of Quantities'!$C:$C,0),match(G$2,'Bill of Quantities'!$D$2:$O$2,0))</f>
        <v>0.02177123709</v>
      </c>
      <c r="H267" s="481" t="str">
        <f t="array" ref="H267">index('Bill of Quantities'!$D:$O,match($B267,'Bill of Quantities'!$C:$C,0),match(H$2,'Bill of Quantities'!$D$2:$O$2,0))</f>
        <v/>
      </c>
      <c r="I267" s="479">
        <f t="array" ref="I267">index('Bill of Quantities'!$D:$O,match($B267,'Bill of Quantities'!$C:$C,0),match(I$2,'Bill of Quantities'!$D$2:$O$2,0))</f>
        <v>1</v>
      </c>
      <c r="J267" s="479" t="str">
        <f t="array" ref="J267">index('Bill of Quantities'!$D:$O,match($B267,'Bill of Quantities'!$C:$C,0),match(J$2,'Bill of Quantities'!$D$2:$O$2,0))</f>
        <v>Screw</v>
      </c>
      <c r="K267" s="479" t="str">
        <f t="array" ref="K267">index('Bill of Quantities'!$D:$O,match($B267,'Bill of Quantities'!$C:$C,0),match(K$2,'Bill of Quantities'!$D$2:$O$2,0))</f>
        <v>Frames</v>
      </c>
      <c r="L267" s="482">
        <f t="array" ref="L267">index('Bill of Quantities'!$D:$O,match($B267,'Bill of Quantities'!$C:$C,0),match(L$2,'Bill of Quantities'!$D$2:$O$2,0))</f>
        <v>0.06</v>
      </c>
      <c r="M267" s="482">
        <f t="array" ref="M267">index('Bill of Quantities'!$D:$O,match($B267,'Bill of Quantities'!$C:$C,0),match(M$2,'Bill of Quantities'!$D$2:$O$2,0))</f>
        <v>0.03125</v>
      </c>
      <c r="N267" s="482">
        <f t="array" ref="N267">index('Bill of Quantities'!$D:$O,match($B267,'Bill of Quantities'!$C:$C,0),match(N$2,'Bill of Quantities'!$D$2:$O$2,0))</f>
        <v>0.09125</v>
      </c>
      <c r="O267" s="463">
        <f t="shared" ref="O267:R267" si="478">$A267*F267</f>
        <v>0.00002827433388</v>
      </c>
      <c r="P267" s="464">
        <f t="shared" si="478"/>
        <v>0.2177123709</v>
      </c>
      <c r="Q267" s="464">
        <f t="shared" si="478"/>
        <v>0</v>
      </c>
      <c r="R267" s="461">
        <f t="shared" si="478"/>
        <v>10</v>
      </c>
      <c r="S267" s="483">
        <f t="shared" ref="S267:U267" si="479">$A267*L267</f>
        <v>0.6</v>
      </c>
      <c r="T267" s="483">
        <f t="shared" si="479"/>
        <v>0.3125</v>
      </c>
      <c r="U267" s="483">
        <f t="shared" si="479"/>
        <v>0.9125</v>
      </c>
      <c r="V267" s="465" t="str">
        <f t="shared" si="456"/>
        <v>Roof frame 1221 x 4194 (standard gable)</v>
      </c>
      <c r="W267" s="354">
        <f t="array" ref="W267">A267*index('Project Costs'!A:A,match(V267,'Project Costs'!B:B,0),1)</f>
        <v>0</v>
      </c>
      <c r="X267" s="354">
        <f t="shared" si="459"/>
        <v>0</v>
      </c>
      <c r="Y267" s="354"/>
      <c r="Z267" s="354"/>
      <c r="AA267" s="354"/>
      <c r="AB267" s="354"/>
      <c r="AC267" s="354"/>
    </row>
    <row r="268">
      <c r="A268" s="478">
        <f>A257*4+A258*4+A259*4</f>
        <v>36</v>
      </c>
      <c r="B268" s="354" t="str">
        <f>'Bill of Quantities'!$C$30</f>
        <v>Screw 6x120 semi threaded HBS6120</v>
      </c>
      <c r="C268" s="479">
        <f t="array" ref="C268">index('Bill of Quantities'!$D:$O,match($B268,'Bill of Quantities'!$C:$C,0),match(C$2,'Bill of Quantities'!$D$2:$O$2,0))</f>
        <v>6</v>
      </c>
      <c r="D268" s="479" t="str">
        <f t="array" ref="D268">index('Bill of Quantities'!$D:$O,match($B268,'Bill of Quantities'!$C:$C,0),match(D$2,'Bill of Quantities'!$D$2:$O$2,0))</f>
        <v/>
      </c>
      <c r="E268" s="479">
        <f t="array" ref="E268">index('Bill of Quantities'!$D:$O,match($B268,'Bill of Quantities'!$C:$C,0),match(E$2,'Bill of Quantities'!$D$2:$O$2,0))</f>
        <v>120</v>
      </c>
      <c r="F268" s="485">
        <f t="array" ref="F268">index('Bill of Quantities'!$D:$O,match($B268,'Bill of Quantities'!$C:$C,0),match(F$2,'Bill of Quantities'!$D$2:$O$2,0))</f>
        <v>0.000003392920066</v>
      </c>
      <c r="G268" s="481">
        <f t="array" ref="G268">index('Bill of Quantities'!$D:$O,match($B268,'Bill of Quantities'!$C:$C,0),match(G$2,'Bill of Quantities'!$D$2:$O$2,0))</f>
        <v>0.02612548451</v>
      </c>
      <c r="H268" s="481" t="str">
        <f t="array" ref="H268">index('Bill of Quantities'!$D:$O,match($B268,'Bill of Quantities'!$C:$C,0),match(H$2,'Bill of Quantities'!$D$2:$O$2,0))</f>
        <v/>
      </c>
      <c r="I268" s="479">
        <f t="array" ref="I268">index('Bill of Quantities'!$D:$O,match($B268,'Bill of Quantities'!$C:$C,0),match(I$2,'Bill of Quantities'!$D$2:$O$2,0))</f>
        <v>1</v>
      </c>
      <c r="J268" s="479" t="str">
        <f t="array" ref="J268">index('Bill of Quantities'!$D:$O,match($B268,'Bill of Quantities'!$C:$C,0),match(J$2,'Bill of Quantities'!$D$2:$O$2,0))</f>
        <v>Screw</v>
      </c>
      <c r="K268" s="479" t="str">
        <f t="array" ref="K268">index('Bill of Quantities'!$D:$O,match($B268,'Bill of Quantities'!$C:$C,0),match(K$2,'Bill of Quantities'!$D$2:$O$2,0))</f>
        <v>Frames</v>
      </c>
      <c r="L268" s="482">
        <f t="array" ref="L268">index('Bill of Quantities'!$D:$O,match($B268,'Bill of Quantities'!$C:$C,0),match(L$2,'Bill of Quantities'!$D$2:$O$2,0))</f>
        <v>0.06</v>
      </c>
      <c r="M268" s="482">
        <f t="array" ref="M268">index('Bill of Quantities'!$D:$O,match($B268,'Bill of Quantities'!$C:$C,0),match(M$2,'Bill of Quantities'!$D$2:$O$2,0))</f>
        <v>0.03125</v>
      </c>
      <c r="N268" s="482">
        <f t="array" ref="N268">index('Bill of Quantities'!$D:$O,match($B268,'Bill of Quantities'!$C:$C,0),match(N$2,'Bill of Quantities'!$D$2:$O$2,0))</f>
        <v>0.09125</v>
      </c>
      <c r="O268" s="463">
        <f t="shared" ref="O268:R268" si="480">$A268*F268</f>
        <v>0.0001221451224</v>
      </c>
      <c r="P268" s="464">
        <f t="shared" si="480"/>
        <v>0.9405174423</v>
      </c>
      <c r="Q268" s="464">
        <f t="shared" si="480"/>
        <v>0</v>
      </c>
      <c r="R268" s="461">
        <f t="shared" si="480"/>
        <v>36</v>
      </c>
      <c r="S268" s="483">
        <f t="shared" ref="S268:U268" si="481">$A268*L268</f>
        <v>2.16</v>
      </c>
      <c r="T268" s="483">
        <f t="shared" si="481"/>
        <v>1.125</v>
      </c>
      <c r="U268" s="483">
        <f t="shared" si="481"/>
        <v>3.285</v>
      </c>
      <c r="V268" s="465" t="str">
        <f t="shared" si="456"/>
        <v>Roof frame 1221 x 4194 (standard gable)</v>
      </c>
      <c r="W268" s="354">
        <f t="array" ref="W268">A268*index('Project Costs'!A:A,match(V268,'Project Costs'!B:B,0),1)</f>
        <v>0</v>
      </c>
      <c r="X268" s="354">
        <f t="shared" si="459"/>
        <v>0</v>
      </c>
      <c r="Y268" s="354"/>
      <c r="Z268" s="354"/>
      <c r="AA268" s="354"/>
      <c r="AB268" s="354"/>
      <c r="AC268" s="354"/>
    </row>
    <row r="269">
      <c r="A269" s="478">
        <v>4.0</v>
      </c>
      <c r="B269" s="354" t="str">
        <f>'Bill of Quantities'!$C$31</f>
        <v>Screw 6x160 semi threaded HBS6160</v>
      </c>
      <c r="C269" s="479">
        <f t="array" ref="C269">index('Bill of Quantities'!$D:$O,match($B269,'Bill of Quantities'!$C:$C,0),match(C$2,'Bill of Quantities'!$D$2:$O$2,0))</f>
        <v>6</v>
      </c>
      <c r="D269" s="479" t="str">
        <f t="array" ref="D269">index('Bill of Quantities'!$D:$O,match($B269,'Bill of Quantities'!$C:$C,0),match(D$2,'Bill of Quantities'!$D$2:$O$2,0))</f>
        <v/>
      </c>
      <c r="E269" s="479">
        <f t="array" ref="E269">index('Bill of Quantities'!$D:$O,match($B269,'Bill of Quantities'!$C:$C,0),match(E$2,'Bill of Quantities'!$D$2:$O$2,0))</f>
        <v>160</v>
      </c>
      <c r="F269" s="485">
        <f t="array" ref="F269">index('Bill of Quantities'!$D:$O,match($B269,'Bill of Quantities'!$C:$C,0),match(F$2,'Bill of Quantities'!$D$2:$O$2,0))</f>
        <v>0.000004523893421</v>
      </c>
      <c r="G269" s="481">
        <f t="array" ref="G269">index('Bill of Quantities'!$D:$O,match($B269,'Bill of Quantities'!$C:$C,0),match(G$2,'Bill of Quantities'!$D$2:$O$2,0))</f>
        <v>0.03483397934</v>
      </c>
      <c r="H269" s="481" t="str">
        <f t="array" ref="H269">index('Bill of Quantities'!$D:$O,match($B269,'Bill of Quantities'!$C:$C,0),match(H$2,'Bill of Quantities'!$D$2:$O$2,0))</f>
        <v/>
      </c>
      <c r="I269" s="479">
        <f t="array" ref="I269">index('Bill of Quantities'!$D:$O,match($B269,'Bill of Quantities'!$C:$C,0),match(I$2,'Bill of Quantities'!$D$2:$O$2,0))</f>
        <v>1</v>
      </c>
      <c r="J269" s="479" t="str">
        <f t="array" ref="J269">index('Bill of Quantities'!$D:$O,match($B269,'Bill of Quantities'!$C:$C,0),match(J$2,'Bill of Quantities'!$D$2:$O$2,0))</f>
        <v>Screw</v>
      </c>
      <c r="K269" s="479" t="str">
        <f t="array" ref="K269">index('Bill of Quantities'!$D:$O,match($B269,'Bill of Quantities'!$C:$C,0),match(K$2,'Bill of Quantities'!$D$2:$O$2,0))</f>
        <v>Frames</v>
      </c>
      <c r="L269" s="482">
        <f t="array" ref="L269">index('Bill of Quantities'!$D:$O,match($B269,'Bill of Quantities'!$C:$C,0),match(L$2,'Bill of Quantities'!$D$2:$O$2,0))</f>
        <v>0.4189105385</v>
      </c>
      <c r="M269" s="482">
        <f t="array" ref="M269">index('Bill of Quantities'!$D:$O,match($B269,'Bill of Quantities'!$C:$C,0),match(M$2,'Bill of Quantities'!$D$2:$O$2,0))</f>
        <v>0.03125</v>
      </c>
      <c r="N269" s="482">
        <f t="array" ref="N269">index('Bill of Quantities'!$D:$O,match($B269,'Bill of Quantities'!$C:$C,0),match(N$2,'Bill of Quantities'!$D$2:$O$2,0))</f>
        <v>0.4501605385</v>
      </c>
      <c r="O269" s="463">
        <f t="shared" ref="O269:R269" si="482">$A269*F269</f>
        <v>0.00001809557368</v>
      </c>
      <c r="P269" s="464">
        <f t="shared" si="482"/>
        <v>0.1393359174</v>
      </c>
      <c r="Q269" s="464">
        <f t="shared" si="482"/>
        <v>0</v>
      </c>
      <c r="R269" s="461">
        <f t="shared" si="482"/>
        <v>4</v>
      </c>
      <c r="S269" s="483">
        <f t="shared" ref="S269:U269" si="483">$A269*L269</f>
        <v>1.675642154</v>
      </c>
      <c r="T269" s="483">
        <f t="shared" si="483"/>
        <v>0.125</v>
      </c>
      <c r="U269" s="483">
        <f t="shared" si="483"/>
        <v>1.800642154</v>
      </c>
      <c r="V269" s="465" t="str">
        <f t="shared" si="456"/>
        <v>Roof frame 1221 x 4194 (standard gable)</v>
      </c>
      <c r="W269" s="354">
        <f t="array" ref="W269">A269*index('Project Costs'!A:A,match(V269,'Project Costs'!B:B,0),1)</f>
        <v>0</v>
      </c>
      <c r="X269" s="354">
        <f t="shared" si="459"/>
        <v>0</v>
      </c>
      <c r="Y269" s="354"/>
      <c r="Z269" s="354"/>
      <c r="AA269" s="354"/>
      <c r="AB269" s="354"/>
      <c r="AC269" s="354"/>
    </row>
    <row r="270">
      <c r="A270" s="354"/>
      <c r="B270" s="354"/>
      <c r="C270" s="461"/>
      <c r="D270" s="461"/>
      <c r="E270" s="461"/>
      <c r="F270" s="462"/>
      <c r="G270" s="461"/>
      <c r="H270" s="461"/>
      <c r="I270" s="461"/>
      <c r="J270" s="461"/>
      <c r="K270" s="461"/>
      <c r="L270" s="461"/>
      <c r="M270" s="461"/>
      <c r="N270" s="461"/>
      <c r="O270" s="463"/>
      <c r="P270" s="464"/>
      <c r="Q270" s="464"/>
      <c r="R270" s="461"/>
      <c r="S270" s="461"/>
      <c r="T270" s="354"/>
      <c r="U270" s="354"/>
      <c r="V270" s="465"/>
      <c r="W270" s="354"/>
      <c r="X270" s="354"/>
      <c r="Y270" s="354"/>
      <c r="Z270" s="354"/>
      <c r="AA270" s="354"/>
      <c r="AB270" s="354"/>
      <c r="AC270" s="354"/>
    </row>
    <row r="271">
      <c r="A271" s="468" t="s">
        <v>123</v>
      </c>
      <c r="B271" s="469"/>
      <c r="C271" s="487">
        <f>1689+22</f>
        <v>1711</v>
      </c>
      <c r="D271" s="487">
        <f>6+100+22</f>
        <v>128</v>
      </c>
      <c r="E271" s="487">
        <f>4194+22</f>
        <v>4216</v>
      </c>
      <c r="F271" s="488">
        <f>E271*D271*C271*0.0000000001</f>
        <v>0.0923337728</v>
      </c>
      <c r="G271" s="473"/>
      <c r="H271" s="473"/>
      <c r="I271" s="473"/>
      <c r="J271" s="470"/>
      <c r="K271" s="470"/>
      <c r="L271" s="470"/>
      <c r="M271" s="470"/>
      <c r="N271" s="470"/>
      <c r="O271" s="474"/>
      <c r="P271" s="475"/>
      <c r="Q271" s="475"/>
      <c r="R271" s="475"/>
      <c r="S271" s="504"/>
      <c r="T271" s="504"/>
      <c r="U271" s="504"/>
      <c r="V271" s="465" t="str">
        <f t="shared" ref="V271:V285" si="486">$A$271</f>
        <v>Roof frame 1689 x 4194 (standard gable edge)</v>
      </c>
      <c r="W271" s="476"/>
      <c r="X271" s="476"/>
      <c r="Y271" s="476">
        <f>C271*E271*0.000001</f>
        <v>7.213576</v>
      </c>
      <c r="Z271" s="476"/>
      <c r="AA271" s="476"/>
      <c r="AB271" s="476"/>
      <c r="AC271" s="476"/>
    </row>
    <row r="272">
      <c r="A272" s="478">
        <v>2.0</v>
      </c>
      <c r="B272" s="354" t="str">
        <f>'Bill of Quantities'!$C$124</f>
        <v>Roof Main Beam 46 x 96 x 1689</v>
      </c>
      <c r="C272" s="479">
        <f t="array" ref="C272">index('Bill of Quantities'!$D:$O,match($B272,'Bill of Quantities'!$C:$C,0),match(C$2,'Bill of Quantities'!$D$2:$O$2,0))</f>
        <v>46</v>
      </c>
      <c r="D272" s="479">
        <f t="array" ref="D272">index('Bill of Quantities'!$D:$O,match($B272,'Bill of Quantities'!$C:$C,0),match(D$2,'Bill of Quantities'!$D$2:$O$2,0))</f>
        <v>96</v>
      </c>
      <c r="E272" s="479">
        <f t="array" ref="E272">index('Bill of Quantities'!$D:$O,match($B272,'Bill of Quantities'!$C:$C,0),match(E$2,'Bill of Quantities'!$D$2:$O$2,0))</f>
        <v>1689</v>
      </c>
      <c r="F272" s="480">
        <f t="array" ref="F272">index('Bill of Quantities'!$D:$O,match($B272,'Bill of Quantities'!$C:$C,0),match(F$2,'Bill of Quantities'!$D$2:$O$2,0))</f>
        <v>0.007458624</v>
      </c>
      <c r="G272" s="481">
        <f t="array" ref="G272">index('Bill of Quantities'!$D:$O,match($B272,'Bill of Quantities'!$C:$C,0),match(G$2,'Bill of Quantities'!$D$2:$O$2,0))</f>
        <v>4.184288064</v>
      </c>
      <c r="H272" s="481">
        <f t="array" ref="H272">index('Bill of Quantities'!$D:$O,match($B272,'Bill of Quantities'!$C:$C,0),match(H$2,'Bill of Quantities'!$D$2:$O$2,0))</f>
        <v>6.740127291</v>
      </c>
      <c r="I272" s="479">
        <f t="array" ref="I272">index('Bill of Quantities'!$D:$O,match($B272,'Bill of Quantities'!$C:$C,0),match(I$2,'Bill of Quantities'!$D$2:$O$2,0))</f>
        <v>5</v>
      </c>
      <c r="J272" s="479" t="str">
        <f t="array" ref="J272">index('Bill of Quantities'!$D:$O,match($B272,'Bill of Quantities'!$C:$C,0),match(J$2,'Bill of Quantities'!$D$2:$O$2,0))</f>
        <v>Roof</v>
      </c>
      <c r="K272" s="479" t="str">
        <f t="array" ref="K272">index('Bill of Quantities'!$D:$O,match($B272,'Bill of Quantities'!$C:$C,0),match(K$2,'Bill of Quantities'!$D$2:$O$2,0))</f>
        <v>Main Beam</v>
      </c>
      <c r="L272" s="482">
        <f t="array" ref="L272">index('Bill of Quantities'!$D:$O,match($B272,'Bill of Quantities'!$C:$C,0),match(L$2,'Bill of Quantities'!$D$2:$O$2,0))</f>
        <v>2.11159872</v>
      </c>
      <c r="M272" s="482">
        <f t="array" ref="M272">index('Bill of Quantities'!$D:$O,match($B272,'Bill of Quantities'!$C:$C,0),match(M$2,'Bill of Quantities'!$D$2:$O$2,0))</f>
        <v>0.15625</v>
      </c>
      <c r="N272" s="482">
        <f t="array" ref="N272">index('Bill of Quantities'!$D:$O,match($B272,'Bill of Quantities'!$C:$C,0),match(N$2,'Bill of Quantities'!$D$2:$O$2,0))</f>
        <v>2.26784872</v>
      </c>
      <c r="O272" s="463">
        <f t="shared" ref="O272:R272" si="484">$A272*F272</f>
        <v>0.014917248</v>
      </c>
      <c r="P272" s="464">
        <f t="shared" si="484"/>
        <v>8.368576128</v>
      </c>
      <c r="Q272" s="464">
        <f t="shared" si="484"/>
        <v>13.48025458</v>
      </c>
      <c r="R272" s="461">
        <f t="shared" si="484"/>
        <v>10</v>
      </c>
      <c r="S272" s="483">
        <f t="shared" ref="S272:U272" si="485">$A272*L272</f>
        <v>4.22319744</v>
      </c>
      <c r="T272" s="483">
        <f t="shared" si="485"/>
        <v>0.3125</v>
      </c>
      <c r="U272" s="483">
        <f t="shared" si="485"/>
        <v>4.53569744</v>
      </c>
      <c r="V272" s="465" t="str">
        <f t="shared" si="486"/>
        <v>Roof frame 1689 x 4194 (standard gable edge)</v>
      </c>
      <c r="W272" s="354">
        <f t="array" ref="W272">A272*index('Project Costs'!A:A,match(V272,'Project Costs'!B:B,0),1)</f>
        <v>0</v>
      </c>
      <c r="X272" s="354">
        <f t="shared" ref="X272:X285" si="489">W272*R272/60</f>
        <v>0</v>
      </c>
      <c r="Y272" s="354"/>
      <c r="Z272" s="354"/>
      <c r="AA272" s="354"/>
      <c r="AB272" s="354"/>
      <c r="AC272" s="354"/>
    </row>
    <row r="273">
      <c r="A273" s="478">
        <v>4.0</v>
      </c>
      <c r="B273" s="354" t="str">
        <f>'Bill of Quantities'!$C$127</f>
        <v>Roof Sub Beam 46 x 96 x 4094</v>
      </c>
      <c r="C273" s="479">
        <f t="array" ref="C273">index('Bill of Quantities'!$D:$O,match($B273,'Bill of Quantities'!$C:$C,0),match(C$2,'Bill of Quantities'!$D$2:$O$2,0))</f>
        <v>46</v>
      </c>
      <c r="D273" s="479">
        <f t="array" ref="D273">index('Bill of Quantities'!$D:$O,match($B273,'Bill of Quantities'!$C:$C,0),match(D$2,'Bill of Quantities'!$D$2:$O$2,0))</f>
        <v>96</v>
      </c>
      <c r="E273" s="479">
        <f t="array" ref="E273">index('Bill of Quantities'!$D:$O,match($B273,'Bill of Quantities'!$C:$C,0),match(E$2,'Bill of Quantities'!$D$2:$O$2,0))</f>
        <v>4094</v>
      </c>
      <c r="F273" s="480">
        <f t="array" ref="F273">index('Bill of Quantities'!$D:$O,match($B273,'Bill of Quantities'!$C:$C,0),match(F$2,'Bill of Quantities'!$D$2:$O$2,0))</f>
        <v>0.018079104</v>
      </c>
      <c r="G273" s="481">
        <f t="array" ref="G273">index('Bill of Quantities'!$D:$O,match($B273,'Bill of Quantities'!$C:$C,0),match(G$2,'Bill of Quantities'!$D$2:$O$2,0))</f>
        <v>10.14237734</v>
      </c>
      <c r="H273" s="481">
        <f t="array" ref="H273">index('Bill of Quantities'!$D:$O,match($B273,'Bill of Quantities'!$C:$C,0),match(H$2,'Bill of Quantities'!$D$2:$O$2,0))</f>
        <v>16.33752583</v>
      </c>
      <c r="I273" s="479">
        <f t="array" ref="I273">index('Bill of Quantities'!$D:$O,match($B273,'Bill of Quantities'!$C:$C,0),match(I$2,'Bill of Quantities'!$D$2:$O$2,0))</f>
        <v>5</v>
      </c>
      <c r="J273" s="479" t="str">
        <f t="array" ref="J273">index('Bill of Quantities'!$D:$O,match($B273,'Bill of Quantities'!$C:$C,0),match(J$2,'Bill of Quantities'!$D$2:$O$2,0))</f>
        <v>Roof</v>
      </c>
      <c r="K273" s="479" t="str">
        <f t="array" ref="K273">index('Bill of Quantities'!$D:$O,match($B273,'Bill of Quantities'!$C:$C,0),match(K$2,'Bill of Quantities'!$D$2:$O$2,0))</f>
        <v>Sub Beam</v>
      </c>
      <c r="L273" s="482">
        <f t="array" ref="L273">index('Bill of Quantities'!$D:$O,match($B273,'Bill of Quantities'!$C:$C,0),match(L$2,'Bill of Quantities'!$D$2:$O$2,0))</f>
        <v>4.729536</v>
      </c>
      <c r="M273" s="482">
        <f t="array" ref="M273">index('Bill of Quantities'!$D:$O,match($B273,'Bill of Quantities'!$C:$C,0),match(M$2,'Bill of Quantities'!$D$2:$O$2,0))</f>
        <v>0.15625</v>
      </c>
      <c r="N273" s="482">
        <f t="array" ref="N273">index('Bill of Quantities'!$D:$O,match($B273,'Bill of Quantities'!$C:$C,0),match(N$2,'Bill of Quantities'!$D$2:$O$2,0))</f>
        <v>4.885786</v>
      </c>
      <c r="O273" s="463">
        <f t="shared" ref="O273:R273" si="487">$A273*F273</f>
        <v>0.072316416</v>
      </c>
      <c r="P273" s="464">
        <f t="shared" si="487"/>
        <v>40.56950938</v>
      </c>
      <c r="Q273" s="464">
        <f t="shared" si="487"/>
        <v>65.35010333</v>
      </c>
      <c r="R273" s="461">
        <f t="shared" si="487"/>
        <v>20</v>
      </c>
      <c r="S273" s="483">
        <f t="shared" ref="S273:U273" si="488">$A273*L273</f>
        <v>18.918144</v>
      </c>
      <c r="T273" s="483">
        <f t="shared" si="488"/>
        <v>0.625</v>
      </c>
      <c r="U273" s="483">
        <f t="shared" si="488"/>
        <v>19.543144</v>
      </c>
      <c r="V273" s="465" t="str">
        <f t="shared" si="486"/>
        <v>Roof frame 1689 x 4194 (standard gable edge)</v>
      </c>
      <c r="W273" s="354">
        <f t="array" ref="W273">A273*index('Project Costs'!A:A,match(V273,'Project Costs'!B:B,0),1)</f>
        <v>0</v>
      </c>
      <c r="X273" s="354">
        <f t="shared" si="489"/>
        <v>0</v>
      </c>
      <c r="Y273" s="354"/>
      <c r="Z273" s="354"/>
      <c r="AA273" s="354"/>
      <c r="AB273" s="354"/>
      <c r="AC273" s="354"/>
    </row>
    <row r="274">
      <c r="A274" s="478">
        <v>6.0</v>
      </c>
      <c r="B274" s="354" t="str">
        <f>'Bill of Quantities'!$C$132</f>
        <v>Roof Support Block 46 x 96 x 548</v>
      </c>
      <c r="C274" s="479">
        <f t="array" ref="C274">index('Bill of Quantities'!$D:$O,match($B274,'Bill of Quantities'!$C:$C,0),match(C$2,'Bill of Quantities'!$D$2:$O$2,0))</f>
        <v>46</v>
      </c>
      <c r="D274" s="479">
        <f t="array" ref="D274">index('Bill of Quantities'!$D:$O,match($B274,'Bill of Quantities'!$C:$C,0),match(D$2,'Bill of Quantities'!$D$2:$O$2,0))</f>
        <v>96</v>
      </c>
      <c r="E274" s="479">
        <f t="array" ref="E274">index('Bill of Quantities'!$D:$O,match($B274,'Bill of Quantities'!$C:$C,0),match(E$2,'Bill of Quantities'!$D$2:$O$2,0))</f>
        <v>548</v>
      </c>
      <c r="F274" s="480">
        <f t="array" ref="F274">index('Bill of Quantities'!$D:$O,match($B274,'Bill of Quantities'!$C:$C,0),match(F$2,'Bill of Quantities'!$D$2:$O$2,0))</f>
        <v>0.002419968</v>
      </c>
      <c r="G274" s="481">
        <f t="array" ref="G274">index('Bill of Quantities'!$D:$O,match($B274,'Bill of Quantities'!$C:$C,0),match(G$2,'Bill of Quantities'!$D$2:$O$2,0))</f>
        <v>1.357602048</v>
      </c>
      <c r="H274" s="481">
        <f t="array" ref="H274">index('Bill of Quantities'!$D:$O,match($B274,'Bill of Quantities'!$C:$C,0),match(H$2,'Bill of Quantities'!$D$2:$O$2,0))</f>
        <v>2.186850063</v>
      </c>
      <c r="I274" s="479">
        <f t="array" ref="I274">index('Bill of Quantities'!$D:$O,match($B274,'Bill of Quantities'!$C:$C,0),match(I$2,'Bill of Quantities'!$D$2:$O$2,0))</f>
        <v>5</v>
      </c>
      <c r="J274" s="479" t="str">
        <f t="array" ref="J274">index('Bill of Quantities'!$D:$O,match($B274,'Bill of Quantities'!$C:$C,0),match(J$2,'Bill of Quantities'!$D$2:$O$2,0))</f>
        <v>Roof</v>
      </c>
      <c r="K274" s="479" t="str">
        <f t="array" ref="K274">index('Bill of Quantities'!$D:$O,match($B274,'Bill of Quantities'!$C:$C,0),match(K$2,'Bill of Quantities'!$D$2:$O$2,0))</f>
        <v>Support Block</v>
      </c>
      <c r="L274" s="482">
        <f t="array" ref="L274">index('Bill of Quantities'!$D:$O,match($B274,'Bill of Quantities'!$C:$C,0),match(L$2,'Bill of Quantities'!$D$2:$O$2,0))</f>
        <v>0.6816096</v>
      </c>
      <c r="M274" s="482">
        <f t="array" ref="M274">index('Bill of Quantities'!$D:$O,match($B274,'Bill of Quantities'!$C:$C,0),match(M$2,'Bill of Quantities'!$D$2:$O$2,0))</f>
        <v>0.15625</v>
      </c>
      <c r="N274" s="482">
        <f t="array" ref="N274">index('Bill of Quantities'!$D:$O,match($B274,'Bill of Quantities'!$C:$C,0),match(N$2,'Bill of Quantities'!$D$2:$O$2,0))</f>
        <v>0.8378596</v>
      </c>
      <c r="O274" s="463">
        <f t="shared" ref="O274:R274" si="490">$A274*F274</f>
        <v>0.014519808</v>
      </c>
      <c r="P274" s="464">
        <f t="shared" si="490"/>
        <v>8.145612288</v>
      </c>
      <c r="Q274" s="464">
        <f t="shared" si="490"/>
        <v>13.12110038</v>
      </c>
      <c r="R274" s="461">
        <f t="shared" si="490"/>
        <v>30</v>
      </c>
      <c r="S274" s="483">
        <f t="shared" ref="S274:U274" si="491">$A274*L274</f>
        <v>4.0896576</v>
      </c>
      <c r="T274" s="483">
        <f t="shared" si="491"/>
        <v>0.9375</v>
      </c>
      <c r="U274" s="483">
        <f t="shared" si="491"/>
        <v>5.0271576</v>
      </c>
      <c r="V274" s="465" t="str">
        <f t="shared" si="486"/>
        <v>Roof frame 1689 x 4194 (standard gable edge)</v>
      </c>
      <c r="W274" s="354">
        <f t="array" ref="W274">A274*index('Project Costs'!A:A,match(V274,'Project Costs'!B:B,0),1)</f>
        <v>0</v>
      </c>
      <c r="X274" s="354">
        <f t="shared" si="489"/>
        <v>0</v>
      </c>
      <c r="Y274" s="354"/>
      <c r="Z274" s="354"/>
      <c r="AA274" s="354"/>
      <c r="AB274" s="354"/>
      <c r="AC274" s="354"/>
    </row>
    <row r="275">
      <c r="A275" s="478">
        <v>3.0</v>
      </c>
      <c r="B275" s="354" t="str">
        <f>'Bill of Quantities'!$C$131</f>
        <v>Roof Support Block 46 x 96 x 325</v>
      </c>
      <c r="C275" s="479">
        <f t="array" ref="C275">index('Bill of Quantities'!$D:$O,match($B275,'Bill of Quantities'!$C:$C,0),match(C$2,'Bill of Quantities'!$D$2:$O$2,0))</f>
        <v>46</v>
      </c>
      <c r="D275" s="479">
        <f t="array" ref="D275">index('Bill of Quantities'!$D:$O,match($B275,'Bill of Quantities'!$C:$C,0),match(D$2,'Bill of Quantities'!$D$2:$O$2,0))</f>
        <v>96</v>
      </c>
      <c r="E275" s="479">
        <f t="array" ref="E275">index('Bill of Quantities'!$D:$O,match($B275,'Bill of Quantities'!$C:$C,0),match(E$2,'Bill of Quantities'!$D$2:$O$2,0))</f>
        <v>325</v>
      </c>
      <c r="F275" s="480">
        <f t="array" ref="F275">index('Bill of Quantities'!$D:$O,match($B275,'Bill of Quantities'!$C:$C,0),match(F$2,'Bill of Quantities'!$D$2:$O$2,0))</f>
        <v>0.0014352</v>
      </c>
      <c r="G275" s="481">
        <f t="array" ref="G275">index('Bill of Quantities'!$D:$O,match($B275,'Bill of Quantities'!$C:$C,0),match(G$2,'Bill of Quantities'!$D$2:$O$2,0))</f>
        <v>0.8051472</v>
      </c>
      <c r="H275" s="481">
        <f t="array" ref="H275">index('Bill of Quantities'!$D:$O,match($B275,'Bill of Quantities'!$C:$C,0),match(H$2,'Bill of Quantities'!$D$2:$O$2,0))</f>
        <v>1.296945749</v>
      </c>
      <c r="I275" s="479">
        <f t="array" ref="I275">index('Bill of Quantities'!$D:$O,match($B275,'Bill of Quantities'!$C:$C,0),match(I$2,'Bill of Quantities'!$D$2:$O$2,0))</f>
        <v>5</v>
      </c>
      <c r="J275" s="479" t="str">
        <f t="array" ref="J275">index('Bill of Quantities'!$D:$O,match($B275,'Bill of Quantities'!$C:$C,0),match(J$2,'Bill of Quantities'!$D$2:$O$2,0))</f>
        <v>Roof</v>
      </c>
      <c r="K275" s="479" t="str">
        <f t="array" ref="K275">index('Bill of Quantities'!$D:$O,match($B275,'Bill of Quantities'!$C:$C,0),match(K$2,'Bill of Quantities'!$D$2:$O$2,0))</f>
        <v>Support Block</v>
      </c>
      <c r="L275" s="482">
        <f t="array" ref="L275">index('Bill of Quantities'!$D:$O,match($B275,'Bill of Quantities'!$C:$C,0),match(L$2,'Bill of Quantities'!$D$2:$O$2,0))</f>
        <v>0.381701376</v>
      </c>
      <c r="M275" s="482">
        <f t="array" ref="M275">index('Bill of Quantities'!$D:$O,match($B275,'Bill of Quantities'!$C:$C,0),match(M$2,'Bill of Quantities'!$D$2:$O$2,0))</f>
        <v>0.15625</v>
      </c>
      <c r="N275" s="482">
        <f t="array" ref="N275">index('Bill of Quantities'!$D:$O,match($B275,'Bill of Quantities'!$C:$C,0),match(N$2,'Bill of Quantities'!$D$2:$O$2,0))</f>
        <v>0.537951376</v>
      </c>
      <c r="O275" s="463">
        <f t="shared" ref="O275:R275" si="492">$A275*F275</f>
        <v>0.0043056</v>
      </c>
      <c r="P275" s="464">
        <f t="shared" si="492"/>
        <v>2.4154416</v>
      </c>
      <c r="Q275" s="464">
        <f t="shared" si="492"/>
        <v>3.890837246</v>
      </c>
      <c r="R275" s="461">
        <f t="shared" si="492"/>
        <v>15</v>
      </c>
      <c r="S275" s="483">
        <f t="shared" ref="S275:U275" si="493">$A275*L275</f>
        <v>1.145104128</v>
      </c>
      <c r="T275" s="483">
        <f t="shared" si="493"/>
        <v>0.46875</v>
      </c>
      <c r="U275" s="483">
        <f t="shared" si="493"/>
        <v>1.613854128</v>
      </c>
      <c r="V275" s="465" t="str">
        <f t="shared" si="486"/>
        <v>Roof frame 1689 x 4194 (standard gable edge)</v>
      </c>
      <c r="W275" s="354">
        <f t="array" ref="W275">A275*index('Project Costs'!A:A,match(V275,'Project Costs'!B:B,0),1)</f>
        <v>0</v>
      </c>
      <c r="X275" s="354">
        <f t="shared" si="489"/>
        <v>0</v>
      </c>
      <c r="Y275" s="354"/>
      <c r="Z275" s="354"/>
      <c r="AA275" s="354"/>
      <c r="AB275" s="354"/>
      <c r="AC275" s="354"/>
    </row>
    <row r="276">
      <c r="A276" s="478">
        <v>9.0</v>
      </c>
      <c r="B276" s="354" t="str">
        <f>'Bill of Quantities'!$C$108</f>
        <v>Back Batten 22 x 46 x 1220</v>
      </c>
      <c r="C276" s="479">
        <f t="array" ref="C276">index('Bill of Quantities'!$D:$O,match($B276,'Bill of Quantities'!$C:$C,0),match(C$2,'Bill of Quantities'!$D$2:$O$2,0))</f>
        <v>22</v>
      </c>
      <c r="D276" s="479">
        <f t="array" ref="D276">index('Bill of Quantities'!$D:$O,match($B276,'Bill of Quantities'!$C:$C,0),match(D$2,'Bill of Quantities'!$D$2:$O$2,0))</f>
        <v>46</v>
      </c>
      <c r="E276" s="479">
        <f t="array" ref="E276">index('Bill of Quantities'!$D:$O,match($B276,'Bill of Quantities'!$C:$C,0),match(E$2,'Bill of Quantities'!$D$2:$O$2,0))</f>
        <v>1220</v>
      </c>
      <c r="F276" s="480">
        <f t="array" ref="F276">index('Bill of Quantities'!$D:$O,match($B276,'Bill of Quantities'!$C:$C,0),match(F$2,'Bill of Quantities'!$D$2:$O$2,0))</f>
        <v>0.00123464</v>
      </c>
      <c r="G276" s="481">
        <f t="array" ref="G276">index('Bill of Quantities'!$D:$O,match($B276,'Bill of Quantities'!$C:$C,0),match(G$2,'Bill of Quantities'!$D$2:$O$2,0))</f>
        <v>0.69263304</v>
      </c>
      <c r="H276" s="481">
        <f t="array" ref="H276">index('Bill of Quantities'!$D:$O,match($B276,'Bill of Quantities'!$C:$C,0),match(H$2,'Bill of Quantities'!$D$2:$O$2,0))</f>
        <v>1.115705894</v>
      </c>
      <c r="I276" s="479">
        <f t="array" ref="I276">index('Bill of Quantities'!$D:$O,match($B276,'Bill of Quantities'!$C:$C,0),match(I$2,'Bill of Quantities'!$D$2:$O$2,0))</f>
        <v>5</v>
      </c>
      <c r="J276" s="479" t="str">
        <f t="array" ref="J276">index('Bill of Quantities'!$D:$O,match($B276,'Bill of Quantities'!$C:$C,0),match(J$2,'Bill of Quantities'!$D$2:$O$2,0))</f>
        <v>Back</v>
      </c>
      <c r="K276" s="479" t="str">
        <f t="array" ref="K276">index('Bill of Quantities'!$D:$O,match($B276,'Bill of Quantities'!$C:$C,0),match(K$2,'Bill of Quantities'!$D$2:$O$2,0))</f>
        <v>Batten</v>
      </c>
      <c r="L276" s="482">
        <f t="array" ref="L276">index('Bill of Quantities'!$D:$O,match($B276,'Bill of Quantities'!$C:$C,0),match(L$2,'Bill of Quantities'!$D$2:$O$2,0))</f>
        <v>0.322322</v>
      </c>
      <c r="M276" s="482">
        <f t="array" ref="M276">index('Bill of Quantities'!$D:$O,match($B276,'Bill of Quantities'!$C:$C,0),match(M$2,'Bill of Quantities'!$D$2:$O$2,0))</f>
        <v>0.15625</v>
      </c>
      <c r="N276" s="482">
        <f t="array" ref="N276">index('Bill of Quantities'!$D:$O,match($B276,'Bill of Quantities'!$C:$C,0),match(N$2,'Bill of Quantities'!$D$2:$O$2,0))</f>
        <v>0.478572</v>
      </c>
      <c r="O276" s="463">
        <f t="shared" ref="O276:R276" si="494">$A276*F276</f>
        <v>0.01111176</v>
      </c>
      <c r="P276" s="464">
        <f t="shared" si="494"/>
        <v>6.23369736</v>
      </c>
      <c r="Q276" s="464">
        <f t="shared" si="494"/>
        <v>10.04135305</v>
      </c>
      <c r="R276" s="461">
        <f t="shared" si="494"/>
        <v>45</v>
      </c>
      <c r="S276" s="483">
        <f t="shared" ref="S276:U276" si="495">$A276*L276</f>
        <v>2.900898</v>
      </c>
      <c r="T276" s="483">
        <f t="shared" si="495"/>
        <v>1.40625</v>
      </c>
      <c r="U276" s="483">
        <f t="shared" si="495"/>
        <v>4.307148</v>
      </c>
      <c r="V276" s="465" t="str">
        <f t="shared" si="486"/>
        <v>Roof frame 1689 x 4194 (standard gable edge)</v>
      </c>
      <c r="W276" s="354">
        <f t="array" ref="W276">A276*index('Project Costs'!A:A,match(V276,'Project Costs'!B:B,0),1)</f>
        <v>0</v>
      </c>
      <c r="X276" s="354">
        <f t="shared" si="489"/>
        <v>0</v>
      </c>
      <c r="Y276" s="354"/>
      <c r="Z276" s="354"/>
      <c r="AA276" s="354"/>
      <c r="AB276" s="354"/>
      <c r="AC276" s="354"/>
    </row>
    <row r="277">
      <c r="A277" s="478">
        <v>21.0</v>
      </c>
      <c r="B277" s="354" t="str">
        <f>'Bill of Quantities'!$C$114</f>
        <v>Facade Vertical Shiplap 22 x 96 x 1221</v>
      </c>
      <c r="C277" s="479">
        <f t="array" ref="C277">index('Bill of Quantities'!$D:$O,match($B277,'Bill of Quantities'!$C:$C,0),match(C$2,'Bill of Quantities'!$D$2:$O$2,0))</f>
        <v>22</v>
      </c>
      <c r="D277" s="479">
        <f t="array" ref="D277">index('Bill of Quantities'!$D:$O,match($B277,'Bill of Quantities'!$C:$C,0),match(D$2,'Bill of Quantities'!$D$2:$O$2,0))</f>
        <v>96</v>
      </c>
      <c r="E277" s="479">
        <f t="array" ref="E277">index('Bill of Quantities'!$D:$O,match($B277,'Bill of Quantities'!$C:$C,0),match(E$2,'Bill of Quantities'!$D$2:$O$2,0))</f>
        <v>1221</v>
      </c>
      <c r="F277" s="480">
        <f t="array" ref="F277">index('Bill of Quantities'!$D:$O,match($B277,'Bill of Quantities'!$C:$C,0),match(F$2,'Bill of Quantities'!$D$2:$O$2,0))</f>
        <v>0.002578752</v>
      </c>
      <c r="G277" s="481">
        <f t="array" ref="G277">index('Bill of Quantities'!$D:$O,match($B277,'Bill of Quantities'!$C:$C,0),match(G$2,'Bill of Quantities'!$D$2:$O$2,0))</f>
        <v>1.446679872</v>
      </c>
      <c r="H277" s="481">
        <f t="array" ref="H277">index('Bill of Quantities'!$D:$O,match($B277,'Bill of Quantities'!$C:$C,0),match(H$2,'Bill of Quantities'!$D$2:$O$2,0))</f>
        <v>2.330338241</v>
      </c>
      <c r="I277" s="479">
        <f t="array" ref="I277">index('Bill of Quantities'!$D:$O,match($B277,'Bill of Quantities'!$C:$C,0),match(I$2,'Bill of Quantities'!$D$2:$O$2,0))</f>
        <v>10</v>
      </c>
      <c r="J277" s="479" t="str">
        <f t="array" ref="J277">index('Bill of Quantities'!$D:$O,match($B277,'Bill of Quantities'!$C:$C,0),match(J$2,'Bill of Quantities'!$D$2:$O$2,0))</f>
        <v>Facade</v>
      </c>
      <c r="K277" s="479" t="str">
        <f t="array" ref="K277">index('Bill of Quantities'!$D:$O,match($B277,'Bill of Quantities'!$C:$C,0),match(K$2,'Bill of Quantities'!$D$2:$O$2,0))</f>
        <v>Vertical Shiplap</v>
      </c>
      <c r="L277" s="482">
        <f t="array" ref="L277">index('Bill of Quantities'!$D:$O,match($B277,'Bill of Quantities'!$C:$C,0),match(L$2,'Bill of Quantities'!$D$2:$O$2,0))</f>
        <v>0.837408</v>
      </c>
      <c r="M277" s="482">
        <f t="array" ref="M277">index('Bill of Quantities'!$D:$O,match($B277,'Bill of Quantities'!$C:$C,0),match(M$2,'Bill of Quantities'!$D$2:$O$2,0))</f>
        <v>0.3125</v>
      </c>
      <c r="N277" s="482">
        <f t="array" ref="N277">index('Bill of Quantities'!$D:$O,match($B277,'Bill of Quantities'!$C:$C,0),match(N$2,'Bill of Quantities'!$D$2:$O$2,0))</f>
        <v>1.149908</v>
      </c>
      <c r="O277" s="463">
        <f t="shared" ref="O277:R277" si="496">$A277*F277</f>
        <v>0.054153792</v>
      </c>
      <c r="P277" s="464">
        <f t="shared" si="496"/>
        <v>30.38027731</v>
      </c>
      <c r="Q277" s="464">
        <f t="shared" si="496"/>
        <v>48.93710306</v>
      </c>
      <c r="R277" s="461">
        <f t="shared" si="496"/>
        <v>210</v>
      </c>
      <c r="S277" s="483">
        <f t="shared" ref="S277:U277" si="497">$A277*L277</f>
        <v>17.585568</v>
      </c>
      <c r="T277" s="483">
        <f t="shared" si="497"/>
        <v>6.5625</v>
      </c>
      <c r="U277" s="483">
        <f t="shared" si="497"/>
        <v>24.148068</v>
      </c>
      <c r="V277" s="465" t="str">
        <f t="shared" si="486"/>
        <v>Roof frame 1689 x 4194 (standard gable edge)</v>
      </c>
      <c r="W277" s="354">
        <f t="array" ref="W277">A277*index('Project Costs'!A:A,match(V277,'Project Costs'!B:B,0),1)</f>
        <v>0</v>
      </c>
      <c r="X277" s="354">
        <f t="shared" si="489"/>
        <v>0</v>
      </c>
      <c r="Y277" s="354"/>
      <c r="Z277" s="354"/>
      <c r="AA277" s="354"/>
      <c r="AB277" s="354"/>
      <c r="AC277" s="354"/>
    </row>
    <row r="278">
      <c r="A278" s="478">
        <v>3.5</v>
      </c>
      <c r="B278" s="354" t="str">
        <f>'Bill of Quantities'!$C$134</f>
        <v>Roof Fascia Board 22 x 146 x 2442</v>
      </c>
      <c r="C278" s="479">
        <f t="array" ref="C278">index('Bill of Quantities'!$D:$O,match($B278,'Bill of Quantities'!$C:$C,0),match(C$2,'Bill of Quantities'!$D$2:$O$2,0))</f>
        <v>22</v>
      </c>
      <c r="D278" s="479">
        <f t="array" ref="D278">index('Bill of Quantities'!$D:$O,match($B278,'Bill of Quantities'!$C:$C,0),match(D$2,'Bill of Quantities'!$D$2:$O$2,0))</f>
        <v>146</v>
      </c>
      <c r="E278" s="479">
        <f t="array" ref="E278">index('Bill of Quantities'!$D:$O,match($B278,'Bill of Quantities'!$C:$C,0),match(E$2,'Bill of Quantities'!$D$2:$O$2,0))</f>
        <v>2442</v>
      </c>
      <c r="F278" s="480">
        <f t="array" ref="F278">index('Bill of Quantities'!$D:$O,match($B278,'Bill of Quantities'!$C:$C,0),match(F$2,'Bill of Quantities'!$D$2:$O$2,0))</f>
        <v>0.007843704</v>
      </c>
      <c r="G278" s="481">
        <f t="array" ref="G278">index('Bill of Quantities'!$D:$O,match($B278,'Bill of Quantities'!$C:$C,0),match(G$2,'Bill of Quantities'!$D$2:$O$2,0))</f>
        <v>4.400317944</v>
      </c>
      <c r="H278" s="481">
        <f t="array" ref="H278">index('Bill of Quantities'!$D:$O,match($B278,'Bill of Quantities'!$C:$C,0),match(H$2,'Bill of Quantities'!$D$2:$O$2,0))</f>
        <v>7.08811215</v>
      </c>
      <c r="I278" s="479">
        <f t="array" ref="I278">index('Bill of Quantities'!$D:$O,match($B278,'Bill of Quantities'!$C:$C,0),match(I$2,'Bill of Quantities'!$D$2:$O$2,0))</f>
        <v>5</v>
      </c>
      <c r="J278" s="479" t="str">
        <f t="array" ref="J278">index('Bill of Quantities'!$D:$O,match($B278,'Bill of Quantities'!$C:$C,0),match(J$2,'Bill of Quantities'!$D$2:$O$2,0))</f>
        <v>Roof</v>
      </c>
      <c r="K278" s="479" t="str">
        <f t="array" ref="K278">index('Bill of Quantities'!$D:$O,match($B278,'Bill of Quantities'!$C:$C,0),match(K$2,'Bill of Quantities'!$D$2:$O$2,0))</f>
        <v>Fascia Board</v>
      </c>
      <c r="L278" s="482">
        <f t="array" ref="L278">index('Bill of Quantities'!$D:$O,match($B278,'Bill of Quantities'!$C:$C,0),match(L$2,'Bill of Quantities'!$D$2:$O$2,0))</f>
        <v>2.275702</v>
      </c>
      <c r="M278" s="482">
        <f t="array" ref="M278">index('Bill of Quantities'!$D:$O,match($B278,'Bill of Quantities'!$C:$C,0),match(M$2,'Bill of Quantities'!$D$2:$O$2,0))</f>
        <v>0.15625</v>
      </c>
      <c r="N278" s="482">
        <f t="array" ref="N278">index('Bill of Quantities'!$D:$O,match($B278,'Bill of Quantities'!$C:$C,0),match(N$2,'Bill of Quantities'!$D$2:$O$2,0))</f>
        <v>2.431952</v>
      </c>
      <c r="O278" s="463">
        <f t="shared" ref="O278:R278" si="498">$A278*F278</f>
        <v>0.027452964</v>
      </c>
      <c r="P278" s="464">
        <f t="shared" si="498"/>
        <v>15.4011128</v>
      </c>
      <c r="Q278" s="464">
        <f t="shared" si="498"/>
        <v>24.80839252</v>
      </c>
      <c r="R278" s="461">
        <f t="shared" si="498"/>
        <v>17.5</v>
      </c>
      <c r="S278" s="483">
        <f t="shared" ref="S278:U278" si="499">$A278*L278</f>
        <v>7.964957</v>
      </c>
      <c r="T278" s="483">
        <f t="shared" si="499"/>
        <v>0.546875</v>
      </c>
      <c r="U278" s="483">
        <f t="shared" si="499"/>
        <v>8.511832</v>
      </c>
      <c r="V278" s="465" t="str">
        <f t="shared" si="486"/>
        <v>Roof frame 1689 x 4194 (standard gable edge)</v>
      </c>
      <c r="W278" s="354">
        <f t="array" ref="W278">A278*index('Project Costs'!A:A,match(V278,'Project Costs'!B:B,0),1)</f>
        <v>0</v>
      </c>
      <c r="X278" s="354">
        <f t="shared" si="489"/>
        <v>0</v>
      </c>
      <c r="Y278" s="354"/>
      <c r="Z278" s="354"/>
      <c r="AA278" s="354"/>
      <c r="AB278" s="354"/>
      <c r="AC278" s="354"/>
    </row>
    <row r="279">
      <c r="A279" s="478">
        <v>1.5</v>
      </c>
      <c r="B279" s="354" t="str">
        <f>'Bill of Quantities'!$C$53</f>
        <v>Plywood 9 x 1220 x 2440</v>
      </c>
      <c r="C279" s="479">
        <f t="array" ref="C279">index('Bill of Quantities'!$D:$O,match($B279,'Bill of Quantities'!$C:$C,0),match(C$2,'Bill of Quantities'!$D$2:$O$2,0))</f>
        <v>9</v>
      </c>
      <c r="D279" s="479">
        <f t="array" ref="D279">index('Bill of Quantities'!$D:$O,match($B279,'Bill of Quantities'!$C:$C,0),match(D$2,'Bill of Quantities'!$D$2:$O$2,0))</f>
        <v>1220</v>
      </c>
      <c r="E279" s="479">
        <f t="array" ref="E279">index('Bill of Quantities'!$D:$O,match($B279,'Bill of Quantities'!$C:$C,0),match(E$2,'Bill of Quantities'!$D$2:$O$2,0))</f>
        <v>2440</v>
      </c>
      <c r="F279" s="480">
        <f t="array" ref="F279">index('Bill of Quantities'!$D:$O,match($B279,'Bill of Quantities'!$C:$C,0),match(F$2,'Bill of Quantities'!$D$2:$O$2,0))</f>
        <v>0.0267912</v>
      </c>
      <c r="G279" s="481">
        <f t="array" ref="G279">index('Bill of Quantities'!$D:$O,match($B279,'Bill of Quantities'!$C:$C,0),match(G$2,'Bill of Quantities'!$D$2:$O$2,0))</f>
        <v>13.663512</v>
      </c>
      <c r="H279" s="481">
        <f t="array" ref="H279">index('Bill of Quantities'!$D:$O,match($B279,'Bill of Quantities'!$C:$C,0),match(H$2,'Bill of Quantities'!$D$2:$O$2,0))</f>
        <v>22.0397914</v>
      </c>
      <c r="I279" s="479">
        <f t="array" ref="I279">index('Bill of Quantities'!$D:$O,match($B279,'Bill of Quantities'!$C:$C,0),match(I$2,'Bill of Quantities'!$D$2:$O$2,0))</f>
        <v>10</v>
      </c>
      <c r="J279" s="479" t="str">
        <f t="array" ref="J279">index('Bill of Quantities'!$D:$O,match($B279,'Bill of Quantities'!$C:$C,0),match(J$2,'Bill of Quantities'!$D$2:$O$2,0))</f>
        <v>Board</v>
      </c>
      <c r="K279" s="479" t="str">
        <f t="array" ref="K279">index('Bill of Quantities'!$D:$O,match($B279,'Bill of Quantities'!$C:$C,0),match(K$2,'Bill of Quantities'!$D$2:$O$2,0))</f>
        <v>Plywood</v>
      </c>
      <c r="L279" s="482">
        <f t="array" ref="L279">index('Bill of Quantities'!$D:$O,match($B279,'Bill of Quantities'!$C:$C,0),match(L$2,'Bill of Quantities'!$D$2:$O$2,0))</f>
        <v>7.787448465</v>
      </c>
      <c r="M279" s="482">
        <f t="array" ref="M279">index('Bill of Quantities'!$D:$O,match($B279,'Bill of Quantities'!$C:$C,0),match(M$2,'Bill of Quantities'!$D$2:$O$2,0))</f>
        <v>0.3125</v>
      </c>
      <c r="N279" s="482">
        <f t="array" ref="N279">index('Bill of Quantities'!$D:$O,match($B279,'Bill of Quantities'!$C:$C,0),match(N$2,'Bill of Quantities'!$D$2:$O$2,0))</f>
        <v>8.099948465</v>
      </c>
      <c r="O279" s="463">
        <f t="shared" ref="O279:R279" si="500">$A279*F279</f>
        <v>0.0401868</v>
      </c>
      <c r="P279" s="464">
        <f t="shared" si="500"/>
        <v>20.495268</v>
      </c>
      <c r="Q279" s="464">
        <f t="shared" si="500"/>
        <v>33.05968709</v>
      </c>
      <c r="R279" s="461">
        <f t="shared" si="500"/>
        <v>15</v>
      </c>
      <c r="S279" s="483">
        <f t="shared" ref="S279:U279" si="501">$A279*L279</f>
        <v>11.6811727</v>
      </c>
      <c r="T279" s="483">
        <f t="shared" si="501"/>
        <v>0.46875</v>
      </c>
      <c r="U279" s="483">
        <f t="shared" si="501"/>
        <v>12.1499227</v>
      </c>
      <c r="V279" s="465" t="str">
        <f t="shared" si="486"/>
        <v>Roof frame 1689 x 4194 (standard gable edge)</v>
      </c>
      <c r="W279" s="354">
        <f t="array" ref="W279">A279*index('Project Costs'!A:A,match(V279,'Project Costs'!B:B,0),1)</f>
        <v>0</v>
      </c>
      <c r="X279" s="354">
        <f t="shared" si="489"/>
        <v>0</v>
      </c>
      <c r="Y279" s="354"/>
      <c r="Z279" s="354"/>
      <c r="AA279" s="354"/>
      <c r="AB279" s="354"/>
      <c r="AC279" s="354"/>
    </row>
    <row r="280">
      <c r="A280" s="478">
        <v>5.0</v>
      </c>
      <c r="B280" s="354" t="str">
        <f>'Bill of Quantities'!$C$83</f>
        <v>Aluminium roof insulation membrane per sqm</v>
      </c>
      <c r="C280" s="479">
        <f t="array" ref="C280">index('Bill of Quantities'!$D:$O,match($B280,'Bill of Quantities'!$C:$C,0),match(C$2,'Bill of Quantities'!$D$2:$O$2,0))</f>
        <v>1000</v>
      </c>
      <c r="D280" s="479">
        <f t="array" ref="D280">index('Bill of Quantities'!$D:$O,match($B280,'Bill of Quantities'!$C:$C,0),match(D$2,'Bill of Quantities'!$D$2:$O$2,0))</f>
        <v>4</v>
      </c>
      <c r="E280" s="479">
        <f t="array" ref="E280">index('Bill of Quantities'!$D:$O,match($B280,'Bill of Quantities'!$C:$C,0),match(E$2,'Bill of Quantities'!$D$2:$O$2,0))</f>
        <v>1000</v>
      </c>
      <c r="F280" s="480">
        <f t="array" ref="F280">index('Bill of Quantities'!$D:$O,match($B280,'Bill of Quantities'!$C:$C,0),match(F$2,'Bill of Quantities'!$D$2:$O$2,0))</f>
        <v>0.004</v>
      </c>
      <c r="G280" s="481">
        <f t="array" ref="G280">index('Bill of Quantities'!$D:$O,match($B280,'Bill of Quantities'!$C:$C,0),match(G$2,'Bill of Quantities'!$D$2:$O$2,0))</f>
        <v>0.15</v>
      </c>
      <c r="H280" s="481" t="str">
        <f t="array" ref="H280">index('Bill of Quantities'!$D:$O,match($B280,'Bill of Quantities'!$C:$C,0),match(H$2,'Bill of Quantities'!$D$2:$O$2,0))</f>
        <v/>
      </c>
      <c r="I280" s="479">
        <f t="array" ref="I280">index('Bill of Quantities'!$D:$O,match($B280,'Bill of Quantities'!$C:$C,0),match(I$2,'Bill of Quantities'!$D$2:$O$2,0))</f>
        <v>6</v>
      </c>
      <c r="J280" s="479" t="str">
        <f t="array" ref="J280">index('Bill of Quantities'!$D:$O,match($B280,'Bill of Quantities'!$C:$C,0),match(J$2,'Bill of Quantities'!$D$2:$O$2,0))</f>
        <v>Insulation</v>
      </c>
      <c r="K280" s="479" t="str">
        <f t="array" ref="K280">index('Bill of Quantities'!$D:$O,match($B280,'Bill of Quantities'!$C:$C,0),match(K$2,'Bill of Quantities'!$D$2:$O$2,0))</f>
        <v>Membrane</v>
      </c>
      <c r="L280" s="482">
        <f t="array" ref="L280">index('Bill of Quantities'!$D:$O,match($B280,'Bill of Quantities'!$C:$C,0),match(L$2,'Bill of Quantities'!$D$2:$O$2,0))</f>
        <v>1.6</v>
      </c>
      <c r="M280" s="482">
        <f t="array" ref="M280">index('Bill of Quantities'!$D:$O,match($B280,'Bill of Quantities'!$C:$C,0),match(M$2,'Bill of Quantities'!$D$2:$O$2,0))</f>
        <v>0.1875</v>
      </c>
      <c r="N280" s="482">
        <f t="array" ref="N280">index('Bill of Quantities'!$D:$O,match($B280,'Bill of Quantities'!$C:$C,0),match(N$2,'Bill of Quantities'!$D$2:$O$2,0))</f>
        <v>1.7875</v>
      </c>
      <c r="O280" s="463">
        <f t="shared" ref="O280:R280" si="502">$A280*F280</f>
        <v>0.02</v>
      </c>
      <c r="P280" s="464">
        <f t="shared" si="502"/>
        <v>0.75</v>
      </c>
      <c r="Q280" s="464">
        <f t="shared" si="502"/>
        <v>0</v>
      </c>
      <c r="R280" s="461">
        <f t="shared" si="502"/>
        <v>30</v>
      </c>
      <c r="S280" s="483">
        <f t="shared" ref="S280:U280" si="503">$A280*L280</f>
        <v>8</v>
      </c>
      <c r="T280" s="483">
        <f t="shared" si="503"/>
        <v>0.9375</v>
      </c>
      <c r="U280" s="483">
        <f t="shared" si="503"/>
        <v>8.9375</v>
      </c>
      <c r="V280" s="465" t="str">
        <f t="shared" si="486"/>
        <v>Roof frame 1689 x 4194 (standard gable edge)</v>
      </c>
      <c r="W280" s="354">
        <f t="array" ref="W280">A280*index('Project Costs'!A:A,match(V280,'Project Costs'!B:B,0),1)</f>
        <v>0</v>
      </c>
      <c r="X280" s="354">
        <f t="shared" si="489"/>
        <v>0</v>
      </c>
      <c r="Y280" s="354"/>
      <c r="Z280" s="354"/>
      <c r="AA280" s="354"/>
      <c r="AB280" s="354"/>
      <c r="AC280" s="354"/>
    </row>
    <row r="281">
      <c r="A281" s="478">
        <f>A279*30</f>
        <v>45</v>
      </c>
      <c r="B281" s="354" t="str">
        <f>'Bill of Quantities'!$C$26</f>
        <v>Screw 4x40 semi threaded HBS440</v>
      </c>
      <c r="C281" s="479">
        <f t="array" ref="C281">index('Bill of Quantities'!$D:$O,match($B281,'Bill of Quantities'!$C:$C,0),match(C$2,'Bill of Quantities'!$D$2:$O$2,0))</f>
        <v>4</v>
      </c>
      <c r="D281" s="479" t="str">
        <f t="array" ref="D281">index('Bill of Quantities'!$D:$O,match($B281,'Bill of Quantities'!$C:$C,0),match(D$2,'Bill of Quantities'!$D$2:$O$2,0))</f>
        <v/>
      </c>
      <c r="E281" s="479">
        <f t="array" ref="E281">index('Bill of Quantities'!$D:$O,match($B281,'Bill of Quantities'!$C:$C,0),match(E$2,'Bill of Quantities'!$D$2:$O$2,0))</f>
        <v>40</v>
      </c>
      <c r="F281" s="485">
        <f t="array" ref="F281">index('Bill of Quantities'!$D:$O,match($B281,'Bill of Quantities'!$C:$C,0),match(F$2,'Bill of Quantities'!$D$2:$O$2,0))</f>
        <v>0.0000005026548246</v>
      </c>
      <c r="G281" s="481">
        <f t="array" ref="G281">index('Bill of Quantities'!$D:$O,match($B281,'Bill of Quantities'!$C:$C,0),match(G$2,'Bill of Quantities'!$D$2:$O$2,0))</f>
        <v>0.003870442149</v>
      </c>
      <c r="H281" s="481" t="str">
        <f t="array" ref="H281">index('Bill of Quantities'!$D:$O,match($B281,'Bill of Quantities'!$C:$C,0),match(H$2,'Bill of Quantities'!$D$2:$O$2,0))</f>
        <v/>
      </c>
      <c r="I281" s="479">
        <f t="array" ref="I281">index('Bill of Quantities'!$D:$O,match($B281,'Bill of Quantities'!$C:$C,0),match(I$2,'Bill of Quantities'!$D$2:$O$2,0))</f>
        <v>1</v>
      </c>
      <c r="J281" s="479" t="str">
        <f t="array" ref="J281">index('Bill of Quantities'!$D:$O,match($B281,'Bill of Quantities'!$C:$C,0),match(J$2,'Bill of Quantities'!$D$2:$O$2,0))</f>
        <v>Screw</v>
      </c>
      <c r="K281" s="479" t="str">
        <f t="array" ref="K281">index('Bill of Quantities'!$D:$O,match($B281,'Bill of Quantities'!$C:$C,0),match(K$2,'Bill of Quantities'!$D$2:$O$2,0))</f>
        <v>Boards</v>
      </c>
      <c r="L281" s="482">
        <f t="array" ref="L281">index('Bill of Quantities'!$D:$O,match($B281,'Bill of Quantities'!$C:$C,0),match(L$2,'Bill of Quantities'!$D$2:$O$2,0))</f>
        <v>0.012</v>
      </c>
      <c r="M281" s="482">
        <f t="array" ref="M281">index('Bill of Quantities'!$D:$O,match($B281,'Bill of Quantities'!$C:$C,0),match(M$2,'Bill of Quantities'!$D$2:$O$2,0))</f>
        <v>0.03125</v>
      </c>
      <c r="N281" s="482">
        <f t="array" ref="N281">index('Bill of Quantities'!$D:$O,match($B281,'Bill of Quantities'!$C:$C,0),match(N$2,'Bill of Quantities'!$D$2:$O$2,0))</f>
        <v>0.04325</v>
      </c>
      <c r="O281" s="463">
        <f t="shared" ref="O281:R281" si="504">$A281*F281</f>
        <v>0.00002261946711</v>
      </c>
      <c r="P281" s="464">
        <f t="shared" si="504"/>
        <v>0.1741698967</v>
      </c>
      <c r="Q281" s="464">
        <f t="shared" si="504"/>
        <v>0</v>
      </c>
      <c r="R281" s="461">
        <f t="shared" si="504"/>
        <v>45</v>
      </c>
      <c r="S281" s="483">
        <f t="shared" ref="S281:U281" si="505">$A281*L281</f>
        <v>0.54</v>
      </c>
      <c r="T281" s="483">
        <f t="shared" si="505"/>
        <v>1.40625</v>
      </c>
      <c r="U281" s="483">
        <f t="shared" si="505"/>
        <v>1.94625</v>
      </c>
      <c r="V281" s="465" t="str">
        <f t="shared" si="486"/>
        <v>Roof frame 1689 x 4194 (standard gable edge)</v>
      </c>
      <c r="W281" s="354">
        <f t="array" ref="W281">A281*index('Project Costs'!A:A,match(V281,'Project Costs'!B:B,0),1)</f>
        <v>0</v>
      </c>
      <c r="X281" s="354">
        <f t="shared" si="489"/>
        <v>0</v>
      </c>
      <c r="Y281" s="354"/>
      <c r="Z281" s="354"/>
      <c r="AA281" s="354"/>
      <c r="AB281" s="354"/>
      <c r="AC281" s="354"/>
    </row>
    <row r="282">
      <c r="A282" s="478">
        <f>A276*5+A277*4+40*2</f>
        <v>209</v>
      </c>
      <c r="B282" s="354" t="str">
        <f>'Bill of Quantities'!$C$27</f>
        <v>Screw 4x60 semi threaded HBS460</v>
      </c>
      <c r="C282" s="479">
        <f t="array" ref="C282">index('Bill of Quantities'!$D:$O,match($B282,'Bill of Quantities'!$C:$C,0),match(C$2,'Bill of Quantities'!$D$2:$O$2,0))</f>
        <v>4</v>
      </c>
      <c r="D282" s="479" t="str">
        <f t="array" ref="D282">index('Bill of Quantities'!$D:$O,match($B282,'Bill of Quantities'!$C:$C,0),match(D$2,'Bill of Quantities'!$D$2:$O$2,0))</f>
        <v/>
      </c>
      <c r="E282" s="479">
        <f t="array" ref="E282">index('Bill of Quantities'!$D:$O,match($B282,'Bill of Quantities'!$C:$C,0),match(E$2,'Bill of Quantities'!$D$2:$O$2,0))</f>
        <v>60</v>
      </c>
      <c r="F282" s="485">
        <f t="array" ref="F282">index('Bill of Quantities'!$D:$O,match($B282,'Bill of Quantities'!$C:$C,0),match(F$2,'Bill of Quantities'!$D$2:$O$2,0))</f>
        <v>0.0000007539822369</v>
      </c>
      <c r="G282" s="481">
        <f t="array" ref="G282">index('Bill of Quantities'!$D:$O,match($B282,'Bill of Quantities'!$C:$C,0),match(G$2,'Bill of Quantities'!$D$2:$O$2,0))</f>
        <v>0.005805663224</v>
      </c>
      <c r="H282" s="481" t="str">
        <f t="array" ref="H282">index('Bill of Quantities'!$D:$O,match($B282,'Bill of Quantities'!$C:$C,0),match(H$2,'Bill of Quantities'!$D$2:$O$2,0))</f>
        <v/>
      </c>
      <c r="I282" s="479">
        <f t="array" ref="I282">index('Bill of Quantities'!$D:$O,match($B282,'Bill of Quantities'!$C:$C,0),match(I$2,'Bill of Quantities'!$D$2:$O$2,0))</f>
        <v>1</v>
      </c>
      <c r="J282" s="479" t="str">
        <f t="array" ref="J282">index('Bill of Quantities'!$D:$O,match($B282,'Bill of Quantities'!$C:$C,0),match(J$2,'Bill of Quantities'!$D$2:$O$2,0))</f>
        <v>Screw</v>
      </c>
      <c r="K282" s="479" t="str">
        <f t="array" ref="K282">index('Bill of Quantities'!$D:$O,match($B282,'Bill of Quantities'!$C:$C,0),match(K$2,'Bill of Quantities'!$D$2:$O$2,0))</f>
        <v>Back Battens</v>
      </c>
      <c r="L282" s="482">
        <f t="array" ref="L282">index('Bill of Quantities'!$D:$O,match($B282,'Bill of Quantities'!$C:$C,0),match(L$2,'Bill of Quantities'!$D$2:$O$2,0))</f>
        <v>0.018</v>
      </c>
      <c r="M282" s="482">
        <f t="array" ref="M282">index('Bill of Quantities'!$D:$O,match($B282,'Bill of Quantities'!$C:$C,0),match(M$2,'Bill of Quantities'!$D$2:$O$2,0))</f>
        <v>0.03125</v>
      </c>
      <c r="N282" s="482">
        <f t="array" ref="N282">index('Bill of Quantities'!$D:$O,match($B282,'Bill of Quantities'!$C:$C,0),match(N$2,'Bill of Quantities'!$D$2:$O$2,0))</f>
        <v>0.04925</v>
      </c>
      <c r="O282" s="463">
        <f t="shared" ref="O282:R282" si="506">$A282*F282</f>
        <v>0.0001575822875</v>
      </c>
      <c r="P282" s="464">
        <f t="shared" si="506"/>
        <v>1.213383614</v>
      </c>
      <c r="Q282" s="464">
        <f t="shared" si="506"/>
        <v>0</v>
      </c>
      <c r="R282" s="461">
        <f t="shared" si="506"/>
        <v>209</v>
      </c>
      <c r="S282" s="483">
        <f t="shared" ref="S282:U282" si="507">$A282*L282</f>
        <v>3.762</v>
      </c>
      <c r="T282" s="483">
        <f t="shared" si="507"/>
        <v>6.53125</v>
      </c>
      <c r="U282" s="483">
        <f t="shared" si="507"/>
        <v>10.29325</v>
      </c>
      <c r="V282" s="465" t="str">
        <f t="shared" si="486"/>
        <v>Roof frame 1689 x 4194 (standard gable edge)</v>
      </c>
      <c r="W282" s="354">
        <f t="array" ref="W282">A282*index('Project Costs'!A:A,match(V282,'Project Costs'!B:B,0),1)</f>
        <v>0</v>
      </c>
      <c r="X282" s="354">
        <f t="shared" si="489"/>
        <v>0</v>
      </c>
      <c r="Y282" s="354"/>
      <c r="Z282" s="354"/>
      <c r="AA282" s="354"/>
      <c r="AB282" s="354"/>
      <c r="AC282" s="354"/>
    </row>
    <row r="283">
      <c r="A283" s="478">
        <v>10.0</v>
      </c>
      <c r="B283" s="354" t="str">
        <f>'Bill of Quantities'!$C$29</f>
        <v>Screw 6x100 semi threaded HBS6100</v>
      </c>
      <c r="C283" s="479">
        <f t="array" ref="C283">index('Bill of Quantities'!$D:$O,match($B283,'Bill of Quantities'!$C:$C,0),match(C$2,'Bill of Quantities'!$D$2:$O$2,0))</f>
        <v>6</v>
      </c>
      <c r="D283" s="479" t="str">
        <f t="array" ref="D283">index('Bill of Quantities'!$D:$O,match($B283,'Bill of Quantities'!$C:$C,0),match(D$2,'Bill of Quantities'!$D$2:$O$2,0))</f>
        <v/>
      </c>
      <c r="E283" s="479">
        <f t="array" ref="E283">index('Bill of Quantities'!$D:$O,match($B283,'Bill of Quantities'!$C:$C,0),match(E$2,'Bill of Quantities'!$D$2:$O$2,0))</f>
        <v>100</v>
      </c>
      <c r="F283" s="485">
        <f t="array" ref="F283">index('Bill of Quantities'!$D:$O,match($B283,'Bill of Quantities'!$C:$C,0),match(F$2,'Bill of Quantities'!$D$2:$O$2,0))</f>
        <v>0.000002827433388</v>
      </c>
      <c r="G283" s="481">
        <f t="array" ref="G283">index('Bill of Quantities'!$D:$O,match($B283,'Bill of Quantities'!$C:$C,0),match(G$2,'Bill of Quantities'!$D$2:$O$2,0))</f>
        <v>0.02177123709</v>
      </c>
      <c r="H283" s="481" t="str">
        <f t="array" ref="H283">index('Bill of Quantities'!$D:$O,match($B283,'Bill of Quantities'!$C:$C,0),match(H$2,'Bill of Quantities'!$D$2:$O$2,0))</f>
        <v/>
      </c>
      <c r="I283" s="479">
        <f t="array" ref="I283">index('Bill of Quantities'!$D:$O,match($B283,'Bill of Quantities'!$C:$C,0),match(I$2,'Bill of Quantities'!$D$2:$O$2,0))</f>
        <v>1</v>
      </c>
      <c r="J283" s="479" t="str">
        <f t="array" ref="J283">index('Bill of Quantities'!$D:$O,match($B283,'Bill of Quantities'!$C:$C,0),match(J$2,'Bill of Quantities'!$D$2:$O$2,0))</f>
        <v>Screw</v>
      </c>
      <c r="K283" s="479" t="str">
        <f t="array" ref="K283">index('Bill of Quantities'!$D:$O,match($B283,'Bill of Quantities'!$C:$C,0),match(K$2,'Bill of Quantities'!$D$2:$O$2,0))</f>
        <v>Frames</v>
      </c>
      <c r="L283" s="482">
        <f t="array" ref="L283">index('Bill of Quantities'!$D:$O,match($B283,'Bill of Quantities'!$C:$C,0),match(L$2,'Bill of Quantities'!$D$2:$O$2,0))</f>
        <v>0.06</v>
      </c>
      <c r="M283" s="482">
        <f t="array" ref="M283">index('Bill of Quantities'!$D:$O,match($B283,'Bill of Quantities'!$C:$C,0),match(M$2,'Bill of Quantities'!$D$2:$O$2,0))</f>
        <v>0.03125</v>
      </c>
      <c r="N283" s="482">
        <f t="array" ref="N283">index('Bill of Quantities'!$D:$O,match($B283,'Bill of Quantities'!$C:$C,0),match(N$2,'Bill of Quantities'!$D$2:$O$2,0))</f>
        <v>0.09125</v>
      </c>
      <c r="O283" s="463">
        <f t="shared" ref="O283:R283" si="508">$A283*F283</f>
        <v>0.00002827433388</v>
      </c>
      <c r="P283" s="464">
        <f t="shared" si="508"/>
        <v>0.2177123709</v>
      </c>
      <c r="Q283" s="464">
        <f t="shared" si="508"/>
        <v>0</v>
      </c>
      <c r="R283" s="461">
        <f t="shared" si="508"/>
        <v>10</v>
      </c>
      <c r="S283" s="483">
        <f t="shared" ref="S283:U283" si="509">$A283*L283</f>
        <v>0.6</v>
      </c>
      <c r="T283" s="483">
        <f t="shared" si="509"/>
        <v>0.3125</v>
      </c>
      <c r="U283" s="483">
        <f t="shared" si="509"/>
        <v>0.9125</v>
      </c>
      <c r="V283" s="465" t="str">
        <f t="shared" si="486"/>
        <v>Roof frame 1689 x 4194 (standard gable edge)</v>
      </c>
      <c r="W283" s="354">
        <f t="array" ref="W283">A283*index('Project Costs'!A:A,match(V283,'Project Costs'!B:B,0),1)</f>
        <v>0</v>
      </c>
      <c r="X283" s="354">
        <f t="shared" si="489"/>
        <v>0</v>
      </c>
      <c r="Y283" s="354"/>
      <c r="Z283" s="354"/>
      <c r="AA283" s="354"/>
      <c r="AB283" s="354"/>
      <c r="AC283" s="354"/>
    </row>
    <row r="284">
      <c r="A284" s="478">
        <f>A273*4+A274*4+A275*4</f>
        <v>52</v>
      </c>
      <c r="B284" s="354" t="str">
        <f>'Bill of Quantities'!$C$30</f>
        <v>Screw 6x120 semi threaded HBS6120</v>
      </c>
      <c r="C284" s="479">
        <f t="array" ref="C284">index('Bill of Quantities'!$D:$O,match($B284,'Bill of Quantities'!$C:$C,0),match(C$2,'Bill of Quantities'!$D$2:$O$2,0))</f>
        <v>6</v>
      </c>
      <c r="D284" s="479" t="str">
        <f t="array" ref="D284">index('Bill of Quantities'!$D:$O,match($B284,'Bill of Quantities'!$C:$C,0),match(D$2,'Bill of Quantities'!$D$2:$O$2,0))</f>
        <v/>
      </c>
      <c r="E284" s="479">
        <f t="array" ref="E284">index('Bill of Quantities'!$D:$O,match($B284,'Bill of Quantities'!$C:$C,0),match(E$2,'Bill of Quantities'!$D$2:$O$2,0))</f>
        <v>120</v>
      </c>
      <c r="F284" s="485">
        <f t="array" ref="F284">index('Bill of Quantities'!$D:$O,match($B284,'Bill of Quantities'!$C:$C,0),match(F$2,'Bill of Quantities'!$D$2:$O$2,0))</f>
        <v>0.000003392920066</v>
      </c>
      <c r="G284" s="481">
        <f t="array" ref="G284">index('Bill of Quantities'!$D:$O,match($B284,'Bill of Quantities'!$C:$C,0),match(G$2,'Bill of Quantities'!$D$2:$O$2,0))</f>
        <v>0.02612548451</v>
      </c>
      <c r="H284" s="481" t="str">
        <f t="array" ref="H284">index('Bill of Quantities'!$D:$O,match($B284,'Bill of Quantities'!$C:$C,0),match(H$2,'Bill of Quantities'!$D$2:$O$2,0))</f>
        <v/>
      </c>
      <c r="I284" s="479">
        <f t="array" ref="I284">index('Bill of Quantities'!$D:$O,match($B284,'Bill of Quantities'!$C:$C,0),match(I$2,'Bill of Quantities'!$D$2:$O$2,0))</f>
        <v>1</v>
      </c>
      <c r="J284" s="479" t="str">
        <f t="array" ref="J284">index('Bill of Quantities'!$D:$O,match($B284,'Bill of Quantities'!$C:$C,0),match(J$2,'Bill of Quantities'!$D$2:$O$2,0))</f>
        <v>Screw</v>
      </c>
      <c r="K284" s="479" t="str">
        <f t="array" ref="K284">index('Bill of Quantities'!$D:$O,match($B284,'Bill of Quantities'!$C:$C,0),match(K$2,'Bill of Quantities'!$D$2:$O$2,0))</f>
        <v>Frames</v>
      </c>
      <c r="L284" s="482">
        <f t="array" ref="L284">index('Bill of Quantities'!$D:$O,match($B284,'Bill of Quantities'!$C:$C,0),match(L$2,'Bill of Quantities'!$D$2:$O$2,0))</f>
        <v>0.06</v>
      </c>
      <c r="M284" s="482">
        <f t="array" ref="M284">index('Bill of Quantities'!$D:$O,match($B284,'Bill of Quantities'!$C:$C,0),match(M$2,'Bill of Quantities'!$D$2:$O$2,0))</f>
        <v>0.03125</v>
      </c>
      <c r="N284" s="482">
        <f t="array" ref="N284">index('Bill of Quantities'!$D:$O,match($B284,'Bill of Quantities'!$C:$C,0),match(N$2,'Bill of Quantities'!$D$2:$O$2,0))</f>
        <v>0.09125</v>
      </c>
      <c r="O284" s="463">
        <f t="shared" ref="O284:R284" si="510">$A284*F284</f>
        <v>0.0001764318434</v>
      </c>
      <c r="P284" s="464">
        <f t="shared" si="510"/>
        <v>1.358525194</v>
      </c>
      <c r="Q284" s="464">
        <f t="shared" si="510"/>
        <v>0</v>
      </c>
      <c r="R284" s="461">
        <f t="shared" si="510"/>
        <v>52</v>
      </c>
      <c r="S284" s="483">
        <f t="shared" ref="S284:U284" si="511">$A284*L284</f>
        <v>3.12</v>
      </c>
      <c r="T284" s="483">
        <f t="shared" si="511"/>
        <v>1.625</v>
      </c>
      <c r="U284" s="483">
        <f t="shared" si="511"/>
        <v>4.745</v>
      </c>
      <c r="V284" s="465" t="str">
        <f t="shared" si="486"/>
        <v>Roof frame 1689 x 4194 (standard gable edge)</v>
      </c>
      <c r="W284" s="354">
        <f t="array" ref="W284">A284*index('Project Costs'!A:A,match(V284,'Project Costs'!B:B,0),1)</f>
        <v>0</v>
      </c>
      <c r="X284" s="354">
        <f t="shared" si="489"/>
        <v>0</v>
      </c>
      <c r="Y284" s="354"/>
      <c r="Z284" s="354"/>
      <c r="AA284" s="354"/>
      <c r="AB284" s="354"/>
      <c r="AC284" s="354"/>
    </row>
    <row r="285">
      <c r="A285" s="478">
        <v>4.0</v>
      </c>
      <c r="B285" s="354" t="str">
        <f>'Bill of Quantities'!$C$31</f>
        <v>Screw 6x160 semi threaded HBS6160</v>
      </c>
      <c r="C285" s="479">
        <f t="array" ref="C285">index('Bill of Quantities'!$D:$O,match($B285,'Bill of Quantities'!$C:$C,0),match(C$2,'Bill of Quantities'!$D$2:$O$2,0))</f>
        <v>6</v>
      </c>
      <c r="D285" s="479" t="str">
        <f t="array" ref="D285">index('Bill of Quantities'!$D:$O,match($B285,'Bill of Quantities'!$C:$C,0),match(D$2,'Bill of Quantities'!$D$2:$O$2,0))</f>
        <v/>
      </c>
      <c r="E285" s="479">
        <f t="array" ref="E285">index('Bill of Quantities'!$D:$O,match($B285,'Bill of Quantities'!$C:$C,0),match(E$2,'Bill of Quantities'!$D$2:$O$2,0))</f>
        <v>160</v>
      </c>
      <c r="F285" s="485">
        <f t="array" ref="F285">index('Bill of Quantities'!$D:$O,match($B285,'Bill of Quantities'!$C:$C,0),match(F$2,'Bill of Quantities'!$D$2:$O$2,0))</f>
        <v>0.000004523893421</v>
      </c>
      <c r="G285" s="481">
        <f t="array" ref="G285">index('Bill of Quantities'!$D:$O,match($B285,'Bill of Quantities'!$C:$C,0),match(G$2,'Bill of Quantities'!$D$2:$O$2,0))</f>
        <v>0.03483397934</v>
      </c>
      <c r="H285" s="481" t="str">
        <f t="array" ref="H285">index('Bill of Quantities'!$D:$O,match($B285,'Bill of Quantities'!$C:$C,0),match(H$2,'Bill of Quantities'!$D$2:$O$2,0))</f>
        <v/>
      </c>
      <c r="I285" s="479">
        <f t="array" ref="I285">index('Bill of Quantities'!$D:$O,match($B285,'Bill of Quantities'!$C:$C,0),match(I$2,'Bill of Quantities'!$D$2:$O$2,0))</f>
        <v>1</v>
      </c>
      <c r="J285" s="479" t="str">
        <f t="array" ref="J285">index('Bill of Quantities'!$D:$O,match($B285,'Bill of Quantities'!$C:$C,0),match(J$2,'Bill of Quantities'!$D$2:$O$2,0))</f>
        <v>Screw</v>
      </c>
      <c r="K285" s="479" t="str">
        <f t="array" ref="K285">index('Bill of Quantities'!$D:$O,match($B285,'Bill of Quantities'!$C:$C,0),match(K$2,'Bill of Quantities'!$D$2:$O$2,0))</f>
        <v>Frames</v>
      </c>
      <c r="L285" s="482">
        <f t="array" ref="L285">index('Bill of Quantities'!$D:$O,match($B285,'Bill of Quantities'!$C:$C,0),match(L$2,'Bill of Quantities'!$D$2:$O$2,0))</f>
        <v>0.4189105385</v>
      </c>
      <c r="M285" s="482">
        <f t="array" ref="M285">index('Bill of Quantities'!$D:$O,match($B285,'Bill of Quantities'!$C:$C,0),match(M$2,'Bill of Quantities'!$D$2:$O$2,0))</f>
        <v>0.03125</v>
      </c>
      <c r="N285" s="482">
        <f t="array" ref="N285">index('Bill of Quantities'!$D:$O,match($B285,'Bill of Quantities'!$C:$C,0),match(N$2,'Bill of Quantities'!$D$2:$O$2,0))</f>
        <v>0.4501605385</v>
      </c>
      <c r="O285" s="463">
        <f t="shared" ref="O285:R285" si="512">$A285*F285</f>
        <v>0.00001809557368</v>
      </c>
      <c r="P285" s="464">
        <f t="shared" si="512"/>
        <v>0.1393359174</v>
      </c>
      <c r="Q285" s="464">
        <f t="shared" si="512"/>
        <v>0</v>
      </c>
      <c r="R285" s="461">
        <f t="shared" si="512"/>
        <v>4</v>
      </c>
      <c r="S285" s="483">
        <f t="shared" ref="S285:U285" si="513">$A285*L285</f>
        <v>1.675642154</v>
      </c>
      <c r="T285" s="483">
        <f t="shared" si="513"/>
        <v>0.125</v>
      </c>
      <c r="U285" s="483">
        <f t="shared" si="513"/>
        <v>1.800642154</v>
      </c>
      <c r="V285" s="465" t="str">
        <f t="shared" si="486"/>
        <v>Roof frame 1689 x 4194 (standard gable edge)</v>
      </c>
      <c r="W285" s="354">
        <f t="array" ref="W285">A285*index('Project Costs'!A:A,match(V285,'Project Costs'!B:B,0),1)</f>
        <v>0</v>
      </c>
      <c r="X285" s="354">
        <f t="shared" si="489"/>
        <v>0</v>
      </c>
      <c r="Y285" s="354"/>
      <c r="Z285" s="354"/>
      <c r="AA285" s="354"/>
      <c r="AB285" s="354"/>
      <c r="AC285" s="354"/>
    </row>
    <row r="286">
      <c r="A286" s="354"/>
      <c r="B286" s="354"/>
      <c r="C286" s="461"/>
      <c r="D286" s="461"/>
      <c r="E286" s="461"/>
      <c r="F286" s="462"/>
      <c r="G286" s="461"/>
      <c r="H286" s="461"/>
      <c r="I286" s="461"/>
      <c r="J286" s="461"/>
      <c r="K286" s="461"/>
      <c r="L286" s="461"/>
      <c r="M286" s="461"/>
      <c r="N286" s="461"/>
      <c r="O286" s="463"/>
      <c r="P286" s="464"/>
      <c r="Q286" s="464"/>
      <c r="R286" s="461"/>
      <c r="S286" s="461"/>
      <c r="T286" s="354"/>
      <c r="U286" s="354"/>
      <c r="V286" s="465"/>
      <c r="W286" s="354"/>
      <c r="X286" s="354"/>
      <c r="Y286" s="354"/>
      <c r="Z286" s="354"/>
      <c r="AA286" s="354"/>
      <c r="AB286" s="354"/>
      <c r="AC286" s="354"/>
    </row>
    <row r="287">
      <c r="A287" s="468" t="s">
        <v>124</v>
      </c>
      <c r="B287" s="469"/>
      <c r="C287" s="487">
        <v>1221.0</v>
      </c>
      <c r="D287" s="487">
        <f>6+100+22</f>
        <v>128</v>
      </c>
      <c r="E287" s="487">
        <f>5435+22</f>
        <v>5457</v>
      </c>
      <c r="F287" s="488">
        <f>E287*D287*C287*0.0000000001</f>
        <v>0.0852863616</v>
      </c>
      <c r="G287" s="473"/>
      <c r="H287" s="473"/>
      <c r="I287" s="473"/>
      <c r="J287" s="470"/>
      <c r="K287" s="470"/>
      <c r="L287" s="470"/>
      <c r="M287" s="470"/>
      <c r="N287" s="470"/>
      <c r="O287" s="474"/>
      <c r="P287" s="475"/>
      <c r="Q287" s="475"/>
      <c r="R287" s="475"/>
      <c r="S287" s="504"/>
      <c r="T287" s="504"/>
      <c r="U287" s="504"/>
      <c r="V287" s="465" t="str">
        <f t="shared" ref="V287:V301" si="516">$A$287</f>
        <v>Roof frame 1221 x 5435 (large gable)</v>
      </c>
      <c r="W287" s="476"/>
      <c r="X287" s="476"/>
      <c r="Y287" s="476">
        <f>C287*E287*0.000001</f>
        <v>6.662997</v>
      </c>
      <c r="Z287" s="476"/>
      <c r="AA287" s="476"/>
      <c r="AB287" s="476"/>
      <c r="AC287" s="476"/>
    </row>
    <row r="288">
      <c r="A288" s="478">
        <v>2.0</v>
      </c>
      <c r="B288" s="354" t="str">
        <f>'Bill of Quantities'!$C$121</f>
        <v>Roof Main Beam 46 x 96 x 1221</v>
      </c>
      <c r="C288" s="479">
        <f t="array" ref="C288">index('Bill of Quantities'!$D:$O,match($B288,'Bill of Quantities'!$C:$C,0),match(C$2,'Bill of Quantities'!$D$2:$O$2,0))</f>
        <v>46</v>
      </c>
      <c r="D288" s="479">
        <f t="array" ref="D288">index('Bill of Quantities'!$D:$O,match($B288,'Bill of Quantities'!$C:$C,0),match(D$2,'Bill of Quantities'!$D$2:$O$2,0))</f>
        <v>96</v>
      </c>
      <c r="E288" s="479">
        <f t="array" ref="E288">index('Bill of Quantities'!$D:$O,match($B288,'Bill of Quantities'!$C:$C,0),match(E$2,'Bill of Quantities'!$D$2:$O$2,0))</f>
        <v>1221</v>
      </c>
      <c r="F288" s="480">
        <f t="array" ref="F288">index('Bill of Quantities'!$D:$O,match($B288,'Bill of Quantities'!$C:$C,0),match(F$2,'Bill of Quantities'!$D$2:$O$2,0))</f>
        <v>0.005391936</v>
      </c>
      <c r="G288" s="481">
        <f t="array" ref="G288">index('Bill of Quantities'!$D:$O,match($B288,'Bill of Quantities'!$C:$C,0),match(G$2,'Bill of Quantities'!$D$2:$O$2,0))</f>
        <v>3.024876096</v>
      </c>
      <c r="H288" s="481">
        <f t="array" ref="H288">index('Bill of Quantities'!$D:$O,match($B288,'Bill of Quantities'!$C:$C,0),match(H$2,'Bill of Quantities'!$D$2:$O$2,0))</f>
        <v>4.872525413</v>
      </c>
      <c r="I288" s="479">
        <f t="array" ref="I288">index('Bill of Quantities'!$D:$O,match($B288,'Bill of Quantities'!$C:$C,0),match(I$2,'Bill of Quantities'!$D$2:$O$2,0))</f>
        <v>5</v>
      </c>
      <c r="J288" s="479" t="str">
        <f t="array" ref="J288">index('Bill of Quantities'!$D:$O,match($B288,'Bill of Quantities'!$C:$C,0),match(J$2,'Bill of Quantities'!$D$2:$O$2,0))</f>
        <v>Roof</v>
      </c>
      <c r="K288" s="479" t="str">
        <f t="array" ref="K288">index('Bill of Quantities'!$D:$O,match($B288,'Bill of Quantities'!$C:$C,0),match(K$2,'Bill of Quantities'!$D$2:$O$2,0))</f>
        <v>Main Beam</v>
      </c>
      <c r="L288" s="482">
        <f t="array" ref="L288">index('Bill of Quantities'!$D:$O,match($B288,'Bill of Quantities'!$C:$C,0),match(L$2,'Bill of Quantities'!$D$2:$O$2,0))</f>
        <v>1.3632192</v>
      </c>
      <c r="M288" s="482">
        <f t="array" ref="M288">index('Bill of Quantities'!$D:$O,match($B288,'Bill of Quantities'!$C:$C,0),match(M$2,'Bill of Quantities'!$D$2:$O$2,0))</f>
        <v>0.15625</v>
      </c>
      <c r="N288" s="482">
        <f t="array" ref="N288">index('Bill of Quantities'!$D:$O,match($B288,'Bill of Quantities'!$C:$C,0),match(N$2,'Bill of Quantities'!$D$2:$O$2,0))</f>
        <v>1.5194692</v>
      </c>
      <c r="O288" s="463">
        <f t="shared" ref="O288:R288" si="514">$A288*F288</f>
        <v>0.010783872</v>
      </c>
      <c r="P288" s="464">
        <f t="shared" si="514"/>
        <v>6.049752192</v>
      </c>
      <c r="Q288" s="464">
        <f t="shared" si="514"/>
        <v>9.745050826</v>
      </c>
      <c r="R288" s="461">
        <f t="shared" si="514"/>
        <v>10</v>
      </c>
      <c r="S288" s="483">
        <f t="shared" ref="S288:U288" si="515">$A288*L288</f>
        <v>2.7264384</v>
      </c>
      <c r="T288" s="483">
        <f t="shared" si="515"/>
        <v>0.3125</v>
      </c>
      <c r="U288" s="483">
        <f t="shared" si="515"/>
        <v>3.0389384</v>
      </c>
      <c r="V288" s="465" t="str">
        <f t="shared" si="516"/>
        <v>Roof frame 1221 x 5435 (large gable)</v>
      </c>
      <c r="W288" s="354">
        <f t="array" ref="W288">A288*index('Project Costs'!A:A,match(V288,'Project Costs'!B:B,0),1)</f>
        <v>0</v>
      </c>
      <c r="X288" s="354">
        <f t="shared" ref="X288:X301" si="519">W288*R288/60</f>
        <v>0</v>
      </c>
      <c r="Y288" s="354"/>
      <c r="Z288" s="354"/>
      <c r="AA288" s="354"/>
      <c r="AB288" s="354"/>
      <c r="AC288" s="354"/>
    </row>
    <row r="289">
      <c r="A289" s="478">
        <v>3.0</v>
      </c>
      <c r="B289" s="354" t="str">
        <f>'Bill of Quantities'!$C$128</f>
        <v>Roof Sub Beam 46 x 96 x 5335</v>
      </c>
      <c r="C289" s="479">
        <f t="array" ref="C289">index('Bill of Quantities'!$D:$O,match($B289,'Bill of Quantities'!$C:$C,0),match(C$2,'Bill of Quantities'!$D$2:$O$2,0))</f>
        <v>46</v>
      </c>
      <c r="D289" s="479">
        <f t="array" ref="D289">index('Bill of Quantities'!$D:$O,match($B289,'Bill of Quantities'!$C:$C,0),match(D$2,'Bill of Quantities'!$D$2:$O$2,0))</f>
        <v>96</v>
      </c>
      <c r="E289" s="479">
        <f t="array" ref="E289">index('Bill of Quantities'!$D:$O,match($B289,'Bill of Quantities'!$C:$C,0),match(E$2,'Bill of Quantities'!$D$2:$O$2,0))</f>
        <v>5335</v>
      </c>
      <c r="F289" s="480">
        <f t="array" ref="F289">index('Bill of Quantities'!$D:$O,match($B289,'Bill of Quantities'!$C:$C,0),match(F$2,'Bill of Quantities'!$D$2:$O$2,0))</f>
        <v>0.02355936</v>
      </c>
      <c r="G289" s="481">
        <f t="array" ref="G289">index('Bill of Quantities'!$D:$O,match($B289,'Bill of Quantities'!$C:$C,0),match(G$2,'Bill of Quantities'!$D$2:$O$2,0))</f>
        <v>13.21680096</v>
      </c>
      <c r="H289" s="481">
        <f t="array" ref="H289">index('Bill of Quantities'!$D:$O,match($B289,'Bill of Quantities'!$C:$C,0),match(H$2,'Bill of Quantities'!$D$2:$O$2,0))</f>
        <v>21.28986329</v>
      </c>
      <c r="I289" s="479">
        <f t="array" ref="I289">index('Bill of Quantities'!$D:$O,match($B289,'Bill of Quantities'!$C:$C,0),match(I$2,'Bill of Quantities'!$D$2:$O$2,0))</f>
        <v>5</v>
      </c>
      <c r="J289" s="479" t="str">
        <f t="array" ref="J289">index('Bill of Quantities'!$D:$O,match($B289,'Bill of Quantities'!$C:$C,0),match(J$2,'Bill of Quantities'!$D$2:$O$2,0))</f>
        <v>Roof</v>
      </c>
      <c r="K289" s="479" t="str">
        <f t="array" ref="K289">index('Bill of Quantities'!$D:$O,match($B289,'Bill of Quantities'!$C:$C,0),match(K$2,'Bill of Quantities'!$D$2:$O$2,0))</f>
        <v>Sub Beam</v>
      </c>
      <c r="L289" s="482">
        <f t="array" ref="L289">index('Bill of Quantities'!$D:$O,match($B289,'Bill of Quantities'!$C:$C,0),match(L$2,'Bill of Quantities'!$D$2:$O$2,0))</f>
        <v>6.398784</v>
      </c>
      <c r="M289" s="482">
        <f t="array" ref="M289">index('Bill of Quantities'!$D:$O,match($B289,'Bill of Quantities'!$C:$C,0),match(M$2,'Bill of Quantities'!$D$2:$O$2,0))</f>
        <v>0.15625</v>
      </c>
      <c r="N289" s="482">
        <f t="array" ref="N289">index('Bill of Quantities'!$D:$O,match($B289,'Bill of Quantities'!$C:$C,0),match(N$2,'Bill of Quantities'!$D$2:$O$2,0))</f>
        <v>6.555034</v>
      </c>
      <c r="O289" s="463">
        <f t="shared" ref="O289:R289" si="517">$A289*F289</f>
        <v>0.07067808</v>
      </c>
      <c r="P289" s="464">
        <f t="shared" si="517"/>
        <v>39.65040288</v>
      </c>
      <c r="Q289" s="464">
        <f t="shared" si="517"/>
        <v>63.86958988</v>
      </c>
      <c r="R289" s="461">
        <f t="shared" si="517"/>
        <v>15</v>
      </c>
      <c r="S289" s="483">
        <f t="shared" ref="S289:U289" si="518">$A289*L289</f>
        <v>19.196352</v>
      </c>
      <c r="T289" s="483">
        <f t="shared" si="518"/>
        <v>0.46875</v>
      </c>
      <c r="U289" s="483">
        <f t="shared" si="518"/>
        <v>19.665102</v>
      </c>
      <c r="V289" s="465" t="str">
        <f t="shared" si="516"/>
        <v>Roof frame 1221 x 5435 (large gable)</v>
      </c>
      <c r="W289" s="354">
        <f t="array" ref="W289">A289*index('Project Costs'!A:A,match(V289,'Project Costs'!B:B,0),1)</f>
        <v>0</v>
      </c>
      <c r="X289" s="354">
        <f t="shared" si="519"/>
        <v>0</v>
      </c>
      <c r="Y289" s="354"/>
      <c r="Z289" s="354"/>
      <c r="AA289" s="354"/>
      <c r="AB289" s="354"/>
      <c r="AC289" s="354"/>
    </row>
    <row r="290">
      <c r="A290" s="478">
        <v>6.0</v>
      </c>
      <c r="B290" s="354" t="str">
        <f>'Bill of Quantities'!$C$132</f>
        <v>Roof Support Block 46 x 96 x 548</v>
      </c>
      <c r="C290" s="479">
        <f t="array" ref="C290">index('Bill of Quantities'!$D:$O,match($B290,'Bill of Quantities'!$C:$C,0),match(C$2,'Bill of Quantities'!$D$2:$O$2,0))</f>
        <v>46</v>
      </c>
      <c r="D290" s="479">
        <f t="array" ref="D290">index('Bill of Quantities'!$D:$O,match($B290,'Bill of Quantities'!$C:$C,0),match(D$2,'Bill of Quantities'!$D$2:$O$2,0))</f>
        <v>96</v>
      </c>
      <c r="E290" s="479">
        <f t="array" ref="E290">index('Bill of Quantities'!$D:$O,match($B290,'Bill of Quantities'!$C:$C,0),match(E$2,'Bill of Quantities'!$D$2:$O$2,0))</f>
        <v>548</v>
      </c>
      <c r="F290" s="480">
        <f t="array" ref="F290">index('Bill of Quantities'!$D:$O,match($B290,'Bill of Quantities'!$C:$C,0),match(F$2,'Bill of Quantities'!$D$2:$O$2,0))</f>
        <v>0.002419968</v>
      </c>
      <c r="G290" s="481">
        <f t="array" ref="G290">index('Bill of Quantities'!$D:$O,match($B290,'Bill of Quantities'!$C:$C,0),match(G$2,'Bill of Quantities'!$D$2:$O$2,0))</f>
        <v>1.357602048</v>
      </c>
      <c r="H290" s="481">
        <f t="array" ref="H290">index('Bill of Quantities'!$D:$O,match($B290,'Bill of Quantities'!$C:$C,0),match(H$2,'Bill of Quantities'!$D$2:$O$2,0))</f>
        <v>2.186850063</v>
      </c>
      <c r="I290" s="479">
        <f t="array" ref="I290">index('Bill of Quantities'!$D:$O,match($B290,'Bill of Quantities'!$C:$C,0),match(I$2,'Bill of Quantities'!$D$2:$O$2,0))</f>
        <v>5</v>
      </c>
      <c r="J290" s="479" t="str">
        <f t="array" ref="J290">index('Bill of Quantities'!$D:$O,match($B290,'Bill of Quantities'!$C:$C,0),match(J$2,'Bill of Quantities'!$D$2:$O$2,0))</f>
        <v>Roof</v>
      </c>
      <c r="K290" s="479" t="str">
        <f t="array" ref="K290">index('Bill of Quantities'!$D:$O,match($B290,'Bill of Quantities'!$C:$C,0),match(K$2,'Bill of Quantities'!$D$2:$O$2,0))</f>
        <v>Support Block</v>
      </c>
      <c r="L290" s="482">
        <f t="array" ref="L290">index('Bill of Quantities'!$D:$O,match($B290,'Bill of Quantities'!$C:$C,0),match(L$2,'Bill of Quantities'!$D$2:$O$2,0))</f>
        <v>0.6816096</v>
      </c>
      <c r="M290" s="482">
        <f t="array" ref="M290">index('Bill of Quantities'!$D:$O,match($B290,'Bill of Quantities'!$C:$C,0),match(M$2,'Bill of Quantities'!$D$2:$O$2,0))</f>
        <v>0.15625</v>
      </c>
      <c r="N290" s="482">
        <f t="array" ref="N290">index('Bill of Quantities'!$D:$O,match($B290,'Bill of Quantities'!$C:$C,0),match(N$2,'Bill of Quantities'!$D$2:$O$2,0))</f>
        <v>0.8378596</v>
      </c>
      <c r="O290" s="463">
        <f t="shared" ref="O290:R290" si="520">$A290*F290</f>
        <v>0.014519808</v>
      </c>
      <c r="P290" s="464">
        <f t="shared" si="520"/>
        <v>8.145612288</v>
      </c>
      <c r="Q290" s="464">
        <f t="shared" si="520"/>
        <v>13.12110038</v>
      </c>
      <c r="R290" s="461">
        <f t="shared" si="520"/>
        <v>30</v>
      </c>
      <c r="S290" s="483">
        <f t="shared" ref="S290:U290" si="521">$A290*L290</f>
        <v>4.0896576</v>
      </c>
      <c r="T290" s="483">
        <f t="shared" si="521"/>
        <v>0.9375</v>
      </c>
      <c r="U290" s="483">
        <f t="shared" si="521"/>
        <v>5.0271576</v>
      </c>
      <c r="V290" s="465" t="str">
        <f t="shared" si="516"/>
        <v>Roof frame 1221 x 5435 (large gable)</v>
      </c>
      <c r="W290" s="354">
        <f t="array" ref="W290">A290*index('Project Costs'!A:A,match(V290,'Project Costs'!B:B,0),1)</f>
        <v>0</v>
      </c>
      <c r="X290" s="354">
        <f t="shared" si="519"/>
        <v>0</v>
      </c>
      <c r="Y290" s="354"/>
      <c r="Z290" s="354"/>
      <c r="AA290" s="354"/>
      <c r="AB290" s="354"/>
      <c r="AC290" s="354"/>
    </row>
    <row r="291">
      <c r="A291" s="478">
        <v>0.0</v>
      </c>
      <c r="B291" s="354" t="str">
        <f>'Bill of Quantities'!$C$131</f>
        <v>Roof Support Block 46 x 96 x 325</v>
      </c>
      <c r="C291" s="479">
        <f t="array" ref="C291">index('Bill of Quantities'!$D:$O,match($B291,'Bill of Quantities'!$C:$C,0),match(C$2,'Bill of Quantities'!$D$2:$O$2,0))</f>
        <v>46</v>
      </c>
      <c r="D291" s="479">
        <f t="array" ref="D291">index('Bill of Quantities'!$D:$O,match($B291,'Bill of Quantities'!$C:$C,0),match(D$2,'Bill of Quantities'!$D$2:$O$2,0))</f>
        <v>96</v>
      </c>
      <c r="E291" s="479">
        <f t="array" ref="E291">index('Bill of Quantities'!$D:$O,match($B291,'Bill of Quantities'!$C:$C,0),match(E$2,'Bill of Quantities'!$D$2:$O$2,0))</f>
        <v>325</v>
      </c>
      <c r="F291" s="480">
        <f t="array" ref="F291">index('Bill of Quantities'!$D:$O,match($B291,'Bill of Quantities'!$C:$C,0),match(F$2,'Bill of Quantities'!$D$2:$O$2,0))</f>
        <v>0.0014352</v>
      </c>
      <c r="G291" s="481">
        <f t="array" ref="G291">index('Bill of Quantities'!$D:$O,match($B291,'Bill of Quantities'!$C:$C,0),match(G$2,'Bill of Quantities'!$D$2:$O$2,0))</f>
        <v>0.8051472</v>
      </c>
      <c r="H291" s="481">
        <f t="array" ref="H291">index('Bill of Quantities'!$D:$O,match($B291,'Bill of Quantities'!$C:$C,0),match(H$2,'Bill of Quantities'!$D$2:$O$2,0))</f>
        <v>1.296945749</v>
      </c>
      <c r="I291" s="479">
        <f t="array" ref="I291">index('Bill of Quantities'!$D:$O,match($B291,'Bill of Quantities'!$C:$C,0),match(I$2,'Bill of Quantities'!$D$2:$O$2,0))</f>
        <v>5</v>
      </c>
      <c r="J291" s="479" t="str">
        <f t="array" ref="J291">index('Bill of Quantities'!$D:$O,match($B291,'Bill of Quantities'!$C:$C,0),match(J$2,'Bill of Quantities'!$D$2:$O$2,0))</f>
        <v>Roof</v>
      </c>
      <c r="K291" s="479" t="str">
        <f t="array" ref="K291">index('Bill of Quantities'!$D:$O,match($B291,'Bill of Quantities'!$C:$C,0),match(K$2,'Bill of Quantities'!$D$2:$O$2,0))</f>
        <v>Support Block</v>
      </c>
      <c r="L291" s="482">
        <f t="array" ref="L291">index('Bill of Quantities'!$D:$O,match($B291,'Bill of Quantities'!$C:$C,0),match(L$2,'Bill of Quantities'!$D$2:$O$2,0))</f>
        <v>0.381701376</v>
      </c>
      <c r="M291" s="482">
        <f t="array" ref="M291">index('Bill of Quantities'!$D:$O,match($B291,'Bill of Quantities'!$C:$C,0),match(M$2,'Bill of Quantities'!$D$2:$O$2,0))</f>
        <v>0.15625</v>
      </c>
      <c r="N291" s="482">
        <f t="array" ref="N291">index('Bill of Quantities'!$D:$O,match($B291,'Bill of Quantities'!$C:$C,0),match(N$2,'Bill of Quantities'!$D$2:$O$2,0))</f>
        <v>0.537951376</v>
      </c>
      <c r="O291" s="463">
        <f t="shared" ref="O291:R291" si="522">$A291*F291</f>
        <v>0</v>
      </c>
      <c r="P291" s="464">
        <f t="shared" si="522"/>
        <v>0</v>
      </c>
      <c r="Q291" s="464">
        <f t="shared" si="522"/>
        <v>0</v>
      </c>
      <c r="R291" s="461">
        <f t="shared" si="522"/>
        <v>0</v>
      </c>
      <c r="S291" s="483">
        <f t="shared" ref="S291:U291" si="523">$A291*L291</f>
        <v>0</v>
      </c>
      <c r="T291" s="483">
        <f t="shared" si="523"/>
        <v>0</v>
      </c>
      <c r="U291" s="483">
        <f t="shared" si="523"/>
        <v>0</v>
      </c>
      <c r="V291" s="465" t="str">
        <f t="shared" si="516"/>
        <v>Roof frame 1221 x 5435 (large gable)</v>
      </c>
      <c r="W291" s="354">
        <f t="array" ref="W291">A291*index('Project Costs'!A:A,match(V291,'Project Costs'!B:B,0),1)</f>
        <v>0</v>
      </c>
      <c r="X291" s="354">
        <f t="shared" si="519"/>
        <v>0</v>
      </c>
      <c r="Y291" s="354"/>
      <c r="Z291" s="354"/>
      <c r="AA291" s="354"/>
      <c r="AB291" s="354"/>
      <c r="AC291" s="354"/>
    </row>
    <row r="292">
      <c r="A292" s="478">
        <v>13.0</v>
      </c>
      <c r="B292" s="354" t="str">
        <f>'Bill of Quantities'!$C$108</f>
        <v>Back Batten 22 x 46 x 1220</v>
      </c>
      <c r="C292" s="479">
        <f t="array" ref="C292">index('Bill of Quantities'!$D:$O,match($B292,'Bill of Quantities'!$C:$C,0),match(C$2,'Bill of Quantities'!$D$2:$O$2,0))</f>
        <v>22</v>
      </c>
      <c r="D292" s="479">
        <f t="array" ref="D292">index('Bill of Quantities'!$D:$O,match($B292,'Bill of Quantities'!$C:$C,0),match(D$2,'Bill of Quantities'!$D$2:$O$2,0))</f>
        <v>46</v>
      </c>
      <c r="E292" s="479">
        <f t="array" ref="E292">index('Bill of Quantities'!$D:$O,match($B292,'Bill of Quantities'!$C:$C,0),match(E$2,'Bill of Quantities'!$D$2:$O$2,0))</f>
        <v>1220</v>
      </c>
      <c r="F292" s="480">
        <f t="array" ref="F292">index('Bill of Quantities'!$D:$O,match($B292,'Bill of Quantities'!$C:$C,0),match(F$2,'Bill of Quantities'!$D$2:$O$2,0))</f>
        <v>0.00123464</v>
      </c>
      <c r="G292" s="481">
        <f t="array" ref="G292">index('Bill of Quantities'!$D:$O,match($B292,'Bill of Quantities'!$C:$C,0),match(G$2,'Bill of Quantities'!$D$2:$O$2,0))</f>
        <v>0.69263304</v>
      </c>
      <c r="H292" s="481">
        <f t="array" ref="H292">index('Bill of Quantities'!$D:$O,match($B292,'Bill of Quantities'!$C:$C,0),match(H$2,'Bill of Quantities'!$D$2:$O$2,0))</f>
        <v>1.115705894</v>
      </c>
      <c r="I292" s="479">
        <f t="array" ref="I292">index('Bill of Quantities'!$D:$O,match($B292,'Bill of Quantities'!$C:$C,0),match(I$2,'Bill of Quantities'!$D$2:$O$2,0))</f>
        <v>5</v>
      </c>
      <c r="J292" s="479" t="str">
        <f t="array" ref="J292">index('Bill of Quantities'!$D:$O,match($B292,'Bill of Quantities'!$C:$C,0),match(J$2,'Bill of Quantities'!$D$2:$O$2,0))</f>
        <v>Back</v>
      </c>
      <c r="K292" s="479" t="str">
        <f t="array" ref="K292">index('Bill of Quantities'!$D:$O,match($B292,'Bill of Quantities'!$C:$C,0),match(K$2,'Bill of Quantities'!$D$2:$O$2,0))</f>
        <v>Batten</v>
      </c>
      <c r="L292" s="482">
        <f t="array" ref="L292">index('Bill of Quantities'!$D:$O,match($B292,'Bill of Quantities'!$C:$C,0),match(L$2,'Bill of Quantities'!$D$2:$O$2,0))</f>
        <v>0.322322</v>
      </c>
      <c r="M292" s="482">
        <f t="array" ref="M292">index('Bill of Quantities'!$D:$O,match($B292,'Bill of Quantities'!$C:$C,0),match(M$2,'Bill of Quantities'!$D$2:$O$2,0))</f>
        <v>0.15625</v>
      </c>
      <c r="N292" s="482">
        <f t="array" ref="N292">index('Bill of Quantities'!$D:$O,match($B292,'Bill of Quantities'!$C:$C,0),match(N$2,'Bill of Quantities'!$D$2:$O$2,0))</f>
        <v>0.478572</v>
      </c>
      <c r="O292" s="463">
        <f t="shared" ref="O292:R292" si="524">$A292*F292</f>
        <v>0.01605032</v>
      </c>
      <c r="P292" s="464">
        <f t="shared" si="524"/>
        <v>9.00422952</v>
      </c>
      <c r="Q292" s="464">
        <f t="shared" si="524"/>
        <v>14.50417662</v>
      </c>
      <c r="R292" s="461">
        <f t="shared" si="524"/>
        <v>65</v>
      </c>
      <c r="S292" s="483">
        <f t="shared" ref="S292:U292" si="525">$A292*L292</f>
        <v>4.190186</v>
      </c>
      <c r="T292" s="483">
        <f t="shared" si="525"/>
        <v>2.03125</v>
      </c>
      <c r="U292" s="483">
        <f t="shared" si="525"/>
        <v>6.221436</v>
      </c>
      <c r="V292" s="465" t="str">
        <f t="shared" si="516"/>
        <v>Roof frame 1221 x 5435 (large gable)</v>
      </c>
      <c r="W292" s="354">
        <f t="array" ref="W292">A292*index('Project Costs'!A:A,match(V292,'Project Costs'!B:B,0),1)</f>
        <v>0</v>
      </c>
      <c r="X292" s="354">
        <f t="shared" si="519"/>
        <v>0</v>
      </c>
      <c r="Y292" s="354"/>
      <c r="Z292" s="354"/>
      <c r="AA292" s="354"/>
      <c r="AB292" s="354"/>
      <c r="AC292" s="354"/>
    </row>
    <row r="293">
      <c r="A293" s="478">
        <v>6.0</v>
      </c>
      <c r="B293" s="354" t="str">
        <f>'Bill of Quantities'!$C$114</f>
        <v>Facade Vertical Shiplap 22 x 96 x 1221</v>
      </c>
      <c r="C293" s="479">
        <f t="array" ref="C293">index('Bill of Quantities'!$D:$O,match($B293,'Bill of Quantities'!$C:$C,0),match(C$2,'Bill of Quantities'!$D$2:$O$2,0))</f>
        <v>22</v>
      </c>
      <c r="D293" s="479">
        <f t="array" ref="D293">index('Bill of Quantities'!$D:$O,match($B293,'Bill of Quantities'!$C:$C,0),match(D$2,'Bill of Quantities'!$D$2:$O$2,0))</f>
        <v>96</v>
      </c>
      <c r="E293" s="479">
        <f t="array" ref="E293">index('Bill of Quantities'!$D:$O,match($B293,'Bill of Quantities'!$C:$C,0),match(E$2,'Bill of Quantities'!$D$2:$O$2,0))</f>
        <v>1221</v>
      </c>
      <c r="F293" s="480">
        <f t="array" ref="F293">index('Bill of Quantities'!$D:$O,match($B293,'Bill of Quantities'!$C:$C,0),match(F$2,'Bill of Quantities'!$D$2:$O$2,0))</f>
        <v>0.002578752</v>
      </c>
      <c r="G293" s="481">
        <f t="array" ref="G293">index('Bill of Quantities'!$D:$O,match($B293,'Bill of Quantities'!$C:$C,0),match(G$2,'Bill of Quantities'!$D$2:$O$2,0))</f>
        <v>1.446679872</v>
      </c>
      <c r="H293" s="481">
        <f t="array" ref="H293">index('Bill of Quantities'!$D:$O,match($B293,'Bill of Quantities'!$C:$C,0),match(H$2,'Bill of Quantities'!$D$2:$O$2,0))</f>
        <v>2.330338241</v>
      </c>
      <c r="I293" s="479">
        <f t="array" ref="I293">index('Bill of Quantities'!$D:$O,match($B293,'Bill of Quantities'!$C:$C,0),match(I$2,'Bill of Quantities'!$D$2:$O$2,0))</f>
        <v>10</v>
      </c>
      <c r="J293" s="479" t="str">
        <f t="array" ref="J293">index('Bill of Quantities'!$D:$O,match($B293,'Bill of Quantities'!$C:$C,0),match(J$2,'Bill of Quantities'!$D$2:$O$2,0))</f>
        <v>Facade</v>
      </c>
      <c r="K293" s="479" t="str">
        <f t="array" ref="K293">index('Bill of Quantities'!$D:$O,match($B293,'Bill of Quantities'!$C:$C,0),match(K$2,'Bill of Quantities'!$D$2:$O$2,0))</f>
        <v>Vertical Shiplap</v>
      </c>
      <c r="L293" s="482">
        <f t="array" ref="L293">index('Bill of Quantities'!$D:$O,match($B293,'Bill of Quantities'!$C:$C,0),match(L$2,'Bill of Quantities'!$D$2:$O$2,0))</f>
        <v>0.837408</v>
      </c>
      <c r="M293" s="482">
        <f t="array" ref="M293">index('Bill of Quantities'!$D:$O,match($B293,'Bill of Quantities'!$C:$C,0),match(M$2,'Bill of Quantities'!$D$2:$O$2,0))</f>
        <v>0.3125</v>
      </c>
      <c r="N293" s="482">
        <f t="array" ref="N293">index('Bill of Quantities'!$D:$O,match($B293,'Bill of Quantities'!$C:$C,0),match(N$2,'Bill of Quantities'!$D$2:$O$2,0))</f>
        <v>1.149908</v>
      </c>
      <c r="O293" s="463">
        <f t="shared" ref="O293:R293" si="526">$A293*F293</f>
        <v>0.015472512</v>
      </c>
      <c r="P293" s="464">
        <f t="shared" si="526"/>
        <v>8.680079232</v>
      </c>
      <c r="Q293" s="464">
        <f t="shared" si="526"/>
        <v>13.98202945</v>
      </c>
      <c r="R293" s="461">
        <f t="shared" si="526"/>
        <v>60</v>
      </c>
      <c r="S293" s="483">
        <f t="shared" ref="S293:U293" si="527">$A293*L293</f>
        <v>5.024448</v>
      </c>
      <c r="T293" s="483">
        <f t="shared" si="527"/>
        <v>1.875</v>
      </c>
      <c r="U293" s="483">
        <f t="shared" si="527"/>
        <v>6.899448</v>
      </c>
      <c r="V293" s="465" t="str">
        <f t="shared" si="516"/>
        <v>Roof frame 1221 x 5435 (large gable)</v>
      </c>
      <c r="W293" s="354">
        <f t="array" ref="W293">A293*index('Project Costs'!A:A,match(V293,'Project Costs'!B:B,0),1)</f>
        <v>0</v>
      </c>
      <c r="X293" s="354">
        <f t="shared" si="519"/>
        <v>0</v>
      </c>
      <c r="Y293" s="354"/>
      <c r="Z293" s="354"/>
      <c r="AA293" s="354"/>
      <c r="AB293" s="354"/>
      <c r="AC293" s="354"/>
    </row>
    <row r="294">
      <c r="A294" s="478">
        <v>1.0</v>
      </c>
      <c r="B294" s="354" t="str">
        <f>'Bill of Quantities'!$C$134</f>
        <v>Roof Fascia Board 22 x 146 x 2442</v>
      </c>
      <c r="C294" s="479">
        <f t="array" ref="C294">index('Bill of Quantities'!$D:$O,match($B294,'Bill of Quantities'!$C:$C,0),match(C$2,'Bill of Quantities'!$D$2:$O$2,0))</f>
        <v>22</v>
      </c>
      <c r="D294" s="479">
        <f t="array" ref="D294">index('Bill of Quantities'!$D:$O,match($B294,'Bill of Quantities'!$C:$C,0),match(D$2,'Bill of Quantities'!$D$2:$O$2,0))</f>
        <v>146</v>
      </c>
      <c r="E294" s="479">
        <f t="array" ref="E294">index('Bill of Quantities'!$D:$O,match($B294,'Bill of Quantities'!$C:$C,0),match(E$2,'Bill of Quantities'!$D$2:$O$2,0))</f>
        <v>2442</v>
      </c>
      <c r="F294" s="480">
        <f t="array" ref="F294">index('Bill of Quantities'!$D:$O,match($B294,'Bill of Quantities'!$C:$C,0),match(F$2,'Bill of Quantities'!$D$2:$O$2,0))</f>
        <v>0.007843704</v>
      </c>
      <c r="G294" s="481">
        <f t="array" ref="G294">index('Bill of Quantities'!$D:$O,match($B294,'Bill of Quantities'!$C:$C,0),match(G$2,'Bill of Quantities'!$D$2:$O$2,0))</f>
        <v>4.400317944</v>
      </c>
      <c r="H294" s="481">
        <f t="array" ref="H294">index('Bill of Quantities'!$D:$O,match($B294,'Bill of Quantities'!$C:$C,0),match(H$2,'Bill of Quantities'!$D$2:$O$2,0))</f>
        <v>7.08811215</v>
      </c>
      <c r="I294" s="479">
        <f t="array" ref="I294">index('Bill of Quantities'!$D:$O,match($B294,'Bill of Quantities'!$C:$C,0),match(I$2,'Bill of Quantities'!$D$2:$O$2,0))</f>
        <v>5</v>
      </c>
      <c r="J294" s="479" t="str">
        <f t="array" ref="J294">index('Bill of Quantities'!$D:$O,match($B294,'Bill of Quantities'!$C:$C,0),match(J$2,'Bill of Quantities'!$D$2:$O$2,0))</f>
        <v>Roof</v>
      </c>
      <c r="K294" s="479" t="str">
        <f t="array" ref="K294">index('Bill of Quantities'!$D:$O,match($B294,'Bill of Quantities'!$C:$C,0),match(K$2,'Bill of Quantities'!$D$2:$O$2,0))</f>
        <v>Fascia Board</v>
      </c>
      <c r="L294" s="482">
        <f t="array" ref="L294">index('Bill of Quantities'!$D:$O,match($B294,'Bill of Quantities'!$C:$C,0),match(L$2,'Bill of Quantities'!$D$2:$O$2,0))</f>
        <v>2.275702</v>
      </c>
      <c r="M294" s="482">
        <f t="array" ref="M294">index('Bill of Quantities'!$D:$O,match($B294,'Bill of Quantities'!$C:$C,0),match(M$2,'Bill of Quantities'!$D$2:$O$2,0))</f>
        <v>0.15625</v>
      </c>
      <c r="N294" s="482">
        <f t="array" ref="N294">index('Bill of Quantities'!$D:$O,match($B294,'Bill of Quantities'!$C:$C,0),match(N$2,'Bill of Quantities'!$D$2:$O$2,0))</f>
        <v>2.431952</v>
      </c>
      <c r="O294" s="463">
        <f t="shared" ref="O294:R294" si="528">$A294*F294</f>
        <v>0.007843704</v>
      </c>
      <c r="P294" s="464">
        <f t="shared" si="528"/>
        <v>4.400317944</v>
      </c>
      <c r="Q294" s="464">
        <f t="shared" si="528"/>
        <v>7.08811215</v>
      </c>
      <c r="R294" s="461">
        <f t="shared" si="528"/>
        <v>5</v>
      </c>
      <c r="S294" s="483">
        <f t="shared" ref="S294:U294" si="529">$A294*L294</f>
        <v>2.275702</v>
      </c>
      <c r="T294" s="483">
        <f t="shared" si="529"/>
        <v>0.15625</v>
      </c>
      <c r="U294" s="483">
        <f t="shared" si="529"/>
        <v>2.431952</v>
      </c>
      <c r="V294" s="465" t="str">
        <f t="shared" si="516"/>
        <v>Roof frame 1221 x 5435 (large gable)</v>
      </c>
      <c r="W294" s="354">
        <f t="array" ref="W294">A294*index('Project Costs'!A:A,match(V294,'Project Costs'!B:B,0),1)</f>
        <v>0</v>
      </c>
      <c r="X294" s="354">
        <f t="shared" si="519"/>
        <v>0</v>
      </c>
      <c r="Y294" s="354"/>
      <c r="Z294" s="354"/>
      <c r="AA294" s="354"/>
      <c r="AB294" s="354"/>
      <c r="AC294" s="354"/>
    </row>
    <row r="295">
      <c r="A295" s="478">
        <v>2.0</v>
      </c>
      <c r="B295" s="354" t="str">
        <f>'Bill of Quantities'!$C$53</f>
        <v>Plywood 9 x 1220 x 2440</v>
      </c>
      <c r="C295" s="479">
        <f t="array" ref="C295">index('Bill of Quantities'!$D:$O,match($B295,'Bill of Quantities'!$C:$C,0),match(C$2,'Bill of Quantities'!$D$2:$O$2,0))</f>
        <v>9</v>
      </c>
      <c r="D295" s="479">
        <f t="array" ref="D295">index('Bill of Quantities'!$D:$O,match($B295,'Bill of Quantities'!$C:$C,0),match(D$2,'Bill of Quantities'!$D$2:$O$2,0))</f>
        <v>1220</v>
      </c>
      <c r="E295" s="479">
        <f t="array" ref="E295">index('Bill of Quantities'!$D:$O,match($B295,'Bill of Quantities'!$C:$C,0),match(E$2,'Bill of Quantities'!$D$2:$O$2,0))</f>
        <v>2440</v>
      </c>
      <c r="F295" s="480">
        <f t="array" ref="F295">index('Bill of Quantities'!$D:$O,match($B295,'Bill of Quantities'!$C:$C,0),match(F$2,'Bill of Quantities'!$D$2:$O$2,0))</f>
        <v>0.0267912</v>
      </c>
      <c r="G295" s="481">
        <f t="array" ref="G295">index('Bill of Quantities'!$D:$O,match($B295,'Bill of Quantities'!$C:$C,0),match(G$2,'Bill of Quantities'!$D$2:$O$2,0))</f>
        <v>13.663512</v>
      </c>
      <c r="H295" s="481">
        <f t="array" ref="H295">index('Bill of Quantities'!$D:$O,match($B295,'Bill of Quantities'!$C:$C,0),match(H$2,'Bill of Quantities'!$D$2:$O$2,0))</f>
        <v>22.0397914</v>
      </c>
      <c r="I295" s="479">
        <f t="array" ref="I295">index('Bill of Quantities'!$D:$O,match($B295,'Bill of Quantities'!$C:$C,0),match(I$2,'Bill of Quantities'!$D$2:$O$2,0))</f>
        <v>10</v>
      </c>
      <c r="J295" s="479" t="str">
        <f t="array" ref="J295">index('Bill of Quantities'!$D:$O,match($B295,'Bill of Quantities'!$C:$C,0),match(J$2,'Bill of Quantities'!$D$2:$O$2,0))</f>
        <v>Board</v>
      </c>
      <c r="K295" s="479" t="str">
        <f t="array" ref="K295">index('Bill of Quantities'!$D:$O,match($B295,'Bill of Quantities'!$C:$C,0),match(K$2,'Bill of Quantities'!$D$2:$O$2,0))</f>
        <v>Plywood</v>
      </c>
      <c r="L295" s="482">
        <f t="array" ref="L295">index('Bill of Quantities'!$D:$O,match($B295,'Bill of Quantities'!$C:$C,0),match(L$2,'Bill of Quantities'!$D$2:$O$2,0))</f>
        <v>7.787448465</v>
      </c>
      <c r="M295" s="482">
        <f t="array" ref="M295">index('Bill of Quantities'!$D:$O,match($B295,'Bill of Quantities'!$C:$C,0),match(M$2,'Bill of Quantities'!$D$2:$O$2,0))</f>
        <v>0.3125</v>
      </c>
      <c r="N295" s="482">
        <f t="array" ref="N295">index('Bill of Quantities'!$D:$O,match($B295,'Bill of Quantities'!$C:$C,0),match(N$2,'Bill of Quantities'!$D$2:$O$2,0))</f>
        <v>8.099948465</v>
      </c>
      <c r="O295" s="463">
        <f t="shared" ref="O295:R295" si="530">$A295*F295</f>
        <v>0.0535824</v>
      </c>
      <c r="P295" s="464">
        <f t="shared" si="530"/>
        <v>27.327024</v>
      </c>
      <c r="Q295" s="464">
        <f t="shared" si="530"/>
        <v>44.07958279</v>
      </c>
      <c r="R295" s="461">
        <f t="shared" si="530"/>
        <v>20</v>
      </c>
      <c r="S295" s="483">
        <f t="shared" ref="S295:U295" si="531">$A295*L295</f>
        <v>15.57489693</v>
      </c>
      <c r="T295" s="483">
        <f t="shared" si="531"/>
        <v>0.625</v>
      </c>
      <c r="U295" s="483">
        <f t="shared" si="531"/>
        <v>16.19989693</v>
      </c>
      <c r="V295" s="465" t="str">
        <f t="shared" si="516"/>
        <v>Roof frame 1221 x 5435 (large gable)</v>
      </c>
      <c r="W295" s="354">
        <f t="array" ref="W295">A295*index('Project Costs'!A:A,match(V295,'Project Costs'!B:B,0),1)</f>
        <v>0</v>
      </c>
      <c r="X295" s="354">
        <f t="shared" si="519"/>
        <v>0</v>
      </c>
      <c r="Y295" s="354"/>
      <c r="Z295" s="354"/>
      <c r="AA295" s="354"/>
      <c r="AB295" s="354"/>
      <c r="AC295" s="354"/>
    </row>
    <row r="296">
      <c r="A296" s="478">
        <v>6.0</v>
      </c>
      <c r="B296" s="354" t="str">
        <f>'Bill of Quantities'!$C$83</f>
        <v>Aluminium roof insulation membrane per sqm</v>
      </c>
      <c r="C296" s="479">
        <f t="array" ref="C296">index('Bill of Quantities'!$D:$O,match($B296,'Bill of Quantities'!$C:$C,0),match(C$2,'Bill of Quantities'!$D$2:$O$2,0))</f>
        <v>1000</v>
      </c>
      <c r="D296" s="479">
        <f t="array" ref="D296">index('Bill of Quantities'!$D:$O,match($B296,'Bill of Quantities'!$C:$C,0),match(D$2,'Bill of Quantities'!$D$2:$O$2,0))</f>
        <v>4</v>
      </c>
      <c r="E296" s="479">
        <f t="array" ref="E296">index('Bill of Quantities'!$D:$O,match($B296,'Bill of Quantities'!$C:$C,0),match(E$2,'Bill of Quantities'!$D$2:$O$2,0))</f>
        <v>1000</v>
      </c>
      <c r="F296" s="480">
        <f t="array" ref="F296">index('Bill of Quantities'!$D:$O,match($B296,'Bill of Quantities'!$C:$C,0),match(F$2,'Bill of Quantities'!$D$2:$O$2,0))</f>
        <v>0.004</v>
      </c>
      <c r="G296" s="481">
        <f t="array" ref="G296">index('Bill of Quantities'!$D:$O,match($B296,'Bill of Quantities'!$C:$C,0),match(G$2,'Bill of Quantities'!$D$2:$O$2,0))</f>
        <v>0.15</v>
      </c>
      <c r="H296" s="481" t="str">
        <f t="array" ref="H296">index('Bill of Quantities'!$D:$O,match($B296,'Bill of Quantities'!$C:$C,0),match(H$2,'Bill of Quantities'!$D$2:$O$2,0))</f>
        <v/>
      </c>
      <c r="I296" s="479">
        <f t="array" ref="I296">index('Bill of Quantities'!$D:$O,match($B296,'Bill of Quantities'!$C:$C,0),match(I$2,'Bill of Quantities'!$D$2:$O$2,0))</f>
        <v>6</v>
      </c>
      <c r="J296" s="479" t="str">
        <f t="array" ref="J296">index('Bill of Quantities'!$D:$O,match($B296,'Bill of Quantities'!$C:$C,0),match(J$2,'Bill of Quantities'!$D$2:$O$2,0))</f>
        <v>Insulation</v>
      </c>
      <c r="K296" s="479" t="str">
        <f t="array" ref="K296">index('Bill of Quantities'!$D:$O,match($B296,'Bill of Quantities'!$C:$C,0),match(K$2,'Bill of Quantities'!$D$2:$O$2,0))</f>
        <v>Membrane</v>
      </c>
      <c r="L296" s="482">
        <f t="array" ref="L296">index('Bill of Quantities'!$D:$O,match($B296,'Bill of Quantities'!$C:$C,0),match(L$2,'Bill of Quantities'!$D$2:$O$2,0))</f>
        <v>1.6</v>
      </c>
      <c r="M296" s="482">
        <f t="array" ref="M296">index('Bill of Quantities'!$D:$O,match($B296,'Bill of Quantities'!$C:$C,0),match(M$2,'Bill of Quantities'!$D$2:$O$2,0))</f>
        <v>0.1875</v>
      </c>
      <c r="N296" s="482">
        <f t="array" ref="N296">index('Bill of Quantities'!$D:$O,match($B296,'Bill of Quantities'!$C:$C,0),match(N$2,'Bill of Quantities'!$D$2:$O$2,0))</f>
        <v>1.7875</v>
      </c>
      <c r="O296" s="463">
        <f t="shared" ref="O296:R296" si="532">$A296*F296</f>
        <v>0.024</v>
      </c>
      <c r="P296" s="464">
        <f t="shared" si="532"/>
        <v>0.9</v>
      </c>
      <c r="Q296" s="464">
        <f t="shared" si="532"/>
        <v>0</v>
      </c>
      <c r="R296" s="461">
        <f t="shared" si="532"/>
        <v>36</v>
      </c>
      <c r="S296" s="483">
        <f t="shared" ref="S296:U296" si="533">$A296*L296</f>
        <v>9.6</v>
      </c>
      <c r="T296" s="483">
        <f t="shared" si="533"/>
        <v>1.125</v>
      </c>
      <c r="U296" s="483">
        <f t="shared" si="533"/>
        <v>10.725</v>
      </c>
      <c r="V296" s="465" t="str">
        <f t="shared" si="516"/>
        <v>Roof frame 1221 x 5435 (large gable)</v>
      </c>
      <c r="W296" s="354">
        <f t="array" ref="W296">A296*index('Project Costs'!A:A,match(V296,'Project Costs'!B:B,0),1)</f>
        <v>0</v>
      </c>
      <c r="X296" s="354">
        <f t="shared" si="519"/>
        <v>0</v>
      </c>
      <c r="Y296" s="354"/>
      <c r="Z296" s="354"/>
      <c r="AA296" s="354"/>
      <c r="AB296" s="354"/>
      <c r="AC296" s="354"/>
    </row>
    <row r="297">
      <c r="A297" s="478">
        <f>A295*30</f>
        <v>60</v>
      </c>
      <c r="B297" s="354" t="str">
        <f>'Bill of Quantities'!$C$26</f>
        <v>Screw 4x40 semi threaded HBS440</v>
      </c>
      <c r="C297" s="479">
        <f t="array" ref="C297">index('Bill of Quantities'!$D:$O,match($B297,'Bill of Quantities'!$C:$C,0),match(C$2,'Bill of Quantities'!$D$2:$O$2,0))</f>
        <v>4</v>
      </c>
      <c r="D297" s="479" t="str">
        <f t="array" ref="D297">index('Bill of Quantities'!$D:$O,match($B297,'Bill of Quantities'!$C:$C,0),match(D$2,'Bill of Quantities'!$D$2:$O$2,0))</f>
        <v/>
      </c>
      <c r="E297" s="479">
        <f t="array" ref="E297">index('Bill of Quantities'!$D:$O,match($B297,'Bill of Quantities'!$C:$C,0),match(E$2,'Bill of Quantities'!$D$2:$O$2,0))</f>
        <v>40</v>
      </c>
      <c r="F297" s="485">
        <f t="array" ref="F297">index('Bill of Quantities'!$D:$O,match($B297,'Bill of Quantities'!$C:$C,0),match(F$2,'Bill of Quantities'!$D$2:$O$2,0))</f>
        <v>0.0000005026548246</v>
      </c>
      <c r="G297" s="481">
        <f t="array" ref="G297">index('Bill of Quantities'!$D:$O,match($B297,'Bill of Quantities'!$C:$C,0),match(G$2,'Bill of Quantities'!$D$2:$O$2,0))</f>
        <v>0.003870442149</v>
      </c>
      <c r="H297" s="481" t="str">
        <f t="array" ref="H297">index('Bill of Quantities'!$D:$O,match($B297,'Bill of Quantities'!$C:$C,0),match(H$2,'Bill of Quantities'!$D$2:$O$2,0))</f>
        <v/>
      </c>
      <c r="I297" s="479">
        <f t="array" ref="I297">index('Bill of Quantities'!$D:$O,match($B297,'Bill of Quantities'!$C:$C,0),match(I$2,'Bill of Quantities'!$D$2:$O$2,0))</f>
        <v>1</v>
      </c>
      <c r="J297" s="479" t="str">
        <f t="array" ref="J297">index('Bill of Quantities'!$D:$O,match($B297,'Bill of Quantities'!$C:$C,0),match(J$2,'Bill of Quantities'!$D$2:$O$2,0))</f>
        <v>Screw</v>
      </c>
      <c r="K297" s="479" t="str">
        <f t="array" ref="K297">index('Bill of Quantities'!$D:$O,match($B297,'Bill of Quantities'!$C:$C,0),match(K$2,'Bill of Quantities'!$D$2:$O$2,0))</f>
        <v>Boards</v>
      </c>
      <c r="L297" s="482">
        <f t="array" ref="L297">index('Bill of Quantities'!$D:$O,match($B297,'Bill of Quantities'!$C:$C,0),match(L$2,'Bill of Quantities'!$D$2:$O$2,0))</f>
        <v>0.012</v>
      </c>
      <c r="M297" s="482">
        <f t="array" ref="M297">index('Bill of Quantities'!$D:$O,match($B297,'Bill of Quantities'!$C:$C,0),match(M$2,'Bill of Quantities'!$D$2:$O$2,0))</f>
        <v>0.03125</v>
      </c>
      <c r="N297" s="482">
        <f t="array" ref="N297">index('Bill of Quantities'!$D:$O,match($B297,'Bill of Quantities'!$C:$C,0),match(N$2,'Bill of Quantities'!$D$2:$O$2,0))</f>
        <v>0.04325</v>
      </c>
      <c r="O297" s="463">
        <f t="shared" ref="O297:R297" si="534">$A297*F297</f>
        <v>0.00003015928947</v>
      </c>
      <c r="P297" s="464">
        <f t="shared" si="534"/>
        <v>0.232226529</v>
      </c>
      <c r="Q297" s="464">
        <f t="shared" si="534"/>
        <v>0</v>
      </c>
      <c r="R297" s="461">
        <f t="shared" si="534"/>
        <v>60</v>
      </c>
      <c r="S297" s="483">
        <f t="shared" ref="S297:U297" si="535">$A297*L297</f>
        <v>0.72</v>
      </c>
      <c r="T297" s="483">
        <f t="shared" si="535"/>
        <v>1.875</v>
      </c>
      <c r="U297" s="483">
        <f t="shared" si="535"/>
        <v>2.595</v>
      </c>
      <c r="V297" s="465" t="str">
        <f t="shared" si="516"/>
        <v>Roof frame 1221 x 5435 (large gable)</v>
      </c>
      <c r="W297" s="354">
        <f t="array" ref="W297">A297*index('Project Costs'!A:A,match(V297,'Project Costs'!B:B,0),1)</f>
        <v>0</v>
      </c>
      <c r="X297" s="354">
        <f t="shared" si="519"/>
        <v>0</v>
      </c>
      <c r="Y297" s="354"/>
      <c r="Z297" s="354"/>
      <c r="AA297" s="354"/>
      <c r="AB297" s="354"/>
      <c r="AC297" s="354"/>
    </row>
    <row r="298">
      <c r="A298" s="478">
        <f>A292*5+A293*4</f>
        <v>89</v>
      </c>
      <c r="B298" s="354" t="str">
        <f>'Bill of Quantities'!$C$27</f>
        <v>Screw 4x60 semi threaded HBS460</v>
      </c>
      <c r="C298" s="479">
        <f t="array" ref="C298">index('Bill of Quantities'!$D:$O,match($B298,'Bill of Quantities'!$C:$C,0),match(C$2,'Bill of Quantities'!$D$2:$O$2,0))</f>
        <v>4</v>
      </c>
      <c r="D298" s="479" t="str">
        <f t="array" ref="D298">index('Bill of Quantities'!$D:$O,match($B298,'Bill of Quantities'!$C:$C,0),match(D$2,'Bill of Quantities'!$D$2:$O$2,0))</f>
        <v/>
      </c>
      <c r="E298" s="479">
        <f t="array" ref="E298">index('Bill of Quantities'!$D:$O,match($B298,'Bill of Quantities'!$C:$C,0),match(E$2,'Bill of Quantities'!$D$2:$O$2,0))</f>
        <v>60</v>
      </c>
      <c r="F298" s="485">
        <f t="array" ref="F298">index('Bill of Quantities'!$D:$O,match($B298,'Bill of Quantities'!$C:$C,0),match(F$2,'Bill of Quantities'!$D$2:$O$2,0))</f>
        <v>0.0000007539822369</v>
      </c>
      <c r="G298" s="481">
        <f t="array" ref="G298">index('Bill of Quantities'!$D:$O,match($B298,'Bill of Quantities'!$C:$C,0),match(G$2,'Bill of Quantities'!$D$2:$O$2,0))</f>
        <v>0.005805663224</v>
      </c>
      <c r="H298" s="481" t="str">
        <f t="array" ref="H298">index('Bill of Quantities'!$D:$O,match($B298,'Bill of Quantities'!$C:$C,0),match(H$2,'Bill of Quantities'!$D$2:$O$2,0))</f>
        <v/>
      </c>
      <c r="I298" s="479">
        <f t="array" ref="I298">index('Bill of Quantities'!$D:$O,match($B298,'Bill of Quantities'!$C:$C,0),match(I$2,'Bill of Quantities'!$D$2:$O$2,0))</f>
        <v>1</v>
      </c>
      <c r="J298" s="479" t="str">
        <f t="array" ref="J298">index('Bill of Quantities'!$D:$O,match($B298,'Bill of Quantities'!$C:$C,0),match(J$2,'Bill of Quantities'!$D$2:$O$2,0))</f>
        <v>Screw</v>
      </c>
      <c r="K298" s="479" t="str">
        <f t="array" ref="K298">index('Bill of Quantities'!$D:$O,match($B298,'Bill of Quantities'!$C:$C,0),match(K$2,'Bill of Quantities'!$D$2:$O$2,0))</f>
        <v>Back Battens</v>
      </c>
      <c r="L298" s="482">
        <f t="array" ref="L298">index('Bill of Quantities'!$D:$O,match($B298,'Bill of Quantities'!$C:$C,0),match(L$2,'Bill of Quantities'!$D$2:$O$2,0))</f>
        <v>0.018</v>
      </c>
      <c r="M298" s="482">
        <f t="array" ref="M298">index('Bill of Quantities'!$D:$O,match($B298,'Bill of Quantities'!$C:$C,0),match(M$2,'Bill of Quantities'!$D$2:$O$2,0))</f>
        <v>0.03125</v>
      </c>
      <c r="N298" s="482">
        <f t="array" ref="N298">index('Bill of Quantities'!$D:$O,match($B298,'Bill of Quantities'!$C:$C,0),match(N$2,'Bill of Quantities'!$D$2:$O$2,0))</f>
        <v>0.04925</v>
      </c>
      <c r="O298" s="463">
        <f t="shared" ref="O298:R298" si="536">$A298*F298</f>
        <v>0.00006710441908</v>
      </c>
      <c r="P298" s="464">
        <f t="shared" si="536"/>
        <v>0.5167040269</v>
      </c>
      <c r="Q298" s="464">
        <f t="shared" si="536"/>
        <v>0</v>
      </c>
      <c r="R298" s="461">
        <f t="shared" si="536"/>
        <v>89</v>
      </c>
      <c r="S298" s="483">
        <f t="shared" ref="S298:U298" si="537">$A298*L298</f>
        <v>1.602</v>
      </c>
      <c r="T298" s="483">
        <f t="shared" si="537"/>
        <v>2.78125</v>
      </c>
      <c r="U298" s="483">
        <f t="shared" si="537"/>
        <v>4.38325</v>
      </c>
      <c r="V298" s="465" t="str">
        <f t="shared" si="516"/>
        <v>Roof frame 1221 x 5435 (large gable)</v>
      </c>
      <c r="W298" s="354">
        <f t="array" ref="W298">A298*index('Project Costs'!A:A,match(V298,'Project Costs'!B:B,0),1)</f>
        <v>0</v>
      </c>
      <c r="X298" s="354">
        <f t="shared" si="519"/>
        <v>0</v>
      </c>
      <c r="Y298" s="354"/>
      <c r="Z298" s="354"/>
      <c r="AA298" s="354"/>
      <c r="AB298" s="354"/>
      <c r="AC298" s="354"/>
    </row>
    <row r="299">
      <c r="A299" s="478">
        <v>10.0</v>
      </c>
      <c r="B299" s="354" t="str">
        <f>'Bill of Quantities'!$C$29</f>
        <v>Screw 6x100 semi threaded HBS6100</v>
      </c>
      <c r="C299" s="479">
        <f t="array" ref="C299">index('Bill of Quantities'!$D:$O,match($B299,'Bill of Quantities'!$C:$C,0),match(C$2,'Bill of Quantities'!$D$2:$O$2,0))</f>
        <v>6</v>
      </c>
      <c r="D299" s="479" t="str">
        <f t="array" ref="D299">index('Bill of Quantities'!$D:$O,match($B299,'Bill of Quantities'!$C:$C,0),match(D$2,'Bill of Quantities'!$D$2:$O$2,0))</f>
        <v/>
      </c>
      <c r="E299" s="479">
        <f t="array" ref="E299">index('Bill of Quantities'!$D:$O,match($B299,'Bill of Quantities'!$C:$C,0),match(E$2,'Bill of Quantities'!$D$2:$O$2,0))</f>
        <v>100</v>
      </c>
      <c r="F299" s="485">
        <f t="array" ref="F299">index('Bill of Quantities'!$D:$O,match($B299,'Bill of Quantities'!$C:$C,0),match(F$2,'Bill of Quantities'!$D$2:$O$2,0))</f>
        <v>0.000002827433388</v>
      </c>
      <c r="G299" s="481">
        <f t="array" ref="G299">index('Bill of Quantities'!$D:$O,match($B299,'Bill of Quantities'!$C:$C,0),match(G$2,'Bill of Quantities'!$D$2:$O$2,0))</f>
        <v>0.02177123709</v>
      </c>
      <c r="H299" s="481" t="str">
        <f t="array" ref="H299">index('Bill of Quantities'!$D:$O,match($B299,'Bill of Quantities'!$C:$C,0),match(H$2,'Bill of Quantities'!$D$2:$O$2,0))</f>
        <v/>
      </c>
      <c r="I299" s="479">
        <f t="array" ref="I299">index('Bill of Quantities'!$D:$O,match($B299,'Bill of Quantities'!$C:$C,0),match(I$2,'Bill of Quantities'!$D$2:$O$2,0))</f>
        <v>1</v>
      </c>
      <c r="J299" s="479" t="str">
        <f t="array" ref="J299">index('Bill of Quantities'!$D:$O,match($B299,'Bill of Quantities'!$C:$C,0),match(J$2,'Bill of Quantities'!$D$2:$O$2,0))</f>
        <v>Screw</v>
      </c>
      <c r="K299" s="479" t="str">
        <f t="array" ref="K299">index('Bill of Quantities'!$D:$O,match($B299,'Bill of Quantities'!$C:$C,0),match(K$2,'Bill of Quantities'!$D$2:$O$2,0))</f>
        <v>Frames</v>
      </c>
      <c r="L299" s="482">
        <f t="array" ref="L299">index('Bill of Quantities'!$D:$O,match($B299,'Bill of Quantities'!$C:$C,0),match(L$2,'Bill of Quantities'!$D$2:$O$2,0))</f>
        <v>0.06</v>
      </c>
      <c r="M299" s="482">
        <f t="array" ref="M299">index('Bill of Quantities'!$D:$O,match($B299,'Bill of Quantities'!$C:$C,0),match(M$2,'Bill of Quantities'!$D$2:$O$2,0))</f>
        <v>0.03125</v>
      </c>
      <c r="N299" s="482">
        <f t="array" ref="N299">index('Bill of Quantities'!$D:$O,match($B299,'Bill of Quantities'!$C:$C,0),match(N$2,'Bill of Quantities'!$D$2:$O$2,0))</f>
        <v>0.09125</v>
      </c>
      <c r="O299" s="463">
        <f t="shared" ref="O299:R299" si="538">$A299*F299</f>
        <v>0.00002827433388</v>
      </c>
      <c r="P299" s="464">
        <f t="shared" si="538"/>
        <v>0.2177123709</v>
      </c>
      <c r="Q299" s="464">
        <f t="shared" si="538"/>
        <v>0</v>
      </c>
      <c r="R299" s="461">
        <f t="shared" si="538"/>
        <v>10</v>
      </c>
      <c r="S299" s="483">
        <f t="shared" ref="S299:U299" si="539">$A299*L299</f>
        <v>0.6</v>
      </c>
      <c r="T299" s="483">
        <f t="shared" si="539"/>
        <v>0.3125</v>
      </c>
      <c r="U299" s="483">
        <f t="shared" si="539"/>
        <v>0.9125</v>
      </c>
      <c r="V299" s="465" t="str">
        <f t="shared" si="516"/>
        <v>Roof frame 1221 x 5435 (large gable)</v>
      </c>
      <c r="W299" s="354">
        <f t="array" ref="W299">A299*index('Project Costs'!A:A,match(V299,'Project Costs'!B:B,0),1)</f>
        <v>0</v>
      </c>
      <c r="X299" s="354">
        <f t="shared" si="519"/>
        <v>0</v>
      </c>
      <c r="Y299" s="354"/>
      <c r="Z299" s="354"/>
      <c r="AA299" s="354"/>
      <c r="AB299" s="354"/>
      <c r="AC299" s="354"/>
    </row>
    <row r="300">
      <c r="A300" s="478">
        <f>A289*4+A290*4+A291*4</f>
        <v>36</v>
      </c>
      <c r="B300" s="354" t="str">
        <f>'Bill of Quantities'!$C$30</f>
        <v>Screw 6x120 semi threaded HBS6120</v>
      </c>
      <c r="C300" s="479">
        <f t="array" ref="C300">index('Bill of Quantities'!$D:$O,match($B300,'Bill of Quantities'!$C:$C,0),match(C$2,'Bill of Quantities'!$D$2:$O$2,0))</f>
        <v>6</v>
      </c>
      <c r="D300" s="479" t="str">
        <f t="array" ref="D300">index('Bill of Quantities'!$D:$O,match($B300,'Bill of Quantities'!$C:$C,0),match(D$2,'Bill of Quantities'!$D$2:$O$2,0))</f>
        <v/>
      </c>
      <c r="E300" s="479">
        <f t="array" ref="E300">index('Bill of Quantities'!$D:$O,match($B300,'Bill of Quantities'!$C:$C,0),match(E$2,'Bill of Quantities'!$D$2:$O$2,0))</f>
        <v>120</v>
      </c>
      <c r="F300" s="485">
        <f t="array" ref="F300">index('Bill of Quantities'!$D:$O,match($B300,'Bill of Quantities'!$C:$C,0),match(F$2,'Bill of Quantities'!$D$2:$O$2,0))</f>
        <v>0.000003392920066</v>
      </c>
      <c r="G300" s="481">
        <f t="array" ref="G300">index('Bill of Quantities'!$D:$O,match($B300,'Bill of Quantities'!$C:$C,0),match(G$2,'Bill of Quantities'!$D$2:$O$2,0))</f>
        <v>0.02612548451</v>
      </c>
      <c r="H300" s="481" t="str">
        <f t="array" ref="H300">index('Bill of Quantities'!$D:$O,match($B300,'Bill of Quantities'!$C:$C,0),match(H$2,'Bill of Quantities'!$D$2:$O$2,0))</f>
        <v/>
      </c>
      <c r="I300" s="479">
        <f t="array" ref="I300">index('Bill of Quantities'!$D:$O,match($B300,'Bill of Quantities'!$C:$C,0),match(I$2,'Bill of Quantities'!$D$2:$O$2,0))</f>
        <v>1</v>
      </c>
      <c r="J300" s="479" t="str">
        <f t="array" ref="J300">index('Bill of Quantities'!$D:$O,match($B300,'Bill of Quantities'!$C:$C,0),match(J$2,'Bill of Quantities'!$D$2:$O$2,0))</f>
        <v>Screw</v>
      </c>
      <c r="K300" s="479" t="str">
        <f t="array" ref="K300">index('Bill of Quantities'!$D:$O,match($B300,'Bill of Quantities'!$C:$C,0),match(K$2,'Bill of Quantities'!$D$2:$O$2,0))</f>
        <v>Frames</v>
      </c>
      <c r="L300" s="482">
        <f t="array" ref="L300">index('Bill of Quantities'!$D:$O,match($B300,'Bill of Quantities'!$C:$C,0),match(L$2,'Bill of Quantities'!$D$2:$O$2,0))</f>
        <v>0.06</v>
      </c>
      <c r="M300" s="482">
        <f t="array" ref="M300">index('Bill of Quantities'!$D:$O,match($B300,'Bill of Quantities'!$C:$C,0),match(M$2,'Bill of Quantities'!$D$2:$O$2,0))</f>
        <v>0.03125</v>
      </c>
      <c r="N300" s="482">
        <f t="array" ref="N300">index('Bill of Quantities'!$D:$O,match($B300,'Bill of Quantities'!$C:$C,0),match(N$2,'Bill of Quantities'!$D$2:$O$2,0))</f>
        <v>0.09125</v>
      </c>
      <c r="O300" s="463">
        <f t="shared" ref="O300:R300" si="540">$A300*F300</f>
        <v>0.0001221451224</v>
      </c>
      <c r="P300" s="464">
        <f t="shared" si="540"/>
        <v>0.9405174423</v>
      </c>
      <c r="Q300" s="464">
        <f t="shared" si="540"/>
        <v>0</v>
      </c>
      <c r="R300" s="461">
        <f t="shared" si="540"/>
        <v>36</v>
      </c>
      <c r="S300" s="483">
        <f t="shared" ref="S300:U300" si="541">$A300*L300</f>
        <v>2.16</v>
      </c>
      <c r="T300" s="483">
        <f t="shared" si="541"/>
        <v>1.125</v>
      </c>
      <c r="U300" s="483">
        <f t="shared" si="541"/>
        <v>3.285</v>
      </c>
      <c r="V300" s="465" t="str">
        <f t="shared" si="516"/>
        <v>Roof frame 1221 x 5435 (large gable)</v>
      </c>
      <c r="W300" s="354">
        <f t="array" ref="W300">A300*index('Project Costs'!A:A,match(V300,'Project Costs'!B:B,0),1)</f>
        <v>0</v>
      </c>
      <c r="X300" s="354">
        <f t="shared" si="519"/>
        <v>0</v>
      </c>
      <c r="Y300" s="354"/>
      <c r="Z300" s="354"/>
      <c r="AA300" s="354"/>
      <c r="AB300" s="354"/>
      <c r="AC300" s="354"/>
    </row>
    <row r="301">
      <c r="A301" s="478">
        <v>4.0</v>
      </c>
      <c r="B301" s="354" t="str">
        <f>'Bill of Quantities'!$C$31</f>
        <v>Screw 6x160 semi threaded HBS6160</v>
      </c>
      <c r="C301" s="479">
        <f t="array" ref="C301">index('Bill of Quantities'!$D:$O,match($B301,'Bill of Quantities'!$C:$C,0),match(C$2,'Bill of Quantities'!$D$2:$O$2,0))</f>
        <v>6</v>
      </c>
      <c r="D301" s="479" t="str">
        <f t="array" ref="D301">index('Bill of Quantities'!$D:$O,match($B301,'Bill of Quantities'!$C:$C,0),match(D$2,'Bill of Quantities'!$D$2:$O$2,0))</f>
        <v/>
      </c>
      <c r="E301" s="479">
        <f t="array" ref="E301">index('Bill of Quantities'!$D:$O,match($B301,'Bill of Quantities'!$C:$C,0),match(E$2,'Bill of Quantities'!$D$2:$O$2,0))</f>
        <v>160</v>
      </c>
      <c r="F301" s="485">
        <f t="array" ref="F301">index('Bill of Quantities'!$D:$O,match($B301,'Bill of Quantities'!$C:$C,0),match(F$2,'Bill of Quantities'!$D$2:$O$2,0))</f>
        <v>0.000004523893421</v>
      </c>
      <c r="G301" s="481">
        <f t="array" ref="G301">index('Bill of Quantities'!$D:$O,match($B301,'Bill of Quantities'!$C:$C,0),match(G$2,'Bill of Quantities'!$D$2:$O$2,0))</f>
        <v>0.03483397934</v>
      </c>
      <c r="H301" s="481" t="str">
        <f t="array" ref="H301">index('Bill of Quantities'!$D:$O,match($B301,'Bill of Quantities'!$C:$C,0),match(H$2,'Bill of Quantities'!$D$2:$O$2,0))</f>
        <v/>
      </c>
      <c r="I301" s="479">
        <f t="array" ref="I301">index('Bill of Quantities'!$D:$O,match($B301,'Bill of Quantities'!$C:$C,0),match(I$2,'Bill of Quantities'!$D$2:$O$2,0))</f>
        <v>1</v>
      </c>
      <c r="J301" s="479" t="str">
        <f t="array" ref="J301">index('Bill of Quantities'!$D:$O,match($B301,'Bill of Quantities'!$C:$C,0),match(J$2,'Bill of Quantities'!$D$2:$O$2,0))</f>
        <v>Screw</v>
      </c>
      <c r="K301" s="479" t="str">
        <f t="array" ref="K301">index('Bill of Quantities'!$D:$O,match($B301,'Bill of Quantities'!$C:$C,0),match(K$2,'Bill of Quantities'!$D$2:$O$2,0))</f>
        <v>Frames</v>
      </c>
      <c r="L301" s="482">
        <f t="array" ref="L301">index('Bill of Quantities'!$D:$O,match($B301,'Bill of Quantities'!$C:$C,0),match(L$2,'Bill of Quantities'!$D$2:$O$2,0))</f>
        <v>0.4189105385</v>
      </c>
      <c r="M301" s="482">
        <f t="array" ref="M301">index('Bill of Quantities'!$D:$O,match($B301,'Bill of Quantities'!$C:$C,0),match(M$2,'Bill of Quantities'!$D$2:$O$2,0))</f>
        <v>0.03125</v>
      </c>
      <c r="N301" s="482">
        <f t="array" ref="N301">index('Bill of Quantities'!$D:$O,match($B301,'Bill of Quantities'!$C:$C,0),match(N$2,'Bill of Quantities'!$D$2:$O$2,0))</f>
        <v>0.4501605385</v>
      </c>
      <c r="O301" s="463">
        <f t="shared" ref="O301:R301" si="542">$A301*F301</f>
        <v>0.00001809557368</v>
      </c>
      <c r="P301" s="464">
        <f t="shared" si="542"/>
        <v>0.1393359174</v>
      </c>
      <c r="Q301" s="464">
        <f t="shared" si="542"/>
        <v>0</v>
      </c>
      <c r="R301" s="461">
        <f t="shared" si="542"/>
        <v>4</v>
      </c>
      <c r="S301" s="483">
        <f t="shared" ref="S301:U301" si="543">$A301*L301</f>
        <v>1.675642154</v>
      </c>
      <c r="T301" s="483">
        <f t="shared" si="543"/>
        <v>0.125</v>
      </c>
      <c r="U301" s="483">
        <f t="shared" si="543"/>
        <v>1.800642154</v>
      </c>
      <c r="V301" s="465" t="str">
        <f t="shared" si="516"/>
        <v>Roof frame 1221 x 5435 (large gable)</v>
      </c>
      <c r="W301" s="354">
        <f t="array" ref="W301">A301*index('Project Costs'!A:A,match(V301,'Project Costs'!B:B,0),1)</f>
        <v>0</v>
      </c>
      <c r="X301" s="354">
        <f t="shared" si="519"/>
        <v>0</v>
      </c>
      <c r="Y301" s="354"/>
      <c r="Z301" s="354"/>
      <c r="AA301" s="354"/>
      <c r="AB301" s="354"/>
      <c r="AC301" s="354"/>
    </row>
    <row r="302">
      <c r="A302" s="354"/>
      <c r="B302" s="354"/>
      <c r="C302" s="461"/>
      <c r="D302" s="461"/>
      <c r="E302" s="461"/>
      <c r="F302" s="462"/>
      <c r="G302" s="461"/>
      <c r="H302" s="461"/>
      <c r="I302" s="461"/>
      <c r="J302" s="461"/>
      <c r="K302" s="461"/>
      <c r="L302" s="461"/>
      <c r="M302" s="461"/>
      <c r="N302" s="461"/>
      <c r="O302" s="463"/>
      <c r="P302" s="464"/>
      <c r="Q302" s="464"/>
      <c r="R302" s="461"/>
      <c r="S302" s="461"/>
      <c r="T302" s="354"/>
      <c r="U302" s="354"/>
      <c r="V302" s="465"/>
      <c r="W302" s="354"/>
      <c r="X302" s="354"/>
      <c r="Y302" s="354"/>
      <c r="Z302" s="354"/>
      <c r="AA302" s="354"/>
      <c r="AB302" s="354"/>
      <c r="AC302" s="354"/>
    </row>
    <row r="303">
      <c r="A303" s="468" t="s">
        <v>125</v>
      </c>
      <c r="B303" s="469"/>
      <c r="C303" s="487">
        <f>1689+22</f>
        <v>1711</v>
      </c>
      <c r="D303" s="487">
        <f>6+100+22</f>
        <v>128</v>
      </c>
      <c r="E303" s="487">
        <f>5435+22</f>
        <v>5457</v>
      </c>
      <c r="F303" s="488">
        <f>E303*D303*C303*0.0000000001</f>
        <v>0.1195126656</v>
      </c>
      <c r="G303" s="473"/>
      <c r="H303" s="473"/>
      <c r="I303" s="473"/>
      <c r="J303" s="470"/>
      <c r="K303" s="470"/>
      <c r="L303" s="470"/>
      <c r="M303" s="470"/>
      <c r="N303" s="470"/>
      <c r="O303" s="474"/>
      <c r="P303" s="475"/>
      <c r="Q303" s="475"/>
      <c r="R303" s="475"/>
      <c r="S303" s="504"/>
      <c r="T303" s="504"/>
      <c r="U303" s="504"/>
      <c r="V303" s="465" t="str">
        <f t="shared" ref="V303:V317" si="546">$A$303</f>
        <v>Roof frame 1689 x 5435 (large gable edge)</v>
      </c>
      <c r="W303" s="476"/>
      <c r="X303" s="476"/>
      <c r="Y303" s="476">
        <f>C303*E303*0.000001</f>
        <v>9.336927</v>
      </c>
      <c r="Z303" s="476"/>
      <c r="AA303" s="476"/>
      <c r="AB303" s="476"/>
      <c r="AC303" s="476"/>
    </row>
    <row r="304">
      <c r="A304" s="478">
        <v>2.0</v>
      </c>
      <c r="B304" s="354" t="str">
        <f>'Bill of Quantities'!$C$124</f>
        <v>Roof Main Beam 46 x 96 x 1689</v>
      </c>
      <c r="C304" s="479">
        <f t="array" ref="C304">index('Bill of Quantities'!$D:$O,match($B304,'Bill of Quantities'!$C:$C,0),match(C$2,'Bill of Quantities'!$D$2:$O$2,0))</f>
        <v>46</v>
      </c>
      <c r="D304" s="479">
        <f t="array" ref="D304">index('Bill of Quantities'!$D:$O,match($B304,'Bill of Quantities'!$C:$C,0),match(D$2,'Bill of Quantities'!$D$2:$O$2,0))</f>
        <v>96</v>
      </c>
      <c r="E304" s="479">
        <f t="array" ref="E304">index('Bill of Quantities'!$D:$O,match($B304,'Bill of Quantities'!$C:$C,0),match(E$2,'Bill of Quantities'!$D$2:$O$2,0))</f>
        <v>1689</v>
      </c>
      <c r="F304" s="480">
        <f t="array" ref="F304">index('Bill of Quantities'!$D:$O,match($B304,'Bill of Quantities'!$C:$C,0),match(F$2,'Bill of Quantities'!$D$2:$O$2,0))</f>
        <v>0.007458624</v>
      </c>
      <c r="G304" s="481">
        <f t="array" ref="G304">index('Bill of Quantities'!$D:$O,match($B304,'Bill of Quantities'!$C:$C,0),match(G$2,'Bill of Quantities'!$D$2:$O$2,0))</f>
        <v>4.184288064</v>
      </c>
      <c r="H304" s="481">
        <f t="array" ref="H304">index('Bill of Quantities'!$D:$O,match($B304,'Bill of Quantities'!$C:$C,0),match(H$2,'Bill of Quantities'!$D$2:$O$2,0))</f>
        <v>6.740127291</v>
      </c>
      <c r="I304" s="479">
        <f t="array" ref="I304">index('Bill of Quantities'!$D:$O,match($B304,'Bill of Quantities'!$C:$C,0),match(I$2,'Bill of Quantities'!$D$2:$O$2,0))</f>
        <v>5</v>
      </c>
      <c r="J304" s="479" t="str">
        <f t="array" ref="J304">index('Bill of Quantities'!$D:$O,match($B304,'Bill of Quantities'!$C:$C,0),match(J$2,'Bill of Quantities'!$D$2:$O$2,0))</f>
        <v>Roof</v>
      </c>
      <c r="K304" s="479" t="str">
        <f t="array" ref="K304">index('Bill of Quantities'!$D:$O,match($B304,'Bill of Quantities'!$C:$C,0),match(K$2,'Bill of Quantities'!$D$2:$O$2,0))</f>
        <v>Main Beam</v>
      </c>
      <c r="L304" s="482">
        <f t="array" ref="L304">index('Bill of Quantities'!$D:$O,match($B304,'Bill of Quantities'!$C:$C,0),match(L$2,'Bill of Quantities'!$D$2:$O$2,0))</f>
        <v>2.11159872</v>
      </c>
      <c r="M304" s="482">
        <f t="array" ref="M304">index('Bill of Quantities'!$D:$O,match($B304,'Bill of Quantities'!$C:$C,0),match(M$2,'Bill of Quantities'!$D$2:$O$2,0))</f>
        <v>0.15625</v>
      </c>
      <c r="N304" s="482">
        <f t="array" ref="N304">index('Bill of Quantities'!$D:$O,match($B304,'Bill of Quantities'!$C:$C,0),match(N$2,'Bill of Quantities'!$D$2:$O$2,0))</f>
        <v>2.26784872</v>
      </c>
      <c r="O304" s="463">
        <f t="shared" ref="O304:R304" si="544">$A304*F304</f>
        <v>0.014917248</v>
      </c>
      <c r="P304" s="464">
        <f t="shared" si="544"/>
        <v>8.368576128</v>
      </c>
      <c r="Q304" s="464">
        <f t="shared" si="544"/>
        <v>13.48025458</v>
      </c>
      <c r="R304" s="461">
        <f t="shared" si="544"/>
        <v>10</v>
      </c>
      <c r="S304" s="483">
        <f t="shared" ref="S304:U304" si="545">$A304*L304</f>
        <v>4.22319744</v>
      </c>
      <c r="T304" s="483">
        <f t="shared" si="545"/>
        <v>0.3125</v>
      </c>
      <c r="U304" s="483">
        <f t="shared" si="545"/>
        <v>4.53569744</v>
      </c>
      <c r="V304" s="465" t="str">
        <f t="shared" si="546"/>
        <v>Roof frame 1689 x 5435 (large gable edge)</v>
      </c>
      <c r="W304" s="354">
        <f t="array" ref="W304">A304*index('Project Costs'!A:A,match(V304,'Project Costs'!B:B,0),1)</f>
        <v>0</v>
      </c>
      <c r="X304" s="354">
        <f t="shared" ref="X304:X317" si="549">W304*R304/60</f>
        <v>0</v>
      </c>
      <c r="Y304" s="354"/>
      <c r="Z304" s="354"/>
      <c r="AA304" s="354"/>
      <c r="AB304" s="354"/>
      <c r="AC304" s="354"/>
    </row>
    <row r="305">
      <c r="A305" s="478">
        <v>4.0</v>
      </c>
      <c r="B305" s="354" t="str">
        <f>'Bill of Quantities'!$C$128</f>
        <v>Roof Sub Beam 46 x 96 x 5335</v>
      </c>
      <c r="C305" s="479">
        <f t="array" ref="C305">index('Bill of Quantities'!$D:$O,match($B305,'Bill of Quantities'!$C:$C,0),match(C$2,'Bill of Quantities'!$D$2:$O$2,0))</f>
        <v>46</v>
      </c>
      <c r="D305" s="479">
        <f t="array" ref="D305">index('Bill of Quantities'!$D:$O,match($B305,'Bill of Quantities'!$C:$C,0),match(D$2,'Bill of Quantities'!$D$2:$O$2,0))</f>
        <v>96</v>
      </c>
      <c r="E305" s="479">
        <f t="array" ref="E305">index('Bill of Quantities'!$D:$O,match($B305,'Bill of Quantities'!$C:$C,0),match(E$2,'Bill of Quantities'!$D$2:$O$2,0))</f>
        <v>5335</v>
      </c>
      <c r="F305" s="480">
        <f t="array" ref="F305">index('Bill of Quantities'!$D:$O,match($B305,'Bill of Quantities'!$C:$C,0),match(F$2,'Bill of Quantities'!$D$2:$O$2,0))</f>
        <v>0.02355936</v>
      </c>
      <c r="G305" s="481">
        <f t="array" ref="G305">index('Bill of Quantities'!$D:$O,match($B305,'Bill of Quantities'!$C:$C,0),match(G$2,'Bill of Quantities'!$D$2:$O$2,0))</f>
        <v>13.21680096</v>
      </c>
      <c r="H305" s="481">
        <f t="array" ref="H305">index('Bill of Quantities'!$D:$O,match($B305,'Bill of Quantities'!$C:$C,0),match(H$2,'Bill of Quantities'!$D$2:$O$2,0))</f>
        <v>21.28986329</v>
      </c>
      <c r="I305" s="479">
        <f t="array" ref="I305">index('Bill of Quantities'!$D:$O,match($B305,'Bill of Quantities'!$C:$C,0),match(I$2,'Bill of Quantities'!$D$2:$O$2,0))</f>
        <v>5</v>
      </c>
      <c r="J305" s="479" t="str">
        <f t="array" ref="J305">index('Bill of Quantities'!$D:$O,match($B305,'Bill of Quantities'!$C:$C,0),match(J$2,'Bill of Quantities'!$D$2:$O$2,0))</f>
        <v>Roof</v>
      </c>
      <c r="K305" s="479" t="str">
        <f t="array" ref="K305">index('Bill of Quantities'!$D:$O,match($B305,'Bill of Quantities'!$C:$C,0),match(K$2,'Bill of Quantities'!$D$2:$O$2,0))</f>
        <v>Sub Beam</v>
      </c>
      <c r="L305" s="482">
        <f t="array" ref="L305">index('Bill of Quantities'!$D:$O,match($B305,'Bill of Quantities'!$C:$C,0),match(L$2,'Bill of Quantities'!$D$2:$O$2,0))</f>
        <v>6.398784</v>
      </c>
      <c r="M305" s="482">
        <f t="array" ref="M305">index('Bill of Quantities'!$D:$O,match($B305,'Bill of Quantities'!$C:$C,0),match(M$2,'Bill of Quantities'!$D$2:$O$2,0))</f>
        <v>0.15625</v>
      </c>
      <c r="N305" s="482">
        <f t="array" ref="N305">index('Bill of Quantities'!$D:$O,match($B305,'Bill of Quantities'!$C:$C,0),match(N$2,'Bill of Quantities'!$D$2:$O$2,0))</f>
        <v>6.555034</v>
      </c>
      <c r="O305" s="463">
        <f t="shared" ref="O305:R305" si="547">$A305*F305</f>
        <v>0.09423744</v>
      </c>
      <c r="P305" s="464">
        <f t="shared" si="547"/>
        <v>52.86720384</v>
      </c>
      <c r="Q305" s="464">
        <f t="shared" si="547"/>
        <v>85.15945317</v>
      </c>
      <c r="R305" s="461">
        <f t="shared" si="547"/>
        <v>20</v>
      </c>
      <c r="S305" s="483">
        <f t="shared" ref="S305:U305" si="548">$A305*L305</f>
        <v>25.595136</v>
      </c>
      <c r="T305" s="483">
        <f t="shared" si="548"/>
        <v>0.625</v>
      </c>
      <c r="U305" s="483">
        <f t="shared" si="548"/>
        <v>26.220136</v>
      </c>
      <c r="V305" s="465" t="str">
        <f t="shared" si="546"/>
        <v>Roof frame 1689 x 5435 (large gable edge)</v>
      </c>
      <c r="W305" s="354">
        <f t="array" ref="W305">A305*index('Project Costs'!A:A,match(V305,'Project Costs'!B:B,0),1)</f>
        <v>0</v>
      </c>
      <c r="X305" s="354">
        <f t="shared" si="549"/>
        <v>0</v>
      </c>
      <c r="Y305" s="354"/>
      <c r="Z305" s="354"/>
      <c r="AA305" s="354"/>
      <c r="AB305" s="354"/>
      <c r="AC305" s="354"/>
    </row>
    <row r="306">
      <c r="A306" s="478">
        <v>6.0</v>
      </c>
      <c r="B306" s="354" t="str">
        <f>'Bill of Quantities'!$C$132</f>
        <v>Roof Support Block 46 x 96 x 548</v>
      </c>
      <c r="C306" s="479">
        <f t="array" ref="C306">index('Bill of Quantities'!$D:$O,match($B306,'Bill of Quantities'!$C:$C,0),match(C$2,'Bill of Quantities'!$D$2:$O$2,0))</f>
        <v>46</v>
      </c>
      <c r="D306" s="479">
        <f t="array" ref="D306">index('Bill of Quantities'!$D:$O,match($B306,'Bill of Quantities'!$C:$C,0),match(D$2,'Bill of Quantities'!$D$2:$O$2,0))</f>
        <v>96</v>
      </c>
      <c r="E306" s="479">
        <f t="array" ref="E306">index('Bill of Quantities'!$D:$O,match($B306,'Bill of Quantities'!$C:$C,0),match(E$2,'Bill of Quantities'!$D$2:$O$2,0))</f>
        <v>548</v>
      </c>
      <c r="F306" s="480">
        <f t="array" ref="F306">index('Bill of Quantities'!$D:$O,match($B306,'Bill of Quantities'!$C:$C,0),match(F$2,'Bill of Quantities'!$D$2:$O$2,0))</f>
        <v>0.002419968</v>
      </c>
      <c r="G306" s="481">
        <f t="array" ref="G306">index('Bill of Quantities'!$D:$O,match($B306,'Bill of Quantities'!$C:$C,0),match(G$2,'Bill of Quantities'!$D$2:$O$2,0))</f>
        <v>1.357602048</v>
      </c>
      <c r="H306" s="481">
        <f t="array" ref="H306">index('Bill of Quantities'!$D:$O,match($B306,'Bill of Quantities'!$C:$C,0),match(H$2,'Bill of Quantities'!$D$2:$O$2,0))</f>
        <v>2.186850063</v>
      </c>
      <c r="I306" s="479">
        <f t="array" ref="I306">index('Bill of Quantities'!$D:$O,match($B306,'Bill of Quantities'!$C:$C,0),match(I$2,'Bill of Quantities'!$D$2:$O$2,0))</f>
        <v>5</v>
      </c>
      <c r="J306" s="479" t="str">
        <f t="array" ref="J306">index('Bill of Quantities'!$D:$O,match($B306,'Bill of Quantities'!$C:$C,0),match(J$2,'Bill of Quantities'!$D$2:$O$2,0))</f>
        <v>Roof</v>
      </c>
      <c r="K306" s="479" t="str">
        <f t="array" ref="K306">index('Bill of Quantities'!$D:$O,match($B306,'Bill of Quantities'!$C:$C,0),match(K$2,'Bill of Quantities'!$D$2:$O$2,0))</f>
        <v>Support Block</v>
      </c>
      <c r="L306" s="482">
        <f t="array" ref="L306">index('Bill of Quantities'!$D:$O,match($B306,'Bill of Quantities'!$C:$C,0),match(L$2,'Bill of Quantities'!$D$2:$O$2,0))</f>
        <v>0.6816096</v>
      </c>
      <c r="M306" s="482">
        <f t="array" ref="M306">index('Bill of Quantities'!$D:$O,match($B306,'Bill of Quantities'!$C:$C,0),match(M$2,'Bill of Quantities'!$D$2:$O$2,0))</f>
        <v>0.15625</v>
      </c>
      <c r="N306" s="482">
        <f t="array" ref="N306">index('Bill of Quantities'!$D:$O,match($B306,'Bill of Quantities'!$C:$C,0),match(N$2,'Bill of Quantities'!$D$2:$O$2,0))</f>
        <v>0.8378596</v>
      </c>
      <c r="O306" s="463">
        <f t="shared" ref="O306:R306" si="550">$A306*F306</f>
        <v>0.014519808</v>
      </c>
      <c r="P306" s="464">
        <f t="shared" si="550"/>
        <v>8.145612288</v>
      </c>
      <c r="Q306" s="464">
        <f t="shared" si="550"/>
        <v>13.12110038</v>
      </c>
      <c r="R306" s="461">
        <f t="shared" si="550"/>
        <v>30</v>
      </c>
      <c r="S306" s="483">
        <f t="shared" ref="S306:U306" si="551">$A306*L306</f>
        <v>4.0896576</v>
      </c>
      <c r="T306" s="483">
        <f t="shared" si="551"/>
        <v>0.9375</v>
      </c>
      <c r="U306" s="483">
        <f t="shared" si="551"/>
        <v>5.0271576</v>
      </c>
      <c r="V306" s="465" t="str">
        <f t="shared" si="546"/>
        <v>Roof frame 1689 x 5435 (large gable edge)</v>
      </c>
      <c r="W306" s="354">
        <f t="array" ref="W306">A306*index('Project Costs'!A:A,match(V306,'Project Costs'!B:B,0),1)</f>
        <v>0</v>
      </c>
      <c r="X306" s="354">
        <f t="shared" si="549"/>
        <v>0</v>
      </c>
      <c r="Y306" s="354"/>
      <c r="Z306" s="354"/>
      <c r="AA306" s="354"/>
      <c r="AB306" s="354"/>
      <c r="AC306" s="354"/>
    </row>
    <row r="307">
      <c r="A307" s="478">
        <v>3.0</v>
      </c>
      <c r="B307" s="354" t="str">
        <f>'Bill of Quantities'!$C$131</f>
        <v>Roof Support Block 46 x 96 x 325</v>
      </c>
      <c r="C307" s="479">
        <f t="array" ref="C307">index('Bill of Quantities'!$D:$O,match($B307,'Bill of Quantities'!$C:$C,0),match(C$2,'Bill of Quantities'!$D$2:$O$2,0))</f>
        <v>46</v>
      </c>
      <c r="D307" s="479">
        <f t="array" ref="D307">index('Bill of Quantities'!$D:$O,match($B307,'Bill of Quantities'!$C:$C,0),match(D$2,'Bill of Quantities'!$D$2:$O$2,0))</f>
        <v>96</v>
      </c>
      <c r="E307" s="479">
        <f t="array" ref="E307">index('Bill of Quantities'!$D:$O,match($B307,'Bill of Quantities'!$C:$C,0),match(E$2,'Bill of Quantities'!$D$2:$O$2,0))</f>
        <v>325</v>
      </c>
      <c r="F307" s="480">
        <f t="array" ref="F307">index('Bill of Quantities'!$D:$O,match($B307,'Bill of Quantities'!$C:$C,0),match(F$2,'Bill of Quantities'!$D$2:$O$2,0))</f>
        <v>0.0014352</v>
      </c>
      <c r="G307" s="481">
        <f t="array" ref="G307">index('Bill of Quantities'!$D:$O,match($B307,'Bill of Quantities'!$C:$C,0),match(G$2,'Bill of Quantities'!$D$2:$O$2,0))</f>
        <v>0.8051472</v>
      </c>
      <c r="H307" s="481">
        <f t="array" ref="H307">index('Bill of Quantities'!$D:$O,match($B307,'Bill of Quantities'!$C:$C,0),match(H$2,'Bill of Quantities'!$D$2:$O$2,0))</f>
        <v>1.296945749</v>
      </c>
      <c r="I307" s="479">
        <f t="array" ref="I307">index('Bill of Quantities'!$D:$O,match($B307,'Bill of Quantities'!$C:$C,0),match(I$2,'Bill of Quantities'!$D$2:$O$2,0))</f>
        <v>5</v>
      </c>
      <c r="J307" s="479" t="str">
        <f t="array" ref="J307">index('Bill of Quantities'!$D:$O,match($B307,'Bill of Quantities'!$C:$C,0),match(J$2,'Bill of Quantities'!$D$2:$O$2,0))</f>
        <v>Roof</v>
      </c>
      <c r="K307" s="479" t="str">
        <f t="array" ref="K307">index('Bill of Quantities'!$D:$O,match($B307,'Bill of Quantities'!$C:$C,0),match(K$2,'Bill of Quantities'!$D$2:$O$2,0))</f>
        <v>Support Block</v>
      </c>
      <c r="L307" s="482">
        <f t="array" ref="L307">index('Bill of Quantities'!$D:$O,match($B307,'Bill of Quantities'!$C:$C,0),match(L$2,'Bill of Quantities'!$D$2:$O$2,0))</f>
        <v>0.381701376</v>
      </c>
      <c r="M307" s="482">
        <f t="array" ref="M307">index('Bill of Quantities'!$D:$O,match($B307,'Bill of Quantities'!$C:$C,0),match(M$2,'Bill of Quantities'!$D$2:$O$2,0))</f>
        <v>0.15625</v>
      </c>
      <c r="N307" s="482">
        <f t="array" ref="N307">index('Bill of Quantities'!$D:$O,match($B307,'Bill of Quantities'!$C:$C,0),match(N$2,'Bill of Quantities'!$D$2:$O$2,0))</f>
        <v>0.537951376</v>
      </c>
      <c r="O307" s="463">
        <f t="shared" ref="O307:R307" si="552">$A307*F307</f>
        <v>0.0043056</v>
      </c>
      <c r="P307" s="464">
        <f t="shared" si="552"/>
        <v>2.4154416</v>
      </c>
      <c r="Q307" s="464">
        <f t="shared" si="552"/>
        <v>3.890837246</v>
      </c>
      <c r="R307" s="461">
        <f t="shared" si="552"/>
        <v>15</v>
      </c>
      <c r="S307" s="483">
        <f t="shared" ref="S307:U307" si="553">$A307*L307</f>
        <v>1.145104128</v>
      </c>
      <c r="T307" s="483">
        <f t="shared" si="553"/>
        <v>0.46875</v>
      </c>
      <c r="U307" s="483">
        <f t="shared" si="553"/>
        <v>1.613854128</v>
      </c>
      <c r="V307" s="465" t="str">
        <f t="shared" si="546"/>
        <v>Roof frame 1689 x 5435 (large gable edge)</v>
      </c>
      <c r="W307" s="354">
        <f t="array" ref="W307">A307*index('Project Costs'!A:A,match(V307,'Project Costs'!B:B,0),1)</f>
        <v>0</v>
      </c>
      <c r="X307" s="354">
        <f t="shared" si="549"/>
        <v>0</v>
      </c>
      <c r="Y307" s="354"/>
      <c r="Z307" s="354"/>
      <c r="AA307" s="354"/>
      <c r="AB307" s="354"/>
      <c r="AC307" s="354"/>
    </row>
    <row r="308">
      <c r="A308" s="478">
        <v>13.0</v>
      </c>
      <c r="B308" s="354" t="str">
        <f>'Bill of Quantities'!$C$110</f>
        <v>Back Batten 22 x 46 x 1689</v>
      </c>
      <c r="C308" s="479">
        <f t="array" ref="C308">index('Bill of Quantities'!$D:$O,match($B308,'Bill of Quantities'!$C:$C,0),match(C$2,'Bill of Quantities'!$D$2:$O$2,0))</f>
        <v>22</v>
      </c>
      <c r="D308" s="479">
        <f t="array" ref="D308">index('Bill of Quantities'!$D:$O,match($B308,'Bill of Quantities'!$C:$C,0),match(D$2,'Bill of Quantities'!$D$2:$O$2,0))</f>
        <v>46</v>
      </c>
      <c r="E308" s="479">
        <f t="array" ref="E308">index('Bill of Quantities'!$D:$O,match($B308,'Bill of Quantities'!$C:$C,0),match(E$2,'Bill of Quantities'!$D$2:$O$2,0))</f>
        <v>1689</v>
      </c>
      <c r="F308" s="480">
        <f t="array" ref="F308">index('Bill of Quantities'!$D:$O,match($B308,'Bill of Quantities'!$C:$C,0),match(F$2,'Bill of Quantities'!$D$2:$O$2,0))</f>
        <v>0.001709268</v>
      </c>
      <c r="G308" s="481">
        <f t="array" ref="G308">index('Bill of Quantities'!$D:$O,match($B308,'Bill of Quantities'!$C:$C,0),match(G$2,'Bill of Quantities'!$D$2:$O$2,0))</f>
        <v>0.958899348</v>
      </c>
      <c r="H308" s="481">
        <f t="array" ref="H308">index('Bill of Quantities'!$D:$O,match($B308,'Bill of Quantities'!$C:$C,0),match(H$2,'Bill of Quantities'!$D$2:$O$2,0))</f>
        <v>1.544612504</v>
      </c>
      <c r="I308" s="479">
        <f t="array" ref="I308">index('Bill of Quantities'!$D:$O,match($B308,'Bill of Quantities'!$C:$C,0),match(I$2,'Bill of Quantities'!$D$2:$O$2,0))</f>
        <v>5</v>
      </c>
      <c r="J308" s="479" t="str">
        <f t="array" ref="J308">index('Bill of Quantities'!$D:$O,match($B308,'Bill of Quantities'!$C:$C,0),match(J$2,'Bill of Quantities'!$D$2:$O$2,0))</f>
        <v>Back</v>
      </c>
      <c r="K308" s="479" t="str">
        <f t="array" ref="K308">index('Bill of Quantities'!$D:$O,match($B308,'Bill of Quantities'!$C:$C,0),match(K$2,'Bill of Quantities'!$D$2:$O$2,0))</f>
        <v>Batten</v>
      </c>
      <c r="L308" s="482">
        <f t="array" ref="L308">index('Bill of Quantities'!$D:$O,match($B308,'Bill of Quantities'!$C:$C,0),match(L$2,'Bill of Quantities'!$D$2:$O$2,0))</f>
        <v>0.42546504</v>
      </c>
      <c r="M308" s="482">
        <f t="array" ref="M308">index('Bill of Quantities'!$D:$O,match($B308,'Bill of Quantities'!$C:$C,0),match(M$2,'Bill of Quantities'!$D$2:$O$2,0))</f>
        <v>0.15625</v>
      </c>
      <c r="N308" s="482">
        <f t="array" ref="N308">index('Bill of Quantities'!$D:$O,match($B308,'Bill of Quantities'!$C:$C,0),match(N$2,'Bill of Quantities'!$D$2:$O$2,0))</f>
        <v>0.58171504</v>
      </c>
      <c r="O308" s="463">
        <f t="shared" ref="O308:R308" si="554">$A308*F308</f>
        <v>0.022220484</v>
      </c>
      <c r="P308" s="464">
        <f t="shared" si="554"/>
        <v>12.46569152</v>
      </c>
      <c r="Q308" s="464">
        <f t="shared" si="554"/>
        <v>20.07996256</v>
      </c>
      <c r="R308" s="461">
        <f t="shared" si="554"/>
        <v>65</v>
      </c>
      <c r="S308" s="483">
        <f t="shared" ref="S308:U308" si="555">$A308*L308</f>
        <v>5.53104552</v>
      </c>
      <c r="T308" s="483">
        <f t="shared" si="555"/>
        <v>2.03125</v>
      </c>
      <c r="U308" s="483">
        <f t="shared" si="555"/>
        <v>7.56229552</v>
      </c>
      <c r="V308" s="465" t="str">
        <f t="shared" si="546"/>
        <v>Roof frame 1689 x 5435 (large gable edge)</v>
      </c>
      <c r="W308" s="354">
        <f t="array" ref="W308">A308*index('Project Costs'!A:A,match(V308,'Project Costs'!B:B,0),1)</f>
        <v>0</v>
      </c>
      <c r="X308" s="354">
        <f t="shared" si="549"/>
        <v>0</v>
      </c>
      <c r="Y308" s="354"/>
      <c r="Z308" s="354"/>
      <c r="AA308" s="354"/>
      <c r="AB308" s="354"/>
      <c r="AC308" s="354"/>
    </row>
    <row r="309">
      <c r="A309" s="478">
        <v>26.0</v>
      </c>
      <c r="B309" s="354" t="str">
        <f>'Bill of Quantities'!$C$114</f>
        <v>Facade Vertical Shiplap 22 x 96 x 1221</v>
      </c>
      <c r="C309" s="479">
        <f t="array" ref="C309">index('Bill of Quantities'!$D:$O,match($B309,'Bill of Quantities'!$C:$C,0),match(C$2,'Bill of Quantities'!$D$2:$O$2,0))</f>
        <v>22</v>
      </c>
      <c r="D309" s="479">
        <f t="array" ref="D309">index('Bill of Quantities'!$D:$O,match($B309,'Bill of Quantities'!$C:$C,0),match(D$2,'Bill of Quantities'!$D$2:$O$2,0))</f>
        <v>96</v>
      </c>
      <c r="E309" s="479">
        <f t="array" ref="E309">index('Bill of Quantities'!$D:$O,match($B309,'Bill of Quantities'!$C:$C,0),match(E$2,'Bill of Quantities'!$D$2:$O$2,0))</f>
        <v>1221</v>
      </c>
      <c r="F309" s="480">
        <f t="array" ref="F309">index('Bill of Quantities'!$D:$O,match($B309,'Bill of Quantities'!$C:$C,0),match(F$2,'Bill of Quantities'!$D$2:$O$2,0))</f>
        <v>0.002578752</v>
      </c>
      <c r="G309" s="481">
        <f t="array" ref="G309">index('Bill of Quantities'!$D:$O,match($B309,'Bill of Quantities'!$C:$C,0),match(G$2,'Bill of Quantities'!$D$2:$O$2,0))</f>
        <v>1.446679872</v>
      </c>
      <c r="H309" s="481">
        <f t="array" ref="H309">index('Bill of Quantities'!$D:$O,match($B309,'Bill of Quantities'!$C:$C,0),match(H$2,'Bill of Quantities'!$D$2:$O$2,0))</f>
        <v>2.330338241</v>
      </c>
      <c r="I309" s="479">
        <f t="array" ref="I309">index('Bill of Quantities'!$D:$O,match($B309,'Bill of Quantities'!$C:$C,0),match(I$2,'Bill of Quantities'!$D$2:$O$2,0))</f>
        <v>10</v>
      </c>
      <c r="J309" s="479" t="str">
        <f t="array" ref="J309">index('Bill of Quantities'!$D:$O,match($B309,'Bill of Quantities'!$C:$C,0),match(J$2,'Bill of Quantities'!$D$2:$O$2,0))</f>
        <v>Facade</v>
      </c>
      <c r="K309" s="479" t="str">
        <f t="array" ref="K309">index('Bill of Quantities'!$D:$O,match($B309,'Bill of Quantities'!$C:$C,0),match(K$2,'Bill of Quantities'!$D$2:$O$2,0))</f>
        <v>Vertical Shiplap</v>
      </c>
      <c r="L309" s="482">
        <f t="array" ref="L309">index('Bill of Quantities'!$D:$O,match($B309,'Bill of Quantities'!$C:$C,0),match(L$2,'Bill of Quantities'!$D$2:$O$2,0))</f>
        <v>0.837408</v>
      </c>
      <c r="M309" s="482">
        <f t="array" ref="M309">index('Bill of Quantities'!$D:$O,match($B309,'Bill of Quantities'!$C:$C,0),match(M$2,'Bill of Quantities'!$D$2:$O$2,0))</f>
        <v>0.3125</v>
      </c>
      <c r="N309" s="482">
        <f t="array" ref="N309">index('Bill of Quantities'!$D:$O,match($B309,'Bill of Quantities'!$C:$C,0),match(N$2,'Bill of Quantities'!$D$2:$O$2,0))</f>
        <v>1.149908</v>
      </c>
      <c r="O309" s="463">
        <f t="shared" ref="O309:R309" si="556">$A309*F309</f>
        <v>0.067047552</v>
      </c>
      <c r="P309" s="464">
        <f t="shared" si="556"/>
        <v>37.61367667</v>
      </c>
      <c r="Q309" s="464">
        <f t="shared" si="556"/>
        <v>60.58879427</v>
      </c>
      <c r="R309" s="461">
        <f t="shared" si="556"/>
        <v>260</v>
      </c>
      <c r="S309" s="483">
        <f t="shared" ref="S309:U309" si="557">$A309*L309</f>
        <v>21.772608</v>
      </c>
      <c r="T309" s="483">
        <f t="shared" si="557"/>
        <v>8.125</v>
      </c>
      <c r="U309" s="483">
        <f t="shared" si="557"/>
        <v>29.897608</v>
      </c>
      <c r="V309" s="465" t="str">
        <f t="shared" si="546"/>
        <v>Roof frame 1689 x 5435 (large gable edge)</v>
      </c>
      <c r="W309" s="354">
        <f t="array" ref="W309">A309*index('Project Costs'!A:A,match(V309,'Project Costs'!B:B,0),1)</f>
        <v>0</v>
      </c>
      <c r="X309" s="354">
        <f t="shared" si="549"/>
        <v>0</v>
      </c>
      <c r="Y309" s="354"/>
      <c r="Z309" s="354"/>
      <c r="AA309" s="354"/>
      <c r="AB309" s="354"/>
      <c r="AC309" s="354"/>
    </row>
    <row r="310">
      <c r="A310" s="478">
        <v>3.5</v>
      </c>
      <c r="B310" s="354" t="str">
        <f>'Bill of Quantities'!$C$134</f>
        <v>Roof Fascia Board 22 x 146 x 2442</v>
      </c>
      <c r="C310" s="479">
        <f t="array" ref="C310">index('Bill of Quantities'!$D:$O,match($B310,'Bill of Quantities'!$C:$C,0),match(C$2,'Bill of Quantities'!$D$2:$O$2,0))</f>
        <v>22</v>
      </c>
      <c r="D310" s="479">
        <f t="array" ref="D310">index('Bill of Quantities'!$D:$O,match($B310,'Bill of Quantities'!$C:$C,0),match(D$2,'Bill of Quantities'!$D$2:$O$2,0))</f>
        <v>146</v>
      </c>
      <c r="E310" s="479">
        <f t="array" ref="E310">index('Bill of Quantities'!$D:$O,match($B310,'Bill of Quantities'!$C:$C,0),match(E$2,'Bill of Quantities'!$D$2:$O$2,0))</f>
        <v>2442</v>
      </c>
      <c r="F310" s="480">
        <f t="array" ref="F310">index('Bill of Quantities'!$D:$O,match($B310,'Bill of Quantities'!$C:$C,0),match(F$2,'Bill of Quantities'!$D$2:$O$2,0))</f>
        <v>0.007843704</v>
      </c>
      <c r="G310" s="481">
        <f t="array" ref="G310">index('Bill of Quantities'!$D:$O,match($B310,'Bill of Quantities'!$C:$C,0),match(G$2,'Bill of Quantities'!$D$2:$O$2,0))</f>
        <v>4.400317944</v>
      </c>
      <c r="H310" s="481">
        <f t="array" ref="H310">index('Bill of Quantities'!$D:$O,match($B310,'Bill of Quantities'!$C:$C,0),match(H$2,'Bill of Quantities'!$D$2:$O$2,0))</f>
        <v>7.08811215</v>
      </c>
      <c r="I310" s="479">
        <f t="array" ref="I310">index('Bill of Quantities'!$D:$O,match($B310,'Bill of Quantities'!$C:$C,0),match(I$2,'Bill of Quantities'!$D$2:$O$2,0))</f>
        <v>5</v>
      </c>
      <c r="J310" s="479" t="str">
        <f t="array" ref="J310">index('Bill of Quantities'!$D:$O,match($B310,'Bill of Quantities'!$C:$C,0),match(J$2,'Bill of Quantities'!$D$2:$O$2,0))</f>
        <v>Roof</v>
      </c>
      <c r="K310" s="479" t="str">
        <f t="array" ref="K310">index('Bill of Quantities'!$D:$O,match($B310,'Bill of Quantities'!$C:$C,0),match(K$2,'Bill of Quantities'!$D$2:$O$2,0))</f>
        <v>Fascia Board</v>
      </c>
      <c r="L310" s="482">
        <f t="array" ref="L310">index('Bill of Quantities'!$D:$O,match($B310,'Bill of Quantities'!$C:$C,0),match(L$2,'Bill of Quantities'!$D$2:$O$2,0))</f>
        <v>2.275702</v>
      </c>
      <c r="M310" s="482">
        <f t="array" ref="M310">index('Bill of Quantities'!$D:$O,match($B310,'Bill of Quantities'!$C:$C,0),match(M$2,'Bill of Quantities'!$D$2:$O$2,0))</f>
        <v>0.15625</v>
      </c>
      <c r="N310" s="482">
        <f t="array" ref="N310">index('Bill of Quantities'!$D:$O,match($B310,'Bill of Quantities'!$C:$C,0),match(N$2,'Bill of Quantities'!$D$2:$O$2,0))</f>
        <v>2.431952</v>
      </c>
      <c r="O310" s="463">
        <f t="shared" ref="O310:R310" si="558">$A310*F310</f>
        <v>0.027452964</v>
      </c>
      <c r="P310" s="464">
        <f t="shared" si="558"/>
        <v>15.4011128</v>
      </c>
      <c r="Q310" s="464">
        <f t="shared" si="558"/>
        <v>24.80839252</v>
      </c>
      <c r="R310" s="461">
        <f t="shared" si="558"/>
        <v>17.5</v>
      </c>
      <c r="S310" s="483">
        <f t="shared" ref="S310:U310" si="559">$A310*L310</f>
        <v>7.964957</v>
      </c>
      <c r="T310" s="483">
        <f t="shared" si="559"/>
        <v>0.546875</v>
      </c>
      <c r="U310" s="483">
        <f t="shared" si="559"/>
        <v>8.511832</v>
      </c>
      <c r="V310" s="465" t="str">
        <f t="shared" si="546"/>
        <v>Roof frame 1689 x 5435 (large gable edge)</v>
      </c>
      <c r="W310" s="354">
        <f t="array" ref="W310">A310*index('Project Costs'!A:A,match(V310,'Project Costs'!B:B,0),1)</f>
        <v>0</v>
      </c>
      <c r="X310" s="354">
        <f t="shared" si="549"/>
        <v>0</v>
      </c>
      <c r="Y310" s="354"/>
      <c r="Z310" s="354"/>
      <c r="AA310" s="354"/>
      <c r="AB310" s="354"/>
      <c r="AC310" s="354"/>
    </row>
    <row r="311">
      <c r="A311" s="478">
        <v>2.0</v>
      </c>
      <c r="B311" s="354" t="str">
        <f>'Bill of Quantities'!$C$53</f>
        <v>Plywood 9 x 1220 x 2440</v>
      </c>
      <c r="C311" s="479">
        <f t="array" ref="C311">index('Bill of Quantities'!$D:$O,match($B311,'Bill of Quantities'!$C:$C,0),match(C$2,'Bill of Quantities'!$D$2:$O$2,0))</f>
        <v>9</v>
      </c>
      <c r="D311" s="479">
        <f t="array" ref="D311">index('Bill of Quantities'!$D:$O,match($B311,'Bill of Quantities'!$C:$C,0),match(D$2,'Bill of Quantities'!$D$2:$O$2,0))</f>
        <v>1220</v>
      </c>
      <c r="E311" s="479">
        <f t="array" ref="E311">index('Bill of Quantities'!$D:$O,match($B311,'Bill of Quantities'!$C:$C,0),match(E$2,'Bill of Quantities'!$D$2:$O$2,0))</f>
        <v>2440</v>
      </c>
      <c r="F311" s="480">
        <f t="array" ref="F311">index('Bill of Quantities'!$D:$O,match($B311,'Bill of Quantities'!$C:$C,0),match(F$2,'Bill of Quantities'!$D$2:$O$2,0))</f>
        <v>0.0267912</v>
      </c>
      <c r="G311" s="481">
        <f t="array" ref="G311">index('Bill of Quantities'!$D:$O,match($B311,'Bill of Quantities'!$C:$C,0),match(G$2,'Bill of Quantities'!$D$2:$O$2,0))</f>
        <v>13.663512</v>
      </c>
      <c r="H311" s="481">
        <f t="array" ref="H311">index('Bill of Quantities'!$D:$O,match($B311,'Bill of Quantities'!$C:$C,0),match(H$2,'Bill of Quantities'!$D$2:$O$2,0))</f>
        <v>22.0397914</v>
      </c>
      <c r="I311" s="479">
        <f t="array" ref="I311">index('Bill of Quantities'!$D:$O,match($B311,'Bill of Quantities'!$C:$C,0),match(I$2,'Bill of Quantities'!$D$2:$O$2,0))</f>
        <v>10</v>
      </c>
      <c r="J311" s="479" t="str">
        <f t="array" ref="J311">index('Bill of Quantities'!$D:$O,match($B311,'Bill of Quantities'!$C:$C,0),match(J$2,'Bill of Quantities'!$D$2:$O$2,0))</f>
        <v>Board</v>
      </c>
      <c r="K311" s="479" t="str">
        <f t="array" ref="K311">index('Bill of Quantities'!$D:$O,match($B311,'Bill of Quantities'!$C:$C,0),match(K$2,'Bill of Quantities'!$D$2:$O$2,0))</f>
        <v>Plywood</v>
      </c>
      <c r="L311" s="482">
        <f t="array" ref="L311">index('Bill of Quantities'!$D:$O,match($B311,'Bill of Quantities'!$C:$C,0),match(L$2,'Bill of Quantities'!$D$2:$O$2,0))</f>
        <v>7.787448465</v>
      </c>
      <c r="M311" s="482">
        <f t="array" ref="M311">index('Bill of Quantities'!$D:$O,match($B311,'Bill of Quantities'!$C:$C,0),match(M$2,'Bill of Quantities'!$D$2:$O$2,0))</f>
        <v>0.3125</v>
      </c>
      <c r="N311" s="482">
        <f t="array" ref="N311">index('Bill of Quantities'!$D:$O,match($B311,'Bill of Quantities'!$C:$C,0),match(N$2,'Bill of Quantities'!$D$2:$O$2,0))</f>
        <v>8.099948465</v>
      </c>
      <c r="O311" s="463">
        <f t="shared" ref="O311:R311" si="560">$A311*F311</f>
        <v>0.0535824</v>
      </c>
      <c r="P311" s="464">
        <f t="shared" si="560"/>
        <v>27.327024</v>
      </c>
      <c r="Q311" s="464">
        <f t="shared" si="560"/>
        <v>44.07958279</v>
      </c>
      <c r="R311" s="461">
        <f t="shared" si="560"/>
        <v>20</v>
      </c>
      <c r="S311" s="483">
        <f t="shared" ref="S311:U311" si="561">$A311*L311</f>
        <v>15.57489693</v>
      </c>
      <c r="T311" s="483">
        <f t="shared" si="561"/>
        <v>0.625</v>
      </c>
      <c r="U311" s="483">
        <f t="shared" si="561"/>
        <v>16.19989693</v>
      </c>
      <c r="V311" s="465" t="str">
        <f t="shared" si="546"/>
        <v>Roof frame 1689 x 5435 (large gable edge)</v>
      </c>
      <c r="W311" s="354">
        <f t="array" ref="W311">A311*index('Project Costs'!A:A,match(V311,'Project Costs'!B:B,0),1)</f>
        <v>0</v>
      </c>
      <c r="X311" s="354">
        <f t="shared" si="549"/>
        <v>0</v>
      </c>
      <c r="Y311" s="354"/>
      <c r="Z311" s="354"/>
      <c r="AA311" s="354"/>
      <c r="AB311" s="354"/>
      <c r="AC311" s="354"/>
    </row>
    <row r="312">
      <c r="A312" s="478">
        <v>6.0</v>
      </c>
      <c r="B312" s="354" t="str">
        <f>'Bill of Quantities'!$C$83</f>
        <v>Aluminium roof insulation membrane per sqm</v>
      </c>
      <c r="C312" s="479">
        <f t="array" ref="C312">index('Bill of Quantities'!$D:$O,match($B312,'Bill of Quantities'!$C:$C,0),match(C$2,'Bill of Quantities'!$D$2:$O$2,0))</f>
        <v>1000</v>
      </c>
      <c r="D312" s="479">
        <f t="array" ref="D312">index('Bill of Quantities'!$D:$O,match($B312,'Bill of Quantities'!$C:$C,0),match(D$2,'Bill of Quantities'!$D$2:$O$2,0))</f>
        <v>4</v>
      </c>
      <c r="E312" s="479">
        <f t="array" ref="E312">index('Bill of Quantities'!$D:$O,match($B312,'Bill of Quantities'!$C:$C,0),match(E$2,'Bill of Quantities'!$D$2:$O$2,0))</f>
        <v>1000</v>
      </c>
      <c r="F312" s="480">
        <f t="array" ref="F312">index('Bill of Quantities'!$D:$O,match($B312,'Bill of Quantities'!$C:$C,0),match(F$2,'Bill of Quantities'!$D$2:$O$2,0))</f>
        <v>0.004</v>
      </c>
      <c r="G312" s="481">
        <f t="array" ref="G312">index('Bill of Quantities'!$D:$O,match($B312,'Bill of Quantities'!$C:$C,0),match(G$2,'Bill of Quantities'!$D$2:$O$2,0))</f>
        <v>0.15</v>
      </c>
      <c r="H312" s="481" t="str">
        <f t="array" ref="H312">index('Bill of Quantities'!$D:$O,match($B312,'Bill of Quantities'!$C:$C,0),match(H$2,'Bill of Quantities'!$D$2:$O$2,0))</f>
        <v/>
      </c>
      <c r="I312" s="479">
        <f t="array" ref="I312">index('Bill of Quantities'!$D:$O,match($B312,'Bill of Quantities'!$C:$C,0),match(I$2,'Bill of Quantities'!$D$2:$O$2,0))</f>
        <v>6</v>
      </c>
      <c r="J312" s="479" t="str">
        <f t="array" ref="J312">index('Bill of Quantities'!$D:$O,match($B312,'Bill of Quantities'!$C:$C,0),match(J$2,'Bill of Quantities'!$D$2:$O$2,0))</f>
        <v>Insulation</v>
      </c>
      <c r="K312" s="479" t="str">
        <f t="array" ref="K312">index('Bill of Quantities'!$D:$O,match($B312,'Bill of Quantities'!$C:$C,0),match(K$2,'Bill of Quantities'!$D$2:$O$2,0))</f>
        <v>Membrane</v>
      </c>
      <c r="L312" s="482">
        <f t="array" ref="L312">index('Bill of Quantities'!$D:$O,match($B312,'Bill of Quantities'!$C:$C,0),match(L$2,'Bill of Quantities'!$D$2:$O$2,0))</f>
        <v>1.6</v>
      </c>
      <c r="M312" s="482">
        <f t="array" ref="M312">index('Bill of Quantities'!$D:$O,match($B312,'Bill of Quantities'!$C:$C,0),match(M$2,'Bill of Quantities'!$D$2:$O$2,0))</f>
        <v>0.1875</v>
      </c>
      <c r="N312" s="482">
        <f t="array" ref="N312">index('Bill of Quantities'!$D:$O,match($B312,'Bill of Quantities'!$C:$C,0),match(N$2,'Bill of Quantities'!$D$2:$O$2,0))</f>
        <v>1.7875</v>
      </c>
      <c r="O312" s="463">
        <f t="shared" ref="O312:R312" si="562">$A312*F312</f>
        <v>0.024</v>
      </c>
      <c r="P312" s="464">
        <f t="shared" si="562"/>
        <v>0.9</v>
      </c>
      <c r="Q312" s="464">
        <f t="shared" si="562"/>
        <v>0</v>
      </c>
      <c r="R312" s="461">
        <f t="shared" si="562"/>
        <v>36</v>
      </c>
      <c r="S312" s="483">
        <f t="shared" ref="S312:U312" si="563">$A312*L312</f>
        <v>9.6</v>
      </c>
      <c r="T312" s="483">
        <f t="shared" si="563"/>
        <v>1.125</v>
      </c>
      <c r="U312" s="483">
        <f t="shared" si="563"/>
        <v>10.725</v>
      </c>
      <c r="V312" s="465" t="str">
        <f t="shared" si="546"/>
        <v>Roof frame 1689 x 5435 (large gable edge)</v>
      </c>
      <c r="W312" s="354">
        <f t="array" ref="W312">A312*index('Project Costs'!A:A,match(V312,'Project Costs'!B:B,0),1)</f>
        <v>0</v>
      </c>
      <c r="X312" s="354">
        <f t="shared" si="549"/>
        <v>0</v>
      </c>
      <c r="Y312" s="354"/>
      <c r="Z312" s="354"/>
      <c r="AA312" s="354"/>
      <c r="AB312" s="354"/>
      <c r="AC312" s="354"/>
    </row>
    <row r="313">
      <c r="A313" s="478">
        <f>A311*30</f>
        <v>60</v>
      </c>
      <c r="B313" s="354" t="str">
        <f>'Bill of Quantities'!$C$26</f>
        <v>Screw 4x40 semi threaded HBS440</v>
      </c>
      <c r="C313" s="479">
        <f t="array" ref="C313">index('Bill of Quantities'!$D:$O,match($B313,'Bill of Quantities'!$C:$C,0),match(C$2,'Bill of Quantities'!$D$2:$O$2,0))</f>
        <v>4</v>
      </c>
      <c r="D313" s="479" t="str">
        <f t="array" ref="D313">index('Bill of Quantities'!$D:$O,match($B313,'Bill of Quantities'!$C:$C,0),match(D$2,'Bill of Quantities'!$D$2:$O$2,0))</f>
        <v/>
      </c>
      <c r="E313" s="479">
        <f t="array" ref="E313">index('Bill of Quantities'!$D:$O,match($B313,'Bill of Quantities'!$C:$C,0),match(E$2,'Bill of Quantities'!$D$2:$O$2,0))</f>
        <v>40</v>
      </c>
      <c r="F313" s="485">
        <f t="array" ref="F313">index('Bill of Quantities'!$D:$O,match($B313,'Bill of Quantities'!$C:$C,0),match(F$2,'Bill of Quantities'!$D$2:$O$2,0))</f>
        <v>0.0000005026548246</v>
      </c>
      <c r="G313" s="481">
        <f t="array" ref="G313">index('Bill of Quantities'!$D:$O,match($B313,'Bill of Quantities'!$C:$C,0),match(G$2,'Bill of Quantities'!$D$2:$O$2,0))</f>
        <v>0.003870442149</v>
      </c>
      <c r="H313" s="481" t="str">
        <f t="array" ref="H313">index('Bill of Quantities'!$D:$O,match($B313,'Bill of Quantities'!$C:$C,0),match(H$2,'Bill of Quantities'!$D$2:$O$2,0))</f>
        <v/>
      </c>
      <c r="I313" s="479">
        <f t="array" ref="I313">index('Bill of Quantities'!$D:$O,match($B313,'Bill of Quantities'!$C:$C,0),match(I$2,'Bill of Quantities'!$D$2:$O$2,0))</f>
        <v>1</v>
      </c>
      <c r="J313" s="479" t="str">
        <f t="array" ref="J313">index('Bill of Quantities'!$D:$O,match($B313,'Bill of Quantities'!$C:$C,0),match(J$2,'Bill of Quantities'!$D$2:$O$2,0))</f>
        <v>Screw</v>
      </c>
      <c r="K313" s="479" t="str">
        <f t="array" ref="K313">index('Bill of Quantities'!$D:$O,match($B313,'Bill of Quantities'!$C:$C,0),match(K$2,'Bill of Quantities'!$D$2:$O$2,0))</f>
        <v>Boards</v>
      </c>
      <c r="L313" s="482">
        <f t="array" ref="L313">index('Bill of Quantities'!$D:$O,match($B313,'Bill of Quantities'!$C:$C,0),match(L$2,'Bill of Quantities'!$D$2:$O$2,0))</f>
        <v>0.012</v>
      </c>
      <c r="M313" s="482">
        <f t="array" ref="M313">index('Bill of Quantities'!$D:$O,match($B313,'Bill of Quantities'!$C:$C,0),match(M$2,'Bill of Quantities'!$D$2:$O$2,0))</f>
        <v>0.03125</v>
      </c>
      <c r="N313" s="482">
        <f t="array" ref="N313">index('Bill of Quantities'!$D:$O,match($B313,'Bill of Quantities'!$C:$C,0),match(N$2,'Bill of Quantities'!$D$2:$O$2,0))</f>
        <v>0.04325</v>
      </c>
      <c r="O313" s="463">
        <f t="shared" ref="O313:R313" si="564">$A313*F313</f>
        <v>0.00003015928947</v>
      </c>
      <c r="P313" s="464">
        <f t="shared" si="564"/>
        <v>0.232226529</v>
      </c>
      <c r="Q313" s="464">
        <f t="shared" si="564"/>
        <v>0</v>
      </c>
      <c r="R313" s="461">
        <f t="shared" si="564"/>
        <v>60</v>
      </c>
      <c r="S313" s="483">
        <f t="shared" ref="S313:U313" si="565">$A313*L313</f>
        <v>0.72</v>
      </c>
      <c r="T313" s="483">
        <f t="shared" si="565"/>
        <v>1.875</v>
      </c>
      <c r="U313" s="483">
        <f t="shared" si="565"/>
        <v>2.595</v>
      </c>
      <c r="V313" s="465" t="str">
        <f t="shared" si="546"/>
        <v>Roof frame 1689 x 5435 (large gable edge)</v>
      </c>
      <c r="W313" s="354">
        <f t="array" ref="W313">A313*index('Project Costs'!A:A,match(V313,'Project Costs'!B:B,0),1)</f>
        <v>0</v>
      </c>
      <c r="X313" s="354">
        <f t="shared" si="549"/>
        <v>0</v>
      </c>
      <c r="Y313" s="354"/>
      <c r="Z313" s="354"/>
      <c r="AA313" s="354"/>
      <c r="AB313" s="354"/>
      <c r="AC313" s="354"/>
    </row>
    <row r="314">
      <c r="A314" s="478">
        <f>A308*5+A309*4+50*2</f>
        <v>269</v>
      </c>
      <c r="B314" s="354" t="str">
        <f>'Bill of Quantities'!$C$27</f>
        <v>Screw 4x60 semi threaded HBS460</v>
      </c>
      <c r="C314" s="479">
        <f t="array" ref="C314">index('Bill of Quantities'!$D:$O,match($B314,'Bill of Quantities'!$C:$C,0),match(C$2,'Bill of Quantities'!$D$2:$O$2,0))</f>
        <v>4</v>
      </c>
      <c r="D314" s="479" t="str">
        <f t="array" ref="D314">index('Bill of Quantities'!$D:$O,match($B314,'Bill of Quantities'!$C:$C,0),match(D$2,'Bill of Quantities'!$D$2:$O$2,0))</f>
        <v/>
      </c>
      <c r="E314" s="479">
        <f t="array" ref="E314">index('Bill of Quantities'!$D:$O,match($B314,'Bill of Quantities'!$C:$C,0),match(E$2,'Bill of Quantities'!$D$2:$O$2,0))</f>
        <v>60</v>
      </c>
      <c r="F314" s="485">
        <f t="array" ref="F314">index('Bill of Quantities'!$D:$O,match($B314,'Bill of Quantities'!$C:$C,0),match(F$2,'Bill of Quantities'!$D$2:$O$2,0))</f>
        <v>0.0000007539822369</v>
      </c>
      <c r="G314" s="481">
        <f t="array" ref="G314">index('Bill of Quantities'!$D:$O,match($B314,'Bill of Quantities'!$C:$C,0),match(G$2,'Bill of Quantities'!$D$2:$O$2,0))</f>
        <v>0.005805663224</v>
      </c>
      <c r="H314" s="481" t="str">
        <f t="array" ref="H314">index('Bill of Quantities'!$D:$O,match($B314,'Bill of Quantities'!$C:$C,0),match(H$2,'Bill of Quantities'!$D$2:$O$2,0))</f>
        <v/>
      </c>
      <c r="I314" s="479">
        <f t="array" ref="I314">index('Bill of Quantities'!$D:$O,match($B314,'Bill of Quantities'!$C:$C,0),match(I$2,'Bill of Quantities'!$D$2:$O$2,0))</f>
        <v>1</v>
      </c>
      <c r="J314" s="479" t="str">
        <f t="array" ref="J314">index('Bill of Quantities'!$D:$O,match($B314,'Bill of Quantities'!$C:$C,0),match(J$2,'Bill of Quantities'!$D$2:$O$2,0))</f>
        <v>Screw</v>
      </c>
      <c r="K314" s="479" t="str">
        <f t="array" ref="K314">index('Bill of Quantities'!$D:$O,match($B314,'Bill of Quantities'!$C:$C,0),match(K$2,'Bill of Quantities'!$D$2:$O$2,0))</f>
        <v>Back Battens</v>
      </c>
      <c r="L314" s="482">
        <f t="array" ref="L314">index('Bill of Quantities'!$D:$O,match($B314,'Bill of Quantities'!$C:$C,0),match(L$2,'Bill of Quantities'!$D$2:$O$2,0))</f>
        <v>0.018</v>
      </c>
      <c r="M314" s="482">
        <f t="array" ref="M314">index('Bill of Quantities'!$D:$O,match($B314,'Bill of Quantities'!$C:$C,0),match(M$2,'Bill of Quantities'!$D$2:$O$2,0))</f>
        <v>0.03125</v>
      </c>
      <c r="N314" s="482">
        <f t="array" ref="N314">index('Bill of Quantities'!$D:$O,match($B314,'Bill of Quantities'!$C:$C,0),match(N$2,'Bill of Quantities'!$D$2:$O$2,0))</f>
        <v>0.04925</v>
      </c>
      <c r="O314" s="463">
        <f t="shared" ref="O314:R314" si="566">$A314*F314</f>
        <v>0.0002028212217</v>
      </c>
      <c r="P314" s="464">
        <f t="shared" si="566"/>
        <v>1.561723407</v>
      </c>
      <c r="Q314" s="464">
        <f t="shared" si="566"/>
        <v>0</v>
      </c>
      <c r="R314" s="461">
        <f t="shared" si="566"/>
        <v>269</v>
      </c>
      <c r="S314" s="483">
        <f t="shared" ref="S314:U314" si="567">$A314*L314</f>
        <v>4.842</v>
      </c>
      <c r="T314" s="483">
        <f t="shared" si="567"/>
        <v>8.40625</v>
      </c>
      <c r="U314" s="483">
        <f t="shared" si="567"/>
        <v>13.24825</v>
      </c>
      <c r="V314" s="465" t="str">
        <f t="shared" si="546"/>
        <v>Roof frame 1689 x 5435 (large gable edge)</v>
      </c>
      <c r="W314" s="354">
        <f t="array" ref="W314">A314*index('Project Costs'!A:A,match(V314,'Project Costs'!B:B,0),1)</f>
        <v>0</v>
      </c>
      <c r="X314" s="354">
        <f t="shared" si="549"/>
        <v>0</v>
      </c>
      <c r="Y314" s="354"/>
      <c r="Z314" s="354"/>
      <c r="AA314" s="354"/>
      <c r="AB314" s="354"/>
      <c r="AC314" s="354"/>
    </row>
    <row r="315">
      <c r="A315" s="478">
        <v>10.0</v>
      </c>
      <c r="B315" s="354" t="str">
        <f>'Bill of Quantities'!$C$29</f>
        <v>Screw 6x100 semi threaded HBS6100</v>
      </c>
      <c r="C315" s="479">
        <f t="array" ref="C315">index('Bill of Quantities'!$D:$O,match($B315,'Bill of Quantities'!$C:$C,0),match(C$2,'Bill of Quantities'!$D$2:$O$2,0))</f>
        <v>6</v>
      </c>
      <c r="D315" s="479" t="str">
        <f t="array" ref="D315">index('Bill of Quantities'!$D:$O,match($B315,'Bill of Quantities'!$C:$C,0),match(D$2,'Bill of Quantities'!$D$2:$O$2,0))</f>
        <v/>
      </c>
      <c r="E315" s="479">
        <f t="array" ref="E315">index('Bill of Quantities'!$D:$O,match($B315,'Bill of Quantities'!$C:$C,0),match(E$2,'Bill of Quantities'!$D$2:$O$2,0))</f>
        <v>100</v>
      </c>
      <c r="F315" s="485">
        <f t="array" ref="F315">index('Bill of Quantities'!$D:$O,match($B315,'Bill of Quantities'!$C:$C,0),match(F$2,'Bill of Quantities'!$D$2:$O$2,0))</f>
        <v>0.000002827433388</v>
      </c>
      <c r="G315" s="481">
        <f t="array" ref="G315">index('Bill of Quantities'!$D:$O,match($B315,'Bill of Quantities'!$C:$C,0),match(G$2,'Bill of Quantities'!$D$2:$O$2,0))</f>
        <v>0.02177123709</v>
      </c>
      <c r="H315" s="481" t="str">
        <f t="array" ref="H315">index('Bill of Quantities'!$D:$O,match($B315,'Bill of Quantities'!$C:$C,0),match(H$2,'Bill of Quantities'!$D$2:$O$2,0))</f>
        <v/>
      </c>
      <c r="I315" s="479">
        <f t="array" ref="I315">index('Bill of Quantities'!$D:$O,match($B315,'Bill of Quantities'!$C:$C,0),match(I$2,'Bill of Quantities'!$D$2:$O$2,0))</f>
        <v>1</v>
      </c>
      <c r="J315" s="479" t="str">
        <f t="array" ref="J315">index('Bill of Quantities'!$D:$O,match($B315,'Bill of Quantities'!$C:$C,0),match(J$2,'Bill of Quantities'!$D$2:$O$2,0))</f>
        <v>Screw</v>
      </c>
      <c r="K315" s="479" t="str">
        <f t="array" ref="K315">index('Bill of Quantities'!$D:$O,match($B315,'Bill of Quantities'!$C:$C,0),match(K$2,'Bill of Quantities'!$D$2:$O$2,0))</f>
        <v>Frames</v>
      </c>
      <c r="L315" s="482">
        <f t="array" ref="L315">index('Bill of Quantities'!$D:$O,match($B315,'Bill of Quantities'!$C:$C,0),match(L$2,'Bill of Quantities'!$D$2:$O$2,0))</f>
        <v>0.06</v>
      </c>
      <c r="M315" s="482">
        <f t="array" ref="M315">index('Bill of Quantities'!$D:$O,match($B315,'Bill of Quantities'!$C:$C,0),match(M$2,'Bill of Quantities'!$D$2:$O$2,0))</f>
        <v>0.03125</v>
      </c>
      <c r="N315" s="482">
        <f t="array" ref="N315">index('Bill of Quantities'!$D:$O,match($B315,'Bill of Quantities'!$C:$C,0),match(N$2,'Bill of Quantities'!$D$2:$O$2,0))</f>
        <v>0.09125</v>
      </c>
      <c r="O315" s="463">
        <f t="shared" ref="O315:R315" si="568">$A315*F315</f>
        <v>0.00002827433388</v>
      </c>
      <c r="P315" s="464">
        <f t="shared" si="568"/>
        <v>0.2177123709</v>
      </c>
      <c r="Q315" s="464">
        <f t="shared" si="568"/>
        <v>0</v>
      </c>
      <c r="R315" s="461">
        <f t="shared" si="568"/>
        <v>10</v>
      </c>
      <c r="S315" s="483">
        <f t="shared" ref="S315:U315" si="569">$A315*L315</f>
        <v>0.6</v>
      </c>
      <c r="T315" s="483">
        <f t="shared" si="569"/>
        <v>0.3125</v>
      </c>
      <c r="U315" s="483">
        <f t="shared" si="569"/>
        <v>0.9125</v>
      </c>
      <c r="V315" s="465" t="str">
        <f t="shared" si="546"/>
        <v>Roof frame 1689 x 5435 (large gable edge)</v>
      </c>
      <c r="W315" s="354">
        <f t="array" ref="W315">A315*index('Project Costs'!A:A,match(V315,'Project Costs'!B:B,0),1)</f>
        <v>0</v>
      </c>
      <c r="X315" s="354">
        <f t="shared" si="549"/>
        <v>0</v>
      </c>
      <c r="Y315" s="354"/>
      <c r="Z315" s="354"/>
      <c r="AA315" s="354"/>
      <c r="AB315" s="354"/>
      <c r="AC315" s="354"/>
    </row>
    <row r="316">
      <c r="A316" s="478">
        <f>A305*4+A306*4+A307*4</f>
        <v>52</v>
      </c>
      <c r="B316" s="354" t="str">
        <f>'Bill of Quantities'!$C$30</f>
        <v>Screw 6x120 semi threaded HBS6120</v>
      </c>
      <c r="C316" s="479">
        <f t="array" ref="C316">index('Bill of Quantities'!$D:$O,match($B316,'Bill of Quantities'!$C:$C,0),match(C$2,'Bill of Quantities'!$D$2:$O$2,0))</f>
        <v>6</v>
      </c>
      <c r="D316" s="479" t="str">
        <f t="array" ref="D316">index('Bill of Quantities'!$D:$O,match($B316,'Bill of Quantities'!$C:$C,0),match(D$2,'Bill of Quantities'!$D$2:$O$2,0))</f>
        <v/>
      </c>
      <c r="E316" s="479">
        <f t="array" ref="E316">index('Bill of Quantities'!$D:$O,match($B316,'Bill of Quantities'!$C:$C,0),match(E$2,'Bill of Quantities'!$D$2:$O$2,0))</f>
        <v>120</v>
      </c>
      <c r="F316" s="485">
        <f t="array" ref="F316">index('Bill of Quantities'!$D:$O,match($B316,'Bill of Quantities'!$C:$C,0),match(F$2,'Bill of Quantities'!$D$2:$O$2,0))</f>
        <v>0.000003392920066</v>
      </c>
      <c r="G316" s="481">
        <f t="array" ref="G316">index('Bill of Quantities'!$D:$O,match($B316,'Bill of Quantities'!$C:$C,0),match(G$2,'Bill of Quantities'!$D$2:$O$2,0))</f>
        <v>0.02612548451</v>
      </c>
      <c r="H316" s="481" t="str">
        <f t="array" ref="H316">index('Bill of Quantities'!$D:$O,match($B316,'Bill of Quantities'!$C:$C,0),match(H$2,'Bill of Quantities'!$D$2:$O$2,0))</f>
        <v/>
      </c>
      <c r="I316" s="479">
        <f t="array" ref="I316">index('Bill of Quantities'!$D:$O,match($B316,'Bill of Quantities'!$C:$C,0),match(I$2,'Bill of Quantities'!$D$2:$O$2,0))</f>
        <v>1</v>
      </c>
      <c r="J316" s="479" t="str">
        <f t="array" ref="J316">index('Bill of Quantities'!$D:$O,match($B316,'Bill of Quantities'!$C:$C,0),match(J$2,'Bill of Quantities'!$D$2:$O$2,0))</f>
        <v>Screw</v>
      </c>
      <c r="K316" s="479" t="str">
        <f t="array" ref="K316">index('Bill of Quantities'!$D:$O,match($B316,'Bill of Quantities'!$C:$C,0),match(K$2,'Bill of Quantities'!$D$2:$O$2,0))</f>
        <v>Frames</v>
      </c>
      <c r="L316" s="482">
        <f t="array" ref="L316">index('Bill of Quantities'!$D:$O,match($B316,'Bill of Quantities'!$C:$C,0),match(L$2,'Bill of Quantities'!$D$2:$O$2,0))</f>
        <v>0.06</v>
      </c>
      <c r="M316" s="482">
        <f t="array" ref="M316">index('Bill of Quantities'!$D:$O,match($B316,'Bill of Quantities'!$C:$C,0),match(M$2,'Bill of Quantities'!$D$2:$O$2,0))</f>
        <v>0.03125</v>
      </c>
      <c r="N316" s="482">
        <f t="array" ref="N316">index('Bill of Quantities'!$D:$O,match($B316,'Bill of Quantities'!$C:$C,0),match(N$2,'Bill of Quantities'!$D$2:$O$2,0))</f>
        <v>0.09125</v>
      </c>
      <c r="O316" s="463">
        <f t="shared" ref="O316:R316" si="570">$A316*F316</f>
        <v>0.0001764318434</v>
      </c>
      <c r="P316" s="464">
        <f t="shared" si="570"/>
        <v>1.358525194</v>
      </c>
      <c r="Q316" s="464">
        <f t="shared" si="570"/>
        <v>0</v>
      </c>
      <c r="R316" s="461">
        <f t="shared" si="570"/>
        <v>52</v>
      </c>
      <c r="S316" s="483">
        <f t="shared" ref="S316:U316" si="571">$A316*L316</f>
        <v>3.12</v>
      </c>
      <c r="T316" s="483">
        <f t="shared" si="571"/>
        <v>1.625</v>
      </c>
      <c r="U316" s="483">
        <f t="shared" si="571"/>
        <v>4.745</v>
      </c>
      <c r="V316" s="465" t="str">
        <f t="shared" si="546"/>
        <v>Roof frame 1689 x 5435 (large gable edge)</v>
      </c>
      <c r="W316" s="354">
        <f t="array" ref="W316">A316*index('Project Costs'!A:A,match(V316,'Project Costs'!B:B,0),1)</f>
        <v>0</v>
      </c>
      <c r="X316" s="354">
        <f t="shared" si="549"/>
        <v>0</v>
      </c>
      <c r="Y316" s="354"/>
      <c r="Z316" s="354"/>
      <c r="AA316" s="354"/>
      <c r="AB316" s="354"/>
      <c r="AC316" s="354"/>
    </row>
    <row r="317">
      <c r="A317" s="478">
        <v>4.0</v>
      </c>
      <c r="B317" s="354" t="str">
        <f>'Bill of Quantities'!$C$31</f>
        <v>Screw 6x160 semi threaded HBS6160</v>
      </c>
      <c r="C317" s="479">
        <f t="array" ref="C317">index('Bill of Quantities'!$D:$O,match($B317,'Bill of Quantities'!$C:$C,0),match(C$2,'Bill of Quantities'!$D$2:$O$2,0))</f>
        <v>6</v>
      </c>
      <c r="D317" s="479" t="str">
        <f t="array" ref="D317">index('Bill of Quantities'!$D:$O,match($B317,'Bill of Quantities'!$C:$C,0),match(D$2,'Bill of Quantities'!$D$2:$O$2,0))</f>
        <v/>
      </c>
      <c r="E317" s="479">
        <f t="array" ref="E317">index('Bill of Quantities'!$D:$O,match($B317,'Bill of Quantities'!$C:$C,0),match(E$2,'Bill of Quantities'!$D$2:$O$2,0))</f>
        <v>160</v>
      </c>
      <c r="F317" s="485">
        <f t="array" ref="F317">index('Bill of Quantities'!$D:$O,match($B317,'Bill of Quantities'!$C:$C,0),match(F$2,'Bill of Quantities'!$D$2:$O$2,0))</f>
        <v>0.000004523893421</v>
      </c>
      <c r="G317" s="481">
        <f t="array" ref="G317">index('Bill of Quantities'!$D:$O,match($B317,'Bill of Quantities'!$C:$C,0),match(G$2,'Bill of Quantities'!$D$2:$O$2,0))</f>
        <v>0.03483397934</v>
      </c>
      <c r="H317" s="481" t="str">
        <f t="array" ref="H317">index('Bill of Quantities'!$D:$O,match($B317,'Bill of Quantities'!$C:$C,0),match(H$2,'Bill of Quantities'!$D$2:$O$2,0))</f>
        <v/>
      </c>
      <c r="I317" s="479">
        <f t="array" ref="I317">index('Bill of Quantities'!$D:$O,match($B317,'Bill of Quantities'!$C:$C,0),match(I$2,'Bill of Quantities'!$D$2:$O$2,0))</f>
        <v>1</v>
      </c>
      <c r="J317" s="479" t="str">
        <f t="array" ref="J317">index('Bill of Quantities'!$D:$O,match($B317,'Bill of Quantities'!$C:$C,0),match(J$2,'Bill of Quantities'!$D$2:$O$2,0))</f>
        <v>Screw</v>
      </c>
      <c r="K317" s="479" t="str">
        <f t="array" ref="K317">index('Bill of Quantities'!$D:$O,match($B317,'Bill of Quantities'!$C:$C,0),match(K$2,'Bill of Quantities'!$D$2:$O$2,0))</f>
        <v>Frames</v>
      </c>
      <c r="L317" s="482">
        <f t="array" ref="L317">index('Bill of Quantities'!$D:$O,match($B317,'Bill of Quantities'!$C:$C,0),match(L$2,'Bill of Quantities'!$D$2:$O$2,0))</f>
        <v>0.4189105385</v>
      </c>
      <c r="M317" s="482">
        <f t="array" ref="M317">index('Bill of Quantities'!$D:$O,match($B317,'Bill of Quantities'!$C:$C,0),match(M$2,'Bill of Quantities'!$D$2:$O$2,0))</f>
        <v>0.03125</v>
      </c>
      <c r="N317" s="482">
        <f t="array" ref="N317">index('Bill of Quantities'!$D:$O,match($B317,'Bill of Quantities'!$C:$C,0),match(N$2,'Bill of Quantities'!$D$2:$O$2,0))</f>
        <v>0.4501605385</v>
      </c>
      <c r="O317" s="463">
        <f t="shared" ref="O317:R317" si="572">$A317*F317</f>
        <v>0.00001809557368</v>
      </c>
      <c r="P317" s="464">
        <f t="shared" si="572"/>
        <v>0.1393359174</v>
      </c>
      <c r="Q317" s="464">
        <f t="shared" si="572"/>
        <v>0</v>
      </c>
      <c r="R317" s="461">
        <f t="shared" si="572"/>
        <v>4</v>
      </c>
      <c r="S317" s="483">
        <f t="shared" ref="S317:U317" si="573">$A317*L317</f>
        <v>1.675642154</v>
      </c>
      <c r="T317" s="483">
        <f t="shared" si="573"/>
        <v>0.125</v>
      </c>
      <c r="U317" s="483">
        <f t="shared" si="573"/>
        <v>1.800642154</v>
      </c>
      <c r="V317" s="465" t="str">
        <f t="shared" si="546"/>
        <v>Roof frame 1689 x 5435 (large gable edge)</v>
      </c>
      <c r="W317" s="354">
        <f t="array" ref="W317">A317*index('Project Costs'!A:A,match(V317,'Project Costs'!B:B,0),1)</f>
        <v>0</v>
      </c>
      <c r="X317" s="354">
        <f t="shared" si="549"/>
        <v>0</v>
      </c>
      <c r="Y317" s="354"/>
      <c r="Z317" s="354"/>
      <c r="AA317" s="354"/>
      <c r="AB317" s="354"/>
      <c r="AC317" s="354"/>
    </row>
    <row r="318">
      <c r="A318" s="354"/>
      <c r="B318" s="354"/>
      <c r="C318" s="461"/>
      <c r="D318" s="461"/>
      <c r="E318" s="461"/>
      <c r="F318" s="462"/>
      <c r="G318" s="461"/>
      <c r="H318" s="461"/>
      <c r="I318" s="461"/>
      <c r="J318" s="461"/>
      <c r="K318" s="461"/>
      <c r="L318" s="461"/>
      <c r="M318" s="461"/>
      <c r="N318" s="461"/>
      <c r="O318" s="463"/>
      <c r="P318" s="464"/>
      <c r="Q318" s="464"/>
      <c r="R318" s="461"/>
      <c r="S318" s="461"/>
      <c r="T318" s="354"/>
      <c r="U318" s="354"/>
      <c r="V318" s="465"/>
      <c r="W318" s="354"/>
      <c r="X318" s="354"/>
      <c r="Y318" s="354"/>
      <c r="Z318" s="354"/>
      <c r="AA318" s="354"/>
      <c r="AB318" s="354"/>
      <c r="AC318" s="354"/>
    </row>
    <row r="319">
      <c r="A319" s="468" t="s">
        <v>126</v>
      </c>
      <c r="B319" s="469"/>
      <c r="C319" s="487">
        <v>1221.0</v>
      </c>
      <c r="D319" s="487">
        <f>6+100+22</f>
        <v>128</v>
      </c>
      <c r="E319" s="487">
        <f>5780+44</f>
        <v>5824</v>
      </c>
      <c r="F319" s="488">
        <f>E319*D319*C319*0.0000000001</f>
        <v>0.0910221312</v>
      </c>
      <c r="G319" s="473"/>
      <c r="H319" s="473"/>
      <c r="I319" s="473"/>
      <c r="J319" s="470"/>
      <c r="K319" s="470"/>
      <c r="L319" s="470"/>
      <c r="M319" s="470"/>
      <c r="N319" s="470"/>
      <c r="O319" s="474"/>
      <c r="P319" s="475"/>
      <c r="Q319" s="475"/>
      <c r="R319" s="475"/>
      <c r="S319" s="504"/>
      <c r="T319" s="504"/>
      <c r="U319" s="504"/>
      <c r="V319" s="465" t="str">
        <f t="shared" ref="V319:V333" si="576">$A$319</f>
        <v>Roof frame 1221 x 5780 (clerestory upper)</v>
      </c>
      <c r="W319" s="476"/>
      <c r="X319" s="476"/>
      <c r="Y319" s="476">
        <f>C319*E319*0.000001</f>
        <v>7.111104</v>
      </c>
      <c r="Z319" s="476"/>
      <c r="AA319" s="476"/>
      <c r="AB319" s="476"/>
      <c r="AC319" s="476"/>
    </row>
    <row r="320">
      <c r="A320" s="478">
        <v>2.0</v>
      </c>
      <c r="B320" s="354" t="str">
        <f>'Bill of Quantities'!$C$121</f>
        <v>Roof Main Beam 46 x 96 x 1221</v>
      </c>
      <c r="C320" s="479">
        <f t="array" ref="C320">index('Bill of Quantities'!$D:$O,match($B320,'Bill of Quantities'!$C:$C,0),match(C$2,'Bill of Quantities'!$D$2:$O$2,0))</f>
        <v>46</v>
      </c>
      <c r="D320" s="479">
        <f t="array" ref="D320">index('Bill of Quantities'!$D:$O,match($B320,'Bill of Quantities'!$C:$C,0),match(D$2,'Bill of Quantities'!$D$2:$O$2,0))</f>
        <v>96</v>
      </c>
      <c r="E320" s="479">
        <f t="array" ref="E320">index('Bill of Quantities'!$D:$O,match($B320,'Bill of Quantities'!$C:$C,0),match(E$2,'Bill of Quantities'!$D$2:$O$2,0))</f>
        <v>1221</v>
      </c>
      <c r="F320" s="480">
        <f t="array" ref="F320">index('Bill of Quantities'!$D:$O,match($B320,'Bill of Quantities'!$C:$C,0),match(F$2,'Bill of Quantities'!$D$2:$O$2,0))</f>
        <v>0.005391936</v>
      </c>
      <c r="G320" s="481">
        <f t="array" ref="G320">index('Bill of Quantities'!$D:$O,match($B320,'Bill of Quantities'!$C:$C,0),match(G$2,'Bill of Quantities'!$D$2:$O$2,0))</f>
        <v>3.024876096</v>
      </c>
      <c r="H320" s="481">
        <f t="array" ref="H320">index('Bill of Quantities'!$D:$O,match($B320,'Bill of Quantities'!$C:$C,0),match(H$2,'Bill of Quantities'!$D$2:$O$2,0))</f>
        <v>4.872525413</v>
      </c>
      <c r="I320" s="479">
        <f t="array" ref="I320">index('Bill of Quantities'!$D:$O,match($B320,'Bill of Quantities'!$C:$C,0),match(I$2,'Bill of Quantities'!$D$2:$O$2,0))</f>
        <v>5</v>
      </c>
      <c r="J320" s="479" t="str">
        <f t="array" ref="J320">index('Bill of Quantities'!$D:$O,match($B320,'Bill of Quantities'!$C:$C,0),match(J$2,'Bill of Quantities'!$D$2:$O$2,0))</f>
        <v>Roof</v>
      </c>
      <c r="K320" s="479" t="str">
        <f t="array" ref="K320">index('Bill of Quantities'!$D:$O,match($B320,'Bill of Quantities'!$C:$C,0),match(K$2,'Bill of Quantities'!$D$2:$O$2,0))</f>
        <v>Main Beam</v>
      </c>
      <c r="L320" s="482">
        <f t="array" ref="L320">index('Bill of Quantities'!$D:$O,match($B320,'Bill of Quantities'!$C:$C,0),match(L$2,'Bill of Quantities'!$D$2:$O$2,0))</f>
        <v>1.3632192</v>
      </c>
      <c r="M320" s="482">
        <f t="array" ref="M320">index('Bill of Quantities'!$D:$O,match($B320,'Bill of Quantities'!$C:$C,0),match(M$2,'Bill of Quantities'!$D$2:$O$2,0))</f>
        <v>0.15625</v>
      </c>
      <c r="N320" s="482">
        <f t="array" ref="N320">index('Bill of Quantities'!$D:$O,match($B320,'Bill of Quantities'!$C:$C,0),match(N$2,'Bill of Quantities'!$D$2:$O$2,0))</f>
        <v>1.5194692</v>
      </c>
      <c r="O320" s="463">
        <f t="shared" ref="O320:R320" si="574">$A320*F320</f>
        <v>0.010783872</v>
      </c>
      <c r="P320" s="464">
        <f t="shared" si="574"/>
        <v>6.049752192</v>
      </c>
      <c r="Q320" s="464">
        <f t="shared" si="574"/>
        <v>9.745050826</v>
      </c>
      <c r="R320" s="461">
        <f t="shared" si="574"/>
        <v>10</v>
      </c>
      <c r="S320" s="483">
        <f t="shared" ref="S320:U320" si="575">$A320*L320</f>
        <v>2.7264384</v>
      </c>
      <c r="T320" s="483">
        <f t="shared" si="575"/>
        <v>0.3125</v>
      </c>
      <c r="U320" s="483">
        <f t="shared" si="575"/>
        <v>3.0389384</v>
      </c>
      <c r="V320" s="465" t="str">
        <f t="shared" si="576"/>
        <v>Roof frame 1221 x 5780 (clerestory upper)</v>
      </c>
      <c r="W320" s="354">
        <f t="array" ref="W320">A320*index('Project Costs'!A:A,match(V320,'Project Costs'!B:B,0),1)</f>
        <v>0</v>
      </c>
      <c r="X320" s="354">
        <f t="shared" ref="X320:X333" si="579">W320*R320/60</f>
        <v>0</v>
      </c>
      <c r="Y320" s="354"/>
      <c r="Z320" s="354"/>
      <c r="AA320" s="354"/>
      <c r="AB320" s="354"/>
      <c r="AC320" s="354"/>
    </row>
    <row r="321">
      <c r="A321" s="478">
        <v>3.0</v>
      </c>
      <c r="B321" s="354" t="str">
        <f>'Bill of Quantities'!$C$130</f>
        <v>Roof Sub Beam 46 x 96 x 5680</v>
      </c>
      <c r="C321" s="479">
        <f t="array" ref="C321">index('Bill of Quantities'!$D:$O,match($B321,'Bill of Quantities'!$C:$C,0),match(C$2,'Bill of Quantities'!$D$2:$O$2,0))</f>
        <v>46</v>
      </c>
      <c r="D321" s="479">
        <f t="array" ref="D321">index('Bill of Quantities'!$D:$O,match($B321,'Bill of Quantities'!$C:$C,0),match(D$2,'Bill of Quantities'!$D$2:$O$2,0))</f>
        <v>96</v>
      </c>
      <c r="E321" s="479">
        <f t="array" ref="E321">index('Bill of Quantities'!$D:$O,match($B321,'Bill of Quantities'!$C:$C,0),match(E$2,'Bill of Quantities'!$D$2:$O$2,0))</f>
        <v>5680</v>
      </c>
      <c r="F321" s="480">
        <f t="array" ref="F321">index('Bill of Quantities'!$D:$O,match($B321,'Bill of Quantities'!$C:$C,0),match(F$2,'Bill of Quantities'!$D$2:$O$2,0))</f>
        <v>0.02508288</v>
      </c>
      <c r="G321" s="481">
        <f t="array" ref="G321">index('Bill of Quantities'!$D:$O,match($B321,'Bill of Quantities'!$C:$C,0),match(G$2,'Bill of Quantities'!$D$2:$O$2,0))</f>
        <v>14.07149568</v>
      </c>
      <c r="H321" s="481">
        <f t="array" ref="H321">index('Bill of Quantities'!$D:$O,match($B321,'Bill of Quantities'!$C:$C,0),match(H$2,'Bill of Quantities'!$D$2:$O$2,0))</f>
        <v>22.66662109</v>
      </c>
      <c r="I321" s="479">
        <f t="array" ref="I321">index('Bill of Quantities'!$D:$O,match($B321,'Bill of Quantities'!$C:$C,0),match(I$2,'Bill of Quantities'!$D$2:$O$2,0))</f>
        <v>5</v>
      </c>
      <c r="J321" s="479" t="str">
        <f t="array" ref="J321">index('Bill of Quantities'!$D:$O,match($B321,'Bill of Quantities'!$C:$C,0),match(J$2,'Bill of Quantities'!$D$2:$O$2,0))</f>
        <v>Roof</v>
      </c>
      <c r="K321" s="479" t="str">
        <f t="array" ref="K321">index('Bill of Quantities'!$D:$O,match($B321,'Bill of Quantities'!$C:$C,0),match(K$2,'Bill of Quantities'!$D$2:$O$2,0))</f>
        <v>Sub Beam</v>
      </c>
      <c r="L321" s="482">
        <f t="array" ref="L321">index('Bill of Quantities'!$D:$O,match($B321,'Bill of Quantities'!$C:$C,0),match(L$2,'Bill of Quantities'!$D$2:$O$2,0))</f>
        <v>6.398784</v>
      </c>
      <c r="M321" s="482">
        <f t="array" ref="M321">index('Bill of Quantities'!$D:$O,match($B321,'Bill of Quantities'!$C:$C,0),match(M$2,'Bill of Quantities'!$D$2:$O$2,0))</f>
        <v>0.15625</v>
      </c>
      <c r="N321" s="482">
        <f t="array" ref="N321">index('Bill of Quantities'!$D:$O,match($B321,'Bill of Quantities'!$C:$C,0),match(N$2,'Bill of Quantities'!$D$2:$O$2,0))</f>
        <v>6.555034</v>
      </c>
      <c r="O321" s="463">
        <f t="shared" ref="O321:R321" si="577">$A321*F321</f>
        <v>0.07524864</v>
      </c>
      <c r="P321" s="464">
        <f t="shared" si="577"/>
        <v>42.21448704</v>
      </c>
      <c r="Q321" s="464">
        <f t="shared" si="577"/>
        <v>67.99986326</v>
      </c>
      <c r="R321" s="461">
        <f t="shared" si="577"/>
        <v>15</v>
      </c>
      <c r="S321" s="483">
        <f t="shared" ref="S321:U321" si="578">$A321*L321</f>
        <v>19.196352</v>
      </c>
      <c r="T321" s="483">
        <f t="shared" si="578"/>
        <v>0.46875</v>
      </c>
      <c r="U321" s="483">
        <f t="shared" si="578"/>
        <v>19.665102</v>
      </c>
      <c r="V321" s="465" t="str">
        <f t="shared" si="576"/>
        <v>Roof frame 1221 x 5780 (clerestory upper)</v>
      </c>
      <c r="W321" s="354">
        <f t="array" ref="W321">A321*index('Project Costs'!A:A,match(V321,'Project Costs'!B:B,0),1)</f>
        <v>0</v>
      </c>
      <c r="X321" s="354">
        <f t="shared" si="579"/>
        <v>0</v>
      </c>
      <c r="Y321" s="354"/>
      <c r="Z321" s="354"/>
      <c r="AA321" s="354"/>
      <c r="AB321" s="354"/>
      <c r="AC321" s="354"/>
    </row>
    <row r="322">
      <c r="A322" s="478">
        <v>6.0</v>
      </c>
      <c r="B322" s="354" t="str">
        <f>'Bill of Quantities'!$C$132</f>
        <v>Roof Support Block 46 x 96 x 548</v>
      </c>
      <c r="C322" s="479">
        <f t="array" ref="C322">index('Bill of Quantities'!$D:$O,match($B322,'Bill of Quantities'!$C:$C,0),match(C$2,'Bill of Quantities'!$D$2:$O$2,0))</f>
        <v>46</v>
      </c>
      <c r="D322" s="479">
        <f t="array" ref="D322">index('Bill of Quantities'!$D:$O,match($B322,'Bill of Quantities'!$C:$C,0),match(D$2,'Bill of Quantities'!$D$2:$O$2,0))</f>
        <v>96</v>
      </c>
      <c r="E322" s="479">
        <f t="array" ref="E322">index('Bill of Quantities'!$D:$O,match($B322,'Bill of Quantities'!$C:$C,0),match(E$2,'Bill of Quantities'!$D$2:$O$2,0))</f>
        <v>548</v>
      </c>
      <c r="F322" s="480">
        <f t="array" ref="F322">index('Bill of Quantities'!$D:$O,match($B322,'Bill of Quantities'!$C:$C,0),match(F$2,'Bill of Quantities'!$D$2:$O$2,0))</f>
        <v>0.002419968</v>
      </c>
      <c r="G322" s="481">
        <f t="array" ref="G322">index('Bill of Quantities'!$D:$O,match($B322,'Bill of Quantities'!$C:$C,0),match(G$2,'Bill of Quantities'!$D$2:$O$2,0))</f>
        <v>1.357602048</v>
      </c>
      <c r="H322" s="481">
        <f t="array" ref="H322">index('Bill of Quantities'!$D:$O,match($B322,'Bill of Quantities'!$C:$C,0),match(H$2,'Bill of Quantities'!$D$2:$O$2,0))</f>
        <v>2.186850063</v>
      </c>
      <c r="I322" s="479">
        <f t="array" ref="I322">index('Bill of Quantities'!$D:$O,match($B322,'Bill of Quantities'!$C:$C,0),match(I$2,'Bill of Quantities'!$D$2:$O$2,0))</f>
        <v>5</v>
      </c>
      <c r="J322" s="479" t="str">
        <f t="array" ref="J322">index('Bill of Quantities'!$D:$O,match($B322,'Bill of Quantities'!$C:$C,0),match(J$2,'Bill of Quantities'!$D$2:$O$2,0))</f>
        <v>Roof</v>
      </c>
      <c r="K322" s="479" t="str">
        <f t="array" ref="K322">index('Bill of Quantities'!$D:$O,match($B322,'Bill of Quantities'!$C:$C,0),match(K$2,'Bill of Quantities'!$D$2:$O$2,0))</f>
        <v>Support Block</v>
      </c>
      <c r="L322" s="482">
        <f t="array" ref="L322">index('Bill of Quantities'!$D:$O,match($B322,'Bill of Quantities'!$C:$C,0),match(L$2,'Bill of Quantities'!$D$2:$O$2,0))</f>
        <v>0.6816096</v>
      </c>
      <c r="M322" s="482">
        <f t="array" ref="M322">index('Bill of Quantities'!$D:$O,match($B322,'Bill of Quantities'!$C:$C,0),match(M$2,'Bill of Quantities'!$D$2:$O$2,0))</f>
        <v>0.15625</v>
      </c>
      <c r="N322" s="482">
        <f t="array" ref="N322">index('Bill of Quantities'!$D:$O,match($B322,'Bill of Quantities'!$C:$C,0),match(N$2,'Bill of Quantities'!$D$2:$O$2,0))</f>
        <v>0.8378596</v>
      </c>
      <c r="O322" s="463">
        <f t="shared" ref="O322:R322" si="580">$A322*F322</f>
        <v>0.014519808</v>
      </c>
      <c r="P322" s="464">
        <f t="shared" si="580"/>
        <v>8.145612288</v>
      </c>
      <c r="Q322" s="464">
        <f t="shared" si="580"/>
        <v>13.12110038</v>
      </c>
      <c r="R322" s="461">
        <f t="shared" si="580"/>
        <v>30</v>
      </c>
      <c r="S322" s="483">
        <f t="shared" ref="S322:U322" si="581">$A322*L322</f>
        <v>4.0896576</v>
      </c>
      <c r="T322" s="483">
        <f t="shared" si="581"/>
        <v>0.9375</v>
      </c>
      <c r="U322" s="483">
        <f t="shared" si="581"/>
        <v>5.0271576</v>
      </c>
      <c r="V322" s="465" t="str">
        <f t="shared" si="576"/>
        <v>Roof frame 1221 x 5780 (clerestory upper)</v>
      </c>
      <c r="W322" s="354">
        <f t="array" ref="W322">A322*index('Project Costs'!A:A,match(V322,'Project Costs'!B:B,0),1)</f>
        <v>0</v>
      </c>
      <c r="X322" s="354">
        <f t="shared" si="579"/>
        <v>0</v>
      </c>
      <c r="Y322" s="354"/>
      <c r="Z322" s="354"/>
      <c r="AA322" s="354"/>
      <c r="AB322" s="354"/>
      <c r="AC322" s="354"/>
    </row>
    <row r="323">
      <c r="A323" s="478">
        <v>0.0</v>
      </c>
      <c r="B323" s="354" t="str">
        <f>'Bill of Quantities'!$C$131</f>
        <v>Roof Support Block 46 x 96 x 325</v>
      </c>
      <c r="C323" s="479">
        <f t="array" ref="C323">index('Bill of Quantities'!$D:$O,match($B323,'Bill of Quantities'!$C:$C,0),match(C$2,'Bill of Quantities'!$D$2:$O$2,0))</f>
        <v>46</v>
      </c>
      <c r="D323" s="479">
        <f t="array" ref="D323">index('Bill of Quantities'!$D:$O,match($B323,'Bill of Quantities'!$C:$C,0),match(D$2,'Bill of Quantities'!$D$2:$O$2,0))</f>
        <v>96</v>
      </c>
      <c r="E323" s="479">
        <f t="array" ref="E323">index('Bill of Quantities'!$D:$O,match($B323,'Bill of Quantities'!$C:$C,0),match(E$2,'Bill of Quantities'!$D$2:$O$2,0))</f>
        <v>325</v>
      </c>
      <c r="F323" s="480">
        <f t="array" ref="F323">index('Bill of Quantities'!$D:$O,match($B323,'Bill of Quantities'!$C:$C,0),match(F$2,'Bill of Quantities'!$D$2:$O$2,0))</f>
        <v>0.0014352</v>
      </c>
      <c r="G323" s="481">
        <f t="array" ref="G323">index('Bill of Quantities'!$D:$O,match($B323,'Bill of Quantities'!$C:$C,0),match(G$2,'Bill of Quantities'!$D$2:$O$2,0))</f>
        <v>0.8051472</v>
      </c>
      <c r="H323" s="481">
        <f t="array" ref="H323">index('Bill of Quantities'!$D:$O,match($B323,'Bill of Quantities'!$C:$C,0),match(H$2,'Bill of Quantities'!$D$2:$O$2,0))</f>
        <v>1.296945749</v>
      </c>
      <c r="I323" s="479">
        <f t="array" ref="I323">index('Bill of Quantities'!$D:$O,match($B323,'Bill of Quantities'!$C:$C,0),match(I$2,'Bill of Quantities'!$D$2:$O$2,0))</f>
        <v>5</v>
      </c>
      <c r="J323" s="479" t="str">
        <f t="array" ref="J323">index('Bill of Quantities'!$D:$O,match($B323,'Bill of Quantities'!$C:$C,0),match(J$2,'Bill of Quantities'!$D$2:$O$2,0))</f>
        <v>Roof</v>
      </c>
      <c r="K323" s="479" t="str">
        <f t="array" ref="K323">index('Bill of Quantities'!$D:$O,match($B323,'Bill of Quantities'!$C:$C,0),match(K$2,'Bill of Quantities'!$D$2:$O$2,0))</f>
        <v>Support Block</v>
      </c>
      <c r="L323" s="482">
        <f t="array" ref="L323">index('Bill of Quantities'!$D:$O,match($B323,'Bill of Quantities'!$C:$C,0),match(L$2,'Bill of Quantities'!$D$2:$O$2,0))</f>
        <v>0.381701376</v>
      </c>
      <c r="M323" s="482">
        <f t="array" ref="M323">index('Bill of Quantities'!$D:$O,match($B323,'Bill of Quantities'!$C:$C,0),match(M$2,'Bill of Quantities'!$D$2:$O$2,0))</f>
        <v>0.15625</v>
      </c>
      <c r="N323" s="482">
        <f t="array" ref="N323">index('Bill of Quantities'!$D:$O,match($B323,'Bill of Quantities'!$C:$C,0),match(N$2,'Bill of Quantities'!$D$2:$O$2,0))</f>
        <v>0.537951376</v>
      </c>
      <c r="O323" s="463">
        <f t="shared" ref="O323:R323" si="582">$A323*F323</f>
        <v>0</v>
      </c>
      <c r="P323" s="464">
        <f t="shared" si="582"/>
        <v>0</v>
      </c>
      <c r="Q323" s="464">
        <f t="shared" si="582"/>
        <v>0</v>
      </c>
      <c r="R323" s="461">
        <f t="shared" si="582"/>
        <v>0</v>
      </c>
      <c r="S323" s="483">
        <f t="shared" ref="S323:U323" si="583">$A323*L323</f>
        <v>0</v>
      </c>
      <c r="T323" s="483">
        <f t="shared" si="583"/>
        <v>0</v>
      </c>
      <c r="U323" s="483">
        <f t="shared" si="583"/>
        <v>0</v>
      </c>
      <c r="V323" s="465" t="str">
        <f t="shared" si="576"/>
        <v>Roof frame 1221 x 5780 (clerestory upper)</v>
      </c>
      <c r="W323" s="354">
        <f t="array" ref="W323">A323*index('Project Costs'!A:A,match(V323,'Project Costs'!B:B,0),1)</f>
        <v>0</v>
      </c>
      <c r="X323" s="354">
        <f t="shared" si="579"/>
        <v>0</v>
      </c>
      <c r="Y323" s="354"/>
      <c r="Z323" s="354"/>
      <c r="AA323" s="354"/>
      <c r="AB323" s="354"/>
      <c r="AC323" s="354"/>
    </row>
    <row r="324">
      <c r="A324" s="478">
        <v>13.0</v>
      </c>
      <c r="B324" s="354" t="str">
        <f>'Bill of Quantities'!$C$108</f>
        <v>Back Batten 22 x 46 x 1220</v>
      </c>
      <c r="C324" s="479">
        <f t="array" ref="C324">index('Bill of Quantities'!$D:$O,match($B324,'Bill of Quantities'!$C:$C,0),match(C$2,'Bill of Quantities'!$D$2:$O$2,0))</f>
        <v>22</v>
      </c>
      <c r="D324" s="479">
        <f t="array" ref="D324">index('Bill of Quantities'!$D:$O,match($B324,'Bill of Quantities'!$C:$C,0),match(D$2,'Bill of Quantities'!$D$2:$O$2,0))</f>
        <v>46</v>
      </c>
      <c r="E324" s="479">
        <f t="array" ref="E324">index('Bill of Quantities'!$D:$O,match($B324,'Bill of Quantities'!$C:$C,0),match(E$2,'Bill of Quantities'!$D$2:$O$2,0))</f>
        <v>1220</v>
      </c>
      <c r="F324" s="480">
        <f t="array" ref="F324">index('Bill of Quantities'!$D:$O,match($B324,'Bill of Quantities'!$C:$C,0),match(F$2,'Bill of Quantities'!$D$2:$O$2,0))</f>
        <v>0.00123464</v>
      </c>
      <c r="G324" s="481">
        <f t="array" ref="G324">index('Bill of Quantities'!$D:$O,match($B324,'Bill of Quantities'!$C:$C,0),match(G$2,'Bill of Quantities'!$D$2:$O$2,0))</f>
        <v>0.69263304</v>
      </c>
      <c r="H324" s="481">
        <f t="array" ref="H324">index('Bill of Quantities'!$D:$O,match($B324,'Bill of Quantities'!$C:$C,0),match(H$2,'Bill of Quantities'!$D$2:$O$2,0))</f>
        <v>1.115705894</v>
      </c>
      <c r="I324" s="479">
        <f t="array" ref="I324">index('Bill of Quantities'!$D:$O,match($B324,'Bill of Quantities'!$C:$C,0),match(I$2,'Bill of Quantities'!$D$2:$O$2,0))</f>
        <v>5</v>
      </c>
      <c r="J324" s="479" t="str">
        <f t="array" ref="J324">index('Bill of Quantities'!$D:$O,match($B324,'Bill of Quantities'!$C:$C,0),match(J$2,'Bill of Quantities'!$D$2:$O$2,0))</f>
        <v>Back</v>
      </c>
      <c r="K324" s="479" t="str">
        <f t="array" ref="K324">index('Bill of Quantities'!$D:$O,match($B324,'Bill of Quantities'!$C:$C,0),match(K$2,'Bill of Quantities'!$D$2:$O$2,0))</f>
        <v>Batten</v>
      </c>
      <c r="L324" s="482">
        <f t="array" ref="L324">index('Bill of Quantities'!$D:$O,match($B324,'Bill of Quantities'!$C:$C,0),match(L$2,'Bill of Quantities'!$D$2:$O$2,0))</f>
        <v>0.322322</v>
      </c>
      <c r="M324" s="482">
        <f t="array" ref="M324">index('Bill of Quantities'!$D:$O,match($B324,'Bill of Quantities'!$C:$C,0),match(M$2,'Bill of Quantities'!$D$2:$O$2,0))</f>
        <v>0.15625</v>
      </c>
      <c r="N324" s="482">
        <f t="array" ref="N324">index('Bill of Quantities'!$D:$O,match($B324,'Bill of Quantities'!$C:$C,0),match(N$2,'Bill of Quantities'!$D$2:$O$2,0))</f>
        <v>0.478572</v>
      </c>
      <c r="O324" s="463">
        <f t="shared" ref="O324:R324" si="584">$A324*F324</f>
        <v>0.01605032</v>
      </c>
      <c r="P324" s="464">
        <f t="shared" si="584"/>
        <v>9.00422952</v>
      </c>
      <c r="Q324" s="464">
        <f t="shared" si="584"/>
        <v>14.50417662</v>
      </c>
      <c r="R324" s="461">
        <f t="shared" si="584"/>
        <v>65</v>
      </c>
      <c r="S324" s="483">
        <f t="shared" ref="S324:U324" si="585">$A324*L324</f>
        <v>4.190186</v>
      </c>
      <c r="T324" s="483">
        <f t="shared" si="585"/>
        <v>2.03125</v>
      </c>
      <c r="U324" s="483">
        <f t="shared" si="585"/>
        <v>6.221436</v>
      </c>
      <c r="V324" s="465" t="str">
        <f t="shared" si="576"/>
        <v>Roof frame 1221 x 5780 (clerestory upper)</v>
      </c>
      <c r="W324" s="354">
        <f t="array" ref="W324">A324*index('Project Costs'!A:A,match(V324,'Project Costs'!B:B,0),1)</f>
        <v>0</v>
      </c>
      <c r="X324" s="354">
        <f t="shared" si="579"/>
        <v>0</v>
      </c>
      <c r="Y324" s="354"/>
      <c r="Z324" s="354"/>
      <c r="AA324" s="354"/>
      <c r="AB324" s="354"/>
      <c r="AC324" s="354"/>
    </row>
    <row r="325">
      <c r="A325" s="478">
        <v>10.0</v>
      </c>
      <c r="B325" s="354" t="str">
        <f>'Bill of Quantities'!$C$114</f>
        <v>Facade Vertical Shiplap 22 x 96 x 1221</v>
      </c>
      <c r="C325" s="479">
        <f t="array" ref="C325">index('Bill of Quantities'!$D:$O,match($B325,'Bill of Quantities'!$C:$C,0),match(C$2,'Bill of Quantities'!$D$2:$O$2,0))</f>
        <v>22</v>
      </c>
      <c r="D325" s="479">
        <f t="array" ref="D325">index('Bill of Quantities'!$D:$O,match($B325,'Bill of Quantities'!$C:$C,0),match(D$2,'Bill of Quantities'!$D$2:$O$2,0))</f>
        <v>96</v>
      </c>
      <c r="E325" s="479">
        <f t="array" ref="E325">index('Bill of Quantities'!$D:$O,match($B325,'Bill of Quantities'!$C:$C,0),match(E$2,'Bill of Quantities'!$D$2:$O$2,0))</f>
        <v>1221</v>
      </c>
      <c r="F325" s="480">
        <f t="array" ref="F325">index('Bill of Quantities'!$D:$O,match($B325,'Bill of Quantities'!$C:$C,0),match(F$2,'Bill of Quantities'!$D$2:$O$2,0))</f>
        <v>0.002578752</v>
      </c>
      <c r="G325" s="481">
        <f t="array" ref="G325">index('Bill of Quantities'!$D:$O,match($B325,'Bill of Quantities'!$C:$C,0),match(G$2,'Bill of Quantities'!$D$2:$O$2,0))</f>
        <v>1.446679872</v>
      </c>
      <c r="H325" s="481">
        <f t="array" ref="H325">index('Bill of Quantities'!$D:$O,match($B325,'Bill of Quantities'!$C:$C,0),match(H$2,'Bill of Quantities'!$D$2:$O$2,0))</f>
        <v>2.330338241</v>
      </c>
      <c r="I325" s="479">
        <f t="array" ref="I325">index('Bill of Quantities'!$D:$O,match($B325,'Bill of Quantities'!$C:$C,0),match(I$2,'Bill of Quantities'!$D$2:$O$2,0))</f>
        <v>10</v>
      </c>
      <c r="J325" s="479" t="str">
        <f t="array" ref="J325">index('Bill of Quantities'!$D:$O,match($B325,'Bill of Quantities'!$C:$C,0),match(J$2,'Bill of Quantities'!$D$2:$O$2,0))</f>
        <v>Facade</v>
      </c>
      <c r="K325" s="479" t="str">
        <f t="array" ref="K325">index('Bill of Quantities'!$D:$O,match($B325,'Bill of Quantities'!$C:$C,0),match(K$2,'Bill of Quantities'!$D$2:$O$2,0))</f>
        <v>Vertical Shiplap</v>
      </c>
      <c r="L325" s="482">
        <f t="array" ref="L325">index('Bill of Quantities'!$D:$O,match($B325,'Bill of Quantities'!$C:$C,0),match(L$2,'Bill of Quantities'!$D$2:$O$2,0))</f>
        <v>0.837408</v>
      </c>
      <c r="M325" s="482">
        <f t="array" ref="M325">index('Bill of Quantities'!$D:$O,match($B325,'Bill of Quantities'!$C:$C,0),match(M$2,'Bill of Quantities'!$D$2:$O$2,0))</f>
        <v>0.3125</v>
      </c>
      <c r="N325" s="482">
        <f t="array" ref="N325">index('Bill of Quantities'!$D:$O,match($B325,'Bill of Quantities'!$C:$C,0),match(N$2,'Bill of Quantities'!$D$2:$O$2,0))</f>
        <v>1.149908</v>
      </c>
      <c r="O325" s="463">
        <f t="shared" ref="O325:R325" si="586">$A325*F325</f>
        <v>0.02578752</v>
      </c>
      <c r="P325" s="464">
        <f t="shared" si="586"/>
        <v>14.46679872</v>
      </c>
      <c r="Q325" s="464">
        <f t="shared" si="586"/>
        <v>23.30338241</v>
      </c>
      <c r="R325" s="461">
        <f t="shared" si="586"/>
        <v>100</v>
      </c>
      <c r="S325" s="483">
        <f t="shared" ref="S325:U325" si="587">$A325*L325</f>
        <v>8.37408</v>
      </c>
      <c r="T325" s="483">
        <f t="shared" si="587"/>
        <v>3.125</v>
      </c>
      <c r="U325" s="483">
        <f t="shared" si="587"/>
        <v>11.49908</v>
      </c>
      <c r="V325" s="465" t="str">
        <f t="shared" si="576"/>
        <v>Roof frame 1221 x 5780 (clerestory upper)</v>
      </c>
      <c r="W325" s="354">
        <f t="array" ref="W325">A325*index('Project Costs'!A:A,match(V325,'Project Costs'!B:B,0),1)</f>
        <v>0</v>
      </c>
      <c r="X325" s="354">
        <f t="shared" si="579"/>
        <v>0</v>
      </c>
      <c r="Y325" s="354"/>
      <c r="Z325" s="354"/>
      <c r="AA325" s="354"/>
      <c r="AB325" s="354"/>
      <c r="AC325" s="354"/>
    </row>
    <row r="326">
      <c r="A326" s="478">
        <v>1.0</v>
      </c>
      <c r="B326" s="354" t="str">
        <f>'Bill of Quantities'!$C$134</f>
        <v>Roof Fascia Board 22 x 146 x 2442</v>
      </c>
      <c r="C326" s="479">
        <f t="array" ref="C326">index('Bill of Quantities'!$D:$O,match($B326,'Bill of Quantities'!$C:$C,0),match(C$2,'Bill of Quantities'!$D$2:$O$2,0))</f>
        <v>22</v>
      </c>
      <c r="D326" s="479">
        <f t="array" ref="D326">index('Bill of Quantities'!$D:$O,match($B326,'Bill of Quantities'!$C:$C,0),match(D$2,'Bill of Quantities'!$D$2:$O$2,0))</f>
        <v>146</v>
      </c>
      <c r="E326" s="479">
        <f t="array" ref="E326">index('Bill of Quantities'!$D:$O,match($B326,'Bill of Quantities'!$C:$C,0),match(E$2,'Bill of Quantities'!$D$2:$O$2,0))</f>
        <v>2442</v>
      </c>
      <c r="F326" s="480">
        <f t="array" ref="F326">index('Bill of Quantities'!$D:$O,match($B326,'Bill of Quantities'!$C:$C,0),match(F$2,'Bill of Quantities'!$D$2:$O$2,0))</f>
        <v>0.007843704</v>
      </c>
      <c r="G326" s="481">
        <f t="array" ref="G326">index('Bill of Quantities'!$D:$O,match($B326,'Bill of Quantities'!$C:$C,0),match(G$2,'Bill of Quantities'!$D$2:$O$2,0))</f>
        <v>4.400317944</v>
      </c>
      <c r="H326" s="481">
        <f t="array" ref="H326">index('Bill of Quantities'!$D:$O,match($B326,'Bill of Quantities'!$C:$C,0),match(H$2,'Bill of Quantities'!$D$2:$O$2,0))</f>
        <v>7.08811215</v>
      </c>
      <c r="I326" s="479">
        <f t="array" ref="I326">index('Bill of Quantities'!$D:$O,match($B326,'Bill of Quantities'!$C:$C,0),match(I$2,'Bill of Quantities'!$D$2:$O$2,0))</f>
        <v>5</v>
      </c>
      <c r="J326" s="479" t="str">
        <f t="array" ref="J326">index('Bill of Quantities'!$D:$O,match($B326,'Bill of Quantities'!$C:$C,0),match(J$2,'Bill of Quantities'!$D$2:$O$2,0))</f>
        <v>Roof</v>
      </c>
      <c r="K326" s="479" t="str">
        <f t="array" ref="K326">index('Bill of Quantities'!$D:$O,match($B326,'Bill of Quantities'!$C:$C,0),match(K$2,'Bill of Quantities'!$D$2:$O$2,0))</f>
        <v>Fascia Board</v>
      </c>
      <c r="L326" s="482">
        <f t="array" ref="L326">index('Bill of Quantities'!$D:$O,match($B326,'Bill of Quantities'!$C:$C,0),match(L$2,'Bill of Quantities'!$D$2:$O$2,0))</f>
        <v>2.275702</v>
      </c>
      <c r="M326" s="482">
        <f t="array" ref="M326">index('Bill of Quantities'!$D:$O,match($B326,'Bill of Quantities'!$C:$C,0),match(M$2,'Bill of Quantities'!$D$2:$O$2,0))</f>
        <v>0.15625</v>
      </c>
      <c r="N326" s="482">
        <f t="array" ref="N326">index('Bill of Quantities'!$D:$O,match($B326,'Bill of Quantities'!$C:$C,0),match(N$2,'Bill of Quantities'!$D$2:$O$2,0))</f>
        <v>2.431952</v>
      </c>
      <c r="O326" s="463">
        <f t="shared" ref="O326:R326" si="588">$A326*F326</f>
        <v>0.007843704</v>
      </c>
      <c r="P326" s="464">
        <f t="shared" si="588"/>
        <v>4.400317944</v>
      </c>
      <c r="Q326" s="464">
        <f t="shared" si="588"/>
        <v>7.08811215</v>
      </c>
      <c r="R326" s="461">
        <f t="shared" si="588"/>
        <v>5</v>
      </c>
      <c r="S326" s="483">
        <f t="shared" ref="S326:U326" si="589">$A326*L326</f>
        <v>2.275702</v>
      </c>
      <c r="T326" s="483">
        <f t="shared" si="589"/>
        <v>0.15625</v>
      </c>
      <c r="U326" s="483">
        <f t="shared" si="589"/>
        <v>2.431952</v>
      </c>
      <c r="V326" s="465" t="str">
        <f t="shared" si="576"/>
        <v>Roof frame 1221 x 5780 (clerestory upper)</v>
      </c>
      <c r="W326" s="354">
        <f t="array" ref="W326">A326*index('Project Costs'!A:A,match(V326,'Project Costs'!B:B,0),1)</f>
        <v>0</v>
      </c>
      <c r="X326" s="354">
        <f t="shared" si="579"/>
        <v>0</v>
      </c>
      <c r="Y326" s="354"/>
      <c r="Z326" s="354"/>
      <c r="AA326" s="354"/>
      <c r="AB326" s="354"/>
      <c r="AC326" s="354"/>
    </row>
    <row r="327">
      <c r="A327" s="478">
        <v>2.0</v>
      </c>
      <c r="B327" s="354" t="str">
        <f>'Bill of Quantities'!$C$53</f>
        <v>Plywood 9 x 1220 x 2440</v>
      </c>
      <c r="C327" s="479">
        <f t="array" ref="C327">index('Bill of Quantities'!$D:$O,match($B327,'Bill of Quantities'!$C:$C,0),match(C$2,'Bill of Quantities'!$D$2:$O$2,0))</f>
        <v>9</v>
      </c>
      <c r="D327" s="479">
        <f t="array" ref="D327">index('Bill of Quantities'!$D:$O,match($B327,'Bill of Quantities'!$C:$C,0),match(D$2,'Bill of Quantities'!$D$2:$O$2,0))</f>
        <v>1220</v>
      </c>
      <c r="E327" s="479">
        <f t="array" ref="E327">index('Bill of Quantities'!$D:$O,match($B327,'Bill of Quantities'!$C:$C,0),match(E$2,'Bill of Quantities'!$D$2:$O$2,0))</f>
        <v>2440</v>
      </c>
      <c r="F327" s="480">
        <f t="array" ref="F327">index('Bill of Quantities'!$D:$O,match($B327,'Bill of Quantities'!$C:$C,0),match(F$2,'Bill of Quantities'!$D$2:$O$2,0))</f>
        <v>0.0267912</v>
      </c>
      <c r="G327" s="481">
        <f t="array" ref="G327">index('Bill of Quantities'!$D:$O,match($B327,'Bill of Quantities'!$C:$C,0),match(G$2,'Bill of Quantities'!$D$2:$O$2,0))</f>
        <v>13.663512</v>
      </c>
      <c r="H327" s="481">
        <f t="array" ref="H327">index('Bill of Quantities'!$D:$O,match($B327,'Bill of Quantities'!$C:$C,0),match(H$2,'Bill of Quantities'!$D$2:$O$2,0))</f>
        <v>22.0397914</v>
      </c>
      <c r="I327" s="479">
        <f t="array" ref="I327">index('Bill of Quantities'!$D:$O,match($B327,'Bill of Quantities'!$C:$C,0),match(I$2,'Bill of Quantities'!$D$2:$O$2,0))</f>
        <v>10</v>
      </c>
      <c r="J327" s="479" t="str">
        <f t="array" ref="J327">index('Bill of Quantities'!$D:$O,match($B327,'Bill of Quantities'!$C:$C,0),match(J$2,'Bill of Quantities'!$D$2:$O$2,0))</f>
        <v>Board</v>
      </c>
      <c r="K327" s="479" t="str">
        <f t="array" ref="K327">index('Bill of Quantities'!$D:$O,match($B327,'Bill of Quantities'!$C:$C,0),match(K$2,'Bill of Quantities'!$D$2:$O$2,0))</f>
        <v>Plywood</v>
      </c>
      <c r="L327" s="482">
        <f t="array" ref="L327">index('Bill of Quantities'!$D:$O,match($B327,'Bill of Quantities'!$C:$C,0),match(L$2,'Bill of Quantities'!$D$2:$O$2,0))</f>
        <v>7.787448465</v>
      </c>
      <c r="M327" s="482">
        <f t="array" ref="M327">index('Bill of Quantities'!$D:$O,match($B327,'Bill of Quantities'!$C:$C,0),match(M$2,'Bill of Quantities'!$D$2:$O$2,0))</f>
        <v>0.3125</v>
      </c>
      <c r="N327" s="482">
        <f t="array" ref="N327">index('Bill of Quantities'!$D:$O,match($B327,'Bill of Quantities'!$C:$C,0),match(N$2,'Bill of Quantities'!$D$2:$O$2,0))</f>
        <v>8.099948465</v>
      </c>
      <c r="O327" s="463">
        <f t="shared" ref="O327:R327" si="590">$A327*F327</f>
        <v>0.0535824</v>
      </c>
      <c r="P327" s="464">
        <f t="shared" si="590"/>
        <v>27.327024</v>
      </c>
      <c r="Q327" s="464">
        <f t="shared" si="590"/>
        <v>44.07958279</v>
      </c>
      <c r="R327" s="461">
        <f t="shared" si="590"/>
        <v>20</v>
      </c>
      <c r="S327" s="483">
        <f t="shared" ref="S327:U327" si="591">$A327*L327</f>
        <v>15.57489693</v>
      </c>
      <c r="T327" s="483">
        <f t="shared" si="591"/>
        <v>0.625</v>
      </c>
      <c r="U327" s="483">
        <f t="shared" si="591"/>
        <v>16.19989693</v>
      </c>
      <c r="V327" s="465" t="str">
        <f t="shared" si="576"/>
        <v>Roof frame 1221 x 5780 (clerestory upper)</v>
      </c>
      <c r="W327" s="354">
        <f t="array" ref="W327">A327*index('Project Costs'!A:A,match(V327,'Project Costs'!B:B,0),1)</f>
        <v>0</v>
      </c>
      <c r="X327" s="354">
        <f t="shared" si="579"/>
        <v>0</v>
      </c>
      <c r="Y327" s="354"/>
      <c r="Z327" s="354"/>
      <c r="AA327" s="354"/>
      <c r="AB327" s="354"/>
      <c r="AC327" s="354"/>
    </row>
    <row r="328">
      <c r="A328" s="478">
        <v>6.0</v>
      </c>
      <c r="B328" s="354" t="str">
        <f>'Bill of Quantities'!$C$83</f>
        <v>Aluminium roof insulation membrane per sqm</v>
      </c>
      <c r="C328" s="479">
        <f t="array" ref="C328">index('Bill of Quantities'!$D:$O,match($B328,'Bill of Quantities'!$C:$C,0),match(C$2,'Bill of Quantities'!$D$2:$O$2,0))</f>
        <v>1000</v>
      </c>
      <c r="D328" s="479">
        <f t="array" ref="D328">index('Bill of Quantities'!$D:$O,match($B328,'Bill of Quantities'!$C:$C,0),match(D$2,'Bill of Quantities'!$D$2:$O$2,0))</f>
        <v>4</v>
      </c>
      <c r="E328" s="479">
        <f t="array" ref="E328">index('Bill of Quantities'!$D:$O,match($B328,'Bill of Quantities'!$C:$C,0),match(E$2,'Bill of Quantities'!$D$2:$O$2,0))</f>
        <v>1000</v>
      </c>
      <c r="F328" s="480">
        <f t="array" ref="F328">index('Bill of Quantities'!$D:$O,match($B328,'Bill of Quantities'!$C:$C,0),match(F$2,'Bill of Quantities'!$D$2:$O$2,0))</f>
        <v>0.004</v>
      </c>
      <c r="G328" s="481">
        <f t="array" ref="G328">index('Bill of Quantities'!$D:$O,match($B328,'Bill of Quantities'!$C:$C,0),match(G$2,'Bill of Quantities'!$D$2:$O$2,0))</f>
        <v>0.15</v>
      </c>
      <c r="H328" s="481" t="str">
        <f t="array" ref="H328">index('Bill of Quantities'!$D:$O,match($B328,'Bill of Quantities'!$C:$C,0),match(H$2,'Bill of Quantities'!$D$2:$O$2,0))</f>
        <v/>
      </c>
      <c r="I328" s="479">
        <f t="array" ref="I328">index('Bill of Quantities'!$D:$O,match($B328,'Bill of Quantities'!$C:$C,0),match(I$2,'Bill of Quantities'!$D$2:$O$2,0))</f>
        <v>6</v>
      </c>
      <c r="J328" s="479" t="str">
        <f t="array" ref="J328">index('Bill of Quantities'!$D:$O,match($B328,'Bill of Quantities'!$C:$C,0),match(J$2,'Bill of Quantities'!$D$2:$O$2,0))</f>
        <v>Insulation</v>
      </c>
      <c r="K328" s="479" t="str">
        <f t="array" ref="K328">index('Bill of Quantities'!$D:$O,match($B328,'Bill of Quantities'!$C:$C,0),match(K$2,'Bill of Quantities'!$D$2:$O$2,0))</f>
        <v>Membrane</v>
      </c>
      <c r="L328" s="482">
        <f t="array" ref="L328">index('Bill of Quantities'!$D:$O,match($B328,'Bill of Quantities'!$C:$C,0),match(L$2,'Bill of Quantities'!$D$2:$O$2,0))</f>
        <v>1.6</v>
      </c>
      <c r="M328" s="482">
        <f t="array" ref="M328">index('Bill of Quantities'!$D:$O,match($B328,'Bill of Quantities'!$C:$C,0),match(M$2,'Bill of Quantities'!$D$2:$O$2,0))</f>
        <v>0.1875</v>
      </c>
      <c r="N328" s="482">
        <f t="array" ref="N328">index('Bill of Quantities'!$D:$O,match($B328,'Bill of Quantities'!$C:$C,0),match(N$2,'Bill of Quantities'!$D$2:$O$2,0))</f>
        <v>1.7875</v>
      </c>
      <c r="O328" s="463">
        <f t="shared" ref="O328:R328" si="592">$A328*F328</f>
        <v>0.024</v>
      </c>
      <c r="P328" s="464">
        <f t="shared" si="592"/>
        <v>0.9</v>
      </c>
      <c r="Q328" s="464">
        <f t="shared" si="592"/>
        <v>0</v>
      </c>
      <c r="R328" s="461">
        <f t="shared" si="592"/>
        <v>36</v>
      </c>
      <c r="S328" s="483">
        <f t="shared" ref="S328:U328" si="593">$A328*L328</f>
        <v>9.6</v>
      </c>
      <c r="T328" s="483">
        <f t="shared" si="593"/>
        <v>1.125</v>
      </c>
      <c r="U328" s="483">
        <f t="shared" si="593"/>
        <v>10.725</v>
      </c>
      <c r="V328" s="465" t="str">
        <f t="shared" si="576"/>
        <v>Roof frame 1221 x 5780 (clerestory upper)</v>
      </c>
      <c r="W328" s="354">
        <f t="array" ref="W328">A328*index('Project Costs'!A:A,match(V328,'Project Costs'!B:B,0),1)</f>
        <v>0</v>
      </c>
      <c r="X328" s="354">
        <f t="shared" si="579"/>
        <v>0</v>
      </c>
      <c r="Y328" s="354"/>
      <c r="Z328" s="354"/>
      <c r="AA328" s="354"/>
      <c r="AB328" s="354"/>
      <c r="AC328" s="354"/>
    </row>
    <row r="329">
      <c r="A329" s="478">
        <f>A327*30</f>
        <v>60</v>
      </c>
      <c r="B329" s="354" t="str">
        <f>'Bill of Quantities'!$C$26</f>
        <v>Screw 4x40 semi threaded HBS440</v>
      </c>
      <c r="C329" s="479">
        <f t="array" ref="C329">index('Bill of Quantities'!$D:$O,match($B329,'Bill of Quantities'!$C:$C,0),match(C$2,'Bill of Quantities'!$D$2:$O$2,0))</f>
        <v>4</v>
      </c>
      <c r="D329" s="479" t="str">
        <f t="array" ref="D329">index('Bill of Quantities'!$D:$O,match($B329,'Bill of Quantities'!$C:$C,0),match(D$2,'Bill of Quantities'!$D$2:$O$2,0))</f>
        <v/>
      </c>
      <c r="E329" s="479">
        <f t="array" ref="E329">index('Bill of Quantities'!$D:$O,match($B329,'Bill of Quantities'!$C:$C,0),match(E$2,'Bill of Quantities'!$D$2:$O$2,0))</f>
        <v>40</v>
      </c>
      <c r="F329" s="485">
        <f t="array" ref="F329">index('Bill of Quantities'!$D:$O,match($B329,'Bill of Quantities'!$C:$C,0),match(F$2,'Bill of Quantities'!$D$2:$O$2,0))</f>
        <v>0.0000005026548246</v>
      </c>
      <c r="G329" s="481">
        <f t="array" ref="G329">index('Bill of Quantities'!$D:$O,match($B329,'Bill of Quantities'!$C:$C,0),match(G$2,'Bill of Quantities'!$D$2:$O$2,0))</f>
        <v>0.003870442149</v>
      </c>
      <c r="H329" s="481" t="str">
        <f t="array" ref="H329">index('Bill of Quantities'!$D:$O,match($B329,'Bill of Quantities'!$C:$C,0),match(H$2,'Bill of Quantities'!$D$2:$O$2,0))</f>
        <v/>
      </c>
      <c r="I329" s="479">
        <f t="array" ref="I329">index('Bill of Quantities'!$D:$O,match($B329,'Bill of Quantities'!$C:$C,0),match(I$2,'Bill of Quantities'!$D$2:$O$2,0))</f>
        <v>1</v>
      </c>
      <c r="J329" s="479" t="str">
        <f t="array" ref="J329">index('Bill of Quantities'!$D:$O,match($B329,'Bill of Quantities'!$C:$C,0),match(J$2,'Bill of Quantities'!$D$2:$O$2,0))</f>
        <v>Screw</v>
      </c>
      <c r="K329" s="479" t="str">
        <f t="array" ref="K329">index('Bill of Quantities'!$D:$O,match($B329,'Bill of Quantities'!$C:$C,0),match(K$2,'Bill of Quantities'!$D$2:$O$2,0))</f>
        <v>Boards</v>
      </c>
      <c r="L329" s="482">
        <f t="array" ref="L329">index('Bill of Quantities'!$D:$O,match($B329,'Bill of Quantities'!$C:$C,0),match(L$2,'Bill of Quantities'!$D$2:$O$2,0))</f>
        <v>0.012</v>
      </c>
      <c r="M329" s="482">
        <f t="array" ref="M329">index('Bill of Quantities'!$D:$O,match($B329,'Bill of Quantities'!$C:$C,0),match(M$2,'Bill of Quantities'!$D$2:$O$2,0))</f>
        <v>0.03125</v>
      </c>
      <c r="N329" s="482">
        <f t="array" ref="N329">index('Bill of Quantities'!$D:$O,match($B329,'Bill of Quantities'!$C:$C,0),match(N$2,'Bill of Quantities'!$D$2:$O$2,0))</f>
        <v>0.04325</v>
      </c>
      <c r="O329" s="463">
        <f t="shared" ref="O329:R329" si="594">$A329*F329</f>
        <v>0.00003015928947</v>
      </c>
      <c r="P329" s="464">
        <f t="shared" si="594"/>
        <v>0.232226529</v>
      </c>
      <c r="Q329" s="464">
        <f t="shared" si="594"/>
        <v>0</v>
      </c>
      <c r="R329" s="461">
        <f t="shared" si="594"/>
        <v>60</v>
      </c>
      <c r="S329" s="483">
        <f t="shared" ref="S329:U329" si="595">$A329*L329</f>
        <v>0.72</v>
      </c>
      <c r="T329" s="483">
        <f t="shared" si="595"/>
        <v>1.875</v>
      </c>
      <c r="U329" s="483">
        <f t="shared" si="595"/>
        <v>2.595</v>
      </c>
      <c r="V329" s="465" t="str">
        <f t="shared" si="576"/>
        <v>Roof frame 1221 x 5780 (clerestory upper)</v>
      </c>
      <c r="W329" s="354">
        <f t="array" ref="W329">A329*index('Project Costs'!A:A,match(V329,'Project Costs'!B:B,0),1)</f>
        <v>0</v>
      </c>
      <c r="X329" s="354">
        <f t="shared" si="579"/>
        <v>0</v>
      </c>
      <c r="Y329" s="354"/>
      <c r="Z329" s="354"/>
      <c r="AA329" s="354"/>
      <c r="AB329" s="354"/>
      <c r="AC329" s="354"/>
    </row>
    <row r="330">
      <c r="A330" s="478">
        <f>A324*5+A325*4</f>
        <v>105</v>
      </c>
      <c r="B330" s="354" t="str">
        <f>'Bill of Quantities'!$C$27</f>
        <v>Screw 4x60 semi threaded HBS460</v>
      </c>
      <c r="C330" s="479">
        <f t="array" ref="C330">index('Bill of Quantities'!$D:$O,match($B330,'Bill of Quantities'!$C:$C,0),match(C$2,'Bill of Quantities'!$D$2:$O$2,0))</f>
        <v>4</v>
      </c>
      <c r="D330" s="479" t="str">
        <f t="array" ref="D330">index('Bill of Quantities'!$D:$O,match($B330,'Bill of Quantities'!$C:$C,0),match(D$2,'Bill of Quantities'!$D$2:$O$2,0))</f>
        <v/>
      </c>
      <c r="E330" s="479">
        <f t="array" ref="E330">index('Bill of Quantities'!$D:$O,match($B330,'Bill of Quantities'!$C:$C,0),match(E$2,'Bill of Quantities'!$D$2:$O$2,0))</f>
        <v>60</v>
      </c>
      <c r="F330" s="485">
        <f t="array" ref="F330">index('Bill of Quantities'!$D:$O,match($B330,'Bill of Quantities'!$C:$C,0),match(F$2,'Bill of Quantities'!$D$2:$O$2,0))</f>
        <v>0.0000007539822369</v>
      </c>
      <c r="G330" s="481">
        <f t="array" ref="G330">index('Bill of Quantities'!$D:$O,match($B330,'Bill of Quantities'!$C:$C,0),match(G$2,'Bill of Quantities'!$D$2:$O$2,0))</f>
        <v>0.005805663224</v>
      </c>
      <c r="H330" s="481" t="str">
        <f t="array" ref="H330">index('Bill of Quantities'!$D:$O,match($B330,'Bill of Quantities'!$C:$C,0),match(H$2,'Bill of Quantities'!$D$2:$O$2,0))</f>
        <v/>
      </c>
      <c r="I330" s="479">
        <f t="array" ref="I330">index('Bill of Quantities'!$D:$O,match($B330,'Bill of Quantities'!$C:$C,0),match(I$2,'Bill of Quantities'!$D$2:$O$2,0))</f>
        <v>1</v>
      </c>
      <c r="J330" s="479" t="str">
        <f t="array" ref="J330">index('Bill of Quantities'!$D:$O,match($B330,'Bill of Quantities'!$C:$C,0),match(J$2,'Bill of Quantities'!$D$2:$O$2,0))</f>
        <v>Screw</v>
      </c>
      <c r="K330" s="479" t="str">
        <f t="array" ref="K330">index('Bill of Quantities'!$D:$O,match($B330,'Bill of Quantities'!$C:$C,0),match(K$2,'Bill of Quantities'!$D$2:$O$2,0))</f>
        <v>Back Battens</v>
      </c>
      <c r="L330" s="482">
        <f t="array" ref="L330">index('Bill of Quantities'!$D:$O,match($B330,'Bill of Quantities'!$C:$C,0),match(L$2,'Bill of Quantities'!$D$2:$O$2,0))</f>
        <v>0.018</v>
      </c>
      <c r="M330" s="482">
        <f t="array" ref="M330">index('Bill of Quantities'!$D:$O,match($B330,'Bill of Quantities'!$C:$C,0),match(M$2,'Bill of Quantities'!$D$2:$O$2,0))</f>
        <v>0.03125</v>
      </c>
      <c r="N330" s="482">
        <f t="array" ref="N330">index('Bill of Quantities'!$D:$O,match($B330,'Bill of Quantities'!$C:$C,0),match(N$2,'Bill of Quantities'!$D$2:$O$2,0))</f>
        <v>0.04925</v>
      </c>
      <c r="O330" s="463">
        <f t="shared" ref="O330:R330" si="596">$A330*F330</f>
        <v>0.00007916813487</v>
      </c>
      <c r="P330" s="464">
        <f t="shared" si="596"/>
        <v>0.6095946385</v>
      </c>
      <c r="Q330" s="464">
        <f t="shared" si="596"/>
        <v>0</v>
      </c>
      <c r="R330" s="461">
        <f t="shared" si="596"/>
        <v>105</v>
      </c>
      <c r="S330" s="483">
        <f t="shared" ref="S330:U330" si="597">$A330*L330</f>
        <v>1.89</v>
      </c>
      <c r="T330" s="483">
        <f t="shared" si="597"/>
        <v>3.28125</v>
      </c>
      <c r="U330" s="483">
        <f t="shared" si="597"/>
        <v>5.17125</v>
      </c>
      <c r="V330" s="465" t="str">
        <f t="shared" si="576"/>
        <v>Roof frame 1221 x 5780 (clerestory upper)</v>
      </c>
      <c r="W330" s="354">
        <f t="array" ref="W330">A330*index('Project Costs'!A:A,match(V330,'Project Costs'!B:B,0),1)</f>
        <v>0</v>
      </c>
      <c r="X330" s="354">
        <f t="shared" si="579"/>
        <v>0</v>
      </c>
      <c r="Y330" s="354"/>
      <c r="Z330" s="354"/>
      <c r="AA330" s="354"/>
      <c r="AB330" s="354"/>
      <c r="AC330" s="354"/>
    </row>
    <row r="331">
      <c r="A331" s="478">
        <v>10.0</v>
      </c>
      <c r="B331" s="354" t="str">
        <f>'Bill of Quantities'!$C$29</f>
        <v>Screw 6x100 semi threaded HBS6100</v>
      </c>
      <c r="C331" s="479">
        <f t="array" ref="C331">index('Bill of Quantities'!$D:$O,match($B331,'Bill of Quantities'!$C:$C,0),match(C$2,'Bill of Quantities'!$D$2:$O$2,0))</f>
        <v>6</v>
      </c>
      <c r="D331" s="479" t="str">
        <f t="array" ref="D331">index('Bill of Quantities'!$D:$O,match($B331,'Bill of Quantities'!$C:$C,0),match(D$2,'Bill of Quantities'!$D$2:$O$2,0))</f>
        <v/>
      </c>
      <c r="E331" s="479">
        <f t="array" ref="E331">index('Bill of Quantities'!$D:$O,match($B331,'Bill of Quantities'!$C:$C,0),match(E$2,'Bill of Quantities'!$D$2:$O$2,0))</f>
        <v>100</v>
      </c>
      <c r="F331" s="485">
        <f t="array" ref="F331">index('Bill of Quantities'!$D:$O,match($B331,'Bill of Quantities'!$C:$C,0),match(F$2,'Bill of Quantities'!$D$2:$O$2,0))</f>
        <v>0.000002827433388</v>
      </c>
      <c r="G331" s="481">
        <f t="array" ref="G331">index('Bill of Quantities'!$D:$O,match($B331,'Bill of Quantities'!$C:$C,0),match(G$2,'Bill of Quantities'!$D$2:$O$2,0))</f>
        <v>0.02177123709</v>
      </c>
      <c r="H331" s="481" t="str">
        <f t="array" ref="H331">index('Bill of Quantities'!$D:$O,match($B331,'Bill of Quantities'!$C:$C,0),match(H$2,'Bill of Quantities'!$D$2:$O$2,0))</f>
        <v/>
      </c>
      <c r="I331" s="479">
        <f t="array" ref="I331">index('Bill of Quantities'!$D:$O,match($B331,'Bill of Quantities'!$C:$C,0),match(I$2,'Bill of Quantities'!$D$2:$O$2,0))</f>
        <v>1</v>
      </c>
      <c r="J331" s="479" t="str">
        <f t="array" ref="J331">index('Bill of Quantities'!$D:$O,match($B331,'Bill of Quantities'!$C:$C,0),match(J$2,'Bill of Quantities'!$D$2:$O$2,0))</f>
        <v>Screw</v>
      </c>
      <c r="K331" s="479" t="str">
        <f t="array" ref="K331">index('Bill of Quantities'!$D:$O,match($B331,'Bill of Quantities'!$C:$C,0),match(K$2,'Bill of Quantities'!$D$2:$O$2,0))</f>
        <v>Frames</v>
      </c>
      <c r="L331" s="482">
        <f t="array" ref="L331">index('Bill of Quantities'!$D:$O,match($B331,'Bill of Quantities'!$C:$C,0),match(L$2,'Bill of Quantities'!$D$2:$O$2,0))</f>
        <v>0.06</v>
      </c>
      <c r="M331" s="482">
        <f t="array" ref="M331">index('Bill of Quantities'!$D:$O,match($B331,'Bill of Quantities'!$C:$C,0),match(M$2,'Bill of Quantities'!$D$2:$O$2,0))</f>
        <v>0.03125</v>
      </c>
      <c r="N331" s="482">
        <f t="array" ref="N331">index('Bill of Quantities'!$D:$O,match($B331,'Bill of Quantities'!$C:$C,0),match(N$2,'Bill of Quantities'!$D$2:$O$2,0))</f>
        <v>0.09125</v>
      </c>
      <c r="O331" s="463">
        <f t="shared" ref="O331:R331" si="598">$A331*F331</f>
        <v>0.00002827433388</v>
      </c>
      <c r="P331" s="464">
        <f t="shared" si="598"/>
        <v>0.2177123709</v>
      </c>
      <c r="Q331" s="464">
        <f t="shared" si="598"/>
        <v>0</v>
      </c>
      <c r="R331" s="461">
        <f t="shared" si="598"/>
        <v>10</v>
      </c>
      <c r="S331" s="483">
        <f t="shared" ref="S331:U331" si="599">$A331*L331</f>
        <v>0.6</v>
      </c>
      <c r="T331" s="483">
        <f t="shared" si="599"/>
        <v>0.3125</v>
      </c>
      <c r="U331" s="483">
        <f t="shared" si="599"/>
        <v>0.9125</v>
      </c>
      <c r="V331" s="465" t="str">
        <f t="shared" si="576"/>
        <v>Roof frame 1221 x 5780 (clerestory upper)</v>
      </c>
      <c r="W331" s="354">
        <f t="array" ref="W331">A331*index('Project Costs'!A:A,match(V331,'Project Costs'!B:B,0),1)</f>
        <v>0</v>
      </c>
      <c r="X331" s="354">
        <f t="shared" si="579"/>
        <v>0</v>
      </c>
      <c r="Y331" s="354"/>
      <c r="Z331" s="354"/>
      <c r="AA331" s="354"/>
      <c r="AB331" s="354"/>
      <c r="AC331" s="354"/>
    </row>
    <row r="332">
      <c r="A332" s="478">
        <f>A321*4+A322*4+A323*4</f>
        <v>36</v>
      </c>
      <c r="B332" s="354" t="str">
        <f>'Bill of Quantities'!$C$30</f>
        <v>Screw 6x120 semi threaded HBS6120</v>
      </c>
      <c r="C332" s="479">
        <f t="array" ref="C332">index('Bill of Quantities'!$D:$O,match($B332,'Bill of Quantities'!$C:$C,0),match(C$2,'Bill of Quantities'!$D$2:$O$2,0))</f>
        <v>6</v>
      </c>
      <c r="D332" s="479" t="str">
        <f t="array" ref="D332">index('Bill of Quantities'!$D:$O,match($B332,'Bill of Quantities'!$C:$C,0),match(D$2,'Bill of Quantities'!$D$2:$O$2,0))</f>
        <v/>
      </c>
      <c r="E332" s="479">
        <f t="array" ref="E332">index('Bill of Quantities'!$D:$O,match($B332,'Bill of Quantities'!$C:$C,0),match(E$2,'Bill of Quantities'!$D$2:$O$2,0))</f>
        <v>120</v>
      </c>
      <c r="F332" s="485">
        <f t="array" ref="F332">index('Bill of Quantities'!$D:$O,match($B332,'Bill of Quantities'!$C:$C,0),match(F$2,'Bill of Quantities'!$D$2:$O$2,0))</f>
        <v>0.000003392920066</v>
      </c>
      <c r="G332" s="481">
        <f t="array" ref="G332">index('Bill of Quantities'!$D:$O,match($B332,'Bill of Quantities'!$C:$C,0),match(G$2,'Bill of Quantities'!$D$2:$O$2,0))</f>
        <v>0.02612548451</v>
      </c>
      <c r="H332" s="481" t="str">
        <f t="array" ref="H332">index('Bill of Quantities'!$D:$O,match($B332,'Bill of Quantities'!$C:$C,0),match(H$2,'Bill of Quantities'!$D$2:$O$2,0))</f>
        <v/>
      </c>
      <c r="I332" s="479">
        <f t="array" ref="I332">index('Bill of Quantities'!$D:$O,match($B332,'Bill of Quantities'!$C:$C,0),match(I$2,'Bill of Quantities'!$D$2:$O$2,0))</f>
        <v>1</v>
      </c>
      <c r="J332" s="479" t="str">
        <f t="array" ref="J332">index('Bill of Quantities'!$D:$O,match($B332,'Bill of Quantities'!$C:$C,0),match(J$2,'Bill of Quantities'!$D$2:$O$2,0))</f>
        <v>Screw</v>
      </c>
      <c r="K332" s="479" t="str">
        <f t="array" ref="K332">index('Bill of Quantities'!$D:$O,match($B332,'Bill of Quantities'!$C:$C,0),match(K$2,'Bill of Quantities'!$D$2:$O$2,0))</f>
        <v>Frames</v>
      </c>
      <c r="L332" s="482">
        <f t="array" ref="L332">index('Bill of Quantities'!$D:$O,match($B332,'Bill of Quantities'!$C:$C,0),match(L$2,'Bill of Quantities'!$D$2:$O$2,0))</f>
        <v>0.06</v>
      </c>
      <c r="M332" s="482">
        <f t="array" ref="M332">index('Bill of Quantities'!$D:$O,match($B332,'Bill of Quantities'!$C:$C,0),match(M$2,'Bill of Quantities'!$D$2:$O$2,0))</f>
        <v>0.03125</v>
      </c>
      <c r="N332" s="482">
        <f t="array" ref="N332">index('Bill of Quantities'!$D:$O,match($B332,'Bill of Quantities'!$C:$C,0),match(N$2,'Bill of Quantities'!$D$2:$O$2,0))</f>
        <v>0.09125</v>
      </c>
      <c r="O332" s="463">
        <f t="shared" ref="O332:R332" si="600">$A332*F332</f>
        <v>0.0001221451224</v>
      </c>
      <c r="P332" s="464">
        <f t="shared" si="600"/>
        <v>0.9405174423</v>
      </c>
      <c r="Q332" s="464">
        <f t="shared" si="600"/>
        <v>0</v>
      </c>
      <c r="R332" s="461">
        <f t="shared" si="600"/>
        <v>36</v>
      </c>
      <c r="S332" s="483">
        <f t="shared" ref="S332:U332" si="601">$A332*L332</f>
        <v>2.16</v>
      </c>
      <c r="T332" s="483">
        <f t="shared" si="601"/>
        <v>1.125</v>
      </c>
      <c r="U332" s="483">
        <f t="shared" si="601"/>
        <v>3.285</v>
      </c>
      <c r="V332" s="465" t="str">
        <f t="shared" si="576"/>
        <v>Roof frame 1221 x 5780 (clerestory upper)</v>
      </c>
      <c r="W332" s="354">
        <f t="array" ref="W332">A332*index('Project Costs'!A:A,match(V332,'Project Costs'!B:B,0),1)</f>
        <v>0</v>
      </c>
      <c r="X332" s="354">
        <f t="shared" si="579"/>
        <v>0</v>
      </c>
      <c r="Y332" s="354"/>
      <c r="Z332" s="354"/>
      <c r="AA332" s="354"/>
      <c r="AB332" s="354"/>
      <c r="AC332" s="354"/>
    </row>
    <row r="333">
      <c r="A333" s="478">
        <v>4.0</v>
      </c>
      <c r="B333" s="354" t="str">
        <f>'Bill of Quantities'!$C$31</f>
        <v>Screw 6x160 semi threaded HBS6160</v>
      </c>
      <c r="C333" s="479">
        <f t="array" ref="C333">index('Bill of Quantities'!$D:$O,match($B333,'Bill of Quantities'!$C:$C,0),match(C$2,'Bill of Quantities'!$D$2:$O$2,0))</f>
        <v>6</v>
      </c>
      <c r="D333" s="479" t="str">
        <f t="array" ref="D333">index('Bill of Quantities'!$D:$O,match($B333,'Bill of Quantities'!$C:$C,0),match(D$2,'Bill of Quantities'!$D$2:$O$2,0))</f>
        <v/>
      </c>
      <c r="E333" s="479">
        <f t="array" ref="E333">index('Bill of Quantities'!$D:$O,match($B333,'Bill of Quantities'!$C:$C,0),match(E$2,'Bill of Quantities'!$D$2:$O$2,0))</f>
        <v>160</v>
      </c>
      <c r="F333" s="485">
        <f t="array" ref="F333">index('Bill of Quantities'!$D:$O,match($B333,'Bill of Quantities'!$C:$C,0),match(F$2,'Bill of Quantities'!$D$2:$O$2,0))</f>
        <v>0.000004523893421</v>
      </c>
      <c r="G333" s="481">
        <f t="array" ref="G333">index('Bill of Quantities'!$D:$O,match($B333,'Bill of Quantities'!$C:$C,0),match(G$2,'Bill of Quantities'!$D$2:$O$2,0))</f>
        <v>0.03483397934</v>
      </c>
      <c r="H333" s="481" t="str">
        <f t="array" ref="H333">index('Bill of Quantities'!$D:$O,match($B333,'Bill of Quantities'!$C:$C,0),match(H$2,'Bill of Quantities'!$D$2:$O$2,0))</f>
        <v/>
      </c>
      <c r="I333" s="479">
        <f t="array" ref="I333">index('Bill of Quantities'!$D:$O,match($B333,'Bill of Quantities'!$C:$C,0),match(I$2,'Bill of Quantities'!$D$2:$O$2,0))</f>
        <v>1</v>
      </c>
      <c r="J333" s="479" t="str">
        <f t="array" ref="J333">index('Bill of Quantities'!$D:$O,match($B333,'Bill of Quantities'!$C:$C,0),match(J$2,'Bill of Quantities'!$D$2:$O$2,0))</f>
        <v>Screw</v>
      </c>
      <c r="K333" s="479" t="str">
        <f t="array" ref="K333">index('Bill of Quantities'!$D:$O,match($B333,'Bill of Quantities'!$C:$C,0),match(K$2,'Bill of Quantities'!$D$2:$O$2,0))</f>
        <v>Frames</v>
      </c>
      <c r="L333" s="482">
        <f t="array" ref="L333">index('Bill of Quantities'!$D:$O,match($B333,'Bill of Quantities'!$C:$C,0),match(L$2,'Bill of Quantities'!$D$2:$O$2,0))</f>
        <v>0.4189105385</v>
      </c>
      <c r="M333" s="482">
        <f t="array" ref="M333">index('Bill of Quantities'!$D:$O,match($B333,'Bill of Quantities'!$C:$C,0),match(M$2,'Bill of Quantities'!$D$2:$O$2,0))</f>
        <v>0.03125</v>
      </c>
      <c r="N333" s="482">
        <f t="array" ref="N333">index('Bill of Quantities'!$D:$O,match($B333,'Bill of Quantities'!$C:$C,0),match(N$2,'Bill of Quantities'!$D$2:$O$2,0))</f>
        <v>0.4501605385</v>
      </c>
      <c r="O333" s="463">
        <f t="shared" ref="O333:R333" si="602">$A333*F333</f>
        <v>0.00001809557368</v>
      </c>
      <c r="P333" s="464">
        <f t="shared" si="602"/>
        <v>0.1393359174</v>
      </c>
      <c r="Q333" s="464">
        <f t="shared" si="602"/>
        <v>0</v>
      </c>
      <c r="R333" s="461">
        <f t="shared" si="602"/>
        <v>4</v>
      </c>
      <c r="S333" s="483">
        <f t="shared" ref="S333:U333" si="603">$A333*L333</f>
        <v>1.675642154</v>
      </c>
      <c r="T333" s="483">
        <f t="shared" si="603"/>
        <v>0.125</v>
      </c>
      <c r="U333" s="483">
        <f t="shared" si="603"/>
        <v>1.800642154</v>
      </c>
      <c r="V333" s="465" t="str">
        <f t="shared" si="576"/>
        <v>Roof frame 1221 x 5780 (clerestory upper)</v>
      </c>
      <c r="W333" s="354">
        <f t="array" ref="W333">A333*index('Project Costs'!A:A,match(V333,'Project Costs'!B:B,0),1)</f>
        <v>0</v>
      </c>
      <c r="X333" s="354">
        <f t="shared" si="579"/>
        <v>0</v>
      </c>
      <c r="Y333" s="354"/>
      <c r="Z333" s="354"/>
      <c r="AA333" s="354"/>
      <c r="AB333" s="354"/>
      <c r="AC333" s="354"/>
    </row>
    <row r="334">
      <c r="A334" s="354"/>
      <c r="B334" s="354"/>
      <c r="C334" s="461"/>
      <c r="D334" s="461"/>
      <c r="E334" s="461"/>
      <c r="F334" s="462"/>
      <c r="G334" s="461"/>
      <c r="H334" s="461"/>
      <c r="I334" s="461"/>
      <c r="J334" s="461"/>
      <c r="K334" s="461"/>
      <c r="L334" s="461"/>
      <c r="M334" s="461"/>
      <c r="N334" s="461"/>
      <c r="O334" s="463"/>
      <c r="P334" s="464"/>
      <c r="Q334" s="464"/>
      <c r="R334" s="461"/>
      <c r="S334" s="461"/>
      <c r="T334" s="354"/>
      <c r="U334" s="354"/>
      <c r="V334" s="465"/>
      <c r="W334" s="354"/>
      <c r="X334" s="354"/>
      <c r="Y334" s="354"/>
      <c r="Z334" s="354"/>
      <c r="AA334" s="354"/>
      <c r="AB334" s="354"/>
      <c r="AC334" s="354"/>
    </row>
    <row r="335">
      <c r="A335" s="468" t="s">
        <v>127</v>
      </c>
      <c r="B335" s="469"/>
      <c r="C335" s="487">
        <f>1689+22</f>
        <v>1711</v>
      </c>
      <c r="D335" s="487">
        <f>6+100+22</f>
        <v>128</v>
      </c>
      <c r="E335" s="487">
        <f>5780+44</f>
        <v>5824</v>
      </c>
      <c r="F335" s="488">
        <f>E335*D335*C335*0.0000000001</f>
        <v>0.1275502592</v>
      </c>
      <c r="G335" s="473"/>
      <c r="H335" s="473"/>
      <c r="I335" s="473"/>
      <c r="J335" s="470"/>
      <c r="K335" s="470"/>
      <c r="L335" s="470"/>
      <c r="M335" s="470"/>
      <c r="N335" s="470"/>
      <c r="O335" s="474"/>
      <c r="P335" s="475"/>
      <c r="Q335" s="475"/>
      <c r="R335" s="475"/>
      <c r="S335" s="504"/>
      <c r="T335" s="504"/>
      <c r="U335" s="504"/>
      <c r="V335" s="465" t="str">
        <f t="shared" ref="V335:V349" si="606">$A$335</f>
        <v>Roof frame 1689 x 5780 (clerestory upper edge)</v>
      </c>
      <c r="W335" s="476"/>
      <c r="X335" s="476"/>
      <c r="Y335" s="476">
        <f>C335*E335*0.000001</f>
        <v>9.964864</v>
      </c>
      <c r="Z335" s="476"/>
      <c r="AA335" s="476"/>
      <c r="AB335" s="476"/>
      <c r="AC335" s="476"/>
    </row>
    <row r="336">
      <c r="A336" s="478">
        <v>2.0</v>
      </c>
      <c r="B336" s="354" t="str">
        <f>'Bill of Quantities'!$C$124</f>
        <v>Roof Main Beam 46 x 96 x 1689</v>
      </c>
      <c r="C336" s="479">
        <f t="array" ref="C336">index('Bill of Quantities'!$D:$O,match($B336,'Bill of Quantities'!$C:$C,0),match(C$2,'Bill of Quantities'!$D$2:$O$2,0))</f>
        <v>46</v>
      </c>
      <c r="D336" s="479">
        <f t="array" ref="D336">index('Bill of Quantities'!$D:$O,match($B336,'Bill of Quantities'!$C:$C,0),match(D$2,'Bill of Quantities'!$D$2:$O$2,0))</f>
        <v>96</v>
      </c>
      <c r="E336" s="479">
        <f t="array" ref="E336">index('Bill of Quantities'!$D:$O,match($B336,'Bill of Quantities'!$C:$C,0),match(E$2,'Bill of Quantities'!$D$2:$O$2,0))</f>
        <v>1689</v>
      </c>
      <c r="F336" s="480">
        <f t="array" ref="F336">index('Bill of Quantities'!$D:$O,match($B336,'Bill of Quantities'!$C:$C,0),match(F$2,'Bill of Quantities'!$D$2:$O$2,0))</f>
        <v>0.007458624</v>
      </c>
      <c r="G336" s="481">
        <f t="array" ref="G336">index('Bill of Quantities'!$D:$O,match($B336,'Bill of Quantities'!$C:$C,0),match(G$2,'Bill of Quantities'!$D$2:$O$2,0))</f>
        <v>4.184288064</v>
      </c>
      <c r="H336" s="481">
        <f t="array" ref="H336">index('Bill of Quantities'!$D:$O,match($B336,'Bill of Quantities'!$C:$C,0),match(H$2,'Bill of Quantities'!$D$2:$O$2,0))</f>
        <v>6.740127291</v>
      </c>
      <c r="I336" s="479">
        <f t="array" ref="I336">index('Bill of Quantities'!$D:$O,match($B336,'Bill of Quantities'!$C:$C,0),match(I$2,'Bill of Quantities'!$D$2:$O$2,0))</f>
        <v>5</v>
      </c>
      <c r="J336" s="479" t="str">
        <f t="array" ref="J336">index('Bill of Quantities'!$D:$O,match($B336,'Bill of Quantities'!$C:$C,0),match(J$2,'Bill of Quantities'!$D$2:$O$2,0))</f>
        <v>Roof</v>
      </c>
      <c r="K336" s="479" t="str">
        <f t="array" ref="K336">index('Bill of Quantities'!$D:$O,match($B336,'Bill of Quantities'!$C:$C,0),match(K$2,'Bill of Quantities'!$D$2:$O$2,0))</f>
        <v>Main Beam</v>
      </c>
      <c r="L336" s="482">
        <f t="array" ref="L336">index('Bill of Quantities'!$D:$O,match($B336,'Bill of Quantities'!$C:$C,0),match(L$2,'Bill of Quantities'!$D$2:$O$2,0))</f>
        <v>2.11159872</v>
      </c>
      <c r="M336" s="482">
        <f t="array" ref="M336">index('Bill of Quantities'!$D:$O,match($B336,'Bill of Quantities'!$C:$C,0),match(M$2,'Bill of Quantities'!$D$2:$O$2,0))</f>
        <v>0.15625</v>
      </c>
      <c r="N336" s="482">
        <f t="array" ref="N336">index('Bill of Quantities'!$D:$O,match($B336,'Bill of Quantities'!$C:$C,0),match(N$2,'Bill of Quantities'!$D$2:$O$2,0))</f>
        <v>2.26784872</v>
      </c>
      <c r="O336" s="463">
        <f t="shared" ref="O336:R336" si="604">$A336*F336</f>
        <v>0.014917248</v>
      </c>
      <c r="P336" s="464">
        <f t="shared" si="604"/>
        <v>8.368576128</v>
      </c>
      <c r="Q336" s="464">
        <f t="shared" si="604"/>
        <v>13.48025458</v>
      </c>
      <c r="R336" s="461">
        <f t="shared" si="604"/>
        <v>10</v>
      </c>
      <c r="S336" s="483">
        <f t="shared" ref="S336:U336" si="605">$A336*L336</f>
        <v>4.22319744</v>
      </c>
      <c r="T336" s="483">
        <f t="shared" si="605"/>
        <v>0.3125</v>
      </c>
      <c r="U336" s="483">
        <f t="shared" si="605"/>
        <v>4.53569744</v>
      </c>
      <c r="V336" s="465" t="str">
        <f t="shared" si="606"/>
        <v>Roof frame 1689 x 5780 (clerestory upper edge)</v>
      </c>
      <c r="W336" s="354">
        <f t="array" ref="W336">A336*index('Project Costs'!A:A,match(V336,'Project Costs'!B:B,0),1)</f>
        <v>0</v>
      </c>
      <c r="X336" s="354">
        <f t="shared" ref="X336:X349" si="609">W336*R336/60</f>
        <v>0</v>
      </c>
      <c r="Y336" s="354"/>
      <c r="Z336" s="354"/>
      <c r="AA336" s="354"/>
      <c r="AB336" s="354"/>
      <c r="AC336" s="354"/>
    </row>
    <row r="337">
      <c r="A337" s="478">
        <v>4.0</v>
      </c>
      <c r="B337" s="354" t="str">
        <f>'Bill of Quantities'!$C$130</f>
        <v>Roof Sub Beam 46 x 96 x 5680</v>
      </c>
      <c r="C337" s="479">
        <f t="array" ref="C337">index('Bill of Quantities'!$D:$O,match($B337,'Bill of Quantities'!$C:$C,0),match(C$2,'Bill of Quantities'!$D$2:$O$2,0))</f>
        <v>46</v>
      </c>
      <c r="D337" s="479">
        <f t="array" ref="D337">index('Bill of Quantities'!$D:$O,match($B337,'Bill of Quantities'!$C:$C,0),match(D$2,'Bill of Quantities'!$D$2:$O$2,0))</f>
        <v>96</v>
      </c>
      <c r="E337" s="479">
        <f t="array" ref="E337">index('Bill of Quantities'!$D:$O,match($B337,'Bill of Quantities'!$C:$C,0),match(E$2,'Bill of Quantities'!$D$2:$O$2,0))</f>
        <v>5680</v>
      </c>
      <c r="F337" s="480">
        <f t="array" ref="F337">index('Bill of Quantities'!$D:$O,match($B337,'Bill of Quantities'!$C:$C,0),match(F$2,'Bill of Quantities'!$D$2:$O$2,0))</f>
        <v>0.02508288</v>
      </c>
      <c r="G337" s="481">
        <f t="array" ref="G337">index('Bill of Quantities'!$D:$O,match($B337,'Bill of Quantities'!$C:$C,0),match(G$2,'Bill of Quantities'!$D$2:$O$2,0))</f>
        <v>14.07149568</v>
      </c>
      <c r="H337" s="481">
        <f t="array" ref="H337">index('Bill of Quantities'!$D:$O,match($B337,'Bill of Quantities'!$C:$C,0),match(H$2,'Bill of Quantities'!$D$2:$O$2,0))</f>
        <v>22.66662109</v>
      </c>
      <c r="I337" s="479">
        <f t="array" ref="I337">index('Bill of Quantities'!$D:$O,match($B337,'Bill of Quantities'!$C:$C,0),match(I$2,'Bill of Quantities'!$D$2:$O$2,0))</f>
        <v>5</v>
      </c>
      <c r="J337" s="479" t="str">
        <f t="array" ref="J337">index('Bill of Quantities'!$D:$O,match($B337,'Bill of Quantities'!$C:$C,0),match(J$2,'Bill of Quantities'!$D$2:$O$2,0))</f>
        <v>Roof</v>
      </c>
      <c r="K337" s="479" t="str">
        <f t="array" ref="K337">index('Bill of Quantities'!$D:$O,match($B337,'Bill of Quantities'!$C:$C,0),match(K$2,'Bill of Quantities'!$D$2:$O$2,0))</f>
        <v>Sub Beam</v>
      </c>
      <c r="L337" s="482">
        <f t="array" ref="L337">index('Bill of Quantities'!$D:$O,match($B337,'Bill of Quantities'!$C:$C,0),match(L$2,'Bill of Quantities'!$D$2:$O$2,0))</f>
        <v>6.398784</v>
      </c>
      <c r="M337" s="482">
        <f t="array" ref="M337">index('Bill of Quantities'!$D:$O,match($B337,'Bill of Quantities'!$C:$C,0),match(M$2,'Bill of Quantities'!$D$2:$O$2,0))</f>
        <v>0.15625</v>
      </c>
      <c r="N337" s="482">
        <f t="array" ref="N337">index('Bill of Quantities'!$D:$O,match($B337,'Bill of Quantities'!$C:$C,0),match(N$2,'Bill of Quantities'!$D$2:$O$2,0))</f>
        <v>6.555034</v>
      </c>
      <c r="O337" s="463">
        <f t="shared" ref="O337:R337" si="607">$A337*F337</f>
        <v>0.10033152</v>
      </c>
      <c r="P337" s="464">
        <f t="shared" si="607"/>
        <v>56.28598272</v>
      </c>
      <c r="Q337" s="464">
        <f t="shared" si="607"/>
        <v>90.66648435</v>
      </c>
      <c r="R337" s="461">
        <f t="shared" si="607"/>
        <v>20</v>
      </c>
      <c r="S337" s="483">
        <f t="shared" ref="S337:U337" si="608">$A337*L337</f>
        <v>25.595136</v>
      </c>
      <c r="T337" s="483">
        <f t="shared" si="608"/>
        <v>0.625</v>
      </c>
      <c r="U337" s="483">
        <f t="shared" si="608"/>
        <v>26.220136</v>
      </c>
      <c r="V337" s="465" t="str">
        <f t="shared" si="606"/>
        <v>Roof frame 1689 x 5780 (clerestory upper edge)</v>
      </c>
      <c r="W337" s="354">
        <f t="array" ref="W337">A337*index('Project Costs'!A:A,match(V337,'Project Costs'!B:B,0),1)</f>
        <v>0</v>
      </c>
      <c r="X337" s="354">
        <f t="shared" si="609"/>
        <v>0</v>
      </c>
      <c r="Y337" s="354"/>
      <c r="Z337" s="354"/>
      <c r="AA337" s="354"/>
      <c r="AB337" s="354"/>
      <c r="AC337" s="354"/>
    </row>
    <row r="338">
      <c r="A338" s="478">
        <v>6.0</v>
      </c>
      <c r="B338" s="354" t="str">
        <f>'Bill of Quantities'!$C$132</f>
        <v>Roof Support Block 46 x 96 x 548</v>
      </c>
      <c r="C338" s="479">
        <f t="array" ref="C338">index('Bill of Quantities'!$D:$O,match($B338,'Bill of Quantities'!$C:$C,0),match(C$2,'Bill of Quantities'!$D$2:$O$2,0))</f>
        <v>46</v>
      </c>
      <c r="D338" s="479">
        <f t="array" ref="D338">index('Bill of Quantities'!$D:$O,match($B338,'Bill of Quantities'!$C:$C,0),match(D$2,'Bill of Quantities'!$D$2:$O$2,0))</f>
        <v>96</v>
      </c>
      <c r="E338" s="479">
        <f t="array" ref="E338">index('Bill of Quantities'!$D:$O,match($B338,'Bill of Quantities'!$C:$C,0),match(E$2,'Bill of Quantities'!$D$2:$O$2,0))</f>
        <v>548</v>
      </c>
      <c r="F338" s="480">
        <f t="array" ref="F338">index('Bill of Quantities'!$D:$O,match($B338,'Bill of Quantities'!$C:$C,0),match(F$2,'Bill of Quantities'!$D$2:$O$2,0))</f>
        <v>0.002419968</v>
      </c>
      <c r="G338" s="481">
        <f t="array" ref="G338">index('Bill of Quantities'!$D:$O,match($B338,'Bill of Quantities'!$C:$C,0),match(G$2,'Bill of Quantities'!$D$2:$O$2,0))</f>
        <v>1.357602048</v>
      </c>
      <c r="H338" s="481">
        <f t="array" ref="H338">index('Bill of Quantities'!$D:$O,match($B338,'Bill of Quantities'!$C:$C,0),match(H$2,'Bill of Quantities'!$D$2:$O$2,0))</f>
        <v>2.186850063</v>
      </c>
      <c r="I338" s="479">
        <f t="array" ref="I338">index('Bill of Quantities'!$D:$O,match($B338,'Bill of Quantities'!$C:$C,0),match(I$2,'Bill of Quantities'!$D$2:$O$2,0))</f>
        <v>5</v>
      </c>
      <c r="J338" s="479" t="str">
        <f t="array" ref="J338">index('Bill of Quantities'!$D:$O,match($B338,'Bill of Quantities'!$C:$C,0),match(J$2,'Bill of Quantities'!$D$2:$O$2,0))</f>
        <v>Roof</v>
      </c>
      <c r="K338" s="479" t="str">
        <f t="array" ref="K338">index('Bill of Quantities'!$D:$O,match($B338,'Bill of Quantities'!$C:$C,0),match(K$2,'Bill of Quantities'!$D$2:$O$2,0))</f>
        <v>Support Block</v>
      </c>
      <c r="L338" s="482">
        <f t="array" ref="L338">index('Bill of Quantities'!$D:$O,match($B338,'Bill of Quantities'!$C:$C,0),match(L$2,'Bill of Quantities'!$D$2:$O$2,0))</f>
        <v>0.6816096</v>
      </c>
      <c r="M338" s="482">
        <f t="array" ref="M338">index('Bill of Quantities'!$D:$O,match($B338,'Bill of Quantities'!$C:$C,0),match(M$2,'Bill of Quantities'!$D$2:$O$2,0))</f>
        <v>0.15625</v>
      </c>
      <c r="N338" s="482">
        <f t="array" ref="N338">index('Bill of Quantities'!$D:$O,match($B338,'Bill of Quantities'!$C:$C,0),match(N$2,'Bill of Quantities'!$D$2:$O$2,0))</f>
        <v>0.8378596</v>
      </c>
      <c r="O338" s="463">
        <f t="shared" ref="O338:R338" si="610">$A338*F338</f>
        <v>0.014519808</v>
      </c>
      <c r="P338" s="464">
        <f t="shared" si="610"/>
        <v>8.145612288</v>
      </c>
      <c r="Q338" s="464">
        <f t="shared" si="610"/>
        <v>13.12110038</v>
      </c>
      <c r="R338" s="461">
        <f t="shared" si="610"/>
        <v>30</v>
      </c>
      <c r="S338" s="483">
        <f t="shared" ref="S338:U338" si="611">$A338*L338</f>
        <v>4.0896576</v>
      </c>
      <c r="T338" s="483">
        <f t="shared" si="611"/>
        <v>0.9375</v>
      </c>
      <c r="U338" s="483">
        <f t="shared" si="611"/>
        <v>5.0271576</v>
      </c>
      <c r="V338" s="465" t="str">
        <f t="shared" si="606"/>
        <v>Roof frame 1689 x 5780 (clerestory upper edge)</v>
      </c>
      <c r="W338" s="354">
        <f t="array" ref="W338">A338*index('Project Costs'!A:A,match(V338,'Project Costs'!B:B,0),1)</f>
        <v>0</v>
      </c>
      <c r="X338" s="354">
        <f t="shared" si="609"/>
        <v>0</v>
      </c>
      <c r="Y338" s="354"/>
      <c r="Z338" s="354"/>
      <c r="AA338" s="354"/>
      <c r="AB338" s="354"/>
      <c r="AC338" s="354"/>
    </row>
    <row r="339">
      <c r="A339" s="478">
        <v>4.0</v>
      </c>
      <c r="B339" s="354" t="str">
        <f>'Bill of Quantities'!$C$131</f>
        <v>Roof Support Block 46 x 96 x 325</v>
      </c>
      <c r="C339" s="479">
        <f t="array" ref="C339">index('Bill of Quantities'!$D:$O,match($B339,'Bill of Quantities'!$C:$C,0),match(C$2,'Bill of Quantities'!$D$2:$O$2,0))</f>
        <v>46</v>
      </c>
      <c r="D339" s="479">
        <f t="array" ref="D339">index('Bill of Quantities'!$D:$O,match($B339,'Bill of Quantities'!$C:$C,0),match(D$2,'Bill of Quantities'!$D$2:$O$2,0))</f>
        <v>96</v>
      </c>
      <c r="E339" s="479">
        <f t="array" ref="E339">index('Bill of Quantities'!$D:$O,match($B339,'Bill of Quantities'!$C:$C,0),match(E$2,'Bill of Quantities'!$D$2:$O$2,0))</f>
        <v>325</v>
      </c>
      <c r="F339" s="480">
        <f t="array" ref="F339">index('Bill of Quantities'!$D:$O,match($B339,'Bill of Quantities'!$C:$C,0),match(F$2,'Bill of Quantities'!$D$2:$O$2,0))</f>
        <v>0.0014352</v>
      </c>
      <c r="G339" s="481">
        <f t="array" ref="G339">index('Bill of Quantities'!$D:$O,match($B339,'Bill of Quantities'!$C:$C,0),match(G$2,'Bill of Quantities'!$D$2:$O$2,0))</f>
        <v>0.8051472</v>
      </c>
      <c r="H339" s="481">
        <f t="array" ref="H339">index('Bill of Quantities'!$D:$O,match($B339,'Bill of Quantities'!$C:$C,0),match(H$2,'Bill of Quantities'!$D$2:$O$2,0))</f>
        <v>1.296945749</v>
      </c>
      <c r="I339" s="479">
        <f t="array" ref="I339">index('Bill of Quantities'!$D:$O,match($B339,'Bill of Quantities'!$C:$C,0),match(I$2,'Bill of Quantities'!$D$2:$O$2,0))</f>
        <v>5</v>
      </c>
      <c r="J339" s="479" t="str">
        <f t="array" ref="J339">index('Bill of Quantities'!$D:$O,match($B339,'Bill of Quantities'!$C:$C,0),match(J$2,'Bill of Quantities'!$D$2:$O$2,0))</f>
        <v>Roof</v>
      </c>
      <c r="K339" s="479" t="str">
        <f t="array" ref="K339">index('Bill of Quantities'!$D:$O,match($B339,'Bill of Quantities'!$C:$C,0),match(K$2,'Bill of Quantities'!$D$2:$O$2,0))</f>
        <v>Support Block</v>
      </c>
      <c r="L339" s="482">
        <f t="array" ref="L339">index('Bill of Quantities'!$D:$O,match($B339,'Bill of Quantities'!$C:$C,0),match(L$2,'Bill of Quantities'!$D$2:$O$2,0))</f>
        <v>0.381701376</v>
      </c>
      <c r="M339" s="482">
        <f t="array" ref="M339">index('Bill of Quantities'!$D:$O,match($B339,'Bill of Quantities'!$C:$C,0),match(M$2,'Bill of Quantities'!$D$2:$O$2,0))</f>
        <v>0.15625</v>
      </c>
      <c r="N339" s="482">
        <f t="array" ref="N339">index('Bill of Quantities'!$D:$O,match($B339,'Bill of Quantities'!$C:$C,0),match(N$2,'Bill of Quantities'!$D$2:$O$2,0))</f>
        <v>0.537951376</v>
      </c>
      <c r="O339" s="463">
        <f t="shared" ref="O339:R339" si="612">$A339*F339</f>
        <v>0.0057408</v>
      </c>
      <c r="P339" s="464">
        <f t="shared" si="612"/>
        <v>3.2205888</v>
      </c>
      <c r="Q339" s="464">
        <f t="shared" si="612"/>
        <v>5.187782995</v>
      </c>
      <c r="R339" s="461">
        <f t="shared" si="612"/>
        <v>20</v>
      </c>
      <c r="S339" s="483">
        <f t="shared" ref="S339:U339" si="613">$A339*L339</f>
        <v>1.526805504</v>
      </c>
      <c r="T339" s="483">
        <f t="shared" si="613"/>
        <v>0.625</v>
      </c>
      <c r="U339" s="483">
        <f t="shared" si="613"/>
        <v>2.151805504</v>
      </c>
      <c r="V339" s="465" t="str">
        <f t="shared" si="606"/>
        <v>Roof frame 1689 x 5780 (clerestory upper edge)</v>
      </c>
      <c r="W339" s="354">
        <f t="array" ref="W339">A339*index('Project Costs'!A:A,match(V339,'Project Costs'!B:B,0),1)</f>
        <v>0</v>
      </c>
      <c r="X339" s="354">
        <f t="shared" si="609"/>
        <v>0</v>
      </c>
      <c r="Y339" s="354"/>
      <c r="Z339" s="354"/>
      <c r="AA339" s="354"/>
      <c r="AB339" s="354"/>
      <c r="AC339" s="354"/>
    </row>
    <row r="340">
      <c r="A340" s="478">
        <v>13.0</v>
      </c>
      <c r="B340" s="354" t="str">
        <f>'Bill of Quantities'!$C$110</f>
        <v>Back Batten 22 x 46 x 1689</v>
      </c>
      <c r="C340" s="479">
        <f t="array" ref="C340">index('Bill of Quantities'!$D:$O,match($B340,'Bill of Quantities'!$C:$C,0),match(C$2,'Bill of Quantities'!$D$2:$O$2,0))</f>
        <v>22</v>
      </c>
      <c r="D340" s="479">
        <f t="array" ref="D340">index('Bill of Quantities'!$D:$O,match($B340,'Bill of Quantities'!$C:$C,0),match(D$2,'Bill of Quantities'!$D$2:$O$2,0))</f>
        <v>46</v>
      </c>
      <c r="E340" s="479">
        <f t="array" ref="E340">index('Bill of Quantities'!$D:$O,match($B340,'Bill of Quantities'!$C:$C,0),match(E$2,'Bill of Quantities'!$D$2:$O$2,0))</f>
        <v>1689</v>
      </c>
      <c r="F340" s="480">
        <f t="array" ref="F340">index('Bill of Quantities'!$D:$O,match($B340,'Bill of Quantities'!$C:$C,0),match(F$2,'Bill of Quantities'!$D$2:$O$2,0))</f>
        <v>0.001709268</v>
      </c>
      <c r="G340" s="481">
        <f t="array" ref="G340">index('Bill of Quantities'!$D:$O,match($B340,'Bill of Quantities'!$C:$C,0),match(G$2,'Bill of Quantities'!$D$2:$O$2,0))</f>
        <v>0.958899348</v>
      </c>
      <c r="H340" s="481">
        <f t="array" ref="H340">index('Bill of Quantities'!$D:$O,match($B340,'Bill of Quantities'!$C:$C,0),match(H$2,'Bill of Quantities'!$D$2:$O$2,0))</f>
        <v>1.544612504</v>
      </c>
      <c r="I340" s="479">
        <f t="array" ref="I340">index('Bill of Quantities'!$D:$O,match($B340,'Bill of Quantities'!$C:$C,0),match(I$2,'Bill of Quantities'!$D$2:$O$2,0))</f>
        <v>5</v>
      </c>
      <c r="J340" s="479" t="str">
        <f t="array" ref="J340">index('Bill of Quantities'!$D:$O,match($B340,'Bill of Quantities'!$C:$C,0),match(J$2,'Bill of Quantities'!$D$2:$O$2,0))</f>
        <v>Back</v>
      </c>
      <c r="K340" s="479" t="str">
        <f t="array" ref="K340">index('Bill of Quantities'!$D:$O,match($B340,'Bill of Quantities'!$C:$C,0),match(K$2,'Bill of Quantities'!$D$2:$O$2,0))</f>
        <v>Batten</v>
      </c>
      <c r="L340" s="482">
        <f t="array" ref="L340">index('Bill of Quantities'!$D:$O,match($B340,'Bill of Quantities'!$C:$C,0),match(L$2,'Bill of Quantities'!$D$2:$O$2,0))</f>
        <v>0.42546504</v>
      </c>
      <c r="M340" s="482">
        <f t="array" ref="M340">index('Bill of Quantities'!$D:$O,match($B340,'Bill of Quantities'!$C:$C,0),match(M$2,'Bill of Quantities'!$D$2:$O$2,0))</f>
        <v>0.15625</v>
      </c>
      <c r="N340" s="482">
        <f t="array" ref="N340">index('Bill of Quantities'!$D:$O,match($B340,'Bill of Quantities'!$C:$C,0),match(N$2,'Bill of Quantities'!$D$2:$O$2,0))</f>
        <v>0.58171504</v>
      </c>
      <c r="O340" s="463">
        <f t="shared" ref="O340:R340" si="614">$A340*F340</f>
        <v>0.022220484</v>
      </c>
      <c r="P340" s="464">
        <f t="shared" si="614"/>
        <v>12.46569152</v>
      </c>
      <c r="Q340" s="464">
        <f t="shared" si="614"/>
        <v>20.07996256</v>
      </c>
      <c r="R340" s="461">
        <f t="shared" si="614"/>
        <v>65</v>
      </c>
      <c r="S340" s="483">
        <f t="shared" ref="S340:U340" si="615">$A340*L340</f>
        <v>5.53104552</v>
      </c>
      <c r="T340" s="483">
        <f t="shared" si="615"/>
        <v>2.03125</v>
      </c>
      <c r="U340" s="483">
        <f t="shared" si="615"/>
        <v>7.56229552</v>
      </c>
      <c r="V340" s="465" t="str">
        <f t="shared" si="606"/>
        <v>Roof frame 1689 x 5780 (clerestory upper edge)</v>
      </c>
      <c r="W340" s="354">
        <f t="array" ref="W340">A340*index('Project Costs'!A:A,match(V340,'Project Costs'!B:B,0),1)</f>
        <v>0</v>
      </c>
      <c r="X340" s="354">
        <f t="shared" si="609"/>
        <v>0</v>
      </c>
      <c r="Y340" s="354"/>
      <c r="Z340" s="354"/>
      <c r="AA340" s="354"/>
      <c r="AB340" s="354"/>
      <c r="AC340" s="354"/>
    </row>
    <row r="341">
      <c r="A341" s="478">
        <v>33.0</v>
      </c>
      <c r="B341" s="354" t="str">
        <f>'Bill of Quantities'!$C$114</f>
        <v>Facade Vertical Shiplap 22 x 96 x 1221</v>
      </c>
      <c r="C341" s="479">
        <f t="array" ref="C341">index('Bill of Quantities'!$D:$O,match($B341,'Bill of Quantities'!$C:$C,0),match(C$2,'Bill of Quantities'!$D$2:$O$2,0))</f>
        <v>22</v>
      </c>
      <c r="D341" s="479">
        <f t="array" ref="D341">index('Bill of Quantities'!$D:$O,match($B341,'Bill of Quantities'!$C:$C,0),match(D$2,'Bill of Quantities'!$D$2:$O$2,0))</f>
        <v>96</v>
      </c>
      <c r="E341" s="479">
        <f t="array" ref="E341">index('Bill of Quantities'!$D:$O,match($B341,'Bill of Quantities'!$C:$C,0),match(E$2,'Bill of Quantities'!$D$2:$O$2,0))</f>
        <v>1221</v>
      </c>
      <c r="F341" s="480">
        <f t="array" ref="F341">index('Bill of Quantities'!$D:$O,match($B341,'Bill of Quantities'!$C:$C,0),match(F$2,'Bill of Quantities'!$D$2:$O$2,0))</f>
        <v>0.002578752</v>
      </c>
      <c r="G341" s="481">
        <f t="array" ref="G341">index('Bill of Quantities'!$D:$O,match($B341,'Bill of Quantities'!$C:$C,0),match(G$2,'Bill of Quantities'!$D$2:$O$2,0))</f>
        <v>1.446679872</v>
      </c>
      <c r="H341" s="481">
        <f t="array" ref="H341">index('Bill of Quantities'!$D:$O,match($B341,'Bill of Quantities'!$C:$C,0),match(H$2,'Bill of Quantities'!$D$2:$O$2,0))</f>
        <v>2.330338241</v>
      </c>
      <c r="I341" s="479">
        <f t="array" ref="I341">index('Bill of Quantities'!$D:$O,match($B341,'Bill of Quantities'!$C:$C,0),match(I$2,'Bill of Quantities'!$D$2:$O$2,0))</f>
        <v>10</v>
      </c>
      <c r="J341" s="479" t="str">
        <f t="array" ref="J341">index('Bill of Quantities'!$D:$O,match($B341,'Bill of Quantities'!$C:$C,0),match(J$2,'Bill of Quantities'!$D$2:$O$2,0))</f>
        <v>Facade</v>
      </c>
      <c r="K341" s="479" t="str">
        <f t="array" ref="K341">index('Bill of Quantities'!$D:$O,match($B341,'Bill of Quantities'!$C:$C,0),match(K$2,'Bill of Quantities'!$D$2:$O$2,0))</f>
        <v>Vertical Shiplap</v>
      </c>
      <c r="L341" s="482">
        <f t="array" ref="L341">index('Bill of Quantities'!$D:$O,match($B341,'Bill of Quantities'!$C:$C,0),match(L$2,'Bill of Quantities'!$D$2:$O$2,0))</f>
        <v>0.837408</v>
      </c>
      <c r="M341" s="482">
        <f t="array" ref="M341">index('Bill of Quantities'!$D:$O,match($B341,'Bill of Quantities'!$C:$C,0),match(M$2,'Bill of Quantities'!$D$2:$O$2,0))</f>
        <v>0.3125</v>
      </c>
      <c r="N341" s="482">
        <f t="array" ref="N341">index('Bill of Quantities'!$D:$O,match($B341,'Bill of Quantities'!$C:$C,0),match(N$2,'Bill of Quantities'!$D$2:$O$2,0))</f>
        <v>1.149908</v>
      </c>
      <c r="O341" s="463">
        <f t="shared" ref="O341:R341" si="616">$A341*F341</f>
        <v>0.085098816</v>
      </c>
      <c r="P341" s="464">
        <f t="shared" si="616"/>
        <v>47.74043578</v>
      </c>
      <c r="Q341" s="464">
        <f t="shared" si="616"/>
        <v>76.90116196</v>
      </c>
      <c r="R341" s="461">
        <f t="shared" si="616"/>
        <v>330</v>
      </c>
      <c r="S341" s="483">
        <f t="shared" ref="S341:U341" si="617">$A341*L341</f>
        <v>27.634464</v>
      </c>
      <c r="T341" s="483">
        <f t="shared" si="617"/>
        <v>10.3125</v>
      </c>
      <c r="U341" s="483">
        <f t="shared" si="617"/>
        <v>37.946964</v>
      </c>
      <c r="V341" s="465" t="str">
        <f t="shared" si="606"/>
        <v>Roof frame 1689 x 5780 (clerestory upper edge)</v>
      </c>
      <c r="W341" s="354">
        <f t="array" ref="W341">A341*index('Project Costs'!A:A,match(V341,'Project Costs'!B:B,0),1)</f>
        <v>0</v>
      </c>
      <c r="X341" s="354">
        <f t="shared" si="609"/>
        <v>0</v>
      </c>
      <c r="Y341" s="354"/>
      <c r="Z341" s="354"/>
      <c r="AA341" s="354"/>
      <c r="AB341" s="354"/>
      <c r="AC341" s="354"/>
    </row>
    <row r="342">
      <c r="A342" s="478">
        <v>3.5</v>
      </c>
      <c r="B342" s="354" t="str">
        <f>'Bill of Quantities'!$C$134</f>
        <v>Roof Fascia Board 22 x 146 x 2442</v>
      </c>
      <c r="C342" s="479">
        <f t="array" ref="C342">index('Bill of Quantities'!$D:$O,match($B342,'Bill of Quantities'!$C:$C,0),match(C$2,'Bill of Quantities'!$D$2:$O$2,0))</f>
        <v>22</v>
      </c>
      <c r="D342" s="479">
        <f t="array" ref="D342">index('Bill of Quantities'!$D:$O,match($B342,'Bill of Quantities'!$C:$C,0),match(D$2,'Bill of Quantities'!$D$2:$O$2,0))</f>
        <v>146</v>
      </c>
      <c r="E342" s="479">
        <f t="array" ref="E342">index('Bill of Quantities'!$D:$O,match($B342,'Bill of Quantities'!$C:$C,0),match(E$2,'Bill of Quantities'!$D$2:$O$2,0))</f>
        <v>2442</v>
      </c>
      <c r="F342" s="480">
        <f t="array" ref="F342">index('Bill of Quantities'!$D:$O,match($B342,'Bill of Quantities'!$C:$C,0),match(F$2,'Bill of Quantities'!$D$2:$O$2,0))</f>
        <v>0.007843704</v>
      </c>
      <c r="G342" s="481">
        <f t="array" ref="G342">index('Bill of Quantities'!$D:$O,match($B342,'Bill of Quantities'!$C:$C,0),match(G$2,'Bill of Quantities'!$D$2:$O$2,0))</f>
        <v>4.400317944</v>
      </c>
      <c r="H342" s="481">
        <f t="array" ref="H342">index('Bill of Quantities'!$D:$O,match($B342,'Bill of Quantities'!$C:$C,0),match(H$2,'Bill of Quantities'!$D$2:$O$2,0))</f>
        <v>7.08811215</v>
      </c>
      <c r="I342" s="479">
        <f t="array" ref="I342">index('Bill of Quantities'!$D:$O,match($B342,'Bill of Quantities'!$C:$C,0),match(I$2,'Bill of Quantities'!$D$2:$O$2,0))</f>
        <v>5</v>
      </c>
      <c r="J342" s="479" t="str">
        <f t="array" ref="J342">index('Bill of Quantities'!$D:$O,match($B342,'Bill of Quantities'!$C:$C,0),match(J$2,'Bill of Quantities'!$D$2:$O$2,0))</f>
        <v>Roof</v>
      </c>
      <c r="K342" s="479" t="str">
        <f t="array" ref="K342">index('Bill of Quantities'!$D:$O,match($B342,'Bill of Quantities'!$C:$C,0),match(K$2,'Bill of Quantities'!$D$2:$O$2,0))</f>
        <v>Fascia Board</v>
      </c>
      <c r="L342" s="482">
        <f t="array" ref="L342">index('Bill of Quantities'!$D:$O,match($B342,'Bill of Quantities'!$C:$C,0),match(L$2,'Bill of Quantities'!$D$2:$O$2,0))</f>
        <v>2.275702</v>
      </c>
      <c r="M342" s="482">
        <f t="array" ref="M342">index('Bill of Quantities'!$D:$O,match($B342,'Bill of Quantities'!$C:$C,0),match(M$2,'Bill of Quantities'!$D$2:$O$2,0))</f>
        <v>0.15625</v>
      </c>
      <c r="N342" s="482">
        <f t="array" ref="N342">index('Bill of Quantities'!$D:$O,match($B342,'Bill of Quantities'!$C:$C,0),match(N$2,'Bill of Quantities'!$D$2:$O$2,0))</f>
        <v>2.431952</v>
      </c>
      <c r="O342" s="463">
        <f t="shared" ref="O342:R342" si="618">$A342*F342</f>
        <v>0.027452964</v>
      </c>
      <c r="P342" s="464">
        <f t="shared" si="618"/>
        <v>15.4011128</v>
      </c>
      <c r="Q342" s="464">
        <f t="shared" si="618"/>
        <v>24.80839252</v>
      </c>
      <c r="R342" s="461">
        <f t="shared" si="618"/>
        <v>17.5</v>
      </c>
      <c r="S342" s="483">
        <f t="shared" ref="S342:U342" si="619">$A342*L342</f>
        <v>7.964957</v>
      </c>
      <c r="T342" s="483">
        <f t="shared" si="619"/>
        <v>0.546875</v>
      </c>
      <c r="U342" s="483">
        <f t="shared" si="619"/>
        <v>8.511832</v>
      </c>
      <c r="V342" s="465" t="str">
        <f t="shared" si="606"/>
        <v>Roof frame 1689 x 5780 (clerestory upper edge)</v>
      </c>
      <c r="W342" s="354">
        <f t="array" ref="W342">A342*index('Project Costs'!A:A,match(V342,'Project Costs'!B:B,0),1)</f>
        <v>0</v>
      </c>
      <c r="X342" s="354">
        <f t="shared" si="609"/>
        <v>0</v>
      </c>
      <c r="Y342" s="354"/>
      <c r="Z342" s="354"/>
      <c r="AA342" s="354"/>
      <c r="AB342" s="354"/>
      <c r="AC342" s="354"/>
    </row>
    <row r="343">
      <c r="A343" s="478">
        <v>2.0</v>
      </c>
      <c r="B343" s="354" t="str">
        <f>'Bill of Quantities'!$C$53</f>
        <v>Plywood 9 x 1220 x 2440</v>
      </c>
      <c r="C343" s="479">
        <f t="array" ref="C343">index('Bill of Quantities'!$D:$O,match($B343,'Bill of Quantities'!$C:$C,0),match(C$2,'Bill of Quantities'!$D$2:$O$2,0))</f>
        <v>9</v>
      </c>
      <c r="D343" s="479">
        <f t="array" ref="D343">index('Bill of Quantities'!$D:$O,match($B343,'Bill of Quantities'!$C:$C,0),match(D$2,'Bill of Quantities'!$D$2:$O$2,0))</f>
        <v>1220</v>
      </c>
      <c r="E343" s="479">
        <f t="array" ref="E343">index('Bill of Quantities'!$D:$O,match($B343,'Bill of Quantities'!$C:$C,0),match(E$2,'Bill of Quantities'!$D$2:$O$2,0))</f>
        <v>2440</v>
      </c>
      <c r="F343" s="480">
        <f t="array" ref="F343">index('Bill of Quantities'!$D:$O,match($B343,'Bill of Quantities'!$C:$C,0),match(F$2,'Bill of Quantities'!$D$2:$O$2,0))</f>
        <v>0.0267912</v>
      </c>
      <c r="G343" s="481">
        <f t="array" ref="G343">index('Bill of Quantities'!$D:$O,match($B343,'Bill of Quantities'!$C:$C,0),match(G$2,'Bill of Quantities'!$D$2:$O$2,0))</f>
        <v>13.663512</v>
      </c>
      <c r="H343" s="481">
        <f t="array" ref="H343">index('Bill of Quantities'!$D:$O,match($B343,'Bill of Quantities'!$C:$C,0),match(H$2,'Bill of Quantities'!$D$2:$O$2,0))</f>
        <v>22.0397914</v>
      </c>
      <c r="I343" s="479">
        <f t="array" ref="I343">index('Bill of Quantities'!$D:$O,match($B343,'Bill of Quantities'!$C:$C,0),match(I$2,'Bill of Quantities'!$D$2:$O$2,0))</f>
        <v>10</v>
      </c>
      <c r="J343" s="479" t="str">
        <f t="array" ref="J343">index('Bill of Quantities'!$D:$O,match($B343,'Bill of Quantities'!$C:$C,0),match(J$2,'Bill of Quantities'!$D$2:$O$2,0))</f>
        <v>Board</v>
      </c>
      <c r="K343" s="479" t="str">
        <f t="array" ref="K343">index('Bill of Quantities'!$D:$O,match($B343,'Bill of Quantities'!$C:$C,0),match(K$2,'Bill of Quantities'!$D$2:$O$2,0))</f>
        <v>Plywood</v>
      </c>
      <c r="L343" s="482">
        <f t="array" ref="L343">index('Bill of Quantities'!$D:$O,match($B343,'Bill of Quantities'!$C:$C,0),match(L$2,'Bill of Quantities'!$D$2:$O$2,0))</f>
        <v>7.787448465</v>
      </c>
      <c r="M343" s="482">
        <f t="array" ref="M343">index('Bill of Quantities'!$D:$O,match($B343,'Bill of Quantities'!$C:$C,0),match(M$2,'Bill of Quantities'!$D$2:$O$2,0))</f>
        <v>0.3125</v>
      </c>
      <c r="N343" s="482">
        <f t="array" ref="N343">index('Bill of Quantities'!$D:$O,match($B343,'Bill of Quantities'!$C:$C,0),match(N$2,'Bill of Quantities'!$D$2:$O$2,0))</f>
        <v>8.099948465</v>
      </c>
      <c r="O343" s="463">
        <f t="shared" ref="O343:R343" si="620">$A343*F343</f>
        <v>0.0535824</v>
      </c>
      <c r="P343" s="464">
        <f t="shared" si="620"/>
        <v>27.327024</v>
      </c>
      <c r="Q343" s="464">
        <f t="shared" si="620"/>
        <v>44.07958279</v>
      </c>
      <c r="R343" s="461">
        <f t="shared" si="620"/>
        <v>20</v>
      </c>
      <c r="S343" s="483">
        <f t="shared" ref="S343:U343" si="621">$A343*L343</f>
        <v>15.57489693</v>
      </c>
      <c r="T343" s="483">
        <f t="shared" si="621"/>
        <v>0.625</v>
      </c>
      <c r="U343" s="483">
        <f t="shared" si="621"/>
        <v>16.19989693</v>
      </c>
      <c r="V343" s="465" t="str">
        <f t="shared" si="606"/>
        <v>Roof frame 1689 x 5780 (clerestory upper edge)</v>
      </c>
      <c r="W343" s="354">
        <f t="array" ref="W343">A343*index('Project Costs'!A:A,match(V343,'Project Costs'!B:B,0),1)</f>
        <v>0</v>
      </c>
      <c r="X343" s="354">
        <f t="shared" si="609"/>
        <v>0</v>
      </c>
      <c r="Y343" s="354"/>
      <c r="Z343" s="354"/>
      <c r="AA343" s="354"/>
      <c r="AB343" s="354"/>
      <c r="AC343" s="354"/>
    </row>
    <row r="344">
      <c r="A344" s="478">
        <v>6.0</v>
      </c>
      <c r="B344" s="354" t="str">
        <f>'Bill of Quantities'!$C$83</f>
        <v>Aluminium roof insulation membrane per sqm</v>
      </c>
      <c r="C344" s="479">
        <f t="array" ref="C344">index('Bill of Quantities'!$D:$O,match($B344,'Bill of Quantities'!$C:$C,0),match(C$2,'Bill of Quantities'!$D$2:$O$2,0))</f>
        <v>1000</v>
      </c>
      <c r="D344" s="479">
        <f t="array" ref="D344">index('Bill of Quantities'!$D:$O,match($B344,'Bill of Quantities'!$C:$C,0),match(D$2,'Bill of Quantities'!$D$2:$O$2,0))</f>
        <v>4</v>
      </c>
      <c r="E344" s="479">
        <f t="array" ref="E344">index('Bill of Quantities'!$D:$O,match($B344,'Bill of Quantities'!$C:$C,0),match(E$2,'Bill of Quantities'!$D$2:$O$2,0))</f>
        <v>1000</v>
      </c>
      <c r="F344" s="480">
        <f t="array" ref="F344">index('Bill of Quantities'!$D:$O,match($B344,'Bill of Quantities'!$C:$C,0),match(F$2,'Bill of Quantities'!$D$2:$O$2,0))</f>
        <v>0.004</v>
      </c>
      <c r="G344" s="481">
        <f t="array" ref="G344">index('Bill of Quantities'!$D:$O,match($B344,'Bill of Quantities'!$C:$C,0),match(G$2,'Bill of Quantities'!$D$2:$O$2,0))</f>
        <v>0.15</v>
      </c>
      <c r="H344" s="481" t="str">
        <f t="array" ref="H344">index('Bill of Quantities'!$D:$O,match($B344,'Bill of Quantities'!$C:$C,0),match(H$2,'Bill of Quantities'!$D$2:$O$2,0))</f>
        <v/>
      </c>
      <c r="I344" s="479">
        <f t="array" ref="I344">index('Bill of Quantities'!$D:$O,match($B344,'Bill of Quantities'!$C:$C,0),match(I$2,'Bill of Quantities'!$D$2:$O$2,0))</f>
        <v>6</v>
      </c>
      <c r="J344" s="479" t="str">
        <f t="array" ref="J344">index('Bill of Quantities'!$D:$O,match($B344,'Bill of Quantities'!$C:$C,0),match(J$2,'Bill of Quantities'!$D$2:$O$2,0))</f>
        <v>Insulation</v>
      </c>
      <c r="K344" s="479" t="str">
        <f t="array" ref="K344">index('Bill of Quantities'!$D:$O,match($B344,'Bill of Quantities'!$C:$C,0),match(K$2,'Bill of Quantities'!$D$2:$O$2,0))</f>
        <v>Membrane</v>
      </c>
      <c r="L344" s="482">
        <f t="array" ref="L344">index('Bill of Quantities'!$D:$O,match($B344,'Bill of Quantities'!$C:$C,0),match(L$2,'Bill of Quantities'!$D$2:$O$2,0))</f>
        <v>1.6</v>
      </c>
      <c r="M344" s="482">
        <f t="array" ref="M344">index('Bill of Quantities'!$D:$O,match($B344,'Bill of Quantities'!$C:$C,0),match(M$2,'Bill of Quantities'!$D$2:$O$2,0))</f>
        <v>0.1875</v>
      </c>
      <c r="N344" s="482">
        <f t="array" ref="N344">index('Bill of Quantities'!$D:$O,match($B344,'Bill of Quantities'!$C:$C,0),match(N$2,'Bill of Quantities'!$D$2:$O$2,0))</f>
        <v>1.7875</v>
      </c>
      <c r="O344" s="463">
        <f t="shared" ref="O344:R344" si="622">$A344*F344</f>
        <v>0.024</v>
      </c>
      <c r="P344" s="464">
        <f t="shared" si="622"/>
        <v>0.9</v>
      </c>
      <c r="Q344" s="464">
        <f t="shared" si="622"/>
        <v>0</v>
      </c>
      <c r="R344" s="461">
        <f t="shared" si="622"/>
        <v>36</v>
      </c>
      <c r="S344" s="483">
        <f t="shared" ref="S344:U344" si="623">$A344*L344</f>
        <v>9.6</v>
      </c>
      <c r="T344" s="483">
        <f t="shared" si="623"/>
        <v>1.125</v>
      </c>
      <c r="U344" s="483">
        <f t="shared" si="623"/>
        <v>10.725</v>
      </c>
      <c r="V344" s="465" t="str">
        <f t="shared" si="606"/>
        <v>Roof frame 1689 x 5780 (clerestory upper edge)</v>
      </c>
      <c r="W344" s="354">
        <f t="array" ref="W344">A344*index('Project Costs'!A:A,match(V344,'Project Costs'!B:B,0),1)</f>
        <v>0</v>
      </c>
      <c r="X344" s="354">
        <f t="shared" si="609"/>
        <v>0</v>
      </c>
      <c r="Y344" s="354"/>
      <c r="Z344" s="354"/>
      <c r="AA344" s="354"/>
      <c r="AB344" s="354"/>
      <c r="AC344" s="354"/>
    </row>
    <row r="345">
      <c r="A345" s="478">
        <f>A343*30</f>
        <v>60</v>
      </c>
      <c r="B345" s="354" t="str">
        <f>'Bill of Quantities'!$C$26</f>
        <v>Screw 4x40 semi threaded HBS440</v>
      </c>
      <c r="C345" s="479">
        <f t="array" ref="C345">index('Bill of Quantities'!$D:$O,match($B345,'Bill of Quantities'!$C:$C,0),match(C$2,'Bill of Quantities'!$D$2:$O$2,0))</f>
        <v>4</v>
      </c>
      <c r="D345" s="479" t="str">
        <f t="array" ref="D345">index('Bill of Quantities'!$D:$O,match($B345,'Bill of Quantities'!$C:$C,0),match(D$2,'Bill of Quantities'!$D$2:$O$2,0))</f>
        <v/>
      </c>
      <c r="E345" s="479">
        <f t="array" ref="E345">index('Bill of Quantities'!$D:$O,match($B345,'Bill of Quantities'!$C:$C,0),match(E$2,'Bill of Quantities'!$D$2:$O$2,0))</f>
        <v>40</v>
      </c>
      <c r="F345" s="485">
        <f t="array" ref="F345">index('Bill of Quantities'!$D:$O,match($B345,'Bill of Quantities'!$C:$C,0),match(F$2,'Bill of Quantities'!$D$2:$O$2,0))</f>
        <v>0.0000005026548246</v>
      </c>
      <c r="G345" s="481">
        <f t="array" ref="G345">index('Bill of Quantities'!$D:$O,match($B345,'Bill of Quantities'!$C:$C,0),match(G$2,'Bill of Quantities'!$D$2:$O$2,0))</f>
        <v>0.003870442149</v>
      </c>
      <c r="H345" s="481" t="str">
        <f t="array" ref="H345">index('Bill of Quantities'!$D:$O,match($B345,'Bill of Quantities'!$C:$C,0),match(H$2,'Bill of Quantities'!$D$2:$O$2,0))</f>
        <v/>
      </c>
      <c r="I345" s="479">
        <f t="array" ref="I345">index('Bill of Quantities'!$D:$O,match($B345,'Bill of Quantities'!$C:$C,0),match(I$2,'Bill of Quantities'!$D$2:$O$2,0))</f>
        <v>1</v>
      </c>
      <c r="J345" s="479" t="str">
        <f t="array" ref="J345">index('Bill of Quantities'!$D:$O,match($B345,'Bill of Quantities'!$C:$C,0),match(J$2,'Bill of Quantities'!$D$2:$O$2,0))</f>
        <v>Screw</v>
      </c>
      <c r="K345" s="479" t="str">
        <f t="array" ref="K345">index('Bill of Quantities'!$D:$O,match($B345,'Bill of Quantities'!$C:$C,0),match(K$2,'Bill of Quantities'!$D$2:$O$2,0))</f>
        <v>Boards</v>
      </c>
      <c r="L345" s="482">
        <f t="array" ref="L345">index('Bill of Quantities'!$D:$O,match($B345,'Bill of Quantities'!$C:$C,0),match(L$2,'Bill of Quantities'!$D$2:$O$2,0))</f>
        <v>0.012</v>
      </c>
      <c r="M345" s="482">
        <f t="array" ref="M345">index('Bill of Quantities'!$D:$O,match($B345,'Bill of Quantities'!$C:$C,0),match(M$2,'Bill of Quantities'!$D$2:$O$2,0))</f>
        <v>0.03125</v>
      </c>
      <c r="N345" s="482">
        <f t="array" ref="N345">index('Bill of Quantities'!$D:$O,match($B345,'Bill of Quantities'!$C:$C,0),match(N$2,'Bill of Quantities'!$D$2:$O$2,0))</f>
        <v>0.04325</v>
      </c>
      <c r="O345" s="463">
        <f t="shared" ref="O345:R345" si="624">$A345*F345</f>
        <v>0.00003015928947</v>
      </c>
      <c r="P345" s="464">
        <f t="shared" si="624"/>
        <v>0.232226529</v>
      </c>
      <c r="Q345" s="464">
        <f t="shared" si="624"/>
        <v>0</v>
      </c>
      <c r="R345" s="461">
        <f t="shared" si="624"/>
        <v>60</v>
      </c>
      <c r="S345" s="483">
        <f t="shared" ref="S345:U345" si="625">$A345*L345</f>
        <v>0.72</v>
      </c>
      <c r="T345" s="483">
        <f t="shared" si="625"/>
        <v>1.875</v>
      </c>
      <c r="U345" s="483">
        <f t="shared" si="625"/>
        <v>2.595</v>
      </c>
      <c r="V345" s="465" t="str">
        <f t="shared" si="606"/>
        <v>Roof frame 1689 x 5780 (clerestory upper edge)</v>
      </c>
      <c r="W345" s="354">
        <f t="array" ref="W345">A345*index('Project Costs'!A:A,match(V345,'Project Costs'!B:B,0),1)</f>
        <v>0</v>
      </c>
      <c r="X345" s="354">
        <f t="shared" si="609"/>
        <v>0</v>
      </c>
      <c r="Y345" s="354"/>
      <c r="Z345" s="354"/>
      <c r="AA345" s="354"/>
      <c r="AB345" s="354"/>
      <c r="AC345" s="354"/>
    </row>
    <row r="346">
      <c r="A346" s="478">
        <f>A340*5+A341*4+50*2</f>
        <v>297</v>
      </c>
      <c r="B346" s="354" t="str">
        <f>'Bill of Quantities'!$C$27</f>
        <v>Screw 4x60 semi threaded HBS460</v>
      </c>
      <c r="C346" s="479">
        <f t="array" ref="C346">index('Bill of Quantities'!$D:$O,match($B346,'Bill of Quantities'!$C:$C,0),match(C$2,'Bill of Quantities'!$D$2:$O$2,0))</f>
        <v>4</v>
      </c>
      <c r="D346" s="479" t="str">
        <f t="array" ref="D346">index('Bill of Quantities'!$D:$O,match($B346,'Bill of Quantities'!$C:$C,0),match(D$2,'Bill of Quantities'!$D$2:$O$2,0))</f>
        <v/>
      </c>
      <c r="E346" s="479">
        <f t="array" ref="E346">index('Bill of Quantities'!$D:$O,match($B346,'Bill of Quantities'!$C:$C,0),match(E$2,'Bill of Quantities'!$D$2:$O$2,0))</f>
        <v>60</v>
      </c>
      <c r="F346" s="485">
        <f t="array" ref="F346">index('Bill of Quantities'!$D:$O,match($B346,'Bill of Quantities'!$C:$C,0),match(F$2,'Bill of Quantities'!$D$2:$O$2,0))</f>
        <v>0.0000007539822369</v>
      </c>
      <c r="G346" s="481">
        <f t="array" ref="G346">index('Bill of Quantities'!$D:$O,match($B346,'Bill of Quantities'!$C:$C,0),match(G$2,'Bill of Quantities'!$D$2:$O$2,0))</f>
        <v>0.005805663224</v>
      </c>
      <c r="H346" s="481" t="str">
        <f t="array" ref="H346">index('Bill of Quantities'!$D:$O,match($B346,'Bill of Quantities'!$C:$C,0),match(H$2,'Bill of Quantities'!$D$2:$O$2,0))</f>
        <v/>
      </c>
      <c r="I346" s="479">
        <f t="array" ref="I346">index('Bill of Quantities'!$D:$O,match($B346,'Bill of Quantities'!$C:$C,0),match(I$2,'Bill of Quantities'!$D$2:$O$2,0))</f>
        <v>1</v>
      </c>
      <c r="J346" s="479" t="str">
        <f t="array" ref="J346">index('Bill of Quantities'!$D:$O,match($B346,'Bill of Quantities'!$C:$C,0),match(J$2,'Bill of Quantities'!$D$2:$O$2,0))</f>
        <v>Screw</v>
      </c>
      <c r="K346" s="479" t="str">
        <f t="array" ref="K346">index('Bill of Quantities'!$D:$O,match($B346,'Bill of Quantities'!$C:$C,0),match(K$2,'Bill of Quantities'!$D$2:$O$2,0))</f>
        <v>Back Battens</v>
      </c>
      <c r="L346" s="482">
        <f t="array" ref="L346">index('Bill of Quantities'!$D:$O,match($B346,'Bill of Quantities'!$C:$C,0),match(L$2,'Bill of Quantities'!$D$2:$O$2,0))</f>
        <v>0.018</v>
      </c>
      <c r="M346" s="482">
        <f t="array" ref="M346">index('Bill of Quantities'!$D:$O,match($B346,'Bill of Quantities'!$C:$C,0),match(M$2,'Bill of Quantities'!$D$2:$O$2,0))</f>
        <v>0.03125</v>
      </c>
      <c r="N346" s="482">
        <f t="array" ref="N346">index('Bill of Quantities'!$D:$O,match($B346,'Bill of Quantities'!$C:$C,0),match(N$2,'Bill of Quantities'!$D$2:$O$2,0))</f>
        <v>0.04925</v>
      </c>
      <c r="O346" s="463">
        <f t="shared" ref="O346:R346" si="626">$A346*F346</f>
        <v>0.0002239327243</v>
      </c>
      <c r="P346" s="464">
        <f t="shared" si="626"/>
        <v>1.724281977</v>
      </c>
      <c r="Q346" s="464">
        <f t="shared" si="626"/>
        <v>0</v>
      </c>
      <c r="R346" s="461">
        <f t="shared" si="626"/>
        <v>297</v>
      </c>
      <c r="S346" s="483">
        <f t="shared" ref="S346:U346" si="627">$A346*L346</f>
        <v>5.346</v>
      </c>
      <c r="T346" s="483">
        <f t="shared" si="627"/>
        <v>9.28125</v>
      </c>
      <c r="U346" s="483">
        <f t="shared" si="627"/>
        <v>14.62725</v>
      </c>
      <c r="V346" s="465" t="str">
        <f t="shared" si="606"/>
        <v>Roof frame 1689 x 5780 (clerestory upper edge)</v>
      </c>
      <c r="W346" s="354">
        <f t="array" ref="W346">A346*index('Project Costs'!A:A,match(V346,'Project Costs'!B:B,0),1)</f>
        <v>0</v>
      </c>
      <c r="X346" s="354">
        <f t="shared" si="609"/>
        <v>0</v>
      </c>
      <c r="Y346" s="354"/>
      <c r="Z346" s="354"/>
      <c r="AA346" s="354"/>
      <c r="AB346" s="354"/>
      <c r="AC346" s="354"/>
    </row>
    <row r="347">
      <c r="A347" s="478">
        <v>10.0</v>
      </c>
      <c r="B347" s="354" t="str">
        <f>'Bill of Quantities'!$C$29</f>
        <v>Screw 6x100 semi threaded HBS6100</v>
      </c>
      <c r="C347" s="479">
        <f t="array" ref="C347">index('Bill of Quantities'!$D:$O,match($B347,'Bill of Quantities'!$C:$C,0),match(C$2,'Bill of Quantities'!$D$2:$O$2,0))</f>
        <v>6</v>
      </c>
      <c r="D347" s="479" t="str">
        <f t="array" ref="D347">index('Bill of Quantities'!$D:$O,match($B347,'Bill of Quantities'!$C:$C,0),match(D$2,'Bill of Quantities'!$D$2:$O$2,0))</f>
        <v/>
      </c>
      <c r="E347" s="479">
        <f t="array" ref="E347">index('Bill of Quantities'!$D:$O,match($B347,'Bill of Quantities'!$C:$C,0),match(E$2,'Bill of Quantities'!$D$2:$O$2,0))</f>
        <v>100</v>
      </c>
      <c r="F347" s="485">
        <f t="array" ref="F347">index('Bill of Quantities'!$D:$O,match($B347,'Bill of Quantities'!$C:$C,0),match(F$2,'Bill of Quantities'!$D$2:$O$2,0))</f>
        <v>0.000002827433388</v>
      </c>
      <c r="G347" s="481">
        <f t="array" ref="G347">index('Bill of Quantities'!$D:$O,match($B347,'Bill of Quantities'!$C:$C,0),match(G$2,'Bill of Quantities'!$D$2:$O$2,0))</f>
        <v>0.02177123709</v>
      </c>
      <c r="H347" s="481" t="str">
        <f t="array" ref="H347">index('Bill of Quantities'!$D:$O,match($B347,'Bill of Quantities'!$C:$C,0),match(H$2,'Bill of Quantities'!$D$2:$O$2,0))</f>
        <v/>
      </c>
      <c r="I347" s="479">
        <f t="array" ref="I347">index('Bill of Quantities'!$D:$O,match($B347,'Bill of Quantities'!$C:$C,0),match(I$2,'Bill of Quantities'!$D$2:$O$2,0))</f>
        <v>1</v>
      </c>
      <c r="J347" s="479" t="str">
        <f t="array" ref="J347">index('Bill of Quantities'!$D:$O,match($B347,'Bill of Quantities'!$C:$C,0),match(J$2,'Bill of Quantities'!$D$2:$O$2,0))</f>
        <v>Screw</v>
      </c>
      <c r="K347" s="479" t="str">
        <f t="array" ref="K347">index('Bill of Quantities'!$D:$O,match($B347,'Bill of Quantities'!$C:$C,0),match(K$2,'Bill of Quantities'!$D$2:$O$2,0))</f>
        <v>Frames</v>
      </c>
      <c r="L347" s="482">
        <f t="array" ref="L347">index('Bill of Quantities'!$D:$O,match($B347,'Bill of Quantities'!$C:$C,0),match(L$2,'Bill of Quantities'!$D$2:$O$2,0))</f>
        <v>0.06</v>
      </c>
      <c r="M347" s="482">
        <f t="array" ref="M347">index('Bill of Quantities'!$D:$O,match($B347,'Bill of Quantities'!$C:$C,0),match(M$2,'Bill of Quantities'!$D$2:$O$2,0))</f>
        <v>0.03125</v>
      </c>
      <c r="N347" s="482">
        <f t="array" ref="N347">index('Bill of Quantities'!$D:$O,match($B347,'Bill of Quantities'!$C:$C,0),match(N$2,'Bill of Quantities'!$D$2:$O$2,0))</f>
        <v>0.09125</v>
      </c>
      <c r="O347" s="463">
        <f t="shared" ref="O347:R347" si="628">$A347*F347</f>
        <v>0.00002827433388</v>
      </c>
      <c r="P347" s="464">
        <f t="shared" si="628"/>
        <v>0.2177123709</v>
      </c>
      <c r="Q347" s="464">
        <f t="shared" si="628"/>
        <v>0</v>
      </c>
      <c r="R347" s="461">
        <f t="shared" si="628"/>
        <v>10</v>
      </c>
      <c r="S347" s="483">
        <f t="shared" ref="S347:U347" si="629">$A347*L347</f>
        <v>0.6</v>
      </c>
      <c r="T347" s="483">
        <f t="shared" si="629"/>
        <v>0.3125</v>
      </c>
      <c r="U347" s="483">
        <f t="shared" si="629"/>
        <v>0.9125</v>
      </c>
      <c r="V347" s="465" t="str">
        <f t="shared" si="606"/>
        <v>Roof frame 1689 x 5780 (clerestory upper edge)</v>
      </c>
      <c r="W347" s="354">
        <f t="array" ref="W347">A347*index('Project Costs'!A:A,match(V347,'Project Costs'!B:B,0),1)</f>
        <v>0</v>
      </c>
      <c r="X347" s="354">
        <f t="shared" si="609"/>
        <v>0</v>
      </c>
      <c r="Y347" s="354"/>
      <c r="Z347" s="354"/>
      <c r="AA347" s="354"/>
      <c r="AB347" s="354"/>
      <c r="AC347" s="354"/>
    </row>
    <row r="348">
      <c r="A348" s="478">
        <f>A337*4+A338*4+A339*4</f>
        <v>56</v>
      </c>
      <c r="B348" s="354" t="str">
        <f>'Bill of Quantities'!$C$30</f>
        <v>Screw 6x120 semi threaded HBS6120</v>
      </c>
      <c r="C348" s="479">
        <f t="array" ref="C348">index('Bill of Quantities'!$D:$O,match($B348,'Bill of Quantities'!$C:$C,0),match(C$2,'Bill of Quantities'!$D$2:$O$2,0))</f>
        <v>6</v>
      </c>
      <c r="D348" s="479" t="str">
        <f t="array" ref="D348">index('Bill of Quantities'!$D:$O,match($B348,'Bill of Quantities'!$C:$C,0),match(D$2,'Bill of Quantities'!$D$2:$O$2,0))</f>
        <v/>
      </c>
      <c r="E348" s="479">
        <f t="array" ref="E348">index('Bill of Quantities'!$D:$O,match($B348,'Bill of Quantities'!$C:$C,0),match(E$2,'Bill of Quantities'!$D$2:$O$2,0))</f>
        <v>120</v>
      </c>
      <c r="F348" s="485">
        <f t="array" ref="F348">index('Bill of Quantities'!$D:$O,match($B348,'Bill of Quantities'!$C:$C,0),match(F$2,'Bill of Quantities'!$D$2:$O$2,0))</f>
        <v>0.000003392920066</v>
      </c>
      <c r="G348" s="481">
        <f t="array" ref="G348">index('Bill of Quantities'!$D:$O,match($B348,'Bill of Quantities'!$C:$C,0),match(G$2,'Bill of Quantities'!$D$2:$O$2,0))</f>
        <v>0.02612548451</v>
      </c>
      <c r="H348" s="481" t="str">
        <f t="array" ref="H348">index('Bill of Quantities'!$D:$O,match($B348,'Bill of Quantities'!$C:$C,0),match(H$2,'Bill of Quantities'!$D$2:$O$2,0))</f>
        <v/>
      </c>
      <c r="I348" s="479">
        <f t="array" ref="I348">index('Bill of Quantities'!$D:$O,match($B348,'Bill of Quantities'!$C:$C,0),match(I$2,'Bill of Quantities'!$D$2:$O$2,0))</f>
        <v>1</v>
      </c>
      <c r="J348" s="479" t="str">
        <f t="array" ref="J348">index('Bill of Quantities'!$D:$O,match($B348,'Bill of Quantities'!$C:$C,0),match(J$2,'Bill of Quantities'!$D$2:$O$2,0))</f>
        <v>Screw</v>
      </c>
      <c r="K348" s="479" t="str">
        <f t="array" ref="K348">index('Bill of Quantities'!$D:$O,match($B348,'Bill of Quantities'!$C:$C,0),match(K$2,'Bill of Quantities'!$D$2:$O$2,0))</f>
        <v>Frames</v>
      </c>
      <c r="L348" s="482">
        <f t="array" ref="L348">index('Bill of Quantities'!$D:$O,match($B348,'Bill of Quantities'!$C:$C,0),match(L$2,'Bill of Quantities'!$D$2:$O$2,0))</f>
        <v>0.06</v>
      </c>
      <c r="M348" s="482">
        <f t="array" ref="M348">index('Bill of Quantities'!$D:$O,match($B348,'Bill of Quantities'!$C:$C,0),match(M$2,'Bill of Quantities'!$D$2:$O$2,0))</f>
        <v>0.03125</v>
      </c>
      <c r="N348" s="482">
        <f t="array" ref="N348">index('Bill of Quantities'!$D:$O,match($B348,'Bill of Quantities'!$C:$C,0),match(N$2,'Bill of Quantities'!$D$2:$O$2,0))</f>
        <v>0.09125</v>
      </c>
      <c r="O348" s="463">
        <f t="shared" ref="O348:R348" si="630">$A348*F348</f>
        <v>0.0001900035237</v>
      </c>
      <c r="P348" s="464">
        <f t="shared" si="630"/>
        <v>1.463027132</v>
      </c>
      <c r="Q348" s="464">
        <f t="shared" si="630"/>
        <v>0</v>
      </c>
      <c r="R348" s="461">
        <f t="shared" si="630"/>
        <v>56</v>
      </c>
      <c r="S348" s="483">
        <f t="shared" ref="S348:U348" si="631">$A348*L348</f>
        <v>3.36</v>
      </c>
      <c r="T348" s="483">
        <f t="shared" si="631"/>
        <v>1.75</v>
      </c>
      <c r="U348" s="483">
        <f t="shared" si="631"/>
        <v>5.11</v>
      </c>
      <c r="V348" s="465" t="str">
        <f t="shared" si="606"/>
        <v>Roof frame 1689 x 5780 (clerestory upper edge)</v>
      </c>
      <c r="W348" s="354">
        <f t="array" ref="W348">A348*index('Project Costs'!A:A,match(V348,'Project Costs'!B:B,0),1)</f>
        <v>0</v>
      </c>
      <c r="X348" s="354">
        <f t="shared" si="609"/>
        <v>0</v>
      </c>
      <c r="Y348" s="354"/>
      <c r="Z348" s="354"/>
      <c r="AA348" s="354"/>
      <c r="AB348" s="354"/>
      <c r="AC348" s="354"/>
    </row>
    <row r="349">
      <c r="A349" s="478">
        <v>4.0</v>
      </c>
      <c r="B349" s="354" t="str">
        <f>'Bill of Quantities'!$C$31</f>
        <v>Screw 6x160 semi threaded HBS6160</v>
      </c>
      <c r="C349" s="479">
        <f t="array" ref="C349">index('Bill of Quantities'!$D:$O,match($B349,'Bill of Quantities'!$C:$C,0),match(C$2,'Bill of Quantities'!$D$2:$O$2,0))</f>
        <v>6</v>
      </c>
      <c r="D349" s="479" t="str">
        <f t="array" ref="D349">index('Bill of Quantities'!$D:$O,match($B349,'Bill of Quantities'!$C:$C,0),match(D$2,'Bill of Quantities'!$D$2:$O$2,0))</f>
        <v/>
      </c>
      <c r="E349" s="479">
        <f t="array" ref="E349">index('Bill of Quantities'!$D:$O,match($B349,'Bill of Quantities'!$C:$C,0),match(E$2,'Bill of Quantities'!$D$2:$O$2,0))</f>
        <v>160</v>
      </c>
      <c r="F349" s="485">
        <f t="array" ref="F349">index('Bill of Quantities'!$D:$O,match($B349,'Bill of Quantities'!$C:$C,0),match(F$2,'Bill of Quantities'!$D$2:$O$2,0))</f>
        <v>0.000004523893421</v>
      </c>
      <c r="G349" s="481">
        <f t="array" ref="G349">index('Bill of Quantities'!$D:$O,match($B349,'Bill of Quantities'!$C:$C,0),match(G$2,'Bill of Quantities'!$D$2:$O$2,0))</f>
        <v>0.03483397934</v>
      </c>
      <c r="H349" s="481" t="str">
        <f t="array" ref="H349">index('Bill of Quantities'!$D:$O,match($B349,'Bill of Quantities'!$C:$C,0),match(H$2,'Bill of Quantities'!$D$2:$O$2,0))</f>
        <v/>
      </c>
      <c r="I349" s="479">
        <f t="array" ref="I349">index('Bill of Quantities'!$D:$O,match($B349,'Bill of Quantities'!$C:$C,0),match(I$2,'Bill of Quantities'!$D$2:$O$2,0))</f>
        <v>1</v>
      </c>
      <c r="J349" s="479" t="str">
        <f t="array" ref="J349">index('Bill of Quantities'!$D:$O,match($B349,'Bill of Quantities'!$C:$C,0),match(J$2,'Bill of Quantities'!$D$2:$O$2,0))</f>
        <v>Screw</v>
      </c>
      <c r="K349" s="479" t="str">
        <f t="array" ref="K349">index('Bill of Quantities'!$D:$O,match($B349,'Bill of Quantities'!$C:$C,0),match(K$2,'Bill of Quantities'!$D$2:$O$2,0))</f>
        <v>Frames</v>
      </c>
      <c r="L349" s="482">
        <f t="array" ref="L349">index('Bill of Quantities'!$D:$O,match($B349,'Bill of Quantities'!$C:$C,0),match(L$2,'Bill of Quantities'!$D$2:$O$2,0))</f>
        <v>0.4189105385</v>
      </c>
      <c r="M349" s="482">
        <f t="array" ref="M349">index('Bill of Quantities'!$D:$O,match($B349,'Bill of Quantities'!$C:$C,0),match(M$2,'Bill of Quantities'!$D$2:$O$2,0))</f>
        <v>0.03125</v>
      </c>
      <c r="N349" s="482">
        <f t="array" ref="N349">index('Bill of Quantities'!$D:$O,match($B349,'Bill of Quantities'!$C:$C,0),match(N$2,'Bill of Quantities'!$D$2:$O$2,0))</f>
        <v>0.4501605385</v>
      </c>
      <c r="O349" s="463">
        <f t="shared" ref="O349:R349" si="632">$A349*F349</f>
        <v>0.00001809557368</v>
      </c>
      <c r="P349" s="464">
        <f t="shared" si="632"/>
        <v>0.1393359174</v>
      </c>
      <c r="Q349" s="464">
        <f t="shared" si="632"/>
        <v>0</v>
      </c>
      <c r="R349" s="461">
        <f t="shared" si="632"/>
        <v>4</v>
      </c>
      <c r="S349" s="483">
        <f t="shared" ref="S349:U349" si="633">$A349*L349</f>
        <v>1.675642154</v>
      </c>
      <c r="T349" s="483">
        <f t="shared" si="633"/>
        <v>0.125</v>
      </c>
      <c r="U349" s="483">
        <f t="shared" si="633"/>
        <v>1.800642154</v>
      </c>
      <c r="V349" s="465" t="str">
        <f t="shared" si="606"/>
        <v>Roof frame 1689 x 5780 (clerestory upper edge)</v>
      </c>
      <c r="W349" s="354">
        <f t="array" ref="W349">A349*index('Project Costs'!A:A,match(V349,'Project Costs'!B:B,0),1)</f>
        <v>0</v>
      </c>
      <c r="X349" s="354">
        <f t="shared" si="609"/>
        <v>0</v>
      </c>
      <c r="Y349" s="354"/>
      <c r="Z349" s="354"/>
      <c r="AA349" s="354"/>
      <c r="AB349" s="354"/>
      <c r="AC349" s="354"/>
    </row>
    <row r="350">
      <c r="A350" s="354"/>
      <c r="B350" s="354"/>
      <c r="C350" s="461"/>
      <c r="D350" s="461"/>
      <c r="E350" s="461"/>
      <c r="F350" s="462"/>
      <c r="G350" s="461"/>
      <c r="H350" s="461"/>
      <c r="I350" s="461"/>
      <c r="J350" s="461"/>
      <c r="K350" s="461"/>
      <c r="L350" s="461"/>
      <c r="M350" s="461"/>
      <c r="N350" s="461"/>
      <c r="O350" s="463"/>
      <c r="P350" s="464"/>
      <c r="Q350" s="464"/>
      <c r="R350" s="461"/>
      <c r="S350" s="461"/>
      <c r="T350" s="354"/>
      <c r="U350" s="354"/>
      <c r="V350" s="465"/>
      <c r="W350" s="354"/>
      <c r="X350" s="354"/>
      <c r="Y350" s="354"/>
      <c r="Z350" s="354"/>
      <c r="AA350" s="354"/>
      <c r="AB350" s="354"/>
      <c r="AC350" s="354"/>
    </row>
    <row r="351">
      <c r="A351" s="468" t="s">
        <v>128</v>
      </c>
      <c r="B351" s="469"/>
      <c r="C351" s="487">
        <v>1221.0</v>
      </c>
      <c r="D351" s="487">
        <f>6+100+22</f>
        <v>128</v>
      </c>
      <c r="E351" s="487">
        <f>4194+22</f>
        <v>4216</v>
      </c>
      <c r="F351" s="488">
        <f>E351*D351*C351*0.0000000001</f>
        <v>0.0658910208</v>
      </c>
      <c r="G351" s="473"/>
      <c r="H351" s="473"/>
      <c r="I351" s="473"/>
      <c r="J351" s="470"/>
      <c r="K351" s="470"/>
      <c r="L351" s="470"/>
      <c r="M351" s="470"/>
      <c r="N351" s="470"/>
      <c r="O351" s="474"/>
      <c r="P351" s="475"/>
      <c r="Q351" s="475"/>
      <c r="R351" s="475"/>
      <c r="S351" s="504"/>
      <c r="T351" s="504"/>
      <c r="U351" s="504"/>
      <c r="V351" s="465" t="str">
        <f t="shared" ref="V351:V365" si="636">$A$351</f>
        <v>Roof frame 1221 x 4194 (clerestory lower)</v>
      </c>
      <c r="W351" s="476"/>
      <c r="X351" s="476"/>
      <c r="Y351" s="476">
        <f>C351*E351*0.000001</f>
        <v>5.147736</v>
      </c>
      <c r="Z351" s="476"/>
      <c r="AA351" s="476"/>
      <c r="AB351" s="476"/>
      <c r="AC351" s="476"/>
    </row>
    <row r="352">
      <c r="A352" s="478">
        <v>2.0</v>
      </c>
      <c r="B352" s="354" t="str">
        <f>'Bill of Quantities'!$C$121</f>
        <v>Roof Main Beam 46 x 96 x 1221</v>
      </c>
      <c r="C352" s="479">
        <f t="array" ref="C352">index('Bill of Quantities'!$D:$O,match($B352,'Bill of Quantities'!$C:$C,0),match(C$2,'Bill of Quantities'!$D$2:$O$2,0))</f>
        <v>46</v>
      </c>
      <c r="D352" s="479">
        <f t="array" ref="D352">index('Bill of Quantities'!$D:$O,match($B352,'Bill of Quantities'!$C:$C,0),match(D$2,'Bill of Quantities'!$D$2:$O$2,0))</f>
        <v>96</v>
      </c>
      <c r="E352" s="479">
        <f t="array" ref="E352">index('Bill of Quantities'!$D:$O,match($B352,'Bill of Quantities'!$C:$C,0),match(E$2,'Bill of Quantities'!$D$2:$O$2,0))</f>
        <v>1221</v>
      </c>
      <c r="F352" s="480">
        <f t="array" ref="F352">index('Bill of Quantities'!$D:$O,match($B352,'Bill of Quantities'!$C:$C,0),match(F$2,'Bill of Quantities'!$D$2:$O$2,0))</f>
        <v>0.005391936</v>
      </c>
      <c r="G352" s="481">
        <f t="array" ref="G352">index('Bill of Quantities'!$D:$O,match($B352,'Bill of Quantities'!$C:$C,0),match(G$2,'Bill of Quantities'!$D$2:$O$2,0))</f>
        <v>3.024876096</v>
      </c>
      <c r="H352" s="481">
        <f t="array" ref="H352">index('Bill of Quantities'!$D:$O,match($B352,'Bill of Quantities'!$C:$C,0),match(H$2,'Bill of Quantities'!$D$2:$O$2,0))</f>
        <v>4.872525413</v>
      </c>
      <c r="I352" s="479">
        <f t="array" ref="I352">index('Bill of Quantities'!$D:$O,match($B352,'Bill of Quantities'!$C:$C,0),match(I$2,'Bill of Quantities'!$D$2:$O$2,0))</f>
        <v>5</v>
      </c>
      <c r="J352" s="479" t="str">
        <f t="array" ref="J352">index('Bill of Quantities'!$D:$O,match($B352,'Bill of Quantities'!$C:$C,0),match(J$2,'Bill of Quantities'!$D$2:$O$2,0))</f>
        <v>Roof</v>
      </c>
      <c r="K352" s="479" t="str">
        <f t="array" ref="K352">index('Bill of Quantities'!$D:$O,match($B352,'Bill of Quantities'!$C:$C,0),match(K$2,'Bill of Quantities'!$D$2:$O$2,0))</f>
        <v>Main Beam</v>
      </c>
      <c r="L352" s="482">
        <f t="array" ref="L352">index('Bill of Quantities'!$D:$O,match($B352,'Bill of Quantities'!$C:$C,0),match(L$2,'Bill of Quantities'!$D$2:$O$2,0))</f>
        <v>1.3632192</v>
      </c>
      <c r="M352" s="482">
        <f t="array" ref="M352">index('Bill of Quantities'!$D:$O,match($B352,'Bill of Quantities'!$C:$C,0),match(M$2,'Bill of Quantities'!$D$2:$O$2,0))</f>
        <v>0.15625</v>
      </c>
      <c r="N352" s="482">
        <f t="array" ref="N352">index('Bill of Quantities'!$D:$O,match($B352,'Bill of Quantities'!$C:$C,0),match(N$2,'Bill of Quantities'!$D$2:$O$2,0))</f>
        <v>1.5194692</v>
      </c>
      <c r="O352" s="463">
        <f t="shared" ref="O352:R352" si="634">$A352*F352</f>
        <v>0.010783872</v>
      </c>
      <c r="P352" s="464">
        <f t="shared" si="634"/>
        <v>6.049752192</v>
      </c>
      <c r="Q352" s="464">
        <f t="shared" si="634"/>
        <v>9.745050826</v>
      </c>
      <c r="R352" s="461">
        <f t="shared" si="634"/>
        <v>10</v>
      </c>
      <c r="S352" s="483">
        <f t="shared" ref="S352:U352" si="635">$A352*L352</f>
        <v>2.7264384</v>
      </c>
      <c r="T352" s="483">
        <f t="shared" si="635"/>
        <v>0.3125</v>
      </c>
      <c r="U352" s="483">
        <f t="shared" si="635"/>
        <v>3.0389384</v>
      </c>
      <c r="V352" s="465" t="str">
        <f t="shared" si="636"/>
        <v>Roof frame 1221 x 4194 (clerestory lower)</v>
      </c>
      <c r="W352" s="354">
        <f t="array" ref="W352">A352*index('Project Costs'!A:A,match(V352,'Project Costs'!B:B,0),1)</f>
        <v>0</v>
      </c>
      <c r="X352" s="354">
        <f t="shared" ref="X352:X365" si="639">W352*R352/60</f>
        <v>0</v>
      </c>
      <c r="Y352" s="354"/>
      <c r="Z352" s="354"/>
      <c r="AA352" s="354"/>
      <c r="AB352" s="354"/>
      <c r="AC352" s="354"/>
    </row>
    <row r="353">
      <c r="A353" s="478">
        <v>3.0</v>
      </c>
      <c r="B353" s="354" t="str">
        <f>'Bill of Quantities'!$C$127</f>
        <v>Roof Sub Beam 46 x 96 x 4094</v>
      </c>
      <c r="C353" s="479">
        <f t="array" ref="C353">index('Bill of Quantities'!$D:$O,match($B353,'Bill of Quantities'!$C:$C,0),match(C$2,'Bill of Quantities'!$D$2:$O$2,0))</f>
        <v>46</v>
      </c>
      <c r="D353" s="479">
        <f t="array" ref="D353">index('Bill of Quantities'!$D:$O,match($B353,'Bill of Quantities'!$C:$C,0),match(D$2,'Bill of Quantities'!$D$2:$O$2,0))</f>
        <v>96</v>
      </c>
      <c r="E353" s="479">
        <f t="array" ref="E353">index('Bill of Quantities'!$D:$O,match($B353,'Bill of Quantities'!$C:$C,0),match(E$2,'Bill of Quantities'!$D$2:$O$2,0))</f>
        <v>4094</v>
      </c>
      <c r="F353" s="480">
        <f t="array" ref="F353">index('Bill of Quantities'!$D:$O,match($B353,'Bill of Quantities'!$C:$C,0),match(F$2,'Bill of Quantities'!$D$2:$O$2,0))</f>
        <v>0.018079104</v>
      </c>
      <c r="G353" s="481">
        <f t="array" ref="G353">index('Bill of Quantities'!$D:$O,match($B353,'Bill of Quantities'!$C:$C,0),match(G$2,'Bill of Quantities'!$D$2:$O$2,0))</f>
        <v>10.14237734</v>
      </c>
      <c r="H353" s="481">
        <f t="array" ref="H353">index('Bill of Quantities'!$D:$O,match($B353,'Bill of Quantities'!$C:$C,0),match(H$2,'Bill of Quantities'!$D$2:$O$2,0))</f>
        <v>16.33752583</v>
      </c>
      <c r="I353" s="479">
        <f t="array" ref="I353">index('Bill of Quantities'!$D:$O,match($B353,'Bill of Quantities'!$C:$C,0),match(I$2,'Bill of Quantities'!$D$2:$O$2,0))</f>
        <v>5</v>
      </c>
      <c r="J353" s="479" t="str">
        <f t="array" ref="J353">index('Bill of Quantities'!$D:$O,match($B353,'Bill of Quantities'!$C:$C,0),match(J$2,'Bill of Quantities'!$D$2:$O$2,0))</f>
        <v>Roof</v>
      </c>
      <c r="K353" s="479" t="str">
        <f t="array" ref="K353">index('Bill of Quantities'!$D:$O,match($B353,'Bill of Quantities'!$C:$C,0),match(K$2,'Bill of Quantities'!$D$2:$O$2,0))</f>
        <v>Sub Beam</v>
      </c>
      <c r="L353" s="482">
        <f t="array" ref="L353">index('Bill of Quantities'!$D:$O,match($B353,'Bill of Quantities'!$C:$C,0),match(L$2,'Bill of Quantities'!$D$2:$O$2,0))</f>
        <v>4.729536</v>
      </c>
      <c r="M353" s="482">
        <f t="array" ref="M353">index('Bill of Quantities'!$D:$O,match($B353,'Bill of Quantities'!$C:$C,0),match(M$2,'Bill of Quantities'!$D$2:$O$2,0))</f>
        <v>0.15625</v>
      </c>
      <c r="N353" s="482">
        <f t="array" ref="N353">index('Bill of Quantities'!$D:$O,match($B353,'Bill of Quantities'!$C:$C,0),match(N$2,'Bill of Quantities'!$D$2:$O$2,0))</f>
        <v>4.885786</v>
      </c>
      <c r="O353" s="463">
        <f t="shared" ref="O353:R353" si="637">$A353*F353</f>
        <v>0.054237312</v>
      </c>
      <c r="P353" s="464">
        <f t="shared" si="637"/>
        <v>30.42713203</v>
      </c>
      <c r="Q353" s="464">
        <f t="shared" si="637"/>
        <v>49.0125775</v>
      </c>
      <c r="R353" s="461">
        <f t="shared" si="637"/>
        <v>15</v>
      </c>
      <c r="S353" s="483">
        <f t="shared" ref="S353:U353" si="638">$A353*L353</f>
        <v>14.188608</v>
      </c>
      <c r="T353" s="483">
        <f t="shared" si="638"/>
        <v>0.46875</v>
      </c>
      <c r="U353" s="483">
        <f t="shared" si="638"/>
        <v>14.657358</v>
      </c>
      <c r="V353" s="465" t="str">
        <f t="shared" si="636"/>
        <v>Roof frame 1221 x 4194 (clerestory lower)</v>
      </c>
      <c r="W353" s="354">
        <f t="array" ref="W353">A353*index('Project Costs'!A:A,match(V353,'Project Costs'!B:B,0),1)</f>
        <v>0</v>
      </c>
      <c r="X353" s="354">
        <f t="shared" si="639"/>
        <v>0</v>
      </c>
      <c r="Y353" s="354"/>
      <c r="Z353" s="354"/>
      <c r="AA353" s="354"/>
      <c r="AB353" s="354"/>
      <c r="AC353" s="354"/>
    </row>
    <row r="354">
      <c r="A354" s="478">
        <v>6.0</v>
      </c>
      <c r="B354" s="354" t="str">
        <f>'Bill of Quantities'!$C$132</f>
        <v>Roof Support Block 46 x 96 x 548</v>
      </c>
      <c r="C354" s="479">
        <f t="array" ref="C354">index('Bill of Quantities'!$D:$O,match($B354,'Bill of Quantities'!$C:$C,0),match(C$2,'Bill of Quantities'!$D$2:$O$2,0))</f>
        <v>46</v>
      </c>
      <c r="D354" s="479">
        <f t="array" ref="D354">index('Bill of Quantities'!$D:$O,match($B354,'Bill of Quantities'!$C:$C,0),match(D$2,'Bill of Quantities'!$D$2:$O$2,0))</f>
        <v>96</v>
      </c>
      <c r="E354" s="479">
        <f t="array" ref="E354">index('Bill of Quantities'!$D:$O,match($B354,'Bill of Quantities'!$C:$C,0),match(E$2,'Bill of Quantities'!$D$2:$O$2,0))</f>
        <v>548</v>
      </c>
      <c r="F354" s="480">
        <f t="array" ref="F354">index('Bill of Quantities'!$D:$O,match($B354,'Bill of Quantities'!$C:$C,0),match(F$2,'Bill of Quantities'!$D$2:$O$2,0))</f>
        <v>0.002419968</v>
      </c>
      <c r="G354" s="481">
        <f t="array" ref="G354">index('Bill of Quantities'!$D:$O,match($B354,'Bill of Quantities'!$C:$C,0),match(G$2,'Bill of Quantities'!$D$2:$O$2,0))</f>
        <v>1.357602048</v>
      </c>
      <c r="H354" s="481">
        <f t="array" ref="H354">index('Bill of Quantities'!$D:$O,match($B354,'Bill of Quantities'!$C:$C,0),match(H$2,'Bill of Quantities'!$D$2:$O$2,0))</f>
        <v>2.186850063</v>
      </c>
      <c r="I354" s="479">
        <f t="array" ref="I354">index('Bill of Quantities'!$D:$O,match($B354,'Bill of Quantities'!$C:$C,0),match(I$2,'Bill of Quantities'!$D$2:$O$2,0))</f>
        <v>5</v>
      </c>
      <c r="J354" s="479" t="str">
        <f t="array" ref="J354">index('Bill of Quantities'!$D:$O,match($B354,'Bill of Quantities'!$C:$C,0),match(J$2,'Bill of Quantities'!$D$2:$O$2,0))</f>
        <v>Roof</v>
      </c>
      <c r="K354" s="479" t="str">
        <f t="array" ref="K354">index('Bill of Quantities'!$D:$O,match($B354,'Bill of Quantities'!$C:$C,0),match(K$2,'Bill of Quantities'!$D$2:$O$2,0))</f>
        <v>Support Block</v>
      </c>
      <c r="L354" s="482">
        <f t="array" ref="L354">index('Bill of Quantities'!$D:$O,match($B354,'Bill of Quantities'!$C:$C,0),match(L$2,'Bill of Quantities'!$D$2:$O$2,0))</f>
        <v>0.6816096</v>
      </c>
      <c r="M354" s="482">
        <f t="array" ref="M354">index('Bill of Quantities'!$D:$O,match($B354,'Bill of Quantities'!$C:$C,0),match(M$2,'Bill of Quantities'!$D$2:$O$2,0))</f>
        <v>0.15625</v>
      </c>
      <c r="N354" s="482">
        <f t="array" ref="N354">index('Bill of Quantities'!$D:$O,match($B354,'Bill of Quantities'!$C:$C,0),match(N$2,'Bill of Quantities'!$D$2:$O$2,0))</f>
        <v>0.8378596</v>
      </c>
      <c r="O354" s="463">
        <f t="shared" ref="O354:R354" si="640">$A354*F354</f>
        <v>0.014519808</v>
      </c>
      <c r="P354" s="464">
        <f t="shared" si="640"/>
        <v>8.145612288</v>
      </c>
      <c r="Q354" s="464">
        <f t="shared" si="640"/>
        <v>13.12110038</v>
      </c>
      <c r="R354" s="461">
        <f t="shared" si="640"/>
        <v>30</v>
      </c>
      <c r="S354" s="483">
        <f t="shared" ref="S354:U354" si="641">$A354*L354</f>
        <v>4.0896576</v>
      </c>
      <c r="T354" s="483">
        <f t="shared" si="641"/>
        <v>0.9375</v>
      </c>
      <c r="U354" s="483">
        <f t="shared" si="641"/>
        <v>5.0271576</v>
      </c>
      <c r="V354" s="465" t="str">
        <f t="shared" si="636"/>
        <v>Roof frame 1221 x 4194 (clerestory lower)</v>
      </c>
      <c r="W354" s="354">
        <f t="array" ref="W354">A354*index('Project Costs'!A:A,match(V354,'Project Costs'!B:B,0),1)</f>
        <v>0</v>
      </c>
      <c r="X354" s="354">
        <f t="shared" si="639"/>
        <v>0</v>
      </c>
      <c r="Y354" s="354"/>
      <c r="Z354" s="354"/>
      <c r="AA354" s="354"/>
      <c r="AB354" s="354"/>
      <c r="AC354" s="354"/>
    </row>
    <row r="355">
      <c r="A355" s="478">
        <v>0.0</v>
      </c>
      <c r="B355" s="354" t="str">
        <f>'Bill of Quantities'!$C$131</f>
        <v>Roof Support Block 46 x 96 x 325</v>
      </c>
      <c r="C355" s="479">
        <f t="array" ref="C355">index('Bill of Quantities'!$D:$O,match($B355,'Bill of Quantities'!$C:$C,0),match(C$2,'Bill of Quantities'!$D$2:$O$2,0))</f>
        <v>46</v>
      </c>
      <c r="D355" s="479">
        <f t="array" ref="D355">index('Bill of Quantities'!$D:$O,match($B355,'Bill of Quantities'!$C:$C,0),match(D$2,'Bill of Quantities'!$D$2:$O$2,0))</f>
        <v>96</v>
      </c>
      <c r="E355" s="479">
        <f t="array" ref="E355">index('Bill of Quantities'!$D:$O,match($B355,'Bill of Quantities'!$C:$C,0),match(E$2,'Bill of Quantities'!$D$2:$O$2,0))</f>
        <v>325</v>
      </c>
      <c r="F355" s="480">
        <f t="array" ref="F355">index('Bill of Quantities'!$D:$O,match($B355,'Bill of Quantities'!$C:$C,0),match(F$2,'Bill of Quantities'!$D$2:$O$2,0))</f>
        <v>0.0014352</v>
      </c>
      <c r="G355" s="481">
        <f t="array" ref="G355">index('Bill of Quantities'!$D:$O,match($B355,'Bill of Quantities'!$C:$C,0),match(G$2,'Bill of Quantities'!$D$2:$O$2,0))</f>
        <v>0.8051472</v>
      </c>
      <c r="H355" s="481">
        <f t="array" ref="H355">index('Bill of Quantities'!$D:$O,match($B355,'Bill of Quantities'!$C:$C,0),match(H$2,'Bill of Quantities'!$D$2:$O$2,0))</f>
        <v>1.296945749</v>
      </c>
      <c r="I355" s="479">
        <f t="array" ref="I355">index('Bill of Quantities'!$D:$O,match($B355,'Bill of Quantities'!$C:$C,0),match(I$2,'Bill of Quantities'!$D$2:$O$2,0))</f>
        <v>5</v>
      </c>
      <c r="J355" s="479" t="str">
        <f t="array" ref="J355">index('Bill of Quantities'!$D:$O,match($B355,'Bill of Quantities'!$C:$C,0),match(J$2,'Bill of Quantities'!$D$2:$O$2,0))</f>
        <v>Roof</v>
      </c>
      <c r="K355" s="479" t="str">
        <f t="array" ref="K355">index('Bill of Quantities'!$D:$O,match($B355,'Bill of Quantities'!$C:$C,0),match(K$2,'Bill of Quantities'!$D$2:$O$2,0))</f>
        <v>Support Block</v>
      </c>
      <c r="L355" s="482">
        <f t="array" ref="L355">index('Bill of Quantities'!$D:$O,match($B355,'Bill of Quantities'!$C:$C,0),match(L$2,'Bill of Quantities'!$D$2:$O$2,0))</f>
        <v>0.381701376</v>
      </c>
      <c r="M355" s="482">
        <f t="array" ref="M355">index('Bill of Quantities'!$D:$O,match($B355,'Bill of Quantities'!$C:$C,0),match(M$2,'Bill of Quantities'!$D$2:$O$2,0))</f>
        <v>0.15625</v>
      </c>
      <c r="N355" s="482">
        <f t="array" ref="N355">index('Bill of Quantities'!$D:$O,match($B355,'Bill of Quantities'!$C:$C,0),match(N$2,'Bill of Quantities'!$D$2:$O$2,0))</f>
        <v>0.537951376</v>
      </c>
      <c r="O355" s="463">
        <f t="shared" ref="O355:R355" si="642">$A355*F355</f>
        <v>0</v>
      </c>
      <c r="P355" s="464">
        <f t="shared" si="642"/>
        <v>0</v>
      </c>
      <c r="Q355" s="464">
        <f t="shared" si="642"/>
        <v>0</v>
      </c>
      <c r="R355" s="461">
        <f t="shared" si="642"/>
        <v>0</v>
      </c>
      <c r="S355" s="483">
        <f t="shared" ref="S355:U355" si="643">$A355*L355</f>
        <v>0</v>
      </c>
      <c r="T355" s="483">
        <f t="shared" si="643"/>
        <v>0</v>
      </c>
      <c r="U355" s="483">
        <f t="shared" si="643"/>
        <v>0</v>
      </c>
      <c r="V355" s="465" t="str">
        <f t="shared" si="636"/>
        <v>Roof frame 1221 x 4194 (clerestory lower)</v>
      </c>
      <c r="W355" s="354">
        <f t="array" ref="W355">A355*index('Project Costs'!A:A,match(V355,'Project Costs'!B:B,0),1)</f>
        <v>0</v>
      </c>
      <c r="X355" s="354">
        <f t="shared" si="639"/>
        <v>0</v>
      </c>
      <c r="Y355" s="354"/>
      <c r="Z355" s="354"/>
      <c r="AA355" s="354"/>
      <c r="AB355" s="354"/>
      <c r="AC355" s="354"/>
    </row>
    <row r="356">
      <c r="A356" s="478">
        <v>10.0</v>
      </c>
      <c r="B356" s="354" t="str">
        <f>'Bill of Quantities'!$C$108</f>
        <v>Back Batten 22 x 46 x 1220</v>
      </c>
      <c r="C356" s="479">
        <f t="array" ref="C356">index('Bill of Quantities'!$D:$O,match($B356,'Bill of Quantities'!$C:$C,0),match(C$2,'Bill of Quantities'!$D$2:$O$2,0))</f>
        <v>22</v>
      </c>
      <c r="D356" s="479">
        <f t="array" ref="D356">index('Bill of Quantities'!$D:$O,match($B356,'Bill of Quantities'!$C:$C,0),match(D$2,'Bill of Quantities'!$D$2:$O$2,0))</f>
        <v>46</v>
      </c>
      <c r="E356" s="479">
        <f t="array" ref="E356">index('Bill of Quantities'!$D:$O,match($B356,'Bill of Quantities'!$C:$C,0),match(E$2,'Bill of Quantities'!$D$2:$O$2,0))</f>
        <v>1220</v>
      </c>
      <c r="F356" s="480">
        <f t="array" ref="F356">index('Bill of Quantities'!$D:$O,match($B356,'Bill of Quantities'!$C:$C,0),match(F$2,'Bill of Quantities'!$D$2:$O$2,0))</f>
        <v>0.00123464</v>
      </c>
      <c r="G356" s="481">
        <f t="array" ref="G356">index('Bill of Quantities'!$D:$O,match($B356,'Bill of Quantities'!$C:$C,0),match(G$2,'Bill of Quantities'!$D$2:$O$2,0))</f>
        <v>0.69263304</v>
      </c>
      <c r="H356" s="481">
        <f t="array" ref="H356">index('Bill of Quantities'!$D:$O,match($B356,'Bill of Quantities'!$C:$C,0),match(H$2,'Bill of Quantities'!$D$2:$O$2,0))</f>
        <v>1.115705894</v>
      </c>
      <c r="I356" s="479">
        <f t="array" ref="I356">index('Bill of Quantities'!$D:$O,match($B356,'Bill of Quantities'!$C:$C,0),match(I$2,'Bill of Quantities'!$D$2:$O$2,0))</f>
        <v>5</v>
      </c>
      <c r="J356" s="479" t="str">
        <f t="array" ref="J356">index('Bill of Quantities'!$D:$O,match($B356,'Bill of Quantities'!$C:$C,0),match(J$2,'Bill of Quantities'!$D$2:$O$2,0))</f>
        <v>Back</v>
      </c>
      <c r="K356" s="479" t="str">
        <f t="array" ref="K356">index('Bill of Quantities'!$D:$O,match($B356,'Bill of Quantities'!$C:$C,0),match(K$2,'Bill of Quantities'!$D$2:$O$2,0))</f>
        <v>Batten</v>
      </c>
      <c r="L356" s="482">
        <f t="array" ref="L356">index('Bill of Quantities'!$D:$O,match($B356,'Bill of Quantities'!$C:$C,0),match(L$2,'Bill of Quantities'!$D$2:$O$2,0))</f>
        <v>0.322322</v>
      </c>
      <c r="M356" s="482">
        <f t="array" ref="M356">index('Bill of Quantities'!$D:$O,match($B356,'Bill of Quantities'!$C:$C,0),match(M$2,'Bill of Quantities'!$D$2:$O$2,0))</f>
        <v>0.15625</v>
      </c>
      <c r="N356" s="482">
        <f t="array" ref="N356">index('Bill of Quantities'!$D:$O,match($B356,'Bill of Quantities'!$C:$C,0),match(N$2,'Bill of Quantities'!$D$2:$O$2,0))</f>
        <v>0.478572</v>
      </c>
      <c r="O356" s="463">
        <f t="shared" ref="O356:R356" si="644">$A356*F356</f>
        <v>0.0123464</v>
      </c>
      <c r="P356" s="464">
        <f t="shared" si="644"/>
        <v>6.9263304</v>
      </c>
      <c r="Q356" s="464">
        <f t="shared" si="644"/>
        <v>11.15705894</v>
      </c>
      <c r="R356" s="461">
        <f t="shared" si="644"/>
        <v>50</v>
      </c>
      <c r="S356" s="483">
        <f t="shared" ref="S356:U356" si="645">$A356*L356</f>
        <v>3.22322</v>
      </c>
      <c r="T356" s="483">
        <f t="shared" si="645"/>
        <v>1.5625</v>
      </c>
      <c r="U356" s="483">
        <f t="shared" si="645"/>
        <v>4.78572</v>
      </c>
      <c r="V356" s="465" t="str">
        <f t="shared" si="636"/>
        <v>Roof frame 1221 x 4194 (clerestory lower)</v>
      </c>
      <c r="W356" s="354">
        <f t="array" ref="W356">A356*index('Project Costs'!A:A,match(V356,'Project Costs'!B:B,0),1)</f>
        <v>0</v>
      </c>
      <c r="X356" s="354">
        <f t="shared" si="639"/>
        <v>0</v>
      </c>
      <c r="Y356" s="354"/>
      <c r="Z356" s="354"/>
      <c r="AA356" s="354"/>
      <c r="AB356" s="354"/>
      <c r="AC356" s="354"/>
    </row>
    <row r="357">
      <c r="A357" s="478">
        <v>5.0</v>
      </c>
      <c r="B357" s="354" t="str">
        <f>'Bill of Quantities'!$C$114</f>
        <v>Facade Vertical Shiplap 22 x 96 x 1221</v>
      </c>
      <c r="C357" s="479">
        <f t="array" ref="C357">index('Bill of Quantities'!$D:$O,match($B357,'Bill of Quantities'!$C:$C,0),match(C$2,'Bill of Quantities'!$D$2:$O$2,0))</f>
        <v>22</v>
      </c>
      <c r="D357" s="479">
        <f t="array" ref="D357">index('Bill of Quantities'!$D:$O,match($B357,'Bill of Quantities'!$C:$C,0),match(D$2,'Bill of Quantities'!$D$2:$O$2,0))</f>
        <v>96</v>
      </c>
      <c r="E357" s="479">
        <f t="array" ref="E357">index('Bill of Quantities'!$D:$O,match($B357,'Bill of Quantities'!$C:$C,0),match(E$2,'Bill of Quantities'!$D$2:$O$2,0))</f>
        <v>1221</v>
      </c>
      <c r="F357" s="480">
        <f t="array" ref="F357">index('Bill of Quantities'!$D:$O,match($B357,'Bill of Quantities'!$C:$C,0),match(F$2,'Bill of Quantities'!$D$2:$O$2,0))</f>
        <v>0.002578752</v>
      </c>
      <c r="G357" s="481">
        <f t="array" ref="G357">index('Bill of Quantities'!$D:$O,match($B357,'Bill of Quantities'!$C:$C,0),match(G$2,'Bill of Quantities'!$D$2:$O$2,0))</f>
        <v>1.446679872</v>
      </c>
      <c r="H357" s="481">
        <f t="array" ref="H357">index('Bill of Quantities'!$D:$O,match($B357,'Bill of Quantities'!$C:$C,0),match(H$2,'Bill of Quantities'!$D$2:$O$2,0))</f>
        <v>2.330338241</v>
      </c>
      <c r="I357" s="479">
        <f t="array" ref="I357">index('Bill of Quantities'!$D:$O,match($B357,'Bill of Quantities'!$C:$C,0),match(I$2,'Bill of Quantities'!$D$2:$O$2,0))</f>
        <v>10</v>
      </c>
      <c r="J357" s="479" t="str">
        <f t="array" ref="J357">index('Bill of Quantities'!$D:$O,match($B357,'Bill of Quantities'!$C:$C,0),match(J$2,'Bill of Quantities'!$D$2:$O$2,0))</f>
        <v>Facade</v>
      </c>
      <c r="K357" s="479" t="str">
        <f t="array" ref="K357">index('Bill of Quantities'!$D:$O,match($B357,'Bill of Quantities'!$C:$C,0),match(K$2,'Bill of Quantities'!$D$2:$O$2,0))</f>
        <v>Vertical Shiplap</v>
      </c>
      <c r="L357" s="482">
        <f t="array" ref="L357">index('Bill of Quantities'!$D:$O,match($B357,'Bill of Quantities'!$C:$C,0),match(L$2,'Bill of Quantities'!$D$2:$O$2,0))</f>
        <v>0.837408</v>
      </c>
      <c r="M357" s="482">
        <f t="array" ref="M357">index('Bill of Quantities'!$D:$O,match($B357,'Bill of Quantities'!$C:$C,0),match(M$2,'Bill of Quantities'!$D$2:$O$2,0))</f>
        <v>0.3125</v>
      </c>
      <c r="N357" s="482">
        <f t="array" ref="N357">index('Bill of Quantities'!$D:$O,match($B357,'Bill of Quantities'!$C:$C,0),match(N$2,'Bill of Quantities'!$D$2:$O$2,0))</f>
        <v>1.149908</v>
      </c>
      <c r="O357" s="463">
        <f t="shared" ref="O357:R357" si="646">$A357*F357</f>
        <v>0.01289376</v>
      </c>
      <c r="P357" s="464">
        <f t="shared" si="646"/>
        <v>7.23339936</v>
      </c>
      <c r="Q357" s="464">
        <f t="shared" si="646"/>
        <v>11.65169121</v>
      </c>
      <c r="R357" s="461">
        <f t="shared" si="646"/>
        <v>50</v>
      </c>
      <c r="S357" s="483">
        <f t="shared" ref="S357:U357" si="647">$A357*L357</f>
        <v>4.18704</v>
      </c>
      <c r="T357" s="483">
        <f t="shared" si="647"/>
        <v>1.5625</v>
      </c>
      <c r="U357" s="483">
        <f t="shared" si="647"/>
        <v>5.74954</v>
      </c>
      <c r="V357" s="465" t="str">
        <f t="shared" si="636"/>
        <v>Roof frame 1221 x 4194 (clerestory lower)</v>
      </c>
      <c r="W357" s="354">
        <f t="array" ref="W357">A357*index('Project Costs'!A:A,match(V357,'Project Costs'!B:B,0),1)</f>
        <v>0</v>
      </c>
      <c r="X357" s="354">
        <f t="shared" si="639"/>
        <v>0</v>
      </c>
      <c r="Y357" s="354"/>
      <c r="Z357" s="354"/>
      <c r="AA357" s="354"/>
      <c r="AB357" s="354"/>
      <c r="AC357" s="354"/>
    </row>
    <row r="358">
      <c r="A358" s="478">
        <v>1.0</v>
      </c>
      <c r="B358" s="354" t="str">
        <f>'Bill of Quantities'!$C$134</f>
        <v>Roof Fascia Board 22 x 146 x 2442</v>
      </c>
      <c r="C358" s="479">
        <f t="array" ref="C358">index('Bill of Quantities'!$D:$O,match($B358,'Bill of Quantities'!$C:$C,0),match(C$2,'Bill of Quantities'!$D$2:$O$2,0))</f>
        <v>22</v>
      </c>
      <c r="D358" s="479">
        <f t="array" ref="D358">index('Bill of Quantities'!$D:$O,match($B358,'Bill of Quantities'!$C:$C,0),match(D$2,'Bill of Quantities'!$D$2:$O$2,0))</f>
        <v>146</v>
      </c>
      <c r="E358" s="479">
        <f t="array" ref="E358">index('Bill of Quantities'!$D:$O,match($B358,'Bill of Quantities'!$C:$C,0),match(E$2,'Bill of Quantities'!$D$2:$O$2,0))</f>
        <v>2442</v>
      </c>
      <c r="F358" s="480">
        <f t="array" ref="F358">index('Bill of Quantities'!$D:$O,match($B358,'Bill of Quantities'!$C:$C,0),match(F$2,'Bill of Quantities'!$D$2:$O$2,0))</f>
        <v>0.007843704</v>
      </c>
      <c r="G358" s="481">
        <f t="array" ref="G358">index('Bill of Quantities'!$D:$O,match($B358,'Bill of Quantities'!$C:$C,0),match(G$2,'Bill of Quantities'!$D$2:$O$2,0))</f>
        <v>4.400317944</v>
      </c>
      <c r="H358" s="481">
        <f t="array" ref="H358">index('Bill of Quantities'!$D:$O,match($B358,'Bill of Quantities'!$C:$C,0),match(H$2,'Bill of Quantities'!$D$2:$O$2,0))</f>
        <v>7.08811215</v>
      </c>
      <c r="I358" s="479">
        <f t="array" ref="I358">index('Bill of Quantities'!$D:$O,match($B358,'Bill of Quantities'!$C:$C,0),match(I$2,'Bill of Quantities'!$D$2:$O$2,0))</f>
        <v>5</v>
      </c>
      <c r="J358" s="479" t="str">
        <f t="array" ref="J358">index('Bill of Quantities'!$D:$O,match($B358,'Bill of Quantities'!$C:$C,0),match(J$2,'Bill of Quantities'!$D$2:$O$2,0))</f>
        <v>Roof</v>
      </c>
      <c r="K358" s="479" t="str">
        <f t="array" ref="K358">index('Bill of Quantities'!$D:$O,match($B358,'Bill of Quantities'!$C:$C,0),match(K$2,'Bill of Quantities'!$D$2:$O$2,0))</f>
        <v>Fascia Board</v>
      </c>
      <c r="L358" s="482">
        <f t="array" ref="L358">index('Bill of Quantities'!$D:$O,match($B358,'Bill of Quantities'!$C:$C,0),match(L$2,'Bill of Quantities'!$D$2:$O$2,0))</f>
        <v>2.275702</v>
      </c>
      <c r="M358" s="482">
        <f t="array" ref="M358">index('Bill of Quantities'!$D:$O,match($B358,'Bill of Quantities'!$C:$C,0),match(M$2,'Bill of Quantities'!$D$2:$O$2,0))</f>
        <v>0.15625</v>
      </c>
      <c r="N358" s="482">
        <f t="array" ref="N358">index('Bill of Quantities'!$D:$O,match($B358,'Bill of Quantities'!$C:$C,0),match(N$2,'Bill of Quantities'!$D$2:$O$2,0))</f>
        <v>2.431952</v>
      </c>
      <c r="O358" s="463">
        <f t="shared" ref="O358:R358" si="648">$A358*F358</f>
        <v>0.007843704</v>
      </c>
      <c r="P358" s="464">
        <f t="shared" si="648"/>
        <v>4.400317944</v>
      </c>
      <c r="Q358" s="464">
        <f t="shared" si="648"/>
        <v>7.08811215</v>
      </c>
      <c r="R358" s="461">
        <f t="shared" si="648"/>
        <v>5</v>
      </c>
      <c r="S358" s="483">
        <f t="shared" ref="S358:U358" si="649">$A358*L358</f>
        <v>2.275702</v>
      </c>
      <c r="T358" s="483">
        <f t="shared" si="649"/>
        <v>0.15625</v>
      </c>
      <c r="U358" s="483">
        <f t="shared" si="649"/>
        <v>2.431952</v>
      </c>
      <c r="V358" s="465" t="str">
        <f t="shared" si="636"/>
        <v>Roof frame 1221 x 4194 (clerestory lower)</v>
      </c>
      <c r="W358" s="354">
        <f t="array" ref="W358">A358*index('Project Costs'!A:A,match(V358,'Project Costs'!B:B,0),1)</f>
        <v>0</v>
      </c>
      <c r="X358" s="354">
        <f t="shared" si="639"/>
        <v>0</v>
      </c>
      <c r="Y358" s="354"/>
      <c r="Z358" s="354"/>
      <c r="AA358" s="354"/>
      <c r="AB358" s="354"/>
      <c r="AC358" s="354"/>
    </row>
    <row r="359">
      <c r="A359" s="478">
        <v>1.5</v>
      </c>
      <c r="B359" s="354" t="str">
        <f>'Bill of Quantities'!$C$53</f>
        <v>Plywood 9 x 1220 x 2440</v>
      </c>
      <c r="C359" s="479">
        <f t="array" ref="C359">index('Bill of Quantities'!$D:$O,match($B359,'Bill of Quantities'!$C:$C,0),match(C$2,'Bill of Quantities'!$D$2:$O$2,0))</f>
        <v>9</v>
      </c>
      <c r="D359" s="479">
        <f t="array" ref="D359">index('Bill of Quantities'!$D:$O,match($B359,'Bill of Quantities'!$C:$C,0),match(D$2,'Bill of Quantities'!$D$2:$O$2,0))</f>
        <v>1220</v>
      </c>
      <c r="E359" s="479">
        <f t="array" ref="E359">index('Bill of Quantities'!$D:$O,match($B359,'Bill of Quantities'!$C:$C,0),match(E$2,'Bill of Quantities'!$D$2:$O$2,0))</f>
        <v>2440</v>
      </c>
      <c r="F359" s="480">
        <f t="array" ref="F359">index('Bill of Quantities'!$D:$O,match($B359,'Bill of Quantities'!$C:$C,0),match(F$2,'Bill of Quantities'!$D$2:$O$2,0))</f>
        <v>0.0267912</v>
      </c>
      <c r="G359" s="481">
        <f t="array" ref="G359">index('Bill of Quantities'!$D:$O,match($B359,'Bill of Quantities'!$C:$C,0),match(G$2,'Bill of Quantities'!$D$2:$O$2,0))</f>
        <v>13.663512</v>
      </c>
      <c r="H359" s="481">
        <f t="array" ref="H359">index('Bill of Quantities'!$D:$O,match($B359,'Bill of Quantities'!$C:$C,0),match(H$2,'Bill of Quantities'!$D$2:$O$2,0))</f>
        <v>22.0397914</v>
      </c>
      <c r="I359" s="479">
        <f t="array" ref="I359">index('Bill of Quantities'!$D:$O,match($B359,'Bill of Quantities'!$C:$C,0),match(I$2,'Bill of Quantities'!$D$2:$O$2,0))</f>
        <v>10</v>
      </c>
      <c r="J359" s="479" t="str">
        <f t="array" ref="J359">index('Bill of Quantities'!$D:$O,match($B359,'Bill of Quantities'!$C:$C,0),match(J$2,'Bill of Quantities'!$D$2:$O$2,0))</f>
        <v>Board</v>
      </c>
      <c r="K359" s="479" t="str">
        <f t="array" ref="K359">index('Bill of Quantities'!$D:$O,match($B359,'Bill of Quantities'!$C:$C,0),match(K$2,'Bill of Quantities'!$D$2:$O$2,0))</f>
        <v>Plywood</v>
      </c>
      <c r="L359" s="482">
        <f t="array" ref="L359">index('Bill of Quantities'!$D:$O,match($B359,'Bill of Quantities'!$C:$C,0),match(L$2,'Bill of Quantities'!$D$2:$O$2,0))</f>
        <v>7.787448465</v>
      </c>
      <c r="M359" s="482">
        <f t="array" ref="M359">index('Bill of Quantities'!$D:$O,match($B359,'Bill of Quantities'!$C:$C,0),match(M$2,'Bill of Quantities'!$D$2:$O$2,0))</f>
        <v>0.3125</v>
      </c>
      <c r="N359" s="482">
        <f t="array" ref="N359">index('Bill of Quantities'!$D:$O,match($B359,'Bill of Quantities'!$C:$C,0),match(N$2,'Bill of Quantities'!$D$2:$O$2,0))</f>
        <v>8.099948465</v>
      </c>
      <c r="O359" s="463">
        <f t="shared" ref="O359:R359" si="650">$A359*F359</f>
        <v>0.0401868</v>
      </c>
      <c r="P359" s="464">
        <f t="shared" si="650"/>
        <v>20.495268</v>
      </c>
      <c r="Q359" s="464">
        <f t="shared" si="650"/>
        <v>33.05968709</v>
      </c>
      <c r="R359" s="461">
        <f t="shared" si="650"/>
        <v>15</v>
      </c>
      <c r="S359" s="483">
        <f t="shared" ref="S359:U359" si="651">$A359*L359</f>
        <v>11.6811727</v>
      </c>
      <c r="T359" s="483">
        <f t="shared" si="651"/>
        <v>0.46875</v>
      </c>
      <c r="U359" s="483">
        <f t="shared" si="651"/>
        <v>12.1499227</v>
      </c>
      <c r="V359" s="465" t="str">
        <f t="shared" si="636"/>
        <v>Roof frame 1221 x 4194 (clerestory lower)</v>
      </c>
      <c r="W359" s="354">
        <f t="array" ref="W359">A359*index('Project Costs'!A:A,match(V359,'Project Costs'!B:B,0),1)</f>
        <v>0</v>
      </c>
      <c r="X359" s="354">
        <f t="shared" si="639"/>
        <v>0</v>
      </c>
      <c r="Y359" s="354"/>
      <c r="Z359" s="354"/>
      <c r="AA359" s="354"/>
      <c r="AB359" s="354"/>
      <c r="AC359" s="354"/>
    </row>
    <row r="360">
      <c r="A360" s="478">
        <v>4.5</v>
      </c>
      <c r="B360" s="354" t="str">
        <f>'Bill of Quantities'!$C$83</f>
        <v>Aluminium roof insulation membrane per sqm</v>
      </c>
      <c r="C360" s="479">
        <f t="array" ref="C360">index('Bill of Quantities'!$D:$O,match($B360,'Bill of Quantities'!$C:$C,0),match(C$2,'Bill of Quantities'!$D$2:$O$2,0))</f>
        <v>1000</v>
      </c>
      <c r="D360" s="479">
        <f t="array" ref="D360">index('Bill of Quantities'!$D:$O,match($B360,'Bill of Quantities'!$C:$C,0),match(D$2,'Bill of Quantities'!$D$2:$O$2,0))</f>
        <v>4</v>
      </c>
      <c r="E360" s="479">
        <f t="array" ref="E360">index('Bill of Quantities'!$D:$O,match($B360,'Bill of Quantities'!$C:$C,0),match(E$2,'Bill of Quantities'!$D$2:$O$2,0))</f>
        <v>1000</v>
      </c>
      <c r="F360" s="480">
        <f t="array" ref="F360">index('Bill of Quantities'!$D:$O,match($B360,'Bill of Quantities'!$C:$C,0),match(F$2,'Bill of Quantities'!$D$2:$O$2,0))</f>
        <v>0.004</v>
      </c>
      <c r="G360" s="481">
        <f t="array" ref="G360">index('Bill of Quantities'!$D:$O,match($B360,'Bill of Quantities'!$C:$C,0),match(G$2,'Bill of Quantities'!$D$2:$O$2,0))</f>
        <v>0.15</v>
      </c>
      <c r="H360" s="481" t="str">
        <f t="array" ref="H360">index('Bill of Quantities'!$D:$O,match($B360,'Bill of Quantities'!$C:$C,0),match(H$2,'Bill of Quantities'!$D$2:$O$2,0))</f>
        <v/>
      </c>
      <c r="I360" s="479">
        <f t="array" ref="I360">index('Bill of Quantities'!$D:$O,match($B360,'Bill of Quantities'!$C:$C,0),match(I$2,'Bill of Quantities'!$D$2:$O$2,0))</f>
        <v>6</v>
      </c>
      <c r="J360" s="479" t="str">
        <f t="array" ref="J360">index('Bill of Quantities'!$D:$O,match($B360,'Bill of Quantities'!$C:$C,0),match(J$2,'Bill of Quantities'!$D$2:$O$2,0))</f>
        <v>Insulation</v>
      </c>
      <c r="K360" s="479" t="str">
        <f t="array" ref="K360">index('Bill of Quantities'!$D:$O,match($B360,'Bill of Quantities'!$C:$C,0),match(K$2,'Bill of Quantities'!$D$2:$O$2,0))</f>
        <v>Membrane</v>
      </c>
      <c r="L360" s="482">
        <f t="array" ref="L360">index('Bill of Quantities'!$D:$O,match($B360,'Bill of Quantities'!$C:$C,0),match(L$2,'Bill of Quantities'!$D$2:$O$2,0))</f>
        <v>1.6</v>
      </c>
      <c r="M360" s="482">
        <f t="array" ref="M360">index('Bill of Quantities'!$D:$O,match($B360,'Bill of Quantities'!$C:$C,0),match(M$2,'Bill of Quantities'!$D$2:$O$2,0))</f>
        <v>0.1875</v>
      </c>
      <c r="N360" s="482">
        <f t="array" ref="N360">index('Bill of Quantities'!$D:$O,match($B360,'Bill of Quantities'!$C:$C,0),match(N$2,'Bill of Quantities'!$D$2:$O$2,0))</f>
        <v>1.7875</v>
      </c>
      <c r="O360" s="463">
        <f t="shared" ref="O360:R360" si="652">$A360*F360</f>
        <v>0.018</v>
      </c>
      <c r="P360" s="464">
        <f t="shared" si="652"/>
        <v>0.675</v>
      </c>
      <c r="Q360" s="464">
        <f t="shared" si="652"/>
        <v>0</v>
      </c>
      <c r="R360" s="461">
        <f t="shared" si="652"/>
        <v>27</v>
      </c>
      <c r="S360" s="483">
        <f t="shared" ref="S360:U360" si="653">$A360*L360</f>
        <v>7.2</v>
      </c>
      <c r="T360" s="483">
        <f t="shared" si="653"/>
        <v>0.84375</v>
      </c>
      <c r="U360" s="483">
        <f t="shared" si="653"/>
        <v>8.04375</v>
      </c>
      <c r="V360" s="465" t="str">
        <f t="shared" si="636"/>
        <v>Roof frame 1221 x 4194 (clerestory lower)</v>
      </c>
      <c r="W360" s="354">
        <f t="array" ref="W360">A360*index('Project Costs'!A:A,match(V360,'Project Costs'!B:B,0),1)</f>
        <v>0</v>
      </c>
      <c r="X360" s="354">
        <f t="shared" si="639"/>
        <v>0</v>
      </c>
      <c r="Y360" s="354"/>
      <c r="Z360" s="354"/>
      <c r="AA360" s="354"/>
      <c r="AB360" s="354"/>
      <c r="AC360" s="354"/>
    </row>
    <row r="361">
      <c r="A361" s="478">
        <f>A359*30</f>
        <v>45</v>
      </c>
      <c r="B361" s="354" t="str">
        <f>'Bill of Quantities'!$C$26</f>
        <v>Screw 4x40 semi threaded HBS440</v>
      </c>
      <c r="C361" s="479">
        <f t="array" ref="C361">index('Bill of Quantities'!$D:$O,match($B361,'Bill of Quantities'!$C:$C,0),match(C$2,'Bill of Quantities'!$D$2:$O$2,0))</f>
        <v>4</v>
      </c>
      <c r="D361" s="479" t="str">
        <f t="array" ref="D361">index('Bill of Quantities'!$D:$O,match($B361,'Bill of Quantities'!$C:$C,0),match(D$2,'Bill of Quantities'!$D$2:$O$2,0))</f>
        <v/>
      </c>
      <c r="E361" s="479">
        <f t="array" ref="E361">index('Bill of Quantities'!$D:$O,match($B361,'Bill of Quantities'!$C:$C,0),match(E$2,'Bill of Quantities'!$D$2:$O$2,0))</f>
        <v>40</v>
      </c>
      <c r="F361" s="485">
        <f t="array" ref="F361">index('Bill of Quantities'!$D:$O,match($B361,'Bill of Quantities'!$C:$C,0),match(F$2,'Bill of Quantities'!$D$2:$O$2,0))</f>
        <v>0.0000005026548246</v>
      </c>
      <c r="G361" s="481">
        <f t="array" ref="G361">index('Bill of Quantities'!$D:$O,match($B361,'Bill of Quantities'!$C:$C,0),match(G$2,'Bill of Quantities'!$D$2:$O$2,0))</f>
        <v>0.003870442149</v>
      </c>
      <c r="H361" s="481" t="str">
        <f t="array" ref="H361">index('Bill of Quantities'!$D:$O,match($B361,'Bill of Quantities'!$C:$C,0),match(H$2,'Bill of Quantities'!$D$2:$O$2,0))</f>
        <v/>
      </c>
      <c r="I361" s="479">
        <f t="array" ref="I361">index('Bill of Quantities'!$D:$O,match($B361,'Bill of Quantities'!$C:$C,0),match(I$2,'Bill of Quantities'!$D$2:$O$2,0))</f>
        <v>1</v>
      </c>
      <c r="J361" s="479" t="str">
        <f t="array" ref="J361">index('Bill of Quantities'!$D:$O,match($B361,'Bill of Quantities'!$C:$C,0),match(J$2,'Bill of Quantities'!$D$2:$O$2,0))</f>
        <v>Screw</v>
      </c>
      <c r="K361" s="479" t="str">
        <f t="array" ref="K361">index('Bill of Quantities'!$D:$O,match($B361,'Bill of Quantities'!$C:$C,0),match(K$2,'Bill of Quantities'!$D$2:$O$2,0))</f>
        <v>Boards</v>
      </c>
      <c r="L361" s="482">
        <f t="array" ref="L361">index('Bill of Quantities'!$D:$O,match($B361,'Bill of Quantities'!$C:$C,0),match(L$2,'Bill of Quantities'!$D$2:$O$2,0))</f>
        <v>0.012</v>
      </c>
      <c r="M361" s="482">
        <f t="array" ref="M361">index('Bill of Quantities'!$D:$O,match($B361,'Bill of Quantities'!$C:$C,0),match(M$2,'Bill of Quantities'!$D$2:$O$2,0))</f>
        <v>0.03125</v>
      </c>
      <c r="N361" s="482">
        <f t="array" ref="N361">index('Bill of Quantities'!$D:$O,match($B361,'Bill of Quantities'!$C:$C,0),match(N$2,'Bill of Quantities'!$D$2:$O$2,0))</f>
        <v>0.04325</v>
      </c>
      <c r="O361" s="463">
        <f t="shared" ref="O361:R361" si="654">$A361*F361</f>
        <v>0.00002261946711</v>
      </c>
      <c r="P361" s="464">
        <f t="shared" si="654"/>
        <v>0.1741698967</v>
      </c>
      <c r="Q361" s="464">
        <f t="shared" si="654"/>
        <v>0</v>
      </c>
      <c r="R361" s="461">
        <f t="shared" si="654"/>
        <v>45</v>
      </c>
      <c r="S361" s="483">
        <f t="shared" ref="S361:U361" si="655">$A361*L361</f>
        <v>0.54</v>
      </c>
      <c r="T361" s="483">
        <f t="shared" si="655"/>
        <v>1.40625</v>
      </c>
      <c r="U361" s="483">
        <f t="shared" si="655"/>
        <v>1.94625</v>
      </c>
      <c r="V361" s="465" t="str">
        <f t="shared" si="636"/>
        <v>Roof frame 1221 x 4194 (clerestory lower)</v>
      </c>
      <c r="W361" s="354">
        <f t="array" ref="W361">A361*index('Project Costs'!A:A,match(V361,'Project Costs'!B:B,0),1)</f>
        <v>0</v>
      </c>
      <c r="X361" s="354">
        <f t="shared" si="639"/>
        <v>0</v>
      </c>
      <c r="Y361" s="354"/>
      <c r="Z361" s="354"/>
      <c r="AA361" s="354"/>
      <c r="AB361" s="354"/>
      <c r="AC361" s="354"/>
    </row>
    <row r="362">
      <c r="A362" s="478">
        <f>A356*5+A357*4</f>
        <v>70</v>
      </c>
      <c r="B362" s="354" t="str">
        <f>'Bill of Quantities'!$C$27</f>
        <v>Screw 4x60 semi threaded HBS460</v>
      </c>
      <c r="C362" s="479">
        <f t="array" ref="C362">index('Bill of Quantities'!$D:$O,match($B362,'Bill of Quantities'!$C:$C,0),match(C$2,'Bill of Quantities'!$D$2:$O$2,0))</f>
        <v>4</v>
      </c>
      <c r="D362" s="479" t="str">
        <f t="array" ref="D362">index('Bill of Quantities'!$D:$O,match($B362,'Bill of Quantities'!$C:$C,0),match(D$2,'Bill of Quantities'!$D$2:$O$2,0))</f>
        <v/>
      </c>
      <c r="E362" s="479">
        <f t="array" ref="E362">index('Bill of Quantities'!$D:$O,match($B362,'Bill of Quantities'!$C:$C,0),match(E$2,'Bill of Quantities'!$D$2:$O$2,0))</f>
        <v>60</v>
      </c>
      <c r="F362" s="485">
        <f t="array" ref="F362">index('Bill of Quantities'!$D:$O,match($B362,'Bill of Quantities'!$C:$C,0),match(F$2,'Bill of Quantities'!$D$2:$O$2,0))</f>
        <v>0.0000007539822369</v>
      </c>
      <c r="G362" s="481">
        <f t="array" ref="G362">index('Bill of Quantities'!$D:$O,match($B362,'Bill of Quantities'!$C:$C,0),match(G$2,'Bill of Quantities'!$D$2:$O$2,0))</f>
        <v>0.005805663224</v>
      </c>
      <c r="H362" s="481" t="str">
        <f t="array" ref="H362">index('Bill of Quantities'!$D:$O,match($B362,'Bill of Quantities'!$C:$C,0),match(H$2,'Bill of Quantities'!$D$2:$O$2,0))</f>
        <v/>
      </c>
      <c r="I362" s="479">
        <f t="array" ref="I362">index('Bill of Quantities'!$D:$O,match($B362,'Bill of Quantities'!$C:$C,0),match(I$2,'Bill of Quantities'!$D$2:$O$2,0))</f>
        <v>1</v>
      </c>
      <c r="J362" s="479" t="str">
        <f t="array" ref="J362">index('Bill of Quantities'!$D:$O,match($B362,'Bill of Quantities'!$C:$C,0),match(J$2,'Bill of Quantities'!$D$2:$O$2,0))</f>
        <v>Screw</v>
      </c>
      <c r="K362" s="479" t="str">
        <f t="array" ref="K362">index('Bill of Quantities'!$D:$O,match($B362,'Bill of Quantities'!$C:$C,0),match(K$2,'Bill of Quantities'!$D$2:$O$2,0))</f>
        <v>Back Battens</v>
      </c>
      <c r="L362" s="482">
        <f t="array" ref="L362">index('Bill of Quantities'!$D:$O,match($B362,'Bill of Quantities'!$C:$C,0),match(L$2,'Bill of Quantities'!$D$2:$O$2,0))</f>
        <v>0.018</v>
      </c>
      <c r="M362" s="482">
        <f t="array" ref="M362">index('Bill of Quantities'!$D:$O,match($B362,'Bill of Quantities'!$C:$C,0),match(M$2,'Bill of Quantities'!$D$2:$O$2,0))</f>
        <v>0.03125</v>
      </c>
      <c r="N362" s="482">
        <f t="array" ref="N362">index('Bill of Quantities'!$D:$O,match($B362,'Bill of Quantities'!$C:$C,0),match(N$2,'Bill of Quantities'!$D$2:$O$2,0))</f>
        <v>0.04925</v>
      </c>
      <c r="O362" s="463">
        <f t="shared" ref="O362:R362" si="656">$A362*F362</f>
        <v>0.00005277875658</v>
      </c>
      <c r="P362" s="464">
        <f t="shared" si="656"/>
        <v>0.4063964257</v>
      </c>
      <c r="Q362" s="464">
        <f t="shared" si="656"/>
        <v>0</v>
      </c>
      <c r="R362" s="461">
        <f t="shared" si="656"/>
        <v>70</v>
      </c>
      <c r="S362" s="483">
        <f t="shared" ref="S362:U362" si="657">$A362*L362</f>
        <v>1.26</v>
      </c>
      <c r="T362" s="483">
        <f t="shared" si="657"/>
        <v>2.1875</v>
      </c>
      <c r="U362" s="483">
        <f t="shared" si="657"/>
        <v>3.4475</v>
      </c>
      <c r="V362" s="465" t="str">
        <f t="shared" si="636"/>
        <v>Roof frame 1221 x 4194 (clerestory lower)</v>
      </c>
      <c r="W362" s="354">
        <f t="array" ref="W362">A362*index('Project Costs'!A:A,match(V362,'Project Costs'!B:B,0),1)</f>
        <v>0</v>
      </c>
      <c r="X362" s="354">
        <f t="shared" si="639"/>
        <v>0</v>
      </c>
      <c r="Y362" s="354"/>
      <c r="Z362" s="354"/>
      <c r="AA362" s="354"/>
      <c r="AB362" s="354"/>
      <c r="AC362" s="354"/>
    </row>
    <row r="363">
      <c r="A363" s="478">
        <v>10.0</v>
      </c>
      <c r="B363" s="354" t="str">
        <f>'Bill of Quantities'!$C$29</f>
        <v>Screw 6x100 semi threaded HBS6100</v>
      </c>
      <c r="C363" s="479">
        <f t="array" ref="C363">index('Bill of Quantities'!$D:$O,match($B363,'Bill of Quantities'!$C:$C,0),match(C$2,'Bill of Quantities'!$D$2:$O$2,0))</f>
        <v>6</v>
      </c>
      <c r="D363" s="479" t="str">
        <f t="array" ref="D363">index('Bill of Quantities'!$D:$O,match($B363,'Bill of Quantities'!$C:$C,0),match(D$2,'Bill of Quantities'!$D$2:$O$2,0))</f>
        <v/>
      </c>
      <c r="E363" s="479">
        <f t="array" ref="E363">index('Bill of Quantities'!$D:$O,match($B363,'Bill of Quantities'!$C:$C,0),match(E$2,'Bill of Quantities'!$D$2:$O$2,0))</f>
        <v>100</v>
      </c>
      <c r="F363" s="485">
        <f t="array" ref="F363">index('Bill of Quantities'!$D:$O,match($B363,'Bill of Quantities'!$C:$C,0),match(F$2,'Bill of Quantities'!$D$2:$O$2,0))</f>
        <v>0.000002827433388</v>
      </c>
      <c r="G363" s="481">
        <f t="array" ref="G363">index('Bill of Quantities'!$D:$O,match($B363,'Bill of Quantities'!$C:$C,0),match(G$2,'Bill of Quantities'!$D$2:$O$2,0))</f>
        <v>0.02177123709</v>
      </c>
      <c r="H363" s="481" t="str">
        <f t="array" ref="H363">index('Bill of Quantities'!$D:$O,match($B363,'Bill of Quantities'!$C:$C,0),match(H$2,'Bill of Quantities'!$D$2:$O$2,0))</f>
        <v/>
      </c>
      <c r="I363" s="479">
        <f t="array" ref="I363">index('Bill of Quantities'!$D:$O,match($B363,'Bill of Quantities'!$C:$C,0),match(I$2,'Bill of Quantities'!$D$2:$O$2,0))</f>
        <v>1</v>
      </c>
      <c r="J363" s="479" t="str">
        <f t="array" ref="J363">index('Bill of Quantities'!$D:$O,match($B363,'Bill of Quantities'!$C:$C,0),match(J$2,'Bill of Quantities'!$D$2:$O$2,0))</f>
        <v>Screw</v>
      </c>
      <c r="K363" s="479" t="str">
        <f t="array" ref="K363">index('Bill of Quantities'!$D:$O,match($B363,'Bill of Quantities'!$C:$C,0),match(K$2,'Bill of Quantities'!$D$2:$O$2,0))</f>
        <v>Frames</v>
      </c>
      <c r="L363" s="482">
        <f t="array" ref="L363">index('Bill of Quantities'!$D:$O,match($B363,'Bill of Quantities'!$C:$C,0),match(L$2,'Bill of Quantities'!$D$2:$O$2,0))</f>
        <v>0.06</v>
      </c>
      <c r="M363" s="482">
        <f t="array" ref="M363">index('Bill of Quantities'!$D:$O,match($B363,'Bill of Quantities'!$C:$C,0),match(M$2,'Bill of Quantities'!$D$2:$O$2,0))</f>
        <v>0.03125</v>
      </c>
      <c r="N363" s="482">
        <f t="array" ref="N363">index('Bill of Quantities'!$D:$O,match($B363,'Bill of Quantities'!$C:$C,0),match(N$2,'Bill of Quantities'!$D$2:$O$2,0))</f>
        <v>0.09125</v>
      </c>
      <c r="O363" s="463">
        <f t="shared" ref="O363:R363" si="658">$A363*F363</f>
        <v>0.00002827433388</v>
      </c>
      <c r="P363" s="464">
        <f t="shared" si="658"/>
        <v>0.2177123709</v>
      </c>
      <c r="Q363" s="464">
        <f t="shared" si="658"/>
        <v>0</v>
      </c>
      <c r="R363" s="461">
        <f t="shared" si="658"/>
        <v>10</v>
      </c>
      <c r="S363" s="483">
        <f t="shared" ref="S363:U363" si="659">$A363*L363</f>
        <v>0.6</v>
      </c>
      <c r="T363" s="483">
        <f t="shared" si="659"/>
        <v>0.3125</v>
      </c>
      <c r="U363" s="483">
        <f t="shared" si="659"/>
        <v>0.9125</v>
      </c>
      <c r="V363" s="465" t="str">
        <f t="shared" si="636"/>
        <v>Roof frame 1221 x 4194 (clerestory lower)</v>
      </c>
      <c r="W363" s="354">
        <f t="array" ref="W363">A363*index('Project Costs'!A:A,match(V363,'Project Costs'!B:B,0),1)</f>
        <v>0</v>
      </c>
      <c r="X363" s="354">
        <f t="shared" si="639"/>
        <v>0</v>
      </c>
      <c r="Y363" s="354"/>
      <c r="Z363" s="354"/>
      <c r="AA363" s="354"/>
      <c r="AB363" s="354"/>
      <c r="AC363" s="354"/>
    </row>
    <row r="364">
      <c r="A364" s="478">
        <f>A353*4+A354*4+A355*4</f>
        <v>36</v>
      </c>
      <c r="B364" s="354" t="str">
        <f>'Bill of Quantities'!$C$30</f>
        <v>Screw 6x120 semi threaded HBS6120</v>
      </c>
      <c r="C364" s="479">
        <f t="array" ref="C364">index('Bill of Quantities'!$D:$O,match($B364,'Bill of Quantities'!$C:$C,0),match(C$2,'Bill of Quantities'!$D$2:$O$2,0))</f>
        <v>6</v>
      </c>
      <c r="D364" s="479" t="str">
        <f t="array" ref="D364">index('Bill of Quantities'!$D:$O,match($B364,'Bill of Quantities'!$C:$C,0),match(D$2,'Bill of Quantities'!$D$2:$O$2,0))</f>
        <v/>
      </c>
      <c r="E364" s="479">
        <f t="array" ref="E364">index('Bill of Quantities'!$D:$O,match($B364,'Bill of Quantities'!$C:$C,0),match(E$2,'Bill of Quantities'!$D$2:$O$2,0))</f>
        <v>120</v>
      </c>
      <c r="F364" s="485">
        <f t="array" ref="F364">index('Bill of Quantities'!$D:$O,match($B364,'Bill of Quantities'!$C:$C,0),match(F$2,'Bill of Quantities'!$D$2:$O$2,0))</f>
        <v>0.000003392920066</v>
      </c>
      <c r="G364" s="481">
        <f t="array" ref="G364">index('Bill of Quantities'!$D:$O,match($B364,'Bill of Quantities'!$C:$C,0),match(G$2,'Bill of Quantities'!$D$2:$O$2,0))</f>
        <v>0.02612548451</v>
      </c>
      <c r="H364" s="481" t="str">
        <f t="array" ref="H364">index('Bill of Quantities'!$D:$O,match($B364,'Bill of Quantities'!$C:$C,0),match(H$2,'Bill of Quantities'!$D$2:$O$2,0))</f>
        <v/>
      </c>
      <c r="I364" s="479">
        <f t="array" ref="I364">index('Bill of Quantities'!$D:$O,match($B364,'Bill of Quantities'!$C:$C,0),match(I$2,'Bill of Quantities'!$D$2:$O$2,0))</f>
        <v>1</v>
      </c>
      <c r="J364" s="479" t="str">
        <f t="array" ref="J364">index('Bill of Quantities'!$D:$O,match($B364,'Bill of Quantities'!$C:$C,0),match(J$2,'Bill of Quantities'!$D$2:$O$2,0))</f>
        <v>Screw</v>
      </c>
      <c r="K364" s="479" t="str">
        <f t="array" ref="K364">index('Bill of Quantities'!$D:$O,match($B364,'Bill of Quantities'!$C:$C,0),match(K$2,'Bill of Quantities'!$D$2:$O$2,0))</f>
        <v>Frames</v>
      </c>
      <c r="L364" s="482">
        <f t="array" ref="L364">index('Bill of Quantities'!$D:$O,match($B364,'Bill of Quantities'!$C:$C,0),match(L$2,'Bill of Quantities'!$D$2:$O$2,0))</f>
        <v>0.06</v>
      </c>
      <c r="M364" s="482">
        <f t="array" ref="M364">index('Bill of Quantities'!$D:$O,match($B364,'Bill of Quantities'!$C:$C,0),match(M$2,'Bill of Quantities'!$D$2:$O$2,0))</f>
        <v>0.03125</v>
      </c>
      <c r="N364" s="482">
        <f t="array" ref="N364">index('Bill of Quantities'!$D:$O,match($B364,'Bill of Quantities'!$C:$C,0),match(N$2,'Bill of Quantities'!$D$2:$O$2,0))</f>
        <v>0.09125</v>
      </c>
      <c r="O364" s="463">
        <f t="shared" ref="O364:R364" si="660">$A364*F364</f>
        <v>0.0001221451224</v>
      </c>
      <c r="P364" s="464">
        <f t="shared" si="660"/>
        <v>0.9405174423</v>
      </c>
      <c r="Q364" s="464">
        <f t="shared" si="660"/>
        <v>0</v>
      </c>
      <c r="R364" s="461">
        <f t="shared" si="660"/>
        <v>36</v>
      </c>
      <c r="S364" s="483">
        <f t="shared" ref="S364:U364" si="661">$A364*L364</f>
        <v>2.16</v>
      </c>
      <c r="T364" s="483">
        <f t="shared" si="661"/>
        <v>1.125</v>
      </c>
      <c r="U364" s="483">
        <f t="shared" si="661"/>
        <v>3.285</v>
      </c>
      <c r="V364" s="465" t="str">
        <f t="shared" si="636"/>
        <v>Roof frame 1221 x 4194 (clerestory lower)</v>
      </c>
      <c r="W364" s="354">
        <f t="array" ref="W364">A364*index('Project Costs'!A:A,match(V364,'Project Costs'!B:B,0),1)</f>
        <v>0</v>
      </c>
      <c r="X364" s="354">
        <f t="shared" si="639"/>
        <v>0</v>
      </c>
      <c r="Y364" s="354"/>
      <c r="Z364" s="354"/>
      <c r="AA364" s="354"/>
      <c r="AB364" s="354"/>
      <c r="AC364" s="354"/>
    </row>
    <row r="365">
      <c r="A365" s="478">
        <v>4.0</v>
      </c>
      <c r="B365" s="354" t="str">
        <f>'Bill of Quantities'!$C$31</f>
        <v>Screw 6x160 semi threaded HBS6160</v>
      </c>
      <c r="C365" s="479">
        <f t="array" ref="C365">index('Bill of Quantities'!$D:$O,match($B365,'Bill of Quantities'!$C:$C,0),match(C$2,'Bill of Quantities'!$D$2:$O$2,0))</f>
        <v>6</v>
      </c>
      <c r="D365" s="479" t="str">
        <f t="array" ref="D365">index('Bill of Quantities'!$D:$O,match($B365,'Bill of Quantities'!$C:$C,0),match(D$2,'Bill of Quantities'!$D$2:$O$2,0))</f>
        <v/>
      </c>
      <c r="E365" s="479">
        <f t="array" ref="E365">index('Bill of Quantities'!$D:$O,match($B365,'Bill of Quantities'!$C:$C,0),match(E$2,'Bill of Quantities'!$D$2:$O$2,0))</f>
        <v>160</v>
      </c>
      <c r="F365" s="485">
        <f t="array" ref="F365">index('Bill of Quantities'!$D:$O,match($B365,'Bill of Quantities'!$C:$C,0),match(F$2,'Bill of Quantities'!$D$2:$O$2,0))</f>
        <v>0.000004523893421</v>
      </c>
      <c r="G365" s="481">
        <f t="array" ref="G365">index('Bill of Quantities'!$D:$O,match($B365,'Bill of Quantities'!$C:$C,0),match(G$2,'Bill of Quantities'!$D$2:$O$2,0))</f>
        <v>0.03483397934</v>
      </c>
      <c r="H365" s="481" t="str">
        <f t="array" ref="H365">index('Bill of Quantities'!$D:$O,match($B365,'Bill of Quantities'!$C:$C,0),match(H$2,'Bill of Quantities'!$D$2:$O$2,0))</f>
        <v/>
      </c>
      <c r="I365" s="479">
        <f t="array" ref="I365">index('Bill of Quantities'!$D:$O,match($B365,'Bill of Quantities'!$C:$C,0),match(I$2,'Bill of Quantities'!$D$2:$O$2,0))</f>
        <v>1</v>
      </c>
      <c r="J365" s="479" t="str">
        <f t="array" ref="J365">index('Bill of Quantities'!$D:$O,match($B365,'Bill of Quantities'!$C:$C,0),match(J$2,'Bill of Quantities'!$D$2:$O$2,0))</f>
        <v>Screw</v>
      </c>
      <c r="K365" s="479" t="str">
        <f t="array" ref="K365">index('Bill of Quantities'!$D:$O,match($B365,'Bill of Quantities'!$C:$C,0),match(K$2,'Bill of Quantities'!$D$2:$O$2,0))</f>
        <v>Frames</v>
      </c>
      <c r="L365" s="482">
        <f t="array" ref="L365">index('Bill of Quantities'!$D:$O,match($B365,'Bill of Quantities'!$C:$C,0),match(L$2,'Bill of Quantities'!$D$2:$O$2,0))</f>
        <v>0.4189105385</v>
      </c>
      <c r="M365" s="482">
        <f t="array" ref="M365">index('Bill of Quantities'!$D:$O,match($B365,'Bill of Quantities'!$C:$C,0),match(M$2,'Bill of Quantities'!$D$2:$O$2,0))</f>
        <v>0.03125</v>
      </c>
      <c r="N365" s="482">
        <f t="array" ref="N365">index('Bill of Quantities'!$D:$O,match($B365,'Bill of Quantities'!$C:$C,0),match(N$2,'Bill of Quantities'!$D$2:$O$2,0))</f>
        <v>0.4501605385</v>
      </c>
      <c r="O365" s="463">
        <f t="shared" ref="O365:R365" si="662">$A365*F365</f>
        <v>0.00001809557368</v>
      </c>
      <c r="P365" s="464">
        <f t="shared" si="662"/>
        <v>0.1393359174</v>
      </c>
      <c r="Q365" s="464">
        <f t="shared" si="662"/>
        <v>0</v>
      </c>
      <c r="R365" s="461">
        <f t="shared" si="662"/>
        <v>4</v>
      </c>
      <c r="S365" s="483">
        <f t="shared" ref="S365:U365" si="663">$A365*L365</f>
        <v>1.675642154</v>
      </c>
      <c r="T365" s="483">
        <f t="shared" si="663"/>
        <v>0.125</v>
      </c>
      <c r="U365" s="483">
        <f t="shared" si="663"/>
        <v>1.800642154</v>
      </c>
      <c r="V365" s="465" t="str">
        <f t="shared" si="636"/>
        <v>Roof frame 1221 x 4194 (clerestory lower)</v>
      </c>
      <c r="W365" s="354">
        <f t="array" ref="W365">A365*index('Project Costs'!A:A,match(V365,'Project Costs'!B:B,0),1)</f>
        <v>0</v>
      </c>
      <c r="X365" s="354">
        <f t="shared" si="639"/>
        <v>0</v>
      </c>
      <c r="Y365" s="354"/>
      <c r="Z365" s="354"/>
      <c r="AA365" s="354"/>
      <c r="AB365" s="354"/>
      <c r="AC365" s="354"/>
    </row>
    <row r="366">
      <c r="A366" s="354"/>
      <c r="B366" s="354"/>
      <c r="C366" s="461"/>
      <c r="D366" s="461"/>
      <c r="E366" s="461"/>
      <c r="F366" s="462"/>
      <c r="G366" s="461"/>
      <c r="H366" s="461"/>
      <c r="I366" s="461"/>
      <c r="J366" s="461"/>
      <c r="K366" s="461"/>
      <c r="L366" s="461"/>
      <c r="M366" s="461"/>
      <c r="N366" s="461"/>
      <c r="O366" s="463"/>
      <c r="P366" s="464"/>
      <c r="Q366" s="464"/>
      <c r="R366" s="461"/>
      <c r="S366" s="461"/>
      <c r="T366" s="354"/>
      <c r="U366" s="354"/>
      <c r="V366" s="465"/>
      <c r="W366" s="354"/>
      <c r="X366" s="354"/>
      <c r="Y366" s="354"/>
      <c r="Z366" s="354"/>
      <c r="AA366" s="354"/>
      <c r="AB366" s="354"/>
      <c r="AC366" s="354"/>
    </row>
    <row r="367">
      <c r="A367" s="468" t="s">
        <v>129</v>
      </c>
      <c r="B367" s="469"/>
      <c r="C367" s="487">
        <f>1689+22</f>
        <v>1711</v>
      </c>
      <c r="D367" s="487">
        <f>6+100+22</f>
        <v>128</v>
      </c>
      <c r="E367" s="487">
        <f>4194+22</f>
        <v>4216</v>
      </c>
      <c r="F367" s="488">
        <f>E367*D367*C367*0.0000000001</f>
        <v>0.0923337728</v>
      </c>
      <c r="G367" s="473"/>
      <c r="H367" s="473"/>
      <c r="I367" s="473"/>
      <c r="J367" s="470"/>
      <c r="K367" s="470"/>
      <c r="L367" s="470"/>
      <c r="M367" s="470"/>
      <c r="N367" s="470"/>
      <c r="O367" s="474"/>
      <c r="P367" s="475"/>
      <c r="Q367" s="475"/>
      <c r="R367" s="475"/>
      <c r="S367" s="504"/>
      <c r="T367" s="504"/>
      <c r="U367" s="504"/>
      <c r="V367" s="465" t="str">
        <f t="shared" ref="V367:V381" si="666">$A$367</f>
        <v>Roof frame 1689 x 4194 (clerestory lower edge)</v>
      </c>
      <c r="W367" s="476"/>
      <c r="X367" s="476"/>
      <c r="Y367" s="476">
        <f>C367*E367*0.000001</f>
        <v>7.213576</v>
      </c>
      <c r="Z367" s="476"/>
      <c r="AA367" s="476"/>
      <c r="AB367" s="476"/>
      <c r="AC367" s="476"/>
    </row>
    <row r="368">
      <c r="A368" s="478">
        <v>2.0</v>
      </c>
      <c r="B368" s="354" t="str">
        <f>'Bill of Quantities'!$C$124</f>
        <v>Roof Main Beam 46 x 96 x 1689</v>
      </c>
      <c r="C368" s="479">
        <f t="array" ref="C368">index('Bill of Quantities'!$D:$O,match($B368,'Bill of Quantities'!$C:$C,0),match(C$2,'Bill of Quantities'!$D$2:$O$2,0))</f>
        <v>46</v>
      </c>
      <c r="D368" s="479">
        <f t="array" ref="D368">index('Bill of Quantities'!$D:$O,match($B368,'Bill of Quantities'!$C:$C,0),match(D$2,'Bill of Quantities'!$D$2:$O$2,0))</f>
        <v>96</v>
      </c>
      <c r="E368" s="479">
        <f t="array" ref="E368">index('Bill of Quantities'!$D:$O,match($B368,'Bill of Quantities'!$C:$C,0),match(E$2,'Bill of Quantities'!$D$2:$O$2,0))</f>
        <v>1689</v>
      </c>
      <c r="F368" s="480">
        <f t="array" ref="F368">index('Bill of Quantities'!$D:$O,match($B368,'Bill of Quantities'!$C:$C,0),match(F$2,'Bill of Quantities'!$D$2:$O$2,0))</f>
        <v>0.007458624</v>
      </c>
      <c r="G368" s="481">
        <f t="array" ref="G368">index('Bill of Quantities'!$D:$O,match($B368,'Bill of Quantities'!$C:$C,0),match(G$2,'Bill of Quantities'!$D$2:$O$2,0))</f>
        <v>4.184288064</v>
      </c>
      <c r="H368" s="481">
        <f t="array" ref="H368">index('Bill of Quantities'!$D:$O,match($B368,'Bill of Quantities'!$C:$C,0),match(H$2,'Bill of Quantities'!$D$2:$O$2,0))</f>
        <v>6.740127291</v>
      </c>
      <c r="I368" s="479">
        <f t="array" ref="I368">index('Bill of Quantities'!$D:$O,match($B368,'Bill of Quantities'!$C:$C,0),match(I$2,'Bill of Quantities'!$D$2:$O$2,0))</f>
        <v>5</v>
      </c>
      <c r="J368" s="479" t="str">
        <f t="array" ref="J368">index('Bill of Quantities'!$D:$O,match($B368,'Bill of Quantities'!$C:$C,0),match(J$2,'Bill of Quantities'!$D$2:$O$2,0))</f>
        <v>Roof</v>
      </c>
      <c r="K368" s="479" t="str">
        <f t="array" ref="K368">index('Bill of Quantities'!$D:$O,match($B368,'Bill of Quantities'!$C:$C,0),match(K$2,'Bill of Quantities'!$D$2:$O$2,0))</f>
        <v>Main Beam</v>
      </c>
      <c r="L368" s="482">
        <f t="array" ref="L368">index('Bill of Quantities'!$D:$O,match($B368,'Bill of Quantities'!$C:$C,0),match(L$2,'Bill of Quantities'!$D$2:$O$2,0))</f>
        <v>2.11159872</v>
      </c>
      <c r="M368" s="482">
        <f t="array" ref="M368">index('Bill of Quantities'!$D:$O,match($B368,'Bill of Quantities'!$C:$C,0),match(M$2,'Bill of Quantities'!$D$2:$O$2,0))</f>
        <v>0.15625</v>
      </c>
      <c r="N368" s="482">
        <f t="array" ref="N368">index('Bill of Quantities'!$D:$O,match($B368,'Bill of Quantities'!$C:$C,0),match(N$2,'Bill of Quantities'!$D$2:$O$2,0))</f>
        <v>2.26784872</v>
      </c>
      <c r="O368" s="463">
        <f t="shared" ref="O368:R368" si="664">$A368*F368</f>
        <v>0.014917248</v>
      </c>
      <c r="P368" s="464">
        <f t="shared" si="664"/>
        <v>8.368576128</v>
      </c>
      <c r="Q368" s="464">
        <f t="shared" si="664"/>
        <v>13.48025458</v>
      </c>
      <c r="R368" s="461">
        <f t="shared" si="664"/>
        <v>10</v>
      </c>
      <c r="S368" s="483">
        <f t="shared" ref="S368:U368" si="665">$A368*L368</f>
        <v>4.22319744</v>
      </c>
      <c r="T368" s="483">
        <f t="shared" si="665"/>
        <v>0.3125</v>
      </c>
      <c r="U368" s="483">
        <f t="shared" si="665"/>
        <v>4.53569744</v>
      </c>
      <c r="V368" s="465" t="str">
        <f t="shared" si="666"/>
        <v>Roof frame 1689 x 4194 (clerestory lower edge)</v>
      </c>
      <c r="W368" s="354">
        <f t="array" ref="W368">A368*index('Project Costs'!A:A,match(V368,'Project Costs'!B:B,0),1)</f>
        <v>0</v>
      </c>
      <c r="X368" s="354">
        <f t="shared" ref="X368:X381" si="669">W368*R368/60</f>
        <v>0</v>
      </c>
      <c r="Y368" s="354"/>
      <c r="Z368" s="354"/>
      <c r="AA368" s="354"/>
      <c r="AB368" s="354"/>
      <c r="AC368" s="354"/>
    </row>
    <row r="369">
      <c r="A369" s="478">
        <v>4.0</v>
      </c>
      <c r="B369" s="354" t="str">
        <f>'Bill of Quantities'!$C$127</f>
        <v>Roof Sub Beam 46 x 96 x 4094</v>
      </c>
      <c r="C369" s="479">
        <f t="array" ref="C369">index('Bill of Quantities'!$D:$O,match($B369,'Bill of Quantities'!$C:$C,0),match(C$2,'Bill of Quantities'!$D$2:$O$2,0))</f>
        <v>46</v>
      </c>
      <c r="D369" s="479">
        <f t="array" ref="D369">index('Bill of Quantities'!$D:$O,match($B369,'Bill of Quantities'!$C:$C,0),match(D$2,'Bill of Quantities'!$D$2:$O$2,0))</f>
        <v>96</v>
      </c>
      <c r="E369" s="479">
        <f t="array" ref="E369">index('Bill of Quantities'!$D:$O,match($B369,'Bill of Quantities'!$C:$C,0),match(E$2,'Bill of Quantities'!$D$2:$O$2,0))</f>
        <v>4094</v>
      </c>
      <c r="F369" s="480">
        <f t="array" ref="F369">index('Bill of Quantities'!$D:$O,match($B369,'Bill of Quantities'!$C:$C,0),match(F$2,'Bill of Quantities'!$D$2:$O$2,0))</f>
        <v>0.018079104</v>
      </c>
      <c r="G369" s="481">
        <f t="array" ref="G369">index('Bill of Quantities'!$D:$O,match($B369,'Bill of Quantities'!$C:$C,0),match(G$2,'Bill of Quantities'!$D$2:$O$2,0))</f>
        <v>10.14237734</v>
      </c>
      <c r="H369" s="481">
        <f t="array" ref="H369">index('Bill of Quantities'!$D:$O,match($B369,'Bill of Quantities'!$C:$C,0),match(H$2,'Bill of Quantities'!$D$2:$O$2,0))</f>
        <v>16.33752583</v>
      </c>
      <c r="I369" s="479">
        <f t="array" ref="I369">index('Bill of Quantities'!$D:$O,match($B369,'Bill of Quantities'!$C:$C,0),match(I$2,'Bill of Quantities'!$D$2:$O$2,0))</f>
        <v>5</v>
      </c>
      <c r="J369" s="479" t="str">
        <f t="array" ref="J369">index('Bill of Quantities'!$D:$O,match($B369,'Bill of Quantities'!$C:$C,0),match(J$2,'Bill of Quantities'!$D$2:$O$2,0))</f>
        <v>Roof</v>
      </c>
      <c r="K369" s="479" t="str">
        <f t="array" ref="K369">index('Bill of Quantities'!$D:$O,match($B369,'Bill of Quantities'!$C:$C,0),match(K$2,'Bill of Quantities'!$D$2:$O$2,0))</f>
        <v>Sub Beam</v>
      </c>
      <c r="L369" s="482">
        <f t="array" ref="L369">index('Bill of Quantities'!$D:$O,match($B369,'Bill of Quantities'!$C:$C,0),match(L$2,'Bill of Quantities'!$D$2:$O$2,0))</f>
        <v>4.729536</v>
      </c>
      <c r="M369" s="482">
        <f t="array" ref="M369">index('Bill of Quantities'!$D:$O,match($B369,'Bill of Quantities'!$C:$C,0),match(M$2,'Bill of Quantities'!$D$2:$O$2,0))</f>
        <v>0.15625</v>
      </c>
      <c r="N369" s="482">
        <f t="array" ref="N369">index('Bill of Quantities'!$D:$O,match($B369,'Bill of Quantities'!$C:$C,0),match(N$2,'Bill of Quantities'!$D$2:$O$2,0))</f>
        <v>4.885786</v>
      </c>
      <c r="O369" s="463">
        <f t="shared" ref="O369:R369" si="667">$A369*F369</f>
        <v>0.072316416</v>
      </c>
      <c r="P369" s="464">
        <f t="shared" si="667"/>
        <v>40.56950938</v>
      </c>
      <c r="Q369" s="464">
        <f t="shared" si="667"/>
        <v>65.35010333</v>
      </c>
      <c r="R369" s="461">
        <f t="shared" si="667"/>
        <v>20</v>
      </c>
      <c r="S369" s="483">
        <f t="shared" ref="S369:U369" si="668">$A369*L369</f>
        <v>18.918144</v>
      </c>
      <c r="T369" s="483">
        <f t="shared" si="668"/>
        <v>0.625</v>
      </c>
      <c r="U369" s="483">
        <f t="shared" si="668"/>
        <v>19.543144</v>
      </c>
      <c r="V369" s="465" t="str">
        <f t="shared" si="666"/>
        <v>Roof frame 1689 x 4194 (clerestory lower edge)</v>
      </c>
      <c r="W369" s="354">
        <f t="array" ref="W369">A369*index('Project Costs'!A:A,match(V369,'Project Costs'!B:B,0),1)</f>
        <v>0</v>
      </c>
      <c r="X369" s="354">
        <f t="shared" si="669"/>
        <v>0</v>
      </c>
      <c r="Y369" s="354"/>
      <c r="Z369" s="354"/>
      <c r="AA369" s="354"/>
      <c r="AB369" s="354"/>
      <c r="AC369" s="354"/>
    </row>
    <row r="370">
      <c r="A370" s="478">
        <v>6.0</v>
      </c>
      <c r="B370" s="354" t="str">
        <f>'Bill of Quantities'!$C$132</f>
        <v>Roof Support Block 46 x 96 x 548</v>
      </c>
      <c r="C370" s="479">
        <f t="array" ref="C370">index('Bill of Quantities'!$D:$O,match($B370,'Bill of Quantities'!$C:$C,0),match(C$2,'Bill of Quantities'!$D$2:$O$2,0))</f>
        <v>46</v>
      </c>
      <c r="D370" s="479">
        <f t="array" ref="D370">index('Bill of Quantities'!$D:$O,match($B370,'Bill of Quantities'!$C:$C,0),match(D$2,'Bill of Quantities'!$D$2:$O$2,0))</f>
        <v>96</v>
      </c>
      <c r="E370" s="479">
        <f t="array" ref="E370">index('Bill of Quantities'!$D:$O,match($B370,'Bill of Quantities'!$C:$C,0),match(E$2,'Bill of Quantities'!$D$2:$O$2,0))</f>
        <v>548</v>
      </c>
      <c r="F370" s="480">
        <f t="array" ref="F370">index('Bill of Quantities'!$D:$O,match($B370,'Bill of Quantities'!$C:$C,0),match(F$2,'Bill of Quantities'!$D$2:$O$2,0))</f>
        <v>0.002419968</v>
      </c>
      <c r="G370" s="481">
        <f t="array" ref="G370">index('Bill of Quantities'!$D:$O,match($B370,'Bill of Quantities'!$C:$C,0),match(G$2,'Bill of Quantities'!$D$2:$O$2,0))</f>
        <v>1.357602048</v>
      </c>
      <c r="H370" s="481">
        <f t="array" ref="H370">index('Bill of Quantities'!$D:$O,match($B370,'Bill of Quantities'!$C:$C,0),match(H$2,'Bill of Quantities'!$D$2:$O$2,0))</f>
        <v>2.186850063</v>
      </c>
      <c r="I370" s="479">
        <f t="array" ref="I370">index('Bill of Quantities'!$D:$O,match($B370,'Bill of Quantities'!$C:$C,0),match(I$2,'Bill of Quantities'!$D$2:$O$2,0))</f>
        <v>5</v>
      </c>
      <c r="J370" s="479" t="str">
        <f t="array" ref="J370">index('Bill of Quantities'!$D:$O,match($B370,'Bill of Quantities'!$C:$C,0),match(J$2,'Bill of Quantities'!$D$2:$O$2,0))</f>
        <v>Roof</v>
      </c>
      <c r="K370" s="479" t="str">
        <f t="array" ref="K370">index('Bill of Quantities'!$D:$O,match($B370,'Bill of Quantities'!$C:$C,0),match(K$2,'Bill of Quantities'!$D$2:$O$2,0))</f>
        <v>Support Block</v>
      </c>
      <c r="L370" s="482">
        <f t="array" ref="L370">index('Bill of Quantities'!$D:$O,match($B370,'Bill of Quantities'!$C:$C,0),match(L$2,'Bill of Quantities'!$D$2:$O$2,0))</f>
        <v>0.6816096</v>
      </c>
      <c r="M370" s="482">
        <f t="array" ref="M370">index('Bill of Quantities'!$D:$O,match($B370,'Bill of Quantities'!$C:$C,0),match(M$2,'Bill of Quantities'!$D$2:$O$2,0))</f>
        <v>0.15625</v>
      </c>
      <c r="N370" s="482">
        <f t="array" ref="N370">index('Bill of Quantities'!$D:$O,match($B370,'Bill of Quantities'!$C:$C,0),match(N$2,'Bill of Quantities'!$D$2:$O$2,0))</f>
        <v>0.8378596</v>
      </c>
      <c r="O370" s="463">
        <f t="shared" ref="O370:R370" si="670">$A370*F370</f>
        <v>0.014519808</v>
      </c>
      <c r="P370" s="464">
        <f t="shared" si="670"/>
        <v>8.145612288</v>
      </c>
      <c r="Q370" s="464">
        <f t="shared" si="670"/>
        <v>13.12110038</v>
      </c>
      <c r="R370" s="461">
        <f t="shared" si="670"/>
        <v>30</v>
      </c>
      <c r="S370" s="483">
        <f t="shared" ref="S370:U370" si="671">$A370*L370</f>
        <v>4.0896576</v>
      </c>
      <c r="T370" s="483">
        <f t="shared" si="671"/>
        <v>0.9375</v>
      </c>
      <c r="U370" s="483">
        <f t="shared" si="671"/>
        <v>5.0271576</v>
      </c>
      <c r="V370" s="465" t="str">
        <f t="shared" si="666"/>
        <v>Roof frame 1689 x 4194 (clerestory lower edge)</v>
      </c>
      <c r="W370" s="354">
        <f t="array" ref="W370">A370*index('Project Costs'!A:A,match(V370,'Project Costs'!B:B,0),1)</f>
        <v>0</v>
      </c>
      <c r="X370" s="354">
        <f t="shared" si="669"/>
        <v>0</v>
      </c>
      <c r="Y370" s="354"/>
      <c r="Z370" s="354"/>
      <c r="AA370" s="354"/>
      <c r="AB370" s="354"/>
      <c r="AC370" s="354"/>
    </row>
    <row r="371">
      <c r="A371" s="478">
        <v>3.0</v>
      </c>
      <c r="B371" s="354" t="str">
        <f>'Bill of Quantities'!$C$131</f>
        <v>Roof Support Block 46 x 96 x 325</v>
      </c>
      <c r="C371" s="479">
        <f t="array" ref="C371">index('Bill of Quantities'!$D:$O,match($B371,'Bill of Quantities'!$C:$C,0),match(C$2,'Bill of Quantities'!$D$2:$O$2,0))</f>
        <v>46</v>
      </c>
      <c r="D371" s="479">
        <f t="array" ref="D371">index('Bill of Quantities'!$D:$O,match($B371,'Bill of Quantities'!$C:$C,0),match(D$2,'Bill of Quantities'!$D$2:$O$2,0))</f>
        <v>96</v>
      </c>
      <c r="E371" s="479">
        <f t="array" ref="E371">index('Bill of Quantities'!$D:$O,match($B371,'Bill of Quantities'!$C:$C,0),match(E$2,'Bill of Quantities'!$D$2:$O$2,0))</f>
        <v>325</v>
      </c>
      <c r="F371" s="480">
        <f t="array" ref="F371">index('Bill of Quantities'!$D:$O,match($B371,'Bill of Quantities'!$C:$C,0),match(F$2,'Bill of Quantities'!$D$2:$O$2,0))</f>
        <v>0.0014352</v>
      </c>
      <c r="G371" s="481">
        <f t="array" ref="G371">index('Bill of Quantities'!$D:$O,match($B371,'Bill of Quantities'!$C:$C,0),match(G$2,'Bill of Quantities'!$D$2:$O$2,0))</f>
        <v>0.8051472</v>
      </c>
      <c r="H371" s="481">
        <f t="array" ref="H371">index('Bill of Quantities'!$D:$O,match($B371,'Bill of Quantities'!$C:$C,0),match(H$2,'Bill of Quantities'!$D$2:$O$2,0))</f>
        <v>1.296945749</v>
      </c>
      <c r="I371" s="479">
        <f t="array" ref="I371">index('Bill of Quantities'!$D:$O,match($B371,'Bill of Quantities'!$C:$C,0),match(I$2,'Bill of Quantities'!$D$2:$O$2,0))</f>
        <v>5</v>
      </c>
      <c r="J371" s="479" t="str">
        <f t="array" ref="J371">index('Bill of Quantities'!$D:$O,match($B371,'Bill of Quantities'!$C:$C,0),match(J$2,'Bill of Quantities'!$D$2:$O$2,0))</f>
        <v>Roof</v>
      </c>
      <c r="K371" s="479" t="str">
        <f t="array" ref="K371">index('Bill of Quantities'!$D:$O,match($B371,'Bill of Quantities'!$C:$C,0),match(K$2,'Bill of Quantities'!$D$2:$O$2,0))</f>
        <v>Support Block</v>
      </c>
      <c r="L371" s="482">
        <f t="array" ref="L371">index('Bill of Quantities'!$D:$O,match($B371,'Bill of Quantities'!$C:$C,0),match(L$2,'Bill of Quantities'!$D$2:$O$2,0))</f>
        <v>0.381701376</v>
      </c>
      <c r="M371" s="482">
        <f t="array" ref="M371">index('Bill of Quantities'!$D:$O,match($B371,'Bill of Quantities'!$C:$C,0),match(M$2,'Bill of Quantities'!$D$2:$O$2,0))</f>
        <v>0.15625</v>
      </c>
      <c r="N371" s="482">
        <f t="array" ref="N371">index('Bill of Quantities'!$D:$O,match($B371,'Bill of Quantities'!$C:$C,0),match(N$2,'Bill of Quantities'!$D$2:$O$2,0))</f>
        <v>0.537951376</v>
      </c>
      <c r="O371" s="463">
        <f t="shared" ref="O371:R371" si="672">$A371*F371</f>
        <v>0.0043056</v>
      </c>
      <c r="P371" s="464">
        <f t="shared" si="672"/>
        <v>2.4154416</v>
      </c>
      <c r="Q371" s="464">
        <f t="shared" si="672"/>
        <v>3.890837246</v>
      </c>
      <c r="R371" s="461">
        <f t="shared" si="672"/>
        <v>15</v>
      </c>
      <c r="S371" s="483">
        <f t="shared" ref="S371:U371" si="673">$A371*L371</f>
        <v>1.145104128</v>
      </c>
      <c r="T371" s="483">
        <f t="shared" si="673"/>
        <v>0.46875</v>
      </c>
      <c r="U371" s="483">
        <f t="shared" si="673"/>
        <v>1.613854128</v>
      </c>
      <c r="V371" s="465" t="str">
        <f t="shared" si="666"/>
        <v>Roof frame 1689 x 4194 (clerestory lower edge)</v>
      </c>
      <c r="W371" s="354">
        <f t="array" ref="W371">A371*index('Project Costs'!A:A,match(V371,'Project Costs'!B:B,0),1)</f>
        <v>0</v>
      </c>
      <c r="X371" s="354">
        <f t="shared" si="669"/>
        <v>0</v>
      </c>
      <c r="Y371" s="354"/>
      <c r="Z371" s="354"/>
      <c r="AA371" s="354"/>
      <c r="AB371" s="354"/>
      <c r="AC371" s="354"/>
    </row>
    <row r="372">
      <c r="A372" s="478">
        <v>10.0</v>
      </c>
      <c r="B372" s="354" t="str">
        <f>'Bill of Quantities'!$C$110</f>
        <v>Back Batten 22 x 46 x 1689</v>
      </c>
      <c r="C372" s="479">
        <f t="array" ref="C372">index('Bill of Quantities'!$D:$O,match($B372,'Bill of Quantities'!$C:$C,0),match(C$2,'Bill of Quantities'!$D$2:$O$2,0))</f>
        <v>22</v>
      </c>
      <c r="D372" s="479">
        <f t="array" ref="D372">index('Bill of Quantities'!$D:$O,match($B372,'Bill of Quantities'!$C:$C,0),match(D$2,'Bill of Quantities'!$D$2:$O$2,0))</f>
        <v>46</v>
      </c>
      <c r="E372" s="479">
        <f t="array" ref="E372">index('Bill of Quantities'!$D:$O,match($B372,'Bill of Quantities'!$C:$C,0),match(E$2,'Bill of Quantities'!$D$2:$O$2,0))</f>
        <v>1689</v>
      </c>
      <c r="F372" s="480">
        <f t="array" ref="F372">index('Bill of Quantities'!$D:$O,match($B372,'Bill of Quantities'!$C:$C,0),match(F$2,'Bill of Quantities'!$D$2:$O$2,0))</f>
        <v>0.001709268</v>
      </c>
      <c r="G372" s="481">
        <f t="array" ref="G372">index('Bill of Quantities'!$D:$O,match($B372,'Bill of Quantities'!$C:$C,0),match(G$2,'Bill of Quantities'!$D$2:$O$2,0))</f>
        <v>0.958899348</v>
      </c>
      <c r="H372" s="481">
        <f t="array" ref="H372">index('Bill of Quantities'!$D:$O,match($B372,'Bill of Quantities'!$C:$C,0),match(H$2,'Bill of Quantities'!$D$2:$O$2,0))</f>
        <v>1.544612504</v>
      </c>
      <c r="I372" s="479">
        <f t="array" ref="I372">index('Bill of Quantities'!$D:$O,match($B372,'Bill of Quantities'!$C:$C,0),match(I$2,'Bill of Quantities'!$D$2:$O$2,0))</f>
        <v>5</v>
      </c>
      <c r="J372" s="479" t="str">
        <f t="array" ref="J372">index('Bill of Quantities'!$D:$O,match($B372,'Bill of Quantities'!$C:$C,0),match(J$2,'Bill of Quantities'!$D$2:$O$2,0))</f>
        <v>Back</v>
      </c>
      <c r="K372" s="479" t="str">
        <f t="array" ref="K372">index('Bill of Quantities'!$D:$O,match($B372,'Bill of Quantities'!$C:$C,0),match(K$2,'Bill of Quantities'!$D$2:$O$2,0))</f>
        <v>Batten</v>
      </c>
      <c r="L372" s="482">
        <f t="array" ref="L372">index('Bill of Quantities'!$D:$O,match($B372,'Bill of Quantities'!$C:$C,0),match(L$2,'Bill of Quantities'!$D$2:$O$2,0))</f>
        <v>0.42546504</v>
      </c>
      <c r="M372" s="482">
        <f t="array" ref="M372">index('Bill of Quantities'!$D:$O,match($B372,'Bill of Quantities'!$C:$C,0),match(M$2,'Bill of Quantities'!$D$2:$O$2,0))</f>
        <v>0.15625</v>
      </c>
      <c r="N372" s="482">
        <f t="array" ref="N372">index('Bill of Quantities'!$D:$O,match($B372,'Bill of Quantities'!$C:$C,0),match(N$2,'Bill of Quantities'!$D$2:$O$2,0))</f>
        <v>0.58171504</v>
      </c>
      <c r="O372" s="463">
        <f t="shared" ref="O372:R372" si="674">$A372*F372</f>
        <v>0.01709268</v>
      </c>
      <c r="P372" s="464">
        <f t="shared" si="674"/>
        <v>9.58899348</v>
      </c>
      <c r="Q372" s="464">
        <f t="shared" si="674"/>
        <v>15.44612504</v>
      </c>
      <c r="R372" s="461">
        <f t="shared" si="674"/>
        <v>50</v>
      </c>
      <c r="S372" s="483">
        <f t="shared" ref="S372:U372" si="675">$A372*L372</f>
        <v>4.2546504</v>
      </c>
      <c r="T372" s="483">
        <f t="shared" si="675"/>
        <v>1.5625</v>
      </c>
      <c r="U372" s="483">
        <f t="shared" si="675"/>
        <v>5.8171504</v>
      </c>
      <c r="V372" s="465" t="str">
        <f t="shared" si="666"/>
        <v>Roof frame 1689 x 4194 (clerestory lower edge)</v>
      </c>
      <c r="W372" s="354">
        <f t="array" ref="W372">A372*index('Project Costs'!A:A,match(V372,'Project Costs'!B:B,0),1)</f>
        <v>0</v>
      </c>
      <c r="X372" s="354">
        <f t="shared" si="669"/>
        <v>0</v>
      </c>
      <c r="Y372" s="354"/>
      <c r="Z372" s="354"/>
      <c r="AA372" s="354"/>
      <c r="AB372" s="354"/>
      <c r="AC372" s="354"/>
    </row>
    <row r="373">
      <c r="A373" s="478">
        <v>21.0</v>
      </c>
      <c r="B373" s="354" t="str">
        <f>'Bill of Quantities'!$C$114</f>
        <v>Facade Vertical Shiplap 22 x 96 x 1221</v>
      </c>
      <c r="C373" s="479">
        <f t="array" ref="C373">index('Bill of Quantities'!$D:$O,match($B373,'Bill of Quantities'!$C:$C,0),match(C$2,'Bill of Quantities'!$D$2:$O$2,0))</f>
        <v>22</v>
      </c>
      <c r="D373" s="479">
        <f t="array" ref="D373">index('Bill of Quantities'!$D:$O,match($B373,'Bill of Quantities'!$C:$C,0),match(D$2,'Bill of Quantities'!$D$2:$O$2,0))</f>
        <v>96</v>
      </c>
      <c r="E373" s="479">
        <f t="array" ref="E373">index('Bill of Quantities'!$D:$O,match($B373,'Bill of Quantities'!$C:$C,0),match(E$2,'Bill of Quantities'!$D$2:$O$2,0))</f>
        <v>1221</v>
      </c>
      <c r="F373" s="480">
        <f t="array" ref="F373">index('Bill of Quantities'!$D:$O,match($B373,'Bill of Quantities'!$C:$C,0),match(F$2,'Bill of Quantities'!$D$2:$O$2,0))</f>
        <v>0.002578752</v>
      </c>
      <c r="G373" s="481">
        <f t="array" ref="G373">index('Bill of Quantities'!$D:$O,match($B373,'Bill of Quantities'!$C:$C,0),match(G$2,'Bill of Quantities'!$D$2:$O$2,0))</f>
        <v>1.446679872</v>
      </c>
      <c r="H373" s="481">
        <f t="array" ref="H373">index('Bill of Quantities'!$D:$O,match($B373,'Bill of Quantities'!$C:$C,0),match(H$2,'Bill of Quantities'!$D$2:$O$2,0))</f>
        <v>2.330338241</v>
      </c>
      <c r="I373" s="479">
        <f t="array" ref="I373">index('Bill of Quantities'!$D:$O,match($B373,'Bill of Quantities'!$C:$C,0),match(I$2,'Bill of Quantities'!$D$2:$O$2,0))</f>
        <v>10</v>
      </c>
      <c r="J373" s="479" t="str">
        <f t="array" ref="J373">index('Bill of Quantities'!$D:$O,match($B373,'Bill of Quantities'!$C:$C,0),match(J$2,'Bill of Quantities'!$D$2:$O$2,0))</f>
        <v>Facade</v>
      </c>
      <c r="K373" s="479" t="str">
        <f t="array" ref="K373">index('Bill of Quantities'!$D:$O,match($B373,'Bill of Quantities'!$C:$C,0),match(K$2,'Bill of Quantities'!$D$2:$O$2,0))</f>
        <v>Vertical Shiplap</v>
      </c>
      <c r="L373" s="482">
        <f t="array" ref="L373">index('Bill of Quantities'!$D:$O,match($B373,'Bill of Quantities'!$C:$C,0),match(L$2,'Bill of Quantities'!$D$2:$O$2,0))</f>
        <v>0.837408</v>
      </c>
      <c r="M373" s="482">
        <f t="array" ref="M373">index('Bill of Quantities'!$D:$O,match($B373,'Bill of Quantities'!$C:$C,0),match(M$2,'Bill of Quantities'!$D$2:$O$2,0))</f>
        <v>0.3125</v>
      </c>
      <c r="N373" s="482">
        <f t="array" ref="N373">index('Bill of Quantities'!$D:$O,match($B373,'Bill of Quantities'!$C:$C,0),match(N$2,'Bill of Quantities'!$D$2:$O$2,0))</f>
        <v>1.149908</v>
      </c>
      <c r="O373" s="463">
        <f t="shared" ref="O373:R373" si="676">$A373*F373</f>
        <v>0.054153792</v>
      </c>
      <c r="P373" s="464">
        <f t="shared" si="676"/>
        <v>30.38027731</v>
      </c>
      <c r="Q373" s="464">
        <f t="shared" si="676"/>
        <v>48.93710306</v>
      </c>
      <c r="R373" s="461">
        <f t="shared" si="676"/>
        <v>210</v>
      </c>
      <c r="S373" s="483">
        <f t="shared" ref="S373:U373" si="677">$A373*L373</f>
        <v>17.585568</v>
      </c>
      <c r="T373" s="483">
        <f t="shared" si="677"/>
        <v>6.5625</v>
      </c>
      <c r="U373" s="483">
        <f t="shared" si="677"/>
        <v>24.148068</v>
      </c>
      <c r="V373" s="465" t="str">
        <f t="shared" si="666"/>
        <v>Roof frame 1689 x 4194 (clerestory lower edge)</v>
      </c>
      <c r="W373" s="354">
        <f t="array" ref="W373">A373*index('Project Costs'!A:A,match(V373,'Project Costs'!B:B,0),1)</f>
        <v>0</v>
      </c>
      <c r="X373" s="354">
        <f t="shared" si="669"/>
        <v>0</v>
      </c>
      <c r="Y373" s="354"/>
      <c r="Z373" s="354"/>
      <c r="AA373" s="354"/>
      <c r="AB373" s="354"/>
      <c r="AC373" s="354"/>
    </row>
    <row r="374">
      <c r="A374" s="478">
        <v>3.5</v>
      </c>
      <c r="B374" s="354" t="str">
        <f>'Bill of Quantities'!$C$134</f>
        <v>Roof Fascia Board 22 x 146 x 2442</v>
      </c>
      <c r="C374" s="479">
        <f t="array" ref="C374">index('Bill of Quantities'!$D:$O,match($B374,'Bill of Quantities'!$C:$C,0),match(C$2,'Bill of Quantities'!$D$2:$O$2,0))</f>
        <v>22</v>
      </c>
      <c r="D374" s="479">
        <f t="array" ref="D374">index('Bill of Quantities'!$D:$O,match($B374,'Bill of Quantities'!$C:$C,0),match(D$2,'Bill of Quantities'!$D$2:$O$2,0))</f>
        <v>146</v>
      </c>
      <c r="E374" s="479">
        <f t="array" ref="E374">index('Bill of Quantities'!$D:$O,match($B374,'Bill of Quantities'!$C:$C,0),match(E$2,'Bill of Quantities'!$D$2:$O$2,0))</f>
        <v>2442</v>
      </c>
      <c r="F374" s="480">
        <f t="array" ref="F374">index('Bill of Quantities'!$D:$O,match($B374,'Bill of Quantities'!$C:$C,0),match(F$2,'Bill of Quantities'!$D$2:$O$2,0))</f>
        <v>0.007843704</v>
      </c>
      <c r="G374" s="481">
        <f t="array" ref="G374">index('Bill of Quantities'!$D:$O,match($B374,'Bill of Quantities'!$C:$C,0),match(G$2,'Bill of Quantities'!$D$2:$O$2,0))</f>
        <v>4.400317944</v>
      </c>
      <c r="H374" s="481">
        <f t="array" ref="H374">index('Bill of Quantities'!$D:$O,match($B374,'Bill of Quantities'!$C:$C,0),match(H$2,'Bill of Quantities'!$D$2:$O$2,0))</f>
        <v>7.08811215</v>
      </c>
      <c r="I374" s="479">
        <f t="array" ref="I374">index('Bill of Quantities'!$D:$O,match($B374,'Bill of Quantities'!$C:$C,0),match(I$2,'Bill of Quantities'!$D$2:$O$2,0))</f>
        <v>5</v>
      </c>
      <c r="J374" s="479" t="str">
        <f t="array" ref="J374">index('Bill of Quantities'!$D:$O,match($B374,'Bill of Quantities'!$C:$C,0),match(J$2,'Bill of Quantities'!$D$2:$O$2,0))</f>
        <v>Roof</v>
      </c>
      <c r="K374" s="479" t="str">
        <f t="array" ref="K374">index('Bill of Quantities'!$D:$O,match($B374,'Bill of Quantities'!$C:$C,0),match(K$2,'Bill of Quantities'!$D$2:$O$2,0))</f>
        <v>Fascia Board</v>
      </c>
      <c r="L374" s="482">
        <f t="array" ref="L374">index('Bill of Quantities'!$D:$O,match($B374,'Bill of Quantities'!$C:$C,0),match(L$2,'Bill of Quantities'!$D$2:$O$2,0))</f>
        <v>2.275702</v>
      </c>
      <c r="M374" s="482">
        <f t="array" ref="M374">index('Bill of Quantities'!$D:$O,match($B374,'Bill of Quantities'!$C:$C,0),match(M$2,'Bill of Quantities'!$D$2:$O$2,0))</f>
        <v>0.15625</v>
      </c>
      <c r="N374" s="482">
        <f t="array" ref="N374">index('Bill of Quantities'!$D:$O,match($B374,'Bill of Quantities'!$C:$C,0),match(N$2,'Bill of Quantities'!$D$2:$O$2,0))</f>
        <v>2.431952</v>
      </c>
      <c r="O374" s="463">
        <f t="shared" ref="O374:R374" si="678">$A374*F374</f>
        <v>0.027452964</v>
      </c>
      <c r="P374" s="464">
        <f t="shared" si="678"/>
        <v>15.4011128</v>
      </c>
      <c r="Q374" s="464">
        <f t="shared" si="678"/>
        <v>24.80839252</v>
      </c>
      <c r="R374" s="461">
        <f t="shared" si="678"/>
        <v>17.5</v>
      </c>
      <c r="S374" s="483">
        <f t="shared" ref="S374:U374" si="679">$A374*L374</f>
        <v>7.964957</v>
      </c>
      <c r="T374" s="483">
        <f t="shared" si="679"/>
        <v>0.546875</v>
      </c>
      <c r="U374" s="483">
        <f t="shared" si="679"/>
        <v>8.511832</v>
      </c>
      <c r="V374" s="465" t="str">
        <f t="shared" si="666"/>
        <v>Roof frame 1689 x 4194 (clerestory lower edge)</v>
      </c>
      <c r="W374" s="354">
        <f t="array" ref="W374">A374*index('Project Costs'!A:A,match(V374,'Project Costs'!B:B,0),1)</f>
        <v>0</v>
      </c>
      <c r="X374" s="354">
        <f t="shared" si="669"/>
        <v>0</v>
      </c>
      <c r="Y374" s="354"/>
      <c r="Z374" s="354"/>
      <c r="AA374" s="354"/>
      <c r="AB374" s="354"/>
      <c r="AC374" s="354"/>
    </row>
    <row r="375">
      <c r="A375" s="478">
        <v>1.5</v>
      </c>
      <c r="B375" s="354" t="str">
        <f>'Bill of Quantities'!$C$53</f>
        <v>Plywood 9 x 1220 x 2440</v>
      </c>
      <c r="C375" s="479">
        <f t="array" ref="C375">index('Bill of Quantities'!$D:$O,match($B375,'Bill of Quantities'!$C:$C,0),match(C$2,'Bill of Quantities'!$D$2:$O$2,0))</f>
        <v>9</v>
      </c>
      <c r="D375" s="479">
        <f t="array" ref="D375">index('Bill of Quantities'!$D:$O,match($B375,'Bill of Quantities'!$C:$C,0),match(D$2,'Bill of Quantities'!$D$2:$O$2,0))</f>
        <v>1220</v>
      </c>
      <c r="E375" s="479">
        <f t="array" ref="E375">index('Bill of Quantities'!$D:$O,match($B375,'Bill of Quantities'!$C:$C,0),match(E$2,'Bill of Quantities'!$D$2:$O$2,0))</f>
        <v>2440</v>
      </c>
      <c r="F375" s="480">
        <f t="array" ref="F375">index('Bill of Quantities'!$D:$O,match($B375,'Bill of Quantities'!$C:$C,0),match(F$2,'Bill of Quantities'!$D$2:$O$2,0))</f>
        <v>0.0267912</v>
      </c>
      <c r="G375" s="481">
        <f t="array" ref="G375">index('Bill of Quantities'!$D:$O,match($B375,'Bill of Quantities'!$C:$C,0),match(G$2,'Bill of Quantities'!$D$2:$O$2,0))</f>
        <v>13.663512</v>
      </c>
      <c r="H375" s="481">
        <f t="array" ref="H375">index('Bill of Quantities'!$D:$O,match($B375,'Bill of Quantities'!$C:$C,0),match(H$2,'Bill of Quantities'!$D$2:$O$2,0))</f>
        <v>22.0397914</v>
      </c>
      <c r="I375" s="479">
        <f t="array" ref="I375">index('Bill of Quantities'!$D:$O,match($B375,'Bill of Quantities'!$C:$C,0),match(I$2,'Bill of Quantities'!$D$2:$O$2,0))</f>
        <v>10</v>
      </c>
      <c r="J375" s="479" t="str">
        <f t="array" ref="J375">index('Bill of Quantities'!$D:$O,match($B375,'Bill of Quantities'!$C:$C,0),match(J$2,'Bill of Quantities'!$D$2:$O$2,0))</f>
        <v>Board</v>
      </c>
      <c r="K375" s="479" t="str">
        <f t="array" ref="K375">index('Bill of Quantities'!$D:$O,match($B375,'Bill of Quantities'!$C:$C,0),match(K$2,'Bill of Quantities'!$D$2:$O$2,0))</f>
        <v>Plywood</v>
      </c>
      <c r="L375" s="482">
        <f t="array" ref="L375">index('Bill of Quantities'!$D:$O,match($B375,'Bill of Quantities'!$C:$C,0),match(L$2,'Bill of Quantities'!$D$2:$O$2,0))</f>
        <v>7.787448465</v>
      </c>
      <c r="M375" s="482">
        <f t="array" ref="M375">index('Bill of Quantities'!$D:$O,match($B375,'Bill of Quantities'!$C:$C,0),match(M$2,'Bill of Quantities'!$D$2:$O$2,0))</f>
        <v>0.3125</v>
      </c>
      <c r="N375" s="482">
        <f t="array" ref="N375">index('Bill of Quantities'!$D:$O,match($B375,'Bill of Quantities'!$C:$C,0),match(N$2,'Bill of Quantities'!$D$2:$O$2,0))</f>
        <v>8.099948465</v>
      </c>
      <c r="O375" s="463">
        <f t="shared" ref="O375:R375" si="680">$A375*F375</f>
        <v>0.0401868</v>
      </c>
      <c r="P375" s="464">
        <f t="shared" si="680"/>
        <v>20.495268</v>
      </c>
      <c r="Q375" s="464">
        <f t="shared" si="680"/>
        <v>33.05968709</v>
      </c>
      <c r="R375" s="461">
        <f t="shared" si="680"/>
        <v>15</v>
      </c>
      <c r="S375" s="483">
        <f t="shared" ref="S375:U375" si="681">$A375*L375</f>
        <v>11.6811727</v>
      </c>
      <c r="T375" s="483">
        <f t="shared" si="681"/>
        <v>0.46875</v>
      </c>
      <c r="U375" s="483">
        <f t="shared" si="681"/>
        <v>12.1499227</v>
      </c>
      <c r="V375" s="465" t="str">
        <f t="shared" si="666"/>
        <v>Roof frame 1689 x 4194 (clerestory lower edge)</v>
      </c>
      <c r="W375" s="354">
        <f t="array" ref="W375">A375*index('Project Costs'!A:A,match(V375,'Project Costs'!B:B,0),1)</f>
        <v>0</v>
      </c>
      <c r="X375" s="354">
        <f t="shared" si="669"/>
        <v>0</v>
      </c>
      <c r="Y375" s="354"/>
      <c r="Z375" s="354"/>
      <c r="AA375" s="354"/>
      <c r="AB375" s="354"/>
      <c r="AC375" s="354"/>
    </row>
    <row r="376">
      <c r="A376" s="478">
        <v>4.5</v>
      </c>
      <c r="B376" s="354" t="str">
        <f>'Bill of Quantities'!$C$83</f>
        <v>Aluminium roof insulation membrane per sqm</v>
      </c>
      <c r="C376" s="479">
        <f t="array" ref="C376">index('Bill of Quantities'!$D:$O,match($B376,'Bill of Quantities'!$C:$C,0),match(C$2,'Bill of Quantities'!$D$2:$O$2,0))</f>
        <v>1000</v>
      </c>
      <c r="D376" s="479">
        <f t="array" ref="D376">index('Bill of Quantities'!$D:$O,match($B376,'Bill of Quantities'!$C:$C,0),match(D$2,'Bill of Quantities'!$D$2:$O$2,0))</f>
        <v>4</v>
      </c>
      <c r="E376" s="479">
        <f t="array" ref="E376">index('Bill of Quantities'!$D:$O,match($B376,'Bill of Quantities'!$C:$C,0),match(E$2,'Bill of Quantities'!$D$2:$O$2,0))</f>
        <v>1000</v>
      </c>
      <c r="F376" s="480">
        <f t="array" ref="F376">index('Bill of Quantities'!$D:$O,match($B376,'Bill of Quantities'!$C:$C,0),match(F$2,'Bill of Quantities'!$D$2:$O$2,0))</f>
        <v>0.004</v>
      </c>
      <c r="G376" s="481">
        <f t="array" ref="G376">index('Bill of Quantities'!$D:$O,match($B376,'Bill of Quantities'!$C:$C,0),match(G$2,'Bill of Quantities'!$D$2:$O$2,0))</f>
        <v>0.15</v>
      </c>
      <c r="H376" s="481" t="str">
        <f t="array" ref="H376">index('Bill of Quantities'!$D:$O,match($B376,'Bill of Quantities'!$C:$C,0),match(H$2,'Bill of Quantities'!$D$2:$O$2,0))</f>
        <v/>
      </c>
      <c r="I376" s="479">
        <f t="array" ref="I376">index('Bill of Quantities'!$D:$O,match($B376,'Bill of Quantities'!$C:$C,0),match(I$2,'Bill of Quantities'!$D$2:$O$2,0))</f>
        <v>6</v>
      </c>
      <c r="J376" s="479" t="str">
        <f t="array" ref="J376">index('Bill of Quantities'!$D:$O,match($B376,'Bill of Quantities'!$C:$C,0),match(J$2,'Bill of Quantities'!$D$2:$O$2,0))</f>
        <v>Insulation</v>
      </c>
      <c r="K376" s="479" t="str">
        <f t="array" ref="K376">index('Bill of Quantities'!$D:$O,match($B376,'Bill of Quantities'!$C:$C,0),match(K$2,'Bill of Quantities'!$D$2:$O$2,0))</f>
        <v>Membrane</v>
      </c>
      <c r="L376" s="482">
        <f t="array" ref="L376">index('Bill of Quantities'!$D:$O,match($B376,'Bill of Quantities'!$C:$C,0),match(L$2,'Bill of Quantities'!$D$2:$O$2,0))</f>
        <v>1.6</v>
      </c>
      <c r="M376" s="482">
        <f t="array" ref="M376">index('Bill of Quantities'!$D:$O,match($B376,'Bill of Quantities'!$C:$C,0),match(M$2,'Bill of Quantities'!$D$2:$O$2,0))</f>
        <v>0.1875</v>
      </c>
      <c r="N376" s="482">
        <f t="array" ref="N376">index('Bill of Quantities'!$D:$O,match($B376,'Bill of Quantities'!$C:$C,0),match(N$2,'Bill of Quantities'!$D$2:$O$2,0))</f>
        <v>1.7875</v>
      </c>
      <c r="O376" s="463">
        <f t="shared" ref="O376:R376" si="682">$A376*F376</f>
        <v>0.018</v>
      </c>
      <c r="P376" s="464">
        <f t="shared" si="682"/>
        <v>0.675</v>
      </c>
      <c r="Q376" s="464">
        <f t="shared" si="682"/>
        <v>0</v>
      </c>
      <c r="R376" s="461">
        <f t="shared" si="682"/>
        <v>27</v>
      </c>
      <c r="S376" s="483">
        <f t="shared" ref="S376:U376" si="683">$A376*L376</f>
        <v>7.2</v>
      </c>
      <c r="T376" s="483">
        <f t="shared" si="683"/>
        <v>0.84375</v>
      </c>
      <c r="U376" s="483">
        <f t="shared" si="683"/>
        <v>8.04375</v>
      </c>
      <c r="V376" s="465" t="str">
        <f t="shared" si="666"/>
        <v>Roof frame 1689 x 4194 (clerestory lower edge)</v>
      </c>
      <c r="W376" s="354">
        <f t="array" ref="W376">A376*index('Project Costs'!A:A,match(V376,'Project Costs'!B:B,0),1)</f>
        <v>0</v>
      </c>
      <c r="X376" s="354">
        <f t="shared" si="669"/>
        <v>0</v>
      </c>
      <c r="Y376" s="354"/>
      <c r="Z376" s="354"/>
      <c r="AA376" s="354"/>
      <c r="AB376" s="354"/>
      <c r="AC376" s="354"/>
    </row>
    <row r="377">
      <c r="A377" s="478">
        <f>A375*30</f>
        <v>45</v>
      </c>
      <c r="B377" s="354" t="str">
        <f>'Bill of Quantities'!$C$26</f>
        <v>Screw 4x40 semi threaded HBS440</v>
      </c>
      <c r="C377" s="479">
        <f t="array" ref="C377">index('Bill of Quantities'!$D:$O,match($B377,'Bill of Quantities'!$C:$C,0),match(C$2,'Bill of Quantities'!$D$2:$O$2,0))</f>
        <v>4</v>
      </c>
      <c r="D377" s="479" t="str">
        <f t="array" ref="D377">index('Bill of Quantities'!$D:$O,match($B377,'Bill of Quantities'!$C:$C,0),match(D$2,'Bill of Quantities'!$D$2:$O$2,0))</f>
        <v/>
      </c>
      <c r="E377" s="479">
        <f t="array" ref="E377">index('Bill of Quantities'!$D:$O,match($B377,'Bill of Quantities'!$C:$C,0),match(E$2,'Bill of Quantities'!$D$2:$O$2,0))</f>
        <v>40</v>
      </c>
      <c r="F377" s="485">
        <f t="array" ref="F377">index('Bill of Quantities'!$D:$O,match($B377,'Bill of Quantities'!$C:$C,0),match(F$2,'Bill of Quantities'!$D$2:$O$2,0))</f>
        <v>0.0000005026548246</v>
      </c>
      <c r="G377" s="481">
        <f t="array" ref="G377">index('Bill of Quantities'!$D:$O,match($B377,'Bill of Quantities'!$C:$C,0),match(G$2,'Bill of Quantities'!$D$2:$O$2,0))</f>
        <v>0.003870442149</v>
      </c>
      <c r="H377" s="481" t="str">
        <f t="array" ref="H377">index('Bill of Quantities'!$D:$O,match($B377,'Bill of Quantities'!$C:$C,0),match(H$2,'Bill of Quantities'!$D$2:$O$2,0))</f>
        <v/>
      </c>
      <c r="I377" s="479">
        <f t="array" ref="I377">index('Bill of Quantities'!$D:$O,match($B377,'Bill of Quantities'!$C:$C,0),match(I$2,'Bill of Quantities'!$D$2:$O$2,0))</f>
        <v>1</v>
      </c>
      <c r="J377" s="479" t="str">
        <f t="array" ref="J377">index('Bill of Quantities'!$D:$O,match($B377,'Bill of Quantities'!$C:$C,0),match(J$2,'Bill of Quantities'!$D$2:$O$2,0))</f>
        <v>Screw</v>
      </c>
      <c r="K377" s="479" t="str">
        <f t="array" ref="K377">index('Bill of Quantities'!$D:$O,match($B377,'Bill of Quantities'!$C:$C,0),match(K$2,'Bill of Quantities'!$D$2:$O$2,0))</f>
        <v>Boards</v>
      </c>
      <c r="L377" s="482">
        <f t="array" ref="L377">index('Bill of Quantities'!$D:$O,match($B377,'Bill of Quantities'!$C:$C,0),match(L$2,'Bill of Quantities'!$D$2:$O$2,0))</f>
        <v>0.012</v>
      </c>
      <c r="M377" s="482">
        <f t="array" ref="M377">index('Bill of Quantities'!$D:$O,match($B377,'Bill of Quantities'!$C:$C,0),match(M$2,'Bill of Quantities'!$D$2:$O$2,0))</f>
        <v>0.03125</v>
      </c>
      <c r="N377" s="482">
        <f t="array" ref="N377">index('Bill of Quantities'!$D:$O,match($B377,'Bill of Quantities'!$C:$C,0),match(N$2,'Bill of Quantities'!$D$2:$O$2,0))</f>
        <v>0.04325</v>
      </c>
      <c r="O377" s="463">
        <f t="shared" ref="O377:R377" si="684">$A377*F377</f>
        <v>0.00002261946711</v>
      </c>
      <c r="P377" s="464">
        <f t="shared" si="684"/>
        <v>0.1741698967</v>
      </c>
      <c r="Q377" s="464">
        <f t="shared" si="684"/>
        <v>0</v>
      </c>
      <c r="R377" s="461">
        <f t="shared" si="684"/>
        <v>45</v>
      </c>
      <c r="S377" s="483">
        <f t="shared" ref="S377:U377" si="685">$A377*L377</f>
        <v>0.54</v>
      </c>
      <c r="T377" s="483">
        <f t="shared" si="685"/>
        <v>1.40625</v>
      </c>
      <c r="U377" s="483">
        <f t="shared" si="685"/>
        <v>1.94625</v>
      </c>
      <c r="V377" s="465" t="str">
        <f t="shared" si="666"/>
        <v>Roof frame 1689 x 4194 (clerestory lower edge)</v>
      </c>
      <c r="W377" s="354">
        <f t="array" ref="W377">A377*index('Project Costs'!A:A,match(V377,'Project Costs'!B:B,0),1)</f>
        <v>0</v>
      </c>
      <c r="X377" s="354">
        <f t="shared" si="669"/>
        <v>0</v>
      </c>
      <c r="Y377" s="354"/>
      <c r="Z377" s="354"/>
      <c r="AA377" s="354"/>
      <c r="AB377" s="354"/>
      <c r="AC377" s="354"/>
    </row>
    <row r="378">
      <c r="A378" s="478">
        <f>A372*5+A373*4+50*2</f>
        <v>234</v>
      </c>
      <c r="B378" s="354" t="str">
        <f>'Bill of Quantities'!$C$27</f>
        <v>Screw 4x60 semi threaded HBS460</v>
      </c>
      <c r="C378" s="479">
        <f t="array" ref="C378">index('Bill of Quantities'!$D:$O,match($B378,'Bill of Quantities'!$C:$C,0),match(C$2,'Bill of Quantities'!$D$2:$O$2,0))</f>
        <v>4</v>
      </c>
      <c r="D378" s="479" t="str">
        <f t="array" ref="D378">index('Bill of Quantities'!$D:$O,match($B378,'Bill of Quantities'!$C:$C,0),match(D$2,'Bill of Quantities'!$D$2:$O$2,0))</f>
        <v/>
      </c>
      <c r="E378" s="479">
        <f t="array" ref="E378">index('Bill of Quantities'!$D:$O,match($B378,'Bill of Quantities'!$C:$C,0),match(E$2,'Bill of Quantities'!$D$2:$O$2,0))</f>
        <v>60</v>
      </c>
      <c r="F378" s="485">
        <f t="array" ref="F378">index('Bill of Quantities'!$D:$O,match($B378,'Bill of Quantities'!$C:$C,0),match(F$2,'Bill of Quantities'!$D$2:$O$2,0))</f>
        <v>0.0000007539822369</v>
      </c>
      <c r="G378" s="481">
        <f t="array" ref="G378">index('Bill of Quantities'!$D:$O,match($B378,'Bill of Quantities'!$C:$C,0),match(G$2,'Bill of Quantities'!$D$2:$O$2,0))</f>
        <v>0.005805663224</v>
      </c>
      <c r="H378" s="481" t="str">
        <f t="array" ref="H378">index('Bill of Quantities'!$D:$O,match($B378,'Bill of Quantities'!$C:$C,0),match(H$2,'Bill of Quantities'!$D$2:$O$2,0))</f>
        <v/>
      </c>
      <c r="I378" s="479">
        <f t="array" ref="I378">index('Bill of Quantities'!$D:$O,match($B378,'Bill of Quantities'!$C:$C,0),match(I$2,'Bill of Quantities'!$D$2:$O$2,0))</f>
        <v>1</v>
      </c>
      <c r="J378" s="479" t="str">
        <f t="array" ref="J378">index('Bill of Quantities'!$D:$O,match($B378,'Bill of Quantities'!$C:$C,0),match(J$2,'Bill of Quantities'!$D$2:$O$2,0))</f>
        <v>Screw</v>
      </c>
      <c r="K378" s="479" t="str">
        <f t="array" ref="K378">index('Bill of Quantities'!$D:$O,match($B378,'Bill of Quantities'!$C:$C,0),match(K$2,'Bill of Quantities'!$D$2:$O$2,0))</f>
        <v>Back Battens</v>
      </c>
      <c r="L378" s="482">
        <f t="array" ref="L378">index('Bill of Quantities'!$D:$O,match($B378,'Bill of Quantities'!$C:$C,0),match(L$2,'Bill of Quantities'!$D$2:$O$2,0))</f>
        <v>0.018</v>
      </c>
      <c r="M378" s="482">
        <f t="array" ref="M378">index('Bill of Quantities'!$D:$O,match($B378,'Bill of Quantities'!$C:$C,0),match(M$2,'Bill of Quantities'!$D$2:$O$2,0))</f>
        <v>0.03125</v>
      </c>
      <c r="N378" s="482">
        <f t="array" ref="N378">index('Bill of Quantities'!$D:$O,match($B378,'Bill of Quantities'!$C:$C,0),match(N$2,'Bill of Quantities'!$D$2:$O$2,0))</f>
        <v>0.04925</v>
      </c>
      <c r="O378" s="463">
        <f t="shared" ref="O378:R378" si="686">$A378*F378</f>
        <v>0.0001764318434</v>
      </c>
      <c r="P378" s="464">
        <f t="shared" si="686"/>
        <v>1.358525194</v>
      </c>
      <c r="Q378" s="464">
        <f t="shared" si="686"/>
        <v>0</v>
      </c>
      <c r="R378" s="461">
        <f t="shared" si="686"/>
        <v>234</v>
      </c>
      <c r="S378" s="483">
        <f t="shared" ref="S378:U378" si="687">$A378*L378</f>
        <v>4.212</v>
      </c>
      <c r="T378" s="483">
        <f t="shared" si="687"/>
        <v>7.3125</v>
      </c>
      <c r="U378" s="483">
        <f t="shared" si="687"/>
        <v>11.5245</v>
      </c>
      <c r="V378" s="465" t="str">
        <f t="shared" si="666"/>
        <v>Roof frame 1689 x 4194 (clerestory lower edge)</v>
      </c>
      <c r="W378" s="354">
        <f t="array" ref="W378">A378*index('Project Costs'!A:A,match(V378,'Project Costs'!B:B,0),1)</f>
        <v>0</v>
      </c>
      <c r="X378" s="354">
        <f t="shared" si="669"/>
        <v>0</v>
      </c>
      <c r="Y378" s="354"/>
      <c r="Z378" s="354"/>
      <c r="AA378" s="354"/>
      <c r="AB378" s="354"/>
      <c r="AC378" s="354"/>
    </row>
    <row r="379">
      <c r="A379" s="478">
        <v>10.0</v>
      </c>
      <c r="B379" s="354" t="str">
        <f>'Bill of Quantities'!$C$29</f>
        <v>Screw 6x100 semi threaded HBS6100</v>
      </c>
      <c r="C379" s="479">
        <f t="array" ref="C379">index('Bill of Quantities'!$D:$O,match($B379,'Bill of Quantities'!$C:$C,0),match(C$2,'Bill of Quantities'!$D$2:$O$2,0))</f>
        <v>6</v>
      </c>
      <c r="D379" s="479" t="str">
        <f t="array" ref="D379">index('Bill of Quantities'!$D:$O,match($B379,'Bill of Quantities'!$C:$C,0),match(D$2,'Bill of Quantities'!$D$2:$O$2,0))</f>
        <v/>
      </c>
      <c r="E379" s="479">
        <f t="array" ref="E379">index('Bill of Quantities'!$D:$O,match($B379,'Bill of Quantities'!$C:$C,0),match(E$2,'Bill of Quantities'!$D$2:$O$2,0))</f>
        <v>100</v>
      </c>
      <c r="F379" s="485">
        <f t="array" ref="F379">index('Bill of Quantities'!$D:$O,match($B379,'Bill of Quantities'!$C:$C,0),match(F$2,'Bill of Quantities'!$D$2:$O$2,0))</f>
        <v>0.000002827433388</v>
      </c>
      <c r="G379" s="481">
        <f t="array" ref="G379">index('Bill of Quantities'!$D:$O,match($B379,'Bill of Quantities'!$C:$C,0),match(G$2,'Bill of Quantities'!$D$2:$O$2,0))</f>
        <v>0.02177123709</v>
      </c>
      <c r="H379" s="481" t="str">
        <f t="array" ref="H379">index('Bill of Quantities'!$D:$O,match($B379,'Bill of Quantities'!$C:$C,0),match(H$2,'Bill of Quantities'!$D$2:$O$2,0))</f>
        <v/>
      </c>
      <c r="I379" s="479">
        <f t="array" ref="I379">index('Bill of Quantities'!$D:$O,match($B379,'Bill of Quantities'!$C:$C,0),match(I$2,'Bill of Quantities'!$D$2:$O$2,0))</f>
        <v>1</v>
      </c>
      <c r="J379" s="479" t="str">
        <f t="array" ref="J379">index('Bill of Quantities'!$D:$O,match($B379,'Bill of Quantities'!$C:$C,0),match(J$2,'Bill of Quantities'!$D$2:$O$2,0))</f>
        <v>Screw</v>
      </c>
      <c r="K379" s="479" t="str">
        <f t="array" ref="K379">index('Bill of Quantities'!$D:$O,match($B379,'Bill of Quantities'!$C:$C,0),match(K$2,'Bill of Quantities'!$D$2:$O$2,0))</f>
        <v>Frames</v>
      </c>
      <c r="L379" s="482">
        <f t="array" ref="L379">index('Bill of Quantities'!$D:$O,match($B379,'Bill of Quantities'!$C:$C,0),match(L$2,'Bill of Quantities'!$D$2:$O$2,0))</f>
        <v>0.06</v>
      </c>
      <c r="M379" s="482">
        <f t="array" ref="M379">index('Bill of Quantities'!$D:$O,match($B379,'Bill of Quantities'!$C:$C,0),match(M$2,'Bill of Quantities'!$D$2:$O$2,0))</f>
        <v>0.03125</v>
      </c>
      <c r="N379" s="482">
        <f t="array" ref="N379">index('Bill of Quantities'!$D:$O,match($B379,'Bill of Quantities'!$C:$C,0),match(N$2,'Bill of Quantities'!$D$2:$O$2,0))</f>
        <v>0.09125</v>
      </c>
      <c r="O379" s="463">
        <f t="shared" ref="O379:R379" si="688">$A379*F379</f>
        <v>0.00002827433388</v>
      </c>
      <c r="P379" s="464">
        <f t="shared" si="688"/>
        <v>0.2177123709</v>
      </c>
      <c r="Q379" s="464">
        <f t="shared" si="688"/>
        <v>0</v>
      </c>
      <c r="R379" s="461">
        <f t="shared" si="688"/>
        <v>10</v>
      </c>
      <c r="S379" s="483">
        <f t="shared" ref="S379:U379" si="689">$A379*L379</f>
        <v>0.6</v>
      </c>
      <c r="T379" s="483">
        <f t="shared" si="689"/>
        <v>0.3125</v>
      </c>
      <c r="U379" s="483">
        <f t="shared" si="689"/>
        <v>0.9125</v>
      </c>
      <c r="V379" s="465" t="str">
        <f t="shared" si="666"/>
        <v>Roof frame 1689 x 4194 (clerestory lower edge)</v>
      </c>
      <c r="W379" s="354">
        <f t="array" ref="W379">A379*index('Project Costs'!A:A,match(V379,'Project Costs'!B:B,0),1)</f>
        <v>0</v>
      </c>
      <c r="X379" s="354">
        <f t="shared" si="669"/>
        <v>0</v>
      </c>
      <c r="Y379" s="354"/>
      <c r="Z379" s="354"/>
      <c r="AA379" s="354"/>
      <c r="AB379" s="354"/>
      <c r="AC379" s="354"/>
    </row>
    <row r="380">
      <c r="A380" s="478">
        <f>A369*4+A370*4+A371*4</f>
        <v>52</v>
      </c>
      <c r="B380" s="354" t="str">
        <f>'Bill of Quantities'!$C$30</f>
        <v>Screw 6x120 semi threaded HBS6120</v>
      </c>
      <c r="C380" s="479">
        <f t="array" ref="C380">index('Bill of Quantities'!$D:$O,match($B380,'Bill of Quantities'!$C:$C,0),match(C$2,'Bill of Quantities'!$D$2:$O$2,0))</f>
        <v>6</v>
      </c>
      <c r="D380" s="479" t="str">
        <f t="array" ref="D380">index('Bill of Quantities'!$D:$O,match($B380,'Bill of Quantities'!$C:$C,0),match(D$2,'Bill of Quantities'!$D$2:$O$2,0))</f>
        <v/>
      </c>
      <c r="E380" s="479">
        <f t="array" ref="E380">index('Bill of Quantities'!$D:$O,match($B380,'Bill of Quantities'!$C:$C,0),match(E$2,'Bill of Quantities'!$D$2:$O$2,0))</f>
        <v>120</v>
      </c>
      <c r="F380" s="485">
        <f t="array" ref="F380">index('Bill of Quantities'!$D:$O,match($B380,'Bill of Quantities'!$C:$C,0),match(F$2,'Bill of Quantities'!$D$2:$O$2,0))</f>
        <v>0.000003392920066</v>
      </c>
      <c r="G380" s="481">
        <f t="array" ref="G380">index('Bill of Quantities'!$D:$O,match($B380,'Bill of Quantities'!$C:$C,0),match(G$2,'Bill of Quantities'!$D$2:$O$2,0))</f>
        <v>0.02612548451</v>
      </c>
      <c r="H380" s="481" t="str">
        <f t="array" ref="H380">index('Bill of Quantities'!$D:$O,match($B380,'Bill of Quantities'!$C:$C,0),match(H$2,'Bill of Quantities'!$D$2:$O$2,0))</f>
        <v/>
      </c>
      <c r="I380" s="479">
        <f t="array" ref="I380">index('Bill of Quantities'!$D:$O,match($B380,'Bill of Quantities'!$C:$C,0),match(I$2,'Bill of Quantities'!$D$2:$O$2,0))</f>
        <v>1</v>
      </c>
      <c r="J380" s="479" t="str">
        <f t="array" ref="J380">index('Bill of Quantities'!$D:$O,match($B380,'Bill of Quantities'!$C:$C,0),match(J$2,'Bill of Quantities'!$D$2:$O$2,0))</f>
        <v>Screw</v>
      </c>
      <c r="K380" s="479" t="str">
        <f t="array" ref="K380">index('Bill of Quantities'!$D:$O,match($B380,'Bill of Quantities'!$C:$C,0),match(K$2,'Bill of Quantities'!$D$2:$O$2,0))</f>
        <v>Frames</v>
      </c>
      <c r="L380" s="482">
        <f t="array" ref="L380">index('Bill of Quantities'!$D:$O,match($B380,'Bill of Quantities'!$C:$C,0),match(L$2,'Bill of Quantities'!$D$2:$O$2,0))</f>
        <v>0.06</v>
      </c>
      <c r="M380" s="482">
        <f t="array" ref="M380">index('Bill of Quantities'!$D:$O,match($B380,'Bill of Quantities'!$C:$C,0),match(M$2,'Bill of Quantities'!$D$2:$O$2,0))</f>
        <v>0.03125</v>
      </c>
      <c r="N380" s="482">
        <f t="array" ref="N380">index('Bill of Quantities'!$D:$O,match($B380,'Bill of Quantities'!$C:$C,0),match(N$2,'Bill of Quantities'!$D$2:$O$2,0))</f>
        <v>0.09125</v>
      </c>
      <c r="O380" s="463">
        <f t="shared" ref="O380:R380" si="690">$A380*F380</f>
        <v>0.0001764318434</v>
      </c>
      <c r="P380" s="464">
        <f t="shared" si="690"/>
        <v>1.358525194</v>
      </c>
      <c r="Q380" s="464">
        <f t="shared" si="690"/>
        <v>0</v>
      </c>
      <c r="R380" s="461">
        <f t="shared" si="690"/>
        <v>52</v>
      </c>
      <c r="S380" s="483">
        <f t="shared" ref="S380:U380" si="691">$A380*L380</f>
        <v>3.12</v>
      </c>
      <c r="T380" s="483">
        <f t="shared" si="691"/>
        <v>1.625</v>
      </c>
      <c r="U380" s="483">
        <f t="shared" si="691"/>
        <v>4.745</v>
      </c>
      <c r="V380" s="465" t="str">
        <f t="shared" si="666"/>
        <v>Roof frame 1689 x 4194 (clerestory lower edge)</v>
      </c>
      <c r="W380" s="354">
        <f t="array" ref="W380">A380*index('Project Costs'!A:A,match(V380,'Project Costs'!B:B,0),1)</f>
        <v>0</v>
      </c>
      <c r="X380" s="354">
        <f t="shared" si="669"/>
        <v>0</v>
      </c>
      <c r="Y380" s="354"/>
      <c r="Z380" s="354"/>
      <c r="AA380" s="354"/>
      <c r="AB380" s="354"/>
      <c r="AC380" s="354"/>
    </row>
    <row r="381">
      <c r="A381" s="478">
        <v>4.0</v>
      </c>
      <c r="B381" s="354" t="str">
        <f>'Bill of Quantities'!$C$31</f>
        <v>Screw 6x160 semi threaded HBS6160</v>
      </c>
      <c r="C381" s="479">
        <f t="array" ref="C381">index('Bill of Quantities'!$D:$O,match($B381,'Bill of Quantities'!$C:$C,0),match(C$2,'Bill of Quantities'!$D$2:$O$2,0))</f>
        <v>6</v>
      </c>
      <c r="D381" s="479" t="str">
        <f t="array" ref="D381">index('Bill of Quantities'!$D:$O,match($B381,'Bill of Quantities'!$C:$C,0),match(D$2,'Bill of Quantities'!$D$2:$O$2,0))</f>
        <v/>
      </c>
      <c r="E381" s="479">
        <f t="array" ref="E381">index('Bill of Quantities'!$D:$O,match($B381,'Bill of Quantities'!$C:$C,0),match(E$2,'Bill of Quantities'!$D$2:$O$2,0))</f>
        <v>160</v>
      </c>
      <c r="F381" s="485">
        <f t="array" ref="F381">index('Bill of Quantities'!$D:$O,match($B381,'Bill of Quantities'!$C:$C,0),match(F$2,'Bill of Quantities'!$D$2:$O$2,0))</f>
        <v>0.000004523893421</v>
      </c>
      <c r="G381" s="481">
        <f t="array" ref="G381">index('Bill of Quantities'!$D:$O,match($B381,'Bill of Quantities'!$C:$C,0),match(G$2,'Bill of Quantities'!$D$2:$O$2,0))</f>
        <v>0.03483397934</v>
      </c>
      <c r="H381" s="481" t="str">
        <f t="array" ref="H381">index('Bill of Quantities'!$D:$O,match($B381,'Bill of Quantities'!$C:$C,0),match(H$2,'Bill of Quantities'!$D$2:$O$2,0))</f>
        <v/>
      </c>
      <c r="I381" s="479">
        <f t="array" ref="I381">index('Bill of Quantities'!$D:$O,match($B381,'Bill of Quantities'!$C:$C,0),match(I$2,'Bill of Quantities'!$D$2:$O$2,0))</f>
        <v>1</v>
      </c>
      <c r="J381" s="479" t="str">
        <f t="array" ref="J381">index('Bill of Quantities'!$D:$O,match($B381,'Bill of Quantities'!$C:$C,0),match(J$2,'Bill of Quantities'!$D$2:$O$2,0))</f>
        <v>Screw</v>
      </c>
      <c r="K381" s="479" t="str">
        <f t="array" ref="K381">index('Bill of Quantities'!$D:$O,match($B381,'Bill of Quantities'!$C:$C,0),match(K$2,'Bill of Quantities'!$D$2:$O$2,0))</f>
        <v>Frames</v>
      </c>
      <c r="L381" s="482">
        <f t="array" ref="L381">index('Bill of Quantities'!$D:$O,match($B381,'Bill of Quantities'!$C:$C,0),match(L$2,'Bill of Quantities'!$D$2:$O$2,0))</f>
        <v>0.4189105385</v>
      </c>
      <c r="M381" s="482">
        <f t="array" ref="M381">index('Bill of Quantities'!$D:$O,match($B381,'Bill of Quantities'!$C:$C,0),match(M$2,'Bill of Quantities'!$D$2:$O$2,0))</f>
        <v>0.03125</v>
      </c>
      <c r="N381" s="482">
        <f t="array" ref="N381">index('Bill of Quantities'!$D:$O,match($B381,'Bill of Quantities'!$C:$C,0),match(N$2,'Bill of Quantities'!$D$2:$O$2,0))</f>
        <v>0.4501605385</v>
      </c>
      <c r="O381" s="463">
        <f t="shared" ref="O381:R381" si="692">$A381*F381</f>
        <v>0.00001809557368</v>
      </c>
      <c r="P381" s="464">
        <f t="shared" si="692"/>
        <v>0.1393359174</v>
      </c>
      <c r="Q381" s="464">
        <f t="shared" si="692"/>
        <v>0</v>
      </c>
      <c r="R381" s="461">
        <f t="shared" si="692"/>
        <v>4</v>
      </c>
      <c r="S381" s="483">
        <f t="shared" ref="S381:U381" si="693">$A381*L381</f>
        <v>1.675642154</v>
      </c>
      <c r="T381" s="483">
        <f t="shared" si="693"/>
        <v>0.125</v>
      </c>
      <c r="U381" s="483">
        <f t="shared" si="693"/>
        <v>1.800642154</v>
      </c>
      <c r="V381" s="465" t="str">
        <f t="shared" si="666"/>
        <v>Roof frame 1689 x 4194 (clerestory lower edge)</v>
      </c>
      <c r="W381" s="354">
        <f t="array" ref="W381">A381*index('Project Costs'!A:A,match(V381,'Project Costs'!B:B,0),1)</f>
        <v>0</v>
      </c>
      <c r="X381" s="354">
        <f t="shared" si="669"/>
        <v>0</v>
      </c>
      <c r="Y381" s="354"/>
      <c r="Z381" s="354"/>
      <c r="AA381" s="354"/>
      <c r="AB381" s="354"/>
      <c r="AC381" s="354"/>
    </row>
    <row r="382">
      <c r="A382" s="354"/>
      <c r="B382" s="354"/>
      <c r="C382" s="461"/>
      <c r="D382" s="461"/>
      <c r="E382" s="461"/>
      <c r="F382" s="462"/>
      <c r="G382" s="461"/>
      <c r="H382" s="461"/>
      <c r="I382" s="461"/>
      <c r="J382" s="461"/>
      <c r="K382" s="461"/>
      <c r="L382" s="461"/>
      <c r="M382" s="461"/>
      <c r="N382" s="461"/>
      <c r="O382" s="463"/>
      <c r="P382" s="464"/>
      <c r="Q382" s="464"/>
      <c r="R382" s="461"/>
      <c r="S382" s="461"/>
      <c r="T382" s="354"/>
      <c r="U382" s="354"/>
      <c r="V382" s="465"/>
      <c r="W382" s="354"/>
      <c r="X382" s="354"/>
      <c r="Y382" s="354"/>
      <c r="Z382" s="354"/>
      <c r="AA382" s="354"/>
      <c r="AB382" s="354"/>
      <c r="AC382" s="354"/>
    </row>
    <row r="383">
      <c r="A383" s="468" t="s">
        <v>683</v>
      </c>
      <c r="B383" s="469"/>
      <c r="C383" s="487">
        <v>2442.0</v>
      </c>
      <c r="D383" s="470">
        <f>100+9+22</f>
        <v>131</v>
      </c>
      <c r="E383" s="487">
        <v>420.0</v>
      </c>
      <c r="F383" s="488">
        <f>D383*E383*C383*0.0000000001</f>
        <v>0.013435884</v>
      </c>
      <c r="G383" s="473"/>
      <c r="H383" s="473"/>
      <c r="I383" s="473"/>
      <c r="J383" s="470"/>
      <c r="K383" s="470"/>
      <c r="L383" s="470"/>
      <c r="M383" s="470"/>
      <c r="N383" s="470"/>
      <c r="O383" s="474"/>
      <c r="P383" s="475"/>
      <c r="Q383" s="475"/>
      <c r="R383" s="475"/>
      <c r="S383" s="504"/>
      <c r="T383" s="504"/>
      <c r="U383" s="504"/>
      <c r="V383" s="465" t="str">
        <f t="shared" ref="V383:V387" si="696">$A$383</f>
        <v>Clerestory frame 2442 x 420</v>
      </c>
      <c r="W383" s="476"/>
      <c r="X383" s="476"/>
      <c r="Y383" s="476">
        <f>C383*E383*0.000001</f>
        <v>1.02564</v>
      </c>
      <c r="Z383" s="476"/>
      <c r="AA383" s="476"/>
      <c r="AB383" s="476"/>
      <c r="AC383" s="476"/>
    </row>
    <row r="384">
      <c r="A384" s="478">
        <v>2.0</v>
      </c>
      <c r="B384" s="354" t="str">
        <f>'Bill of Quantities'!C117</f>
        <v>Clerestory Beam 46 x 96 x 2442</v>
      </c>
      <c r="C384" s="479">
        <f t="array" ref="C384">index('Bill of Quantities'!$D:$O,match($B384,'Bill of Quantities'!$C:$C,0),match(C$2,'Bill of Quantities'!$D$2:$O$2,0))</f>
        <v>46</v>
      </c>
      <c r="D384" s="479">
        <f t="array" ref="D384">index('Bill of Quantities'!$D:$O,match($B384,'Bill of Quantities'!$C:$C,0),match(D$2,'Bill of Quantities'!$D$2:$O$2,0))</f>
        <v>96</v>
      </c>
      <c r="E384" s="479">
        <f t="array" ref="E384">index('Bill of Quantities'!$D:$O,match($B384,'Bill of Quantities'!$C:$C,0),match(E$2,'Bill of Quantities'!$D$2:$O$2,0))</f>
        <v>2442</v>
      </c>
      <c r="F384" s="480">
        <f t="array" ref="F384">index('Bill of Quantities'!$D:$O,match($B384,'Bill of Quantities'!$C:$C,0),match(F$2,'Bill of Quantities'!$D$2:$O$2,0))</f>
        <v>0.010783872</v>
      </c>
      <c r="G384" s="481">
        <f t="array" ref="G384">index('Bill of Quantities'!$D:$O,match($B384,'Bill of Quantities'!$C:$C,0),match(G$2,'Bill of Quantities'!$D$2:$O$2,0))</f>
        <v>6.049752192</v>
      </c>
      <c r="H384" s="481">
        <f t="array" ref="H384">index('Bill of Quantities'!$D:$O,match($B384,'Bill of Quantities'!$C:$C,0),match(H$2,'Bill of Quantities'!$D$2:$O$2,0))</f>
        <v>9.745050826</v>
      </c>
      <c r="I384" s="479">
        <f t="array" ref="I384">index('Bill of Quantities'!$D:$O,match($B384,'Bill of Quantities'!$C:$C,0),match(I$2,'Bill of Quantities'!$D$2:$O$2,0))</f>
        <v>5</v>
      </c>
      <c r="J384" s="479" t="str">
        <f t="array" ref="J384">index('Bill of Quantities'!$D:$O,match($B384,'Bill of Quantities'!$C:$C,0),match(J$2,'Bill of Quantities'!$D$2:$O$2,0))</f>
        <v>Clerestory</v>
      </c>
      <c r="K384" s="479" t="str">
        <f t="array" ref="K384">index('Bill of Quantities'!$D:$O,match($B384,'Bill of Quantities'!$C:$C,0),match(K$2,'Bill of Quantities'!$D$2:$O$2,0))</f>
        <v>Beam</v>
      </c>
      <c r="L384" s="482">
        <f t="array" ref="L384">index('Bill of Quantities'!$D:$O,match($B384,'Bill of Quantities'!$C:$C,0),match(L$2,'Bill of Quantities'!$D$2:$O$2,0))</f>
        <v>2.7264384</v>
      </c>
      <c r="M384" s="482">
        <f t="array" ref="M384">index('Bill of Quantities'!$D:$O,match($B384,'Bill of Quantities'!$C:$C,0),match(M$2,'Bill of Quantities'!$D$2:$O$2,0))</f>
        <v>0.15625</v>
      </c>
      <c r="N384" s="482">
        <f t="array" ref="N384">index('Bill of Quantities'!$D:$O,match($B384,'Bill of Quantities'!$C:$C,0),match(N$2,'Bill of Quantities'!$D$2:$O$2,0))</f>
        <v>2.8826884</v>
      </c>
      <c r="O384" s="463">
        <f t="shared" ref="O384:R384" si="694">$A384*F384</f>
        <v>0.021567744</v>
      </c>
      <c r="P384" s="464">
        <f t="shared" si="694"/>
        <v>12.09950438</v>
      </c>
      <c r="Q384" s="464">
        <f t="shared" si="694"/>
        <v>19.49010165</v>
      </c>
      <c r="R384" s="461">
        <f t="shared" si="694"/>
        <v>10</v>
      </c>
      <c r="S384" s="483">
        <f t="shared" ref="S384:U384" si="695">$A384*L384</f>
        <v>5.4528768</v>
      </c>
      <c r="T384" s="483">
        <f t="shared" si="695"/>
        <v>0.3125</v>
      </c>
      <c r="U384" s="483">
        <f t="shared" si="695"/>
        <v>5.7653768</v>
      </c>
      <c r="V384" s="465" t="str">
        <f t="shared" si="696"/>
        <v>Clerestory frame 2442 x 420</v>
      </c>
      <c r="W384" s="354">
        <f t="array" ref="W384">A384*index('Project Costs'!A:A,match(V384,'Project Costs'!B:B,0),1)</f>
        <v>0</v>
      </c>
      <c r="X384" s="354">
        <f t="shared" ref="X384:X387" si="699">W384*R384/60</f>
        <v>0</v>
      </c>
      <c r="Y384" s="354"/>
      <c r="Z384" s="354"/>
      <c r="AA384" s="354"/>
      <c r="AB384" s="354"/>
      <c r="AC384" s="354"/>
    </row>
    <row r="385">
      <c r="A385" s="478">
        <v>5.0</v>
      </c>
      <c r="B385" s="354" t="str">
        <f>'Bill of Quantities'!C119</f>
        <v>Clerestory Studs 46 x 96 x 320</v>
      </c>
      <c r="C385" s="479">
        <f t="array" ref="C385">index('Bill of Quantities'!$D:$O,match($B385,'Bill of Quantities'!$C:$C,0),match(C$2,'Bill of Quantities'!$D$2:$O$2,0))</f>
        <v>46</v>
      </c>
      <c r="D385" s="479">
        <f t="array" ref="D385">index('Bill of Quantities'!$D:$O,match($B385,'Bill of Quantities'!$C:$C,0),match(D$2,'Bill of Quantities'!$D$2:$O$2,0))</f>
        <v>96</v>
      </c>
      <c r="E385" s="479">
        <f t="array" ref="E385">index('Bill of Quantities'!$D:$O,match($B385,'Bill of Quantities'!$C:$C,0),match(E$2,'Bill of Quantities'!$D$2:$O$2,0))</f>
        <v>320</v>
      </c>
      <c r="F385" s="480">
        <f t="array" ref="F385">index('Bill of Quantities'!$D:$O,match($B385,'Bill of Quantities'!$C:$C,0),match(F$2,'Bill of Quantities'!$D$2:$O$2,0))</f>
        <v>0.00141312</v>
      </c>
      <c r="G385" s="481">
        <f t="array" ref="G385">index('Bill of Quantities'!$D:$O,match($B385,'Bill of Quantities'!$C:$C,0),match(G$2,'Bill of Quantities'!$D$2:$O$2,0))</f>
        <v>0.79276032</v>
      </c>
      <c r="H385" s="481">
        <f t="array" ref="H385">index('Bill of Quantities'!$D:$O,match($B385,'Bill of Quantities'!$C:$C,0),match(H$2,'Bill of Quantities'!$D$2:$O$2,0))</f>
        <v>1.276992737</v>
      </c>
      <c r="I385" s="479">
        <f t="array" ref="I385">index('Bill of Quantities'!$D:$O,match($B385,'Bill of Quantities'!$C:$C,0),match(I$2,'Bill of Quantities'!$D$2:$O$2,0))</f>
        <v>5</v>
      </c>
      <c r="J385" s="479" t="str">
        <f t="array" ref="J385">index('Bill of Quantities'!$D:$O,match($B385,'Bill of Quantities'!$C:$C,0),match(J$2,'Bill of Quantities'!$D$2:$O$2,0))</f>
        <v>Clerestory</v>
      </c>
      <c r="K385" s="479" t="str">
        <f t="array" ref="K385">index('Bill of Quantities'!$D:$O,match($B385,'Bill of Quantities'!$C:$C,0),match(K$2,'Bill of Quantities'!$D$2:$O$2,0))</f>
        <v>Studs</v>
      </c>
      <c r="L385" s="482">
        <f t="array" ref="L385">index('Bill of Quantities'!$D:$O,match($B385,'Bill of Quantities'!$C:$C,0),match(L$2,'Bill of Quantities'!$D$2:$O$2,0))</f>
        <v>0.3926071296</v>
      </c>
      <c r="M385" s="482">
        <f t="array" ref="M385">index('Bill of Quantities'!$D:$O,match($B385,'Bill of Quantities'!$C:$C,0),match(M$2,'Bill of Quantities'!$D$2:$O$2,0))</f>
        <v>0.15625</v>
      </c>
      <c r="N385" s="482">
        <f t="array" ref="N385">index('Bill of Quantities'!$D:$O,match($B385,'Bill of Quantities'!$C:$C,0),match(N$2,'Bill of Quantities'!$D$2:$O$2,0))</f>
        <v>0.5488571296</v>
      </c>
      <c r="O385" s="463">
        <f t="shared" ref="O385:R385" si="697">$A385*F385</f>
        <v>0.0070656</v>
      </c>
      <c r="P385" s="464">
        <f t="shared" si="697"/>
        <v>3.9638016</v>
      </c>
      <c r="Q385" s="464">
        <f t="shared" si="697"/>
        <v>6.384963686</v>
      </c>
      <c r="R385" s="461">
        <f t="shared" si="697"/>
        <v>25</v>
      </c>
      <c r="S385" s="483">
        <f t="shared" ref="S385:U385" si="698">$A385*L385</f>
        <v>1.963035648</v>
      </c>
      <c r="T385" s="483">
        <f t="shared" si="698"/>
        <v>0.78125</v>
      </c>
      <c r="U385" s="483">
        <f t="shared" si="698"/>
        <v>2.744285648</v>
      </c>
      <c r="V385" s="465" t="str">
        <f t="shared" si="696"/>
        <v>Clerestory frame 2442 x 420</v>
      </c>
      <c r="W385" s="354">
        <f t="array" ref="W385">A385*index('Project Costs'!A:A,match(V385,'Project Costs'!B:B,0),1)</f>
        <v>0</v>
      </c>
      <c r="X385" s="354">
        <f t="shared" si="699"/>
        <v>0</v>
      </c>
      <c r="Y385" s="354"/>
      <c r="Z385" s="354"/>
      <c r="AA385" s="354"/>
      <c r="AB385" s="354"/>
      <c r="AC385" s="354"/>
    </row>
    <row r="386">
      <c r="A386" s="478">
        <v>1.0</v>
      </c>
      <c r="B386" s="478" t="s">
        <v>684</v>
      </c>
      <c r="C386" s="500">
        <v>0.0</v>
      </c>
      <c r="D386" s="500">
        <v>0.0</v>
      </c>
      <c r="E386" s="500">
        <v>0.0</v>
      </c>
      <c r="F386" s="500">
        <v>0.0</v>
      </c>
      <c r="G386" s="500">
        <v>0.0</v>
      </c>
      <c r="H386" s="500">
        <v>0.0</v>
      </c>
      <c r="I386" s="500">
        <v>120.0</v>
      </c>
      <c r="J386" s="479"/>
      <c r="K386" s="479"/>
      <c r="L386" s="541">
        <v>25.0</v>
      </c>
      <c r="M386" s="500">
        <v>5.0</v>
      </c>
      <c r="N386" s="542">
        <f>L386+M386</f>
        <v>30</v>
      </c>
      <c r="O386" s="463">
        <f t="shared" ref="O386:R386" si="700">$A386*F386</f>
        <v>0</v>
      </c>
      <c r="P386" s="464">
        <f t="shared" si="700"/>
        <v>0</v>
      </c>
      <c r="Q386" s="464">
        <f t="shared" si="700"/>
        <v>0</v>
      </c>
      <c r="R386" s="461">
        <f t="shared" si="700"/>
        <v>120</v>
      </c>
      <c r="S386" s="543">
        <f t="shared" ref="S386:U386" si="701">$A386*L386</f>
        <v>25</v>
      </c>
      <c r="T386" s="461">
        <f t="shared" si="701"/>
        <v>5</v>
      </c>
      <c r="U386" s="543">
        <f t="shared" si="701"/>
        <v>30</v>
      </c>
      <c r="V386" s="465" t="str">
        <f t="shared" si="696"/>
        <v>Clerestory frame 2442 x 420</v>
      </c>
      <c r="W386" s="354">
        <f t="array" ref="W386">A386*index('Project Costs'!A:A,match(V386,'Project Costs'!B:B,0),1)</f>
        <v>0</v>
      </c>
      <c r="X386" s="354">
        <f t="shared" si="699"/>
        <v>0</v>
      </c>
      <c r="Y386" s="354"/>
      <c r="Z386" s="354"/>
      <c r="AA386" s="354"/>
      <c r="AB386" s="354"/>
      <c r="AC386" s="354"/>
    </row>
    <row r="387">
      <c r="A387" s="478">
        <f>A385*4</f>
        <v>20</v>
      </c>
      <c r="B387" s="354" t="str">
        <f>'Bill of Quantities'!$C$30</f>
        <v>Screw 6x120 semi threaded HBS6120</v>
      </c>
      <c r="C387" s="479">
        <f t="array" ref="C387">index('Bill of Quantities'!$D:$O,match($B387,'Bill of Quantities'!$C:$C,0),match(C$2,'Bill of Quantities'!$D$2:$O$2,0))</f>
        <v>6</v>
      </c>
      <c r="D387" s="479" t="str">
        <f t="array" ref="D387">index('Bill of Quantities'!$D:$O,match($B387,'Bill of Quantities'!$C:$C,0),match(D$2,'Bill of Quantities'!$D$2:$O$2,0))</f>
        <v/>
      </c>
      <c r="E387" s="479">
        <f t="array" ref="E387">index('Bill of Quantities'!$D:$O,match($B387,'Bill of Quantities'!$C:$C,0),match(E$2,'Bill of Quantities'!$D$2:$O$2,0))</f>
        <v>120</v>
      </c>
      <c r="F387" s="485">
        <f t="array" ref="F387">index('Bill of Quantities'!$D:$O,match($B387,'Bill of Quantities'!$C:$C,0),match(F$2,'Bill of Quantities'!$D$2:$O$2,0))</f>
        <v>0.000003392920066</v>
      </c>
      <c r="G387" s="481">
        <f t="array" ref="G387">index('Bill of Quantities'!$D:$O,match($B387,'Bill of Quantities'!$C:$C,0),match(G$2,'Bill of Quantities'!$D$2:$O$2,0))</f>
        <v>0.02612548451</v>
      </c>
      <c r="H387" s="481" t="str">
        <f t="array" ref="H387">index('Bill of Quantities'!$D:$O,match($B387,'Bill of Quantities'!$C:$C,0),match(H$2,'Bill of Quantities'!$D$2:$O$2,0))</f>
        <v/>
      </c>
      <c r="I387" s="479">
        <f t="array" ref="I387">index('Bill of Quantities'!$D:$O,match($B387,'Bill of Quantities'!$C:$C,0),match(I$2,'Bill of Quantities'!$D$2:$O$2,0))</f>
        <v>1</v>
      </c>
      <c r="J387" s="479" t="str">
        <f t="array" ref="J387">index('Bill of Quantities'!$D:$O,match($B387,'Bill of Quantities'!$C:$C,0),match(J$2,'Bill of Quantities'!$D$2:$O$2,0))</f>
        <v>Screw</v>
      </c>
      <c r="K387" s="479" t="str">
        <f t="array" ref="K387">index('Bill of Quantities'!$D:$O,match($B387,'Bill of Quantities'!$C:$C,0),match(K$2,'Bill of Quantities'!$D$2:$O$2,0))</f>
        <v>Frames</v>
      </c>
      <c r="L387" s="482">
        <f t="array" ref="L387">index('Bill of Quantities'!$D:$O,match($B387,'Bill of Quantities'!$C:$C,0),match(L$2,'Bill of Quantities'!$D$2:$O$2,0))</f>
        <v>0.06</v>
      </c>
      <c r="M387" s="482">
        <f t="array" ref="M387">index('Bill of Quantities'!$D:$O,match($B387,'Bill of Quantities'!$C:$C,0),match(M$2,'Bill of Quantities'!$D$2:$O$2,0))</f>
        <v>0.03125</v>
      </c>
      <c r="N387" s="482">
        <f t="array" ref="N387">index('Bill of Quantities'!$D:$O,match($B387,'Bill of Quantities'!$C:$C,0),match(N$2,'Bill of Quantities'!$D$2:$O$2,0))</f>
        <v>0.09125</v>
      </c>
      <c r="O387" s="463">
        <f t="shared" ref="O387:R387" si="702">$A387*F387</f>
        <v>0.00006785840132</v>
      </c>
      <c r="P387" s="464">
        <f t="shared" si="702"/>
        <v>0.5225096901</v>
      </c>
      <c r="Q387" s="464">
        <f t="shared" si="702"/>
        <v>0</v>
      </c>
      <c r="R387" s="461">
        <f t="shared" si="702"/>
        <v>20</v>
      </c>
      <c r="S387" s="483">
        <f t="shared" ref="S387:U387" si="703">$A387*L387</f>
        <v>1.2</v>
      </c>
      <c r="T387" s="483">
        <f t="shared" si="703"/>
        <v>0.625</v>
      </c>
      <c r="U387" s="483">
        <f t="shared" si="703"/>
        <v>1.825</v>
      </c>
      <c r="V387" s="465" t="str">
        <f t="shared" si="696"/>
        <v>Clerestory frame 2442 x 420</v>
      </c>
      <c r="W387" s="354">
        <f t="array" ref="W387">A387*index('Project Costs'!A:A,match(V387,'Project Costs'!B:B,0),1)</f>
        <v>0</v>
      </c>
      <c r="X387" s="354">
        <f t="shared" si="699"/>
        <v>0</v>
      </c>
      <c r="Y387" s="354"/>
      <c r="Z387" s="354"/>
      <c r="AA387" s="354"/>
      <c r="AB387" s="354"/>
      <c r="AC387" s="354"/>
    </row>
    <row r="388">
      <c r="A388" s="354"/>
      <c r="B388" s="354"/>
      <c r="C388" s="461"/>
      <c r="D388" s="461"/>
      <c r="E388" s="461"/>
      <c r="F388" s="462"/>
      <c r="G388" s="461"/>
      <c r="H388" s="461"/>
      <c r="I388" s="461"/>
      <c r="J388" s="461"/>
      <c r="K388" s="461"/>
      <c r="L388" s="461"/>
      <c r="M388" s="461"/>
      <c r="N388" s="461"/>
      <c r="O388" s="463"/>
      <c r="P388" s="464"/>
      <c r="Q388" s="464"/>
      <c r="R388" s="461"/>
      <c r="S388" s="461"/>
      <c r="T388" s="354"/>
      <c r="U388" s="354"/>
      <c r="V388" s="465"/>
      <c r="W388" s="354"/>
      <c r="X388" s="354"/>
      <c r="Y388" s="354"/>
      <c r="Z388" s="354"/>
      <c r="AA388" s="354"/>
      <c r="AB388" s="354"/>
      <c r="AC388" s="354"/>
    </row>
    <row r="389">
      <c r="A389" s="354"/>
      <c r="B389" s="354"/>
      <c r="C389" s="461"/>
      <c r="D389" s="461"/>
      <c r="E389" s="461"/>
      <c r="F389" s="462"/>
      <c r="G389" s="461"/>
      <c r="H389" s="461"/>
      <c r="I389" s="461"/>
      <c r="J389" s="461"/>
      <c r="K389" s="461"/>
      <c r="L389" s="461"/>
      <c r="M389" s="461"/>
      <c r="N389" s="461"/>
      <c r="O389" s="463"/>
      <c r="P389" s="464"/>
      <c r="Q389" s="464"/>
      <c r="R389" s="461"/>
      <c r="S389" s="461"/>
      <c r="T389" s="354"/>
      <c r="U389" s="354"/>
      <c r="V389" s="465"/>
      <c r="W389" s="354"/>
      <c r="X389" s="354"/>
      <c r="Y389" s="354"/>
      <c r="Z389" s="354"/>
      <c r="AA389" s="354"/>
      <c r="AB389" s="354"/>
      <c r="AC389" s="354"/>
    </row>
    <row r="390">
      <c r="A390" s="449" t="s">
        <v>685</v>
      </c>
      <c r="B390" s="342"/>
      <c r="C390" s="450"/>
      <c r="D390" s="450"/>
      <c r="E390" s="450"/>
      <c r="F390" s="451"/>
      <c r="G390" s="450"/>
      <c r="H390" s="450"/>
      <c r="I390" s="450"/>
      <c r="J390" s="450"/>
      <c r="K390" s="450"/>
      <c r="L390" s="450"/>
      <c r="M390" s="450"/>
      <c r="N390" s="450"/>
      <c r="O390" s="466"/>
      <c r="P390" s="453"/>
      <c r="Q390" s="453"/>
      <c r="R390" s="450"/>
      <c r="S390" s="450"/>
      <c r="T390" s="342"/>
      <c r="U390" s="342"/>
      <c r="V390" s="467"/>
      <c r="W390" s="342"/>
      <c r="X390" s="342"/>
      <c r="Y390" s="342"/>
      <c r="Z390" s="342"/>
      <c r="AA390" s="342"/>
      <c r="AB390" s="342"/>
      <c r="AC390" s="347"/>
    </row>
    <row r="391">
      <c r="A391" s="354"/>
      <c r="B391" s="354"/>
      <c r="D391" s="461"/>
      <c r="E391" s="461"/>
      <c r="F391" s="462"/>
      <c r="G391" s="461"/>
      <c r="H391" s="461"/>
      <c r="I391" s="461"/>
      <c r="J391" s="461"/>
      <c r="K391" s="461"/>
      <c r="L391" s="461"/>
      <c r="M391" s="461"/>
      <c r="N391" s="461"/>
      <c r="O391" s="463"/>
      <c r="P391" s="464"/>
      <c r="Q391" s="464"/>
      <c r="R391" s="461"/>
      <c r="S391" s="461"/>
      <c r="T391" s="354"/>
      <c r="U391" s="354"/>
      <c r="V391" s="465"/>
      <c r="W391" s="354"/>
      <c r="X391" s="354"/>
      <c r="Y391" s="354"/>
      <c r="Z391" s="354"/>
      <c r="AA391" s="354"/>
      <c r="AB391" s="354"/>
      <c r="AC391" s="354"/>
    </row>
    <row r="392">
      <c r="A392" s="468" t="s">
        <v>686</v>
      </c>
      <c r="B392" s="469"/>
      <c r="C392" s="487">
        <v>1000.0</v>
      </c>
      <c r="D392" s="487">
        <v>70.0</v>
      </c>
      <c r="E392" s="487">
        <v>1000.0</v>
      </c>
      <c r="F392" s="488">
        <f>D392*C392*E392*0.0000000001</f>
        <v>0.007</v>
      </c>
      <c r="G392" s="473"/>
      <c r="H392" s="473"/>
      <c r="I392" s="473"/>
      <c r="J392" s="470"/>
      <c r="K392" s="470"/>
      <c r="L392" s="470"/>
      <c r="M392" s="470"/>
      <c r="N392" s="470"/>
      <c r="O392" s="474"/>
      <c r="P392" s="475"/>
      <c r="Q392" s="475"/>
      <c r="R392" s="475"/>
      <c r="S392" s="504"/>
      <c r="T392" s="504"/>
      <c r="U392" s="504"/>
      <c r="V392" s="465" t="str">
        <f t="shared" ref="V392:V393" si="706">$A$392</f>
        <v>Windows black aluminium per m2</v>
      </c>
      <c r="W392" s="476"/>
      <c r="X392" s="476"/>
      <c r="Y392" s="476"/>
      <c r="Z392" s="476"/>
      <c r="AA392" s="476"/>
      <c r="AB392" s="476"/>
      <c r="AC392" s="476"/>
    </row>
    <row r="393">
      <c r="A393" s="478">
        <v>1.0</v>
      </c>
      <c r="B393" s="354" t="str">
        <f>'Bill of Quantities'!C80</f>
        <v>Aluminium window frames per sqm</v>
      </c>
      <c r="C393" s="479">
        <f t="array" ref="C393">index('Bill of Quantities'!$D:$O,match($B393,'Bill of Quantities'!$C:$C,0),match(C$2,'Bill of Quantities'!$D$2:$O$2,0))</f>
        <v>1000</v>
      </c>
      <c r="D393" s="479">
        <f t="array" ref="D393">index('Bill of Quantities'!$D:$O,match($B393,'Bill of Quantities'!$C:$C,0),match(D$2,'Bill of Quantities'!$D$2:$O$2,0))</f>
        <v>70</v>
      </c>
      <c r="E393" s="479">
        <f t="array" ref="E393">index('Bill of Quantities'!$D:$O,match($B393,'Bill of Quantities'!$C:$C,0),match(E$2,'Bill of Quantities'!$D$2:$O$2,0))</f>
        <v>1000</v>
      </c>
      <c r="F393" s="480">
        <f t="array" ref="F393">index('Bill of Quantities'!$D:$O,match($B393,'Bill of Quantities'!$C:$C,0),match(F$2,'Bill of Quantities'!$D$2:$O$2,0))</f>
        <v>0.07</v>
      </c>
      <c r="G393" s="481">
        <f t="array" ref="G393">index('Bill of Quantities'!$D:$O,match($B393,'Bill of Quantities'!$C:$C,0),match(G$2,'Bill of Quantities'!$D$2:$O$2,0))</f>
        <v>25</v>
      </c>
      <c r="H393" s="481" t="str">
        <f t="array" ref="H393">index('Bill of Quantities'!$D:$O,match($B393,'Bill of Quantities'!$C:$C,0),match(H$2,'Bill of Quantities'!$D$2:$O$2,0))</f>
        <v/>
      </c>
      <c r="I393" s="479">
        <f t="array" ref="I393">index('Bill of Quantities'!$D:$O,match($B393,'Bill of Quantities'!$C:$C,0),match(I$2,'Bill of Quantities'!$D$2:$O$2,0))</f>
        <v>0</v>
      </c>
      <c r="J393" s="479" t="str">
        <f t="array" ref="J393">index('Bill of Quantities'!$D:$O,match($B393,'Bill of Quantities'!$C:$C,0),match(J$2,'Bill of Quantities'!$D$2:$O$2,0))</f>
        <v>Windows</v>
      </c>
      <c r="K393" s="479" t="str">
        <f t="array" ref="K393">index('Bill of Quantities'!$D:$O,match($B393,'Bill of Quantities'!$C:$C,0),match(K$2,'Bill of Quantities'!$D$2:$O$2,0))</f>
        <v>Aluminium</v>
      </c>
      <c r="L393" s="482">
        <f t="array" ref="L393">index('Bill of Quantities'!$D:$O,match($B393,'Bill of Quantities'!$C:$C,0),match(L$2,'Bill of Quantities'!$D$2:$O$2,0))</f>
        <v>160</v>
      </c>
      <c r="M393" s="482">
        <f t="array" ref="M393">index('Bill of Quantities'!$D:$O,match($B393,'Bill of Quantities'!$C:$C,0),match(M$2,'Bill of Quantities'!$D$2:$O$2,0))</f>
        <v>0</v>
      </c>
      <c r="N393" s="482">
        <f t="array" ref="N393">index('Bill of Quantities'!$D:$O,match($B393,'Bill of Quantities'!$C:$C,0),match(N$2,'Bill of Quantities'!$D$2:$O$2,0))</f>
        <v>160</v>
      </c>
      <c r="O393" s="463">
        <f t="shared" ref="O393:R393" si="704">$A393*F393</f>
        <v>0.07</v>
      </c>
      <c r="P393" s="464">
        <f t="shared" si="704"/>
        <v>25</v>
      </c>
      <c r="Q393" s="464">
        <f t="shared" si="704"/>
        <v>0</v>
      </c>
      <c r="R393" s="461">
        <f t="shared" si="704"/>
        <v>0</v>
      </c>
      <c r="S393" s="483">
        <f t="shared" ref="S393:U393" si="705">$A393*L393</f>
        <v>160</v>
      </c>
      <c r="T393" s="483">
        <f t="shared" si="705"/>
        <v>0</v>
      </c>
      <c r="U393" s="483">
        <f t="shared" si="705"/>
        <v>160</v>
      </c>
      <c r="V393" s="465" t="str">
        <f t="shared" si="706"/>
        <v>Windows black aluminium per m2</v>
      </c>
      <c r="W393" s="354" t="str">
        <f t="array" ref="W393">A393*index('Project Costs'!A:A,match(V393,'Project Costs'!B:B,0),1)</f>
        <v>#N/A</v>
      </c>
      <c r="X393" s="354" t="str">
        <f t="shared" ref="X393:X394" si="709">W393*R393/60</f>
        <v>#N/A</v>
      </c>
      <c r="Y393" s="354"/>
      <c r="Z393" s="354"/>
      <c r="AA393" s="354"/>
      <c r="AB393" s="354"/>
      <c r="AC393" s="354"/>
    </row>
    <row r="394">
      <c r="A394" s="505">
        <v>0.8</v>
      </c>
      <c r="B394" s="354" t="str">
        <f>'Bill of Quantities'!$C$135</f>
        <v>Window Sill Plank 22 x 196 x 5450</v>
      </c>
      <c r="C394" s="479">
        <f t="array" ref="C394">index('Bill of Quantities'!$D:$O,match($B394,'Bill of Quantities'!$C:$C,0),match(C$2,'Bill of Quantities'!$D$2:$O$2,0))</f>
        <v>22</v>
      </c>
      <c r="D394" s="479">
        <f t="array" ref="D394">index('Bill of Quantities'!$D:$O,match($B394,'Bill of Quantities'!$C:$C,0),match(D$2,'Bill of Quantities'!$D$2:$O$2,0))</f>
        <v>196</v>
      </c>
      <c r="E394" s="479">
        <f t="array" ref="E394">index('Bill of Quantities'!$D:$O,match($B394,'Bill of Quantities'!$C:$C,0),match(E$2,'Bill of Quantities'!$D$2:$O$2,0))</f>
        <v>5450</v>
      </c>
      <c r="F394" s="480">
        <f t="array" ref="F394">index('Bill of Quantities'!$D:$O,match($B394,'Bill of Quantities'!$C:$C,0),match(F$2,'Bill of Quantities'!$D$2:$O$2,0))</f>
        <v>0.0235004</v>
      </c>
      <c r="G394" s="481">
        <f t="array" ref="G394">index('Bill of Quantities'!$D:$O,match($B394,'Bill of Quantities'!$C:$C,0),match(G$2,'Bill of Quantities'!$D$2:$O$2,0))</f>
        <v>13.1837244</v>
      </c>
      <c r="H394" s="481">
        <f t="array" ref="H394">index('Bill of Quantities'!$D:$O,match($B394,'Bill of Quantities'!$C:$C,0),match(H$2,'Bill of Quantities'!$D$2:$O$2,0))</f>
        <v>21.23658297</v>
      </c>
      <c r="I394" s="479">
        <f t="array" ref="I394">index('Bill of Quantities'!$D:$O,match($B394,'Bill of Quantities'!$C:$C,0),match(I$2,'Bill of Quantities'!$D$2:$O$2,0))</f>
        <v>5</v>
      </c>
      <c r="J394" s="479" t="str">
        <f t="array" ref="J394">index('Bill of Quantities'!$D:$O,match($B394,'Bill of Quantities'!$C:$C,0),match(J$2,'Bill of Quantities'!$D$2:$O$2,0))</f>
        <v>Window</v>
      </c>
      <c r="K394" s="479" t="str">
        <f t="array" ref="K394">index('Bill of Quantities'!$D:$O,match($B394,'Bill of Quantities'!$C:$C,0),match(K$2,'Bill of Quantities'!$D$2:$O$2,0))</f>
        <v>Sill Plank</v>
      </c>
      <c r="L394" s="482">
        <f t="array" ref="L394">index('Bill of Quantities'!$D:$O,match($B394,'Bill of Quantities'!$C:$C,0),match(L$2,'Bill of Quantities'!$D$2:$O$2,0))</f>
        <v>6.110104</v>
      </c>
      <c r="M394" s="482">
        <f t="array" ref="M394">index('Bill of Quantities'!$D:$O,match($B394,'Bill of Quantities'!$C:$C,0),match(M$2,'Bill of Quantities'!$D$2:$O$2,0))</f>
        <v>0.15625</v>
      </c>
      <c r="N394" s="482">
        <f t="array" ref="N394">index('Bill of Quantities'!$D:$O,match($B394,'Bill of Quantities'!$C:$C,0),match(N$2,'Bill of Quantities'!$D$2:$O$2,0))</f>
        <v>6.266354</v>
      </c>
      <c r="O394" s="463">
        <f t="shared" ref="O394:R394" si="707">$A394*F394</f>
        <v>0.01880032</v>
      </c>
      <c r="P394" s="464">
        <f t="shared" si="707"/>
        <v>10.54697952</v>
      </c>
      <c r="Q394" s="464">
        <f t="shared" si="707"/>
        <v>16.98926637</v>
      </c>
      <c r="R394" s="461">
        <f t="shared" si="707"/>
        <v>4</v>
      </c>
      <c r="S394" s="483">
        <f t="shared" ref="S394:U394" si="708">$A394*L394</f>
        <v>4.8880832</v>
      </c>
      <c r="T394" s="483">
        <f t="shared" si="708"/>
        <v>0.125</v>
      </c>
      <c r="U394" s="483">
        <f t="shared" si="708"/>
        <v>5.0130832</v>
      </c>
      <c r="V394" s="465" t="str">
        <f>V393</f>
        <v>Windows black aluminium per m2</v>
      </c>
      <c r="W394" s="354" t="str">
        <f t="array" ref="W394">A394*index('Project Costs'!A:A,match(V394,'Project Costs'!B:B,0),1)</f>
        <v>#N/A</v>
      </c>
      <c r="X394" s="354" t="str">
        <f t="shared" si="709"/>
        <v>#N/A</v>
      </c>
      <c r="Y394" s="354"/>
      <c r="Z394" s="354"/>
      <c r="AA394" s="354"/>
      <c r="AB394" s="354"/>
      <c r="AC394" s="354"/>
    </row>
    <row r="395">
      <c r="A395" s="354"/>
      <c r="B395" s="354"/>
      <c r="C395" s="461"/>
      <c r="D395" s="461"/>
      <c r="E395" s="461"/>
      <c r="F395" s="462"/>
      <c r="G395" s="461"/>
      <c r="H395" s="461"/>
      <c r="I395" s="461"/>
      <c r="J395" s="461"/>
      <c r="K395" s="461"/>
      <c r="L395" s="461"/>
      <c r="M395" s="461"/>
      <c r="N395" s="461"/>
      <c r="O395" s="463"/>
      <c r="P395" s="464"/>
      <c r="Q395" s="464"/>
      <c r="R395" s="461"/>
      <c r="S395" s="461"/>
      <c r="T395" s="354"/>
      <c r="U395" s="354"/>
      <c r="V395" s="465"/>
      <c r="W395" s="354"/>
      <c r="X395" s="354"/>
      <c r="Y395" s="354"/>
      <c r="Z395" s="354"/>
      <c r="AA395" s="354"/>
      <c r="AB395" s="354"/>
      <c r="AC395" s="354"/>
    </row>
    <row r="396">
      <c r="A396" s="468" t="s">
        <v>550</v>
      </c>
      <c r="B396" s="469"/>
      <c r="C396" s="487">
        <v>1000.0</v>
      </c>
      <c r="D396" s="487">
        <v>70.0</v>
      </c>
      <c r="E396" s="487">
        <v>1000.0</v>
      </c>
      <c r="F396" s="488">
        <f>D396*C396*E396*0.0000000001</f>
        <v>0.007</v>
      </c>
      <c r="G396" s="473"/>
      <c r="H396" s="473"/>
      <c r="I396" s="473"/>
      <c r="J396" s="470"/>
      <c r="K396" s="470"/>
      <c r="L396" s="470"/>
      <c r="M396" s="470"/>
      <c r="N396" s="470"/>
      <c r="O396" s="474"/>
      <c r="P396" s="475"/>
      <c r="Q396" s="475"/>
      <c r="R396" s="475"/>
      <c r="S396" s="504"/>
      <c r="T396" s="504"/>
      <c r="U396" s="504"/>
      <c r="V396" s="465" t="str">
        <f t="shared" ref="V396:V398" si="712">$A$396</f>
        <v>Roof sheets per sqm</v>
      </c>
      <c r="W396" s="476"/>
      <c r="X396" s="476"/>
      <c r="Y396" s="476"/>
      <c r="Z396" s="476"/>
      <c r="AA396" s="476"/>
      <c r="AB396" s="476"/>
      <c r="AC396" s="476"/>
    </row>
    <row r="397">
      <c r="A397" s="478">
        <v>1.0</v>
      </c>
      <c r="B397" s="354" t="str">
        <f>'Bill of Quantities'!C79</f>
        <v>Roof sheets per sqm</v>
      </c>
      <c r="C397" s="479">
        <f t="array" ref="C397">index('Bill of Quantities'!$D:$O,match($B397,'Bill of Quantities'!$C:$C,0),match(C$2,'Bill of Quantities'!$D$2:$O$2,0))</f>
        <v>1000</v>
      </c>
      <c r="D397" s="479">
        <f t="array" ref="D397">index('Bill of Quantities'!$D:$O,match($B397,'Bill of Quantities'!$C:$C,0),match(D$2,'Bill of Quantities'!$D$2:$O$2,0))</f>
        <v>50</v>
      </c>
      <c r="E397" s="479">
        <f t="array" ref="E397">index('Bill of Quantities'!$D:$O,match($B397,'Bill of Quantities'!$C:$C,0),match(E$2,'Bill of Quantities'!$D$2:$O$2,0))</f>
        <v>1000</v>
      </c>
      <c r="F397" s="480">
        <f t="array" ref="F397">index('Bill of Quantities'!$D:$O,match($B397,'Bill of Quantities'!$C:$C,0),match(F$2,'Bill of Quantities'!$D$2:$O$2,0))</f>
        <v>0.05</v>
      </c>
      <c r="G397" s="481" t="str">
        <f t="array" ref="G397">index('Bill of Quantities'!$D:$O,match($B397,'Bill of Quantities'!$C:$C,0),match(G$2,'Bill of Quantities'!$D$2:$O$2,0))</f>
        <v/>
      </c>
      <c r="H397" s="481" t="str">
        <f t="array" ref="H397">index('Bill of Quantities'!$D:$O,match($B397,'Bill of Quantities'!$C:$C,0),match(H$2,'Bill of Quantities'!$D$2:$O$2,0))</f>
        <v/>
      </c>
      <c r="I397" s="479">
        <f t="array" ref="I397">index('Bill of Quantities'!$D:$O,match($B397,'Bill of Quantities'!$C:$C,0),match(I$2,'Bill of Quantities'!$D$2:$O$2,0))</f>
        <v>30</v>
      </c>
      <c r="J397" s="479" t="str">
        <f t="array" ref="J397">index('Bill of Quantities'!$D:$O,match($B397,'Bill of Quantities'!$C:$C,0),match(J$2,'Bill of Quantities'!$D$2:$O$2,0))</f>
        <v/>
      </c>
      <c r="K397" s="479" t="str">
        <f t="array" ref="K397">index('Bill of Quantities'!$D:$O,match($B397,'Bill of Quantities'!$C:$C,0),match(K$2,'Bill of Quantities'!$D$2:$O$2,0))</f>
        <v/>
      </c>
      <c r="L397" s="482">
        <f t="array" ref="L397">index('Bill of Quantities'!$D:$O,match($B397,'Bill of Quantities'!$C:$C,0),match(L$2,'Bill of Quantities'!$D$2:$O$2,0))</f>
        <v>10.7</v>
      </c>
      <c r="M397" s="482">
        <f t="array" ref="M397">index('Bill of Quantities'!$D:$O,match($B397,'Bill of Quantities'!$C:$C,0),match(M$2,'Bill of Quantities'!$D$2:$O$2,0))</f>
        <v>0.9375</v>
      </c>
      <c r="N397" s="482">
        <f t="array" ref="N397">index('Bill of Quantities'!$D:$O,match($B397,'Bill of Quantities'!$C:$C,0),match(N$2,'Bill of Quantities'!$D$2:$O$2,0))</f>
        <v>11.6375</v>
      </c>
      <c r="O397" s="463">
        <f t="shared" ref="O397:R397" si="710">$A397*F397</f>
        <v>0.05</v>
      </c>
      <c r="P397" s="464">
        <f t="shared" si="710"/>
        <v>0</v>
      </c>
      <c r="Q397" s="464">
        <f t="shared" si="710"/>
        <v>0</v>
      </c>
      <c r="R397" s="461">
        <f t="shared" si="710"/>
        <v>30</v>
      </c>
      <c r="S397" s="483">
        <f t="shared" ref="S397:U397" si="711">$A397*L397</f>
        <v>10.7</v>
      </c>
      <c r="T397" s="483">
        <f t="shared" si="711"/>
        <v>0.9375</v>
      </c>
      <c r="U397" s="483">
        <f t="shared" si="711"/>
        <v>11.6375</v>
      </c>
      <c r="V397" s="465" t="str">
        <f t="shared" si="712"/>
        <v>Roof sheets per sqm</v>
      </c>
      <c r="W397" s="354">
        <f t="array" ref="W397">A397*index('Project Costs'!A:A,match(V397,'Project Costs'!B:B,0),1)</f>
        <v>74.522832</v>
      </c>
      <c r="X397" s="354">
        <f t="shared" ref="X397:X398" si="715">W397*R397/60</f>
        <v>37.261416</v>
      </c>
      <c r="Y397" s="354"/>
      <c r="Z397" s="354"/>
      <c r="AA397" s="354"/>
      <c r="AB397" s="354"/>
      <c r="AC397" s="354"/>
    </row>
    <row r="398">
      <c r="A398" s="478">
        <v>4.0</v>
      </c>
      <c r="B398" s="478" t="str">
        <f>'Bill of Quantities'!C32</f>
        <v>Corrugated roof screw 67 mm</v>
      </c>
      <c r="C398" s="479">
        <f t="array" ref="C398">index('Bill of Quantities'!$D:$O,match($B398,'Bill of Quantities'!$C:$C,0),match(C$2,'Bill of Quantities'!$D$2:$O$2,0))</f>
        <v>6</v>
      </c>
      <c r="D398" s="479" t="str">
        <f t="array" ref="D398">index('Bill of Quantities'!$D:$O,match($B398,'Bill of Quantities'!$C:$C,0),match(D$2,'Bill of Quantities'!$D$2:$O$2,0))</f>
        <v/>
      </c>
      <c r="E398" s="479">
        <f t="array" ref="E398">index('Bill of Quantities'!$D:$O,match($B398,'Bill of Quantities'!$C:$C,0),match(E$2,'Bill of Quantities'!$D$2:$O$2,0))</f>
        <v>67</v>
      </c>
      <c r="F398" s="485">
        <f t="array" ref="F398">index('Bill of Quantities'!$D:$O,match($B398,'Bill of Quantities'!$C:$C,0),match(F$2,'Bill of Quantities'!$D$2:$O$2,0))</f>
        <v>0.00000189438037</v>
      </c>
      <c r="G398" s="481">
        <f t="array" ref="G398">index('Bill of Quantities'!$D:$O,match($B398,'Bill of Quantities'!$C:$C,0),match(G$2,'Bill of Quantities'!$D$2:$O$2,0))</f>
        <v>0.01458672885</v>
      </c>
      <c r="H398" s="481" t="str">
        <f t="array" ref="H398">index('Bill of Quantities'!$D:$O,match($B398,'Bill of Quantities'!$C:$C,0),match(H$2,'Bill of Quantities'!$D$2:$O$2,0))</f>
        <v/>
      </c>
      <c r="I398" s="479">
        <f t="array" ref="I398">index('Bill of Quantities'!$D:$O,match($B398,'Bill of Quantities'!$C:$C,0),match(I$2,'Bill of Quantities'!$D$2:$O$2,0))</f>
        <v>1</v>
      </c>
      <c r="J398" s="479" t="str">
        <f t="array" ref="J398">index('Bill of Quantities'!$D:$O,match($B398,'Bill of Quantities'!$C:$C,0),match(J$2,'Bill of Quantities'!$D$2:$O$2,0))</f>
        <v>Screw</v>
      </c>
      <c r="K398" s="479" t="str">
        <f t="array" ref="K398">index('Bill of Quantities'!$D:$O,match($B398,'Bill of Quantities'!$C:$C,0),match(K$2,'Bill of Quantities'!$D$2:$O$2,0))</f>
        <v>Roofing</v>
      </c>
      <c r="L398" s="482">
        <f t="array" ref="L398">index('Bill of Quantities'!$D:$O,match($B398,'Bill of Quantities'!$C:$C,0),match(L$2,'Bill of Quantities'!$D$2:$O$2,0))</f>
        <v>0.1175675676</v>
      </c>
      <c r="M398" s="482">
        <f t="array" ref="M398">index('Bill of Quantities'!$D:$O,match($B398,'Bill of Quantities'!$C:$C,0),match(M$2,'Bill of Quantities'!$D$2:$O$2,0))</f>
        <v>0.03125</v>
      </c>
      <c r="N398" s="482">
        <f t="array" ref="N398">index('Bill of Quantities'!$D:$O,match($B398,'Bill of Quantities'!$C:$C,0),match(N$2,'Bill of Quantities'!$D$2:$O$2,0))</f>
        <v>0.1488175676</v>
      </c>
      <c r="O398" s="463">
        <f t="shared" ref="O398:R398" si="713">$A398*F398</f>
        <v>0.00000757752148</v>
      </c>
      <c r="P398" s="464">
        <f t="shared" si="713"/>
        <v>0.0583469154</v>
      </c>
      <c r="Q398" s="464">
        <f t="shared" si="713"/>
        <v>0</v>
      </c>
      <c r="R398" s="461">
        <f t="shared" si="713"/>
        <v>4</v>
      </c>
      <c r="S398" s="483">
        <f t="shared" ref="S398:U398" si="714">$A398*L398</f>
        <v>0.4702702703</v>
      </c>
      <c r="T398" s="483">
        <f t="shared" si="714"/>
        <v>0.125</v>
      </c>
      <c r="U398" s="483">
        <f t="shared" si="714"/>
        <v>0.5952702703</v>
      </c>
      <c r="V398" s="465" t="str">
        <f t="shared" si="712"/>
        <v>Roof sheets per sqm</v>
      </c>
      <c r="W398" s="354">
        <f t="array" ref="W398">A398*index('Project Costs'!A:A,match(V398,'Project Costs'!B:B,0),1)</f>
        <v>298.091328</v>
      </c>
      <c r="X398" s="354">
        <f t="shared" si="715"/>
        <v>19.8727552</v>
      </c>
      <c r="Y398" s="354"/>
      <c r="Z398" s="354"/>
      <c r="AA398" s="354"/>
      <c r="AB398" s="354"/>
      <c r="AC398" s="354"/>
    </row>
    <row r="399">
      <c r="A399" s="354"/>
      <c r="B399" s="354"/>
      <c r="C399" s="461"/>
      <c r="D399" s="461"/>
      <c r="E399" s="461"/>
      <c r="F399" s="462"/>
      <c r="G399" s="461"/>
      <c r="H399" s="461"/>
      <c r="I399" s="461"/>
      <c r="J399" s="461"/>
      <c r="K399" s="461"/>
      <c r="L399" s="461"/>
      <c r="M399" s="461"/>
      <c r="N399" s="461"/>
      <c r="O399" s="463"/>
      <c r="P399" s="464"/>
      <c r="Q399" s="464"/>
      <c r="R399" s="461"/>
      <c r="S399" s="461"/>
      <c r="T399" s="354"/>
      <c r="U399" s="354"/>
      <c r="V399" s="465"/>
      <c r="W399" s="354"/>
      <c r="X399" s="354"/>
      <c r="Y399" s="354"/>
      <c r="Z399" s="354"/>
      <c r="AA399" s="354"/>
      <c r="AB399" s="354"/>
      <c r="AC399" s="354"/>
    </row>
    <row r="400">
      <c r="A400" s="63"/>
      <c r="B400" s="354"/>
      <c r="C400" s="461"/>
      <c r="D400" s="461"/>
      <c r="E400" s="461"/>
      <c r="F400" s="462"/>
      <c r="G400" s="461"/>
      <c r="H400" s="461"/>
      <c r="I400" s="461"/>
      <c r="J400" s="461"/>
      <c r="K400" s="461"/>
      <c r="L400" s="461"/>
      <c r="M400" s="461"/>
      <c r="N400" s="461"/>
      <c r="O400" s="463"/>
      <c r="P400" s="464"/>
      <c r="Q400" s="464"/>
      <c r="R400" s="461"/>
      <c r="S400" s="461"/>
      <c r="T400" s="354"/>
      <c r="U400" s="354"/>
      <c r="V400" s="465"/>
      <c r="W400" s="354"/>
      <c r="X400" s="354"/>
      <c r="Y400" s="354"/>
      <c r="Z400" s="354"/>
      <c r="AA400" s="354"/>
      <c r="AB400" s="354"/>
      <c r="AC400" s="354"/>
    </row>
    <row r="401">
      <c r="A401" s="354"/>
      <c r="B401" s="354"/>
      <c r="C401" s="461"/>
      <c r="D401" s="461"/>
      <c r="E401" s="461"/>
      <c r="F401" s="462"/>
      <c r="G401" s="461"/>
      <c r="H401" s="461"/>
      <c r="I401" s="461"/>
      <c r="J401" s="461"/>
      <c r="K401" s="461"/>
      <c r="L401" s="461"/>
      <c r="M401" s="461"/>
      <c r="N401" s="461"/>
      <c r="O401" s="463"/>
      <c r="P401" s="464"/>
      <c r="Q401" s="464"/>
      <c r="R401" s="461"/>
      <c r="S401" s="461"/>
      <c r="T401" s="354"/>
      <c r="U401" s="354"/>
      <c r="V401" s="465"/>
      <c r="W401" s="354"/>
      <c r="X401" s="354"/>
      <c r="Y401" s="354"/>
      <c r="Z401" s="354"/>
      <c r="AA401" s="354"/>
      <c r="AB401" s="354"/>
      <c r="AC401" s="354"/>
    </row>
    <row r="402">
      <c r="A402" s="354"/>
      <c r="B402" s="354"/>
      <c r="C402" s="461"/>
      <c r="D402" s="461"/>
      <c r="E402" s="461"/>
      <c r="F402" s="462"/>
      <c r="G402" s="461"/>
      <c r="H402" s="461"/>
      <c r="I402" s="461"/>
      <c r="J402" s="461"/>
      <c r="K402" s="461"/>
      <c r="L402" s="461"/>
      <c r="M402" s="461"/>
      <c r="N402" s="461"/>
      <c r="O402" s="463"/>
      <c r="P402" s="464"/>
      <c r="Q402" s="464"/>
      <c r="R402" s="461"/>
      <c r="S402" s="461"/>
      <c r="T402" s="354"/>
      <c r="U402" s="354"/>
      <c r="V402" s="465"/>
      <c r="W402" s="354"/>
      <c r="X402" s="354"/>
      <c r="Y402" s="354"/>
      <c r="Z402" s="354"/>
      <c r="AA402" s="354"/>
      <c r="AB402" s="354"/>
      <c r="AC402" s="354"/>
    </row>
    <row r="403">
      <c r="A403" s="449" t="s">
        <v>687</v>
      </c>
      <c r="B403" s="342"/>
      <c r="C403" s="450"/>
      <c r="D403" s="450"/>
      <c r="E403" s="450"/>
      <c r="F403" s="451"/>
      <c r="G403" s="450"/>
      <c r="H403" s="450"/>
      <c r="I403" s="450"/>
      <c r="J403" s="450"/>
      <c r="K403" s="450"/>
      <c r="L403" s="450"/>
      <c r="M403" s="450"/>
      <c r="N403" s="450"/>
      <c r="O403" s="466"/>
      <c r="P403" s="453"/>
      <c r="Q403" s="453"/>
      <c r="R403" s="450"/>
      <c r="S403" s="450"/>
      <c r="T403" s="342"/>
      <c r="U403" s="342"/>
      <c r="V403" s="467"/>
      <c r="W403" s="342"/>
      <c r="X403" s="342"/>
      <c r="Y403" s="342"/>
      <c r="Z403" s="342"/>
      <c r="AA403" s="342"/>
      <c r="AB403" s="342"/>
      <c r="AC403" s="347"/>
    </row>
    <row r="404">
      <c r="A404" s="354"/>
      <c r="B404" s="478" t="s">
        <v>688</v>
      </c>
      <c r="C404" s="461"/>
      <c r="D404" s="461"/>
      <c r="E404" s="461"/>
      <c r="F404" s="462"/>
      <c r="G404" s="461"/>
      <c r="H404" s="461"/>
      <c r="I404" s="461"/>
      <c r="J404" s="461"/>
      <c r="K404" s="461"/>
      <c r="L404" s="461"/>
      <c r="M404" s="461"/>
      <c r="N404" s="461"/>
      <c r="O404" s="463"/>
      <c r="P404" s="464"/>
      <c r="Q404" s="464"/>
      <c r="R404" s="461"/>
      <c r="S404" s="461"/>
      <c r="T404" s="354"/>
      <c r="U404" s="354"/>
      <c r="V404" s="465"/>
      <c r="W404" s="354"/>
      <c r="X404" s="354"/>
      <c r="Y404" s="354"/>
      <c r="Z404" s="354"/>
      <c r="AA404" s="354"/>
      <c r="AB404" s="354"/>
      <c r="AC404" s="354"/>
    </row>
    <row r="405">
      <c r="A405" s="354"/>
      <c r="B405" s="478" t="s">
        <v>689</v>
      </c>
      <c r="C405" s="461"/>
      <c r="D405" s="461"/>
      <c r="E405" s="461"/>
      <c r="F405" s="462"/>
      <c r="G405" s="461"/>
      <c r="H405" s="461"/>
      <c r="I405" s="461"/>
      <c r="J405" s="461"/>
      <c r="K405" s="461"/>
      <c r="L405" s="461"/>
      <c r="M405" s="461"/>
      <c r="N405" s="461"/>
      <c r="O405" s="463"/>
      <c r="P405" s="464"/>
      <c r="Q405" s="464"/>
      <c r="R405" s="461"/>
      <c r="S405" s="461"/>
      <c r="T405" s="354"/>
      <c r="U405" s="354"/>
      <c r="V405" s="465"/>
      <c r="W405" s="354"/>
      <c r="X405" s="354"/>
      <c r="Y405" s="354"/>
      <c r="Z405" s="354"/>
      <c r="AA405" s="354"/>
      <c r="AB405" s="354"/>
      <c r="AC405" s="354"/>
    </row>
    <row r="406">
      <c r="A406" s="354"/>
      <c r="B406" s="478" t="s">
        <v>690</v>
      </c>
      <c r="C406" s="461"/>
      <c r="D406" s="461"/>
      <c r="E406" s="461"/>
      <c r="F406" s="462"/>
      <c r="G406" s="461"/>
      <c r="H406" s="461"/>
      <c r="I406" s="461"/>
      <c r="J406" s="461"/>
      <c r="K406" s="461"/>
      <c r="L406" s="461"/>
      <c r="M406" s="461"/>
      <c r="N406" s="461"/>
      <c r="O406" s="463"/>
      <c r="P406" s="464"/>
      <c r="Q406" s="464"/>
      <c r="R406" s="461"/>
      <c r="S406" s="461"/>
      <c r="T406" s="354"/>
      <c r="U406" s="354"/>
      <c r="V406" s="465"/>
      <c r="W406" s="354"/>
      <c r="X406" s="354"/>
      <c r="Y406" s="354"/>
      <c r="Z406" s="354"/>
      <c r="AA406" s="354"/>
      <c r="AB406" s="354"/>
      <c r="AC406" s="354"/>
    </row>
    <row r="407">
      <c r="A407" s="354"/>
      <c r="B407" s="478" t="s">
        <v>691</v>
      </c>
      <c r="C407" s="461"/>
      <c r="D407" s="461"/>
      <c r="E407" s="461"/>
      <c r="F407" s="462"/>
      <c r="G407" s="461"/>
      <c r="H407" s="461"/>
      <c r="I407" s="461"/>
      <c r="J407" s="461"/>
      <c r="K407" s="461"/>
      <c r="L407" s="461"/>
      <c r="M407" s="461"/>
      <c r="N407" s="461"/>
      <c r="O407" s="463"/>
      <c r="P407" s="464"/>
      <c r="Q407" s="464"/>
      <c r="R407" s="461"/>
      <c r="S407" s="461"/>
      <c r="T407" s="354"/>
      <c r="U407" s="354"/>
      <c r="V407" s="465"/>
      <c r="W407" s="354"/>
      <c r="X407" s="354"/>
      <c r="Y407" s="354"/>
      <c r="Z407" s="354"/>
      <c r="AA407" s="354"/>
      <c r="AB407" s="354"/>
      <c r="AC407" s="354"/>
    </row>
    <row r="408">
      <c r="A408" s="354"/>
      <c r="B408" s="478" t="s">
        <v>692</v>
      </c>
      <c r="C408" s="461"/>
      <c r="D408" s="461"/>
      <c r="E408" s="461"/>
      <c r="F408" s="462"/>
      <c r="G408" s="461"/>
      <c r="H408" s="461"/>
      <c r="I408" s="461"/>
      <c r="J408" s="461"/>
      <c r="K408" s="461"/>
      <c r="L408" s="461"/>
      <c r="M408" s="461"/>
      <c r="N408" s="461"/>
      <c r="O408" s="463"/>
      <c r="P408" s="464"/>
      <c r="Q408" s="464"/>
      <c r="R408" s="461"/>
      <c r="S408" s="461"/>
      <c r="T408" s="354"/>
      <c r="U408" s="354"/>
      <c r="V408" s="465"/>
      <c r="W408" s="354"/>
      <c r="X408" s="354"/>
      <c r="Y408" s="354"/>
      <c r="Z408" s="354"/>
      <c r="AA408" s="354"/>
      <c r="AB408" s="354"/>
      <c r="AC408" s="354"/>
    </row>
    <row r="409">
      <c r="A409" s="354"/>
      <c r="B409" s="478" t="s">
        <v>693</v>
      </c>
      <c r="C409" s="461"/>
      <c r="D409" s="461"/>
      <c r="E409" s="461"/>
      <c r="F409" s="462"/>
      <c r="G409" s="461"/>
      <c r="H409" s="461"/>
      <c r="I409" s="461"/>
      <c r="J409" s="461"/>
      <c r="K409" s="461"/>
      <c r="L409" s="461"/>
      <c r="M409" s="461"/>
      <c r="N409" s="461"/>
      <c r="O409" s="463"/>
      <c r="P409" s="464"/>
      <c r="Q409" s="464"/>
      <c r="R409" s="461"/>
      <c r="S409" s="461"/>
      <c r="T409" s="354"/>
      <c r="U409" s="354"/>
      <c r="V409" s="465"/>
      <c r="W409" s="354"/>
      <c r="X409" s="354"/>
      <c r="Y409" s="354"/>
      <c r="Z409" s="354"/>
      <c r="AA409" s="354"/>
      <c r="AB409" s="354"/>
      <c r="AC409" s="354"/>
    </row>
    <row r="410">
      <c r="A410" s="354"/>
      <c r="B410" s="478" t="s">
        <v>694</v>
      </c>
      <c r="C410" s="461"/>
      <c r="D410" s="461"/>
      <c r="E410" s="461"/>
      <c r="F410" s="462"/>
      <c r="G410" s="461"/>
      <c r="H410" s="461"/>
      <c r="I410" s="461"/>
      <c r="J410" s="461"/>
      <c r="K410" s="461"/>
      <c r="L410" s="461"/>
      <c r="M410" s="461"/>
      <c r="N410" s="461"/>
      <c r="O410" s="463"/>
      <c r="P410" s="464"/>
      <c r="Q410" s="464"/>
      <c r="R410" s="461"/>
      <c r="S410" s="461"/>
      <c r="T410" s="354"/>
      <c r="U410" s="354"/>
      <c r="V410" s="465"/>
      <c r="W410" s="354"/>
      <c r="X410" s="354"/>
      <c r="Y410" s="354"/>
      <c r="Z410" s="354"/>
      <c r="AA410" s="354"/>
      <c r="AB410" s="354"/>
      <c r="AC410" s="354"/>
    </row>
    <row r="411">
      <c r="A411" s="354"/>
      <c r="B411" s="478" t="s">
        <v>695</v>
      </c>
      <c r="C411" s="461"/>
      <c r="D411" s="461"/>
      <c r="E411" s="461"/>
      <c r="F411" s="462"/>
      <c r="G411" s="461"/>
      <c r="H411" s="461"/>
      <c r="I411" s="461"/>
      <c r="J411" s="461"/>
      <c r="K411" s="461"/>
      <c r="L411" s="461"/>
      <c r="M411" s="461"/>
      <c r="N411" s="461"/>
      <c r="O411" s="463"/>
      <c r="P411" s="464"/>
      <c r="Q411" s="464"/>
      <c r="R411" s="461"/>
      <c r="S411" s="461"/>
      <c r="T411" s="354"/>
      <c r="U411" s="354"/>
      <c r="V411" s="465"/>
      <c r="W411" s="354"/>
      <c r="X411" s="354"/>
      <c r="Y411" s="354"/>
      <c r="Z411" s="354"/>
      <c r="AA411" s="354"/>
      <c r="AB411" s="354"/>
      <c r="AC411" s="354"/>
    </row>
    <row r="412">
      <c r="A412" s="354"/>
      <c r="B412" s="478" t="s">
        <v>696</v>
      </c>
      <c r="C412" s="461"/>
      <c r="D412" s="461"/>
      <c r="E412" s="461"/>
      <c r="F412" s="462"/>
      <c r="G412" s="461"/>
      <c r="H412" s="461"/>
      <c r="I412" s="461"/>
      <c r="J412" s="461"/>
      <c r="K412" s="461"/>
      <c r="L412" s="461"/>
      <c r="M412" s="461"/>
      <c r="N412" s="461"/>
      <c r="O412" s="463"/>
      <c r="P412" s="464"/>
      <c r="Q412" s="464"/>
      <c r="R412" s="461"/>
      <c r="S412" s="461"/>
      <c r="T412" s="354"/>
      <c r="U412" s="354"/>
      <c r="V412" s="465"/>
      <c r="W412" s="354"/>
      <c r="X412" s="354"/>
      <c r="Y412" s="354"/>
      <c r="Z412" s="354"/>
      <c r="AA412" s="354"/>
      <c r="AB412" s="354"/>
      <c r="AC412" s="354"/>
    </row>
    <row r="413">
      <c r="A413" s="354"/>
      <c r="B413" s="478" t="s">
        <v>697</v>
      </c>
      <c r="C413" s="461"/>
      <c r="D413" s="461"/>
      <c r="E413" s="461"/>
      <c r="F413" s="462"/>
      <c r="G413" s="461"/>
      <c r="H413" s="461"/>
      <c r="I413" s="461"/>
      <c r="J413" s="461"/>
      <c r="K413" s="461"/>
      <c r="L413" s="461"/>
      <c r="M413" s="461"/>
      <c r="N413" s="461"/>
      <c r="O413" s="463"/>
      <c r="P413" s="464"/>
      <c r="Q413" s="464"/>
      <c r="R413" s="461"/>
      <c r="S413" s="461"/>
      <c r="T413" s="354"/>
      <c r="U413" s="354"/>
      <c r="V413" s="465"/>
      <c r="W413" s="354"/>
      <c r="X413" s="354"/>
      <c r="Y413" s="354"/>
      <c r="Z413" s="354"/>
      <c r="AA413" s="354"/>
      <c r="AB413" s="354"/>
      <c r="AC413" s="354"/>
    </row>
    <row r="414">
      <c r="A414" s="354"/>
      <c r="B414" s="478" t="s">
        <v>698</v>
      </c>
      <c r="C414" s="461"/>
      <c r="D414" s="461"/>
      <c r="E414" s="461"/>
      <c r="F414" s="462"/>
      <c r="G414" s="461"/>
      <c r="H414" s="461"/>
      <c r="I414" s="461"/>
      <c r="J414" s="461"/>
      <c r="K414" s="461"/>
      <c r="L414" s="461"/>
      <c r="M414" s="461"/>
      <c r="N414" s="461"/>
      <c r="O414" s="463"/>
      <c r="P414" s="464"/>
      <c r="Q414" s="464"/>
      <c r="R414" s="461"/>
      <c r="S414" s="461"/>
      <c r="T414" s="354"/>
      <c r="U414" s="354"/>
      <c r="V414" s="465"/>
      <c r="W414" s="354"/>
      <c r="X414" s="354"/>
      <c r="Y414" s="354"/>
      <c r="Z414" s="354"/>
      <c r="AA414" s="354"/>
      <c r="AB414" s="354"/>
      <c r="AC414" s="354"/>
    </row>
    <row r="415">
      <c r="A415" s="354"/>
      <c r="B415" s="354"/>
      <c r="C415" s="461"/>
      <c r="D415" s="461"/>
      <c r="E415" s="461"/>
      <c r="F415" s="462"/>
      <c r="G415" s="461"/>
      <c r="H415" s="461"/>
      <c r="I415" s="461"/>
      <c r="J415" s="461"/>
      <c r="K415" s="461"/>
      <c r="L415" s="461"/>
      <c r="M415" s="461"/>
      <c r="N415" s="461"/>
      <c r="O415" s="463"/>
      <c r="P415" s="464"/>
      <c r="Q415" s="464"/>
      <c r="R415" s="461"/>
      <c r="S415" s="461"/>
      <c r="T415" s="354"/>
      <c r="U415" s="354"/>
      <c r="V415" s="465"/>
      <c r="W415" s="354"/>
      <c r="X415" s="354"/>
      <c r="Y415" s="354"/>
      <c r="Z415" s="354"/>
      <c r="AA415" s="354"/>
      <c r="AB415" s="354"/>
      <c r="AC415" s="354"/>
    </row>
    <row r="416">
      <c r="A416" s="468" t="s">
        <v>699</v>
      </c>
      <c r="B416" s="469"/>
      <c r="C416" s="487">
        <v>1000.0</v>
      </c>
      <c r="D416" s="487">
        <v>70.0</v>
      </c>
      <c r="E416" s="487">
        <v>1000.0</v>
      </c>
      <c r="F416" s="488">
        <f>D416*C416*E416*0.0000000001</f>
        <v>0.007</v>
      </c>
      <c r="G416" s="473"/>
      <c r="H416" s="473"/>
      <c r="I416" s="473"/>
      <c r="J416" s="470"/>
      <c r="K416" s="470"/>
      <c r="L416" s="470"/>
      <c r="M416" s="470"/>
      <c r="N416" s="470"/>
      <c r="O416" s="474"/>
      <c r="P416" s="475"/>
      <c r="Q416" s="475"/>
      <c r="R416" s="475"/>
      <c r="S416" s="504"/>
      <c r="T416" s="504"/>
      <c r="U416" s="504"/>
      <c r="V416" s="477"/>
      <c r="W416" s="476"/>
      <c r="X416" s="476"/>
      <c r="Y416" s="476"/>
      <c r="Z416" s="476"/>
      <c r="AA416" s="476"/>
      <c r="AB416" s="476"/>
      <c r="AC416" s="476"/>
    </row>
    <row r="417">
      <c r="A417" s="354"/>
      <c r="B417" s="478" t="s">
        <v>700</v>
      </c>
      <c r="C417" s="461"/>
      <c r="D417" s="461"/>
      <c r="E417" s="461"/>
      <c r="F417" s="462"/>
      <c r="G417" s="461"/>
      <c r="H417" s="461"/>
      <c r="I417" s="461"/>
      <c r="J417" s="461"/>
      <c r="K417" s="461"/>
      <c r="L417" s="461"/>
      <c r="M417" s="461"/>
      <c r="N417" s="461"/>
      <c r="O417" s="463"/>
      <c r="P417" s="464"/>
      <c r="Q417" s="464"/>
      <c r="R417" s="461"/>
      <c r="S417" s="461"/>
      <c r="T417" s="354"/>
      <c r="U417" s="354"/>
      <c r="V417" s="465"/>
      <c r="W417" s="354"/>
      <c r="X417" s="354"/>
      <c r="Y417" s="354"/>
      <c r="Z417" s="354"/>
      <c r="AA417" s="354"/>
      <c r="AB417" s="354"/>
      <c r="AC417" s="354"/>
    </row>
    <row r="418">
      <c r="A418" s="354"/>
      <c r="B418" s="478" t="s">
        <v>701</v>
      </c>
      <c r="C418" s="461"/>
      <c r="D418" s="461"/>
      <c r="E418" s="461"/>
      <c r="F418" s="462"/>
      <c r="G418" s="461"/>
      <c r="H418" s="461"/>
      <c r="I418" s="461"/>
      <c r="J418" s="461"/>
      <c r="K418" s="461"/>
      <c r="L418" s="461"/>
      <c r="M418" s="461"/>
      <c r="N418" s="461"/>
      <c r="O418" s="463"/>
      <c r="P418" s="464"/>
      <c r="Q418" s="464"/>
      <c r="R418" s="461"/>
      <c r="S418" s="461"/>
      <c r="T418" s="354"/>
      <c r="U418" s="354"/>
      <c r="V418" s="465"/>
      <c r="W418" s="354"/>
      <c r="X418" s="354"/>
      <c r="Y418" s="354"/>
      <c r="Z418" s="354"/>
      <c r="AA418" s="354"/>
      <c r="AB418" s="354"/>
      <c r="AC418" s="354"/>
    </row>
    <row r="419">
      <c r="A419" s="354"/>
      <c r="B419" s="478" t="s">
        <v>702</v>
      </c>
      <c r="C419" s="461"/>
      <c r="D419" s="461"/>
      <c r="E419" s="461"/>
      <c r="F419" s="462"/>
      <c r="G419" s="461"/>
      <c r="H419" s="461"/>
      <c r="I419" s="461"/>
      <c r="J419" s="461"/>
      <c r="K419" s="461"/>
      <c r="L419" s="461"/>
      <c r="M419" s="461"/>
      <c r="N419" s="461"/>
      <c r="O419" s="463"/>
      <c r="P419" s="464"/>
      <c r="Q419" s="464"/>
      <c r="R419" s="461"/>
      <c r="S419" s="461"/>
      <c r="T419" s="354"/>
      <c r="U419" s="354"/>
      <c r="V419" s="465"/>
      <c r="W419" s="354"/>
      <c r="X419" s="354"/>
      <c r="Y419" s="354"/>
      <c r="Z419" s="354"/>
      <c r="AA419" s="354"/>
      <c r="AB419" s="354"/>
      <c r="AC419" s="354"/>
    </row>
    <row r="420">
      <c r="A420" s="354"/>
      <c r="B420" s="478" t="s">
        <v>703</v>
      </c>
      <c r="C420" s="461"/>
      <c r="D420" s="461"/>
      <c r="E420" s="461"/>
      <c r="F420" s="462"/>
      <c r="G420" s="461"/>
      <c r="H420" s="461"/>
      <c r="I420" s="461"/>
      <c r="J420" s="461"/>
      <c r="K420" s="461"/>
      <c r="L420" s="461"/>
      <c r="M420" s="461"/>
      <c r="N420" s="461"/>
      <c r="O420" s="463"/>
      <c r="P420" s="464"/>
      <c r="Q420" s="464"/>
      <c r="R420" s="461"/>
      <c r="S420" s="461"/>
      <c r="T420" s="354"/>
      <c r="U420" s="354"/>
      <c r="V420" s="465"/>
      <c r="W420" s="354"/>
      <c r="X420" s="354"/>
      <c r="Y420" s="354"/>
      <c r="Z420" s="354"/>
      <c r="AA420" s="354"/>
      <c r="AB420" s="354"/>
      <c r="AC420" s="354"/>
    </row>
    <row r="421">
      <c r="A421" s="354"/>
      <c r="B421" s="478" t="s">
        <v>704</v>
      </c>
      <c r="C421" s="461"/>
      <c r="D421" s="461"/>
      <c r="E421" s="461"/>
      <c r="F421" s="462"/>
      <c r="G421" s="461"/>
      <c r="H421" s="461"/>
      <c r="I421" s="461"/>
      <c r="J421" s="461"/>
      <c r="K421" s="461"/>
      <c r="L421" s="461"/>
      <c r="M421" s="461"/>
      <c r="N421" s="461"/>
      <c r="O421" s="463"/>
      <c r="P421" s="464"/>
      <c r="Q421" s="464"/>
      <c r="R421" s="461"/>
      <c r="S421" s="461"/>
      <c r="T421" s="354"/>
      <c r="U421" s="354"/>
      <c r="V421" s="465"/>
      <c r="W421" s="354"/>
      <c r="X421" s="354"/>
      <c r="Y421" s="354"/>
      <c r="Z421" s="354"/>
      <c r="AA421" s="354"/>
      <c r="AB421" s="354"/>
      <c r="AC421" s="354"/>
    </row>
    <row r="422">
      <c r="A422" s="354"/>
      <c r="B422" s="478" t="s">
        <v>705</v>
      </c>
      <c r="C422" s="461"/>
      <c r="D422" s="461"/>
      <c r="E422" s="461"/>
      <c r="F422" s="462"/>
      <c r="G422" s="461"/>
      <c r="H422" s="461"/>
      <c r="I422" s="461"/>
      <c r="J422" s="461"/>
      <c r="K422" s="461"/>
      <c r="L422" s="461"/>
      <c r="M422" s="461"/>
      <c r="N422" s="461"/>
      <c r="O422" s="463"/>
      <c r="P422" s="464"/>
      <c r="Q422" s="464"/>
      <c r="R422" s="461"/>
      <c r="S422" s="461"/>
      <c r="T422" s="354"/>
      <c r="U422" s="354"/>
      <c r="V422" s="465"/>
      <c r="W422" s="354"/>
      <c r="X422" s="354"/>
      <c r="Y422" s="354"/>
      <c r="Z422" s="354"/>
      <c r="AA422" s="354"/>
      <c r="AB422" s="354"/>
      <c r="AC422" s="354"/>
    </row>
    <row r="423">
      <c r="A423" s="354"/>
      <c r="B423" s="478" t="s">
        <v>706</v>
      </c>
      <c r="C423" s="461"/>
      <c r="D423" s="461"/>
      <c r="E423" s="461"/>
      <c r="F423" s="462"/>
      <c r="G423" s="461"/>
      <c r="H423" s="461"/>
      <c r="I423" s="461"/>
      <c r="J423" s="461"/>
      <c r="K423" s="461"/>
      <c r="L423" s="461"/>
      <c r="M423" s="461"/>
      <c r="N423" s="461"/>
      <c r="O423" s="463"/>
      <c r="P423" s="464"/>
      <c r="Q423" s="464"/>
      <c r="R423" s="461"/>
      <c r="S423" s="461"/>
      <c r="T423" s="354"/>
      <c r="U423" s="354"/>
      <c r="V423" s="465"/>
      <c r="W423" s="354"/>
      <c r="X423" s="354"/>
      <c r="Y423" s="354"/>
      <c r="Z423" s="354"/>
      <c r="AA423" s="354"/>
      <c r="AB423" s="354"/>
      <c r="AC423" s="354"/>
    </row>
    <row r="424">
      <c r="A424" s="354"/>
      <c r="B424" s="478" t="s">
        <v>707</v>
      </c>
      <c r="C424" s="461"/>
      <c r="D424" s="461"/>
      <c r="E424" s="461"/>
      <c r="F424" s="462"/>
      <c r="G424" s="461"/>
      <c r="H424" s="461"/>
      <c r="I424" s="461"/>
      <c r="J424" s="461"/>
      <c r="K424" s="461"/>
      <c r="L424" s="461"/>
      <c r="M424" s="461"/>
      <c r="N424" s="461"/>
      <c r="O424" s="463"/>
      <c r="P424" s="464"/>
      <c r="Q424" s="464"/>
      <c r="R424" s="461"/>
      <c r="S424" s="461"/>
      <c r="T424" s="354"/>
      <c r="U424" s="354"/>
      <c r="V424" s="465"/>
      <c r="W424" s="354"/>
      <c r="X424" s="354"/>
      <c r="Y424" s="354"/>
      <c r="Z424" s="354"/>
      <c r="AA424" s="354"/>
      <c r="AB424" s="354"/>
      <c r="AC424" s="354"/>
    </row>
    <row r="425">
      <c r="A425" s="354"/>
      <c r="B425" s="354"/>
      <c r="C425" s="461"/>
      <c r="D425" s="461"/>
      <c r="E425" s="461"/>
      <c r="F425" s="462"/>
      <c r="G425" s="461"/>
      <c r="H425" s="461"/>
      <c r="I425" s="461"/>
      <c r="J425" s="461"/>
      <c r="K425" s="461"/>
      <c r="L425" s="461"/>
      <c r="M425" s="461"/>
      <c r="N425" s="461"/>
      <c r="O425" s="463"/>
      <c r="P425" s="464"/>
      <c r="Q425" s="464"/>
      <c r="R425" s="461"/>
      <c r="S425" s="461"/>
      <c r="T425" s="354"/>
      <c r="U425" s="354"/>
      <c r="V425" s="465"/>
      <c r="W425" s="354"/>
      <c r="X425" s="354"/>
      <c r="Y425" s="354"/>
      <c r="Z425" s="354"/>
      <c r="AA425" s="354"/>
      <c r="AB425" s="354"/>
      <c r="AC425" s="354"/>
    </row>
    <row r="426">
      <c r="A426" s="354"/>
      <c r="B426" s="354"/>
      <c r="C426" s="461"/>
      <c r="D426" s="461"/>
      <c r="E426" s="461"/>
      <c r="F426" s="462"/>
      <c r="G426" s="461"/>
      <c r="H426" s="461"/>
      <c r="I426" s="461"/>
      <c r="J426" s="461"/>
      <c r="K426" s="461"/>
      <c r="L426" s="461"/>
      <c r="M426" s="461"/>
      <c r="N426" s="461"/>
      <c r="O426" s="463"/>
      <c r="P426" s="464"/>
      <c r="Q426" s="464"/>
      <c r="R426" s="461"/>
      <c r="S426" s="461"/>
      <c r="T426" s="354"/>
      <c r="U426" s="354"/>
      <c r="V426" s="465"/>
      <c r="W426" s="354"/>
      <c r="X426" s="354"/>
      <c r="Y426" s="354"/>
      <c r="Z426" s="354"/>
      <c r="AA426" s="354"/>
      <c r="AB426" s="354"/>
      <c r="AC426" s="354"/>
    </row>
    <row r="427">
      <c r="A427" s="354"/>
      <c r="B427" s="354"/>
      <c r="C427" s="461"/>
      <c r="D427" s="461"/>
      <c r="E427" s="461"/>
      <c r="F427" s="462"/>
      <c r="G427" s="461"/>
      <c r="H427" s="461"/>
      <c r="I427" s="461"/>
      <c r="J427" s="461"/>
      <c r="K427" s="461"/>
      <c r="L427" s="461"/>
      <c r="M427" s="461"/>
      <c r="N427" s="461"/>
      <c r="O427" s="463"/>
      <c r="P427" s="464"/>
      <c r="Q427" s="464"/>
      <c r="R427" s="461"/>
      <c r="S427" s="461"/>
      <c r="T427" s="354"/>
      <c r="U427" s="354"/>
      <c r="V427" s="465"/>
      <c r="W427" s="354"/>
      <c r="X427" s="354"/>
      <c r="Y427" s="354"/>
      <c r="Z427" s="354"/>
      <c r="AA427" s="354"/>
      <c r="AB427" s="354"/>
      <c r="AC427" s="354"/>
    </row>
    <row r="428">
      <c r="A428" s="354"/>
      <c r="B428" s="354"/>
      <c r="C428" s="461"/>
      <c r="D428" s="461"/>
      <c r="E428" s="461"/>
      <c r="F428" s="462"/>
      <c r="G428" s="461"/>
      <c r="H428" s="461"/>
      <c r="I428" s="461"/>
      <c r="J428" s="461"/>
      <c r="K428" s="461"/>
      <c r="L428" s="461"/>
      <c r="M428" s="461"/>
      <c r="N428" s="461"/>
      <c r="O428" s="463"/>
      <c r="P428" s="464"/>
      <c r="Q428" s="464"/>
      <c r="R428" s="461"/>
      <c r="S428" s="461"/>
      <c r="T428" s="354"/>
      <c r="U428" s="354"/>
      <c r="V428" s="465"/>
      <c r="W428" s="354"/>
      <c r="X428" s="354"/>
      <c r="Y428" s="354"/>
      <c r="Z428" s="354"/>
      <c r="AA428" s="354"/>
      <c r="AB428" s="354"/>
      <c r="AC428" s="354"/>
    </row>
    <row r="429">
      <c r="A429" s="354"/>
      <c r="B429" s="354"/>
      <c r="C429" s="461"/>
      <c r="D429" s="461"/>
      <c r="E429" s="461"/>
      <c r="F429" s="462"/>
      <c r="G429" s="461"/>
      <c r="H429" s="461"/>
      <c r="I429" s="461"/>
      <c r="J429" s="461"/>
      <c r="K429" s="461"/>
      <c r="L429" s="461"/>
      <c r="M429" s="461"/>
      <c r="N429" s="461"/>
      <c r="O429" s="463"/>
      <c r="P429" s="464"/>
      <c r="Q429" s="464"/>
      <c r="R429" s="461"/>
      <c r="S429" s="461"/>
      <c r="T429" s="354"/>
      <c r="U429" s="354"/>
      <c r="V429" s="465"/>
      <c r="W429" s="354"/>
      <c r="X429" s="354"/>
      <c r="Y429" s="354"/>
      <c r="Z429" s="354"/>
      <c r="AA429" s="354"/>
      <c r="AB429" s="354"/>
      <c r="AC429" s="354"/>
    </row>
    <row r="430">
      <c r="A430" s="354"/>
      <c r="B430" s="354"/>
      <c r="C430" s="461"/>
      <c r="D430" s="461"/>
      <c r="E430" s="461"/>
      <c r="F430" s="462"/>
      <c r="G430" s="461"/>
      <c r="H430" s="461"/>
      <c r="I430" s="461"/>
      <c r="J430" s="461"/>
      <c r="K430" s="461"/>
      <c r="L430" s="461"/>
      <c r="M430" s="461"/>
      <c r="N430" s="461"/>
      <c r="O430" s="463"/>
      <c r="P430" s="464"/>
      <c r="Q430" s="464"/>
      <c r="R430" s="461"/>
      <c r="S430" s="461"/>
      <c r="T430" s="354"/>
      <c r="U430" s="354"/>
      <c r="V430" s="465"/>
      <c r="W430" s="354"/>
      <c r="X430" s="354"/>
      <c r="Y430" s="354"/>
      <c r="Z430" s="354"/>
      <c r="AA430" s="354"/>
      <c r="AB430" s="354"/>
      <c r="AC430" s="354"/>
    </row>
    <row r="431">
      <c r="A431" s="354"/>
      <c r="B431" s="354"/>
      <c r="C431" s="461"/>
      <c r="D431" s="461"/>
      <c r="E431" s="461"/>
      <c r="F431" s="462"/>
      <c r="G431" s="461"/>
      <c r="H431" s="461"/>
      <c r="I431" s="461"/>
      <c r="J431" s="461"/>
      <c r="K431" s="461"/>
      <c r="L431" s="461"/>
      <c r="M431" s="461"/>
      <c r="N431" s="461"/>
      <c r="O431" s="463"/>
      <c r="P431" s="464"/>
      <c r="Q431" s="464"/>
      <c r="R431" s="461"/>
      <c r="S431" s="461"/>
      <c r="T431" s="354"/>
      <c r="U431" s="354"/>
      <c r="V431" s="465"/>
      <c r="W431" s="354"/>
      <c r="X431" s="354"/>
      <c r="Y431" s="354"/>
      <c r="Z431" s="354"/>
      <c r="AA431" s="354"/>
      <c r="AB431" s="354"/>
      <c r="AC431" s="354"/>
    </row>
    <row r="432">
      <c r="A432" s="354"/>
      <c r="B432" s="354"/>
      <c r="C432" s="461"/>
      <c r="D432" s="461"/>
      <c r="E432" s="461"/>
      <c r="F432" s="462"/>
      <c r="G432" s="461"/>
      <c r="H432" s="461"/>
      <c r="I432" s="461"/>
      <c r="J432" s="461"/>
      <c r="K432" s="461"/>
      <c r="L432" s="461"/>
      <c r="M432" s="461"/>
      <c r="N432" s="461"/>
      <c r="O432" s="463"/>
      <c r="P432" s="464"/>
      <c r="Q432" s="464"/>
      <c r="R432" s="461"/>
      <c r="S432" s="461"/>
      <c r="T432" s="354"/>
      <c r="U432" s="354"/>
      <c r="V432" s="465"/>
      <c r="W432" s="354"/>
      <c r="X432" s="354"/>
      <c r="Y432" s="354"/>
      <c r="Z432" s="354"/>
      <c r="AA432" s="354"/>
      <c r="AB432" s="354"/>
      <c r="AC432" s="354"/>
    </row>
    <row r="433">
      <c r="A433" s="354"/>
      <c r="B433" s="354"/>
      <c r="C433" s="461"/>
      <c r="D433" s="461"/>
      <c r="E433" s="461"/>
      <c r="F433" s="462"/>
      <c r="G433" s="461"/>
      <c r="H433" s="461"/>
      <c r="I433" s="461"/>
      <c r="J433" s="461"/>
      <c r="K433" s="461"/>
      <c r="L433" s="461"/>
      <c r="M433" s="461"/>
      <c r="N433" s="461"/>
      <c r="O433" s="463"/>
      <c r="P433" s="464"/>
      <c r="Q433" s="464"/>
      <c r="R433" s="461"/>
      <c r="S433" s="461"/>
      <c r="T433" s="354"/>
      <c r="U433" s="354"/>
      <c r="V433" s="465"/>
      <c r="W433" s="354"/>
      <c r="X433" s="354"/>
      <c r="Y433" s="354"/>
      <c r="Z433" s="354"/>
      <c r="AA433" s="354"/>
      <c r="AB433" s="354"/>
      <c r="AC433" s="354"/>
    </row>
    <row r="434">
      <c r="A434" s="354"/>
      <c r="B434" s="354"/>
      <c r="C434" s="461"/>
      <c r="D434" s="461"/>
      <c r="E434" s="461"/>
      <c r="F434" s="462"/>
      <c r="G434" s="461"/>
      <c r="H434" s="461"/>
      <c r="I434" s="461"/>
      <c r="J434" s="461"/>
      <c r="K434" s="461"/>
      <c r="L434" s="461"/>
      <c r="M434" s="461"/>
      <c r="N434" s="461"/>
      <c r="O434" s="463"/>
      <c r="P434" s="464"/>
      <c r="Q434" s="464"/>
      <c r="R434" s="461"/>
      <c r="S434" s="461"/>
      <c r="T434" s="354"/>
      <c r="U434" s="354"/>
      <c r="V434" s="465"/>
      <c r="W434" s="354"/>
      <c r="X434" s="354"/>
      <c r="Y434" s="354"/>
      <c r="Z434" s="354"/>
      <c r="AA434" s="354"/>
      <c r="AB434" s="354"/>
      <c r="AC434" s="354"/>
    </row>
    <row r="435">
      <c r="A435" s="354"/>
      <c r="B435" s="354"/>
      <c r="C435" s="461"/>
      <c r="D435" s="461"/>
      <c r="E435" s="461"/>
      <c r="F435" s="462"/>
      <c r="G435" s="461"/>
      <c r="H435" s="461"/>
      <c r="I435" s="461"/>
      <c r="J435" s="461"/>
      <c r="K435" s="461"/>
      <c r="L435" s="461"/>
      <c r="M435" s="461"/>
      <c r="N435" s="461"/>
      <c r="O435" s="463"/>
      <c r="P435" s="464"/>
      <c r="Q435" s="464"/>
      <c r="R435" s="461"/>
      <c r="S435" s="461"/>
      <c r="T435" s="354"/>
      <c r="U435" s="354"/>
      <c r="V435" s="465"/>
      <c r="W435" s="354"/>
      <c r="X435" s="354"/>
      <c r="Y435" s="354"/>
      <c r="Z435" s="354"/>
      <c r="AA435" s="354"/>
      <c r="AB435" s="354"/>
      <c r="AC435" s="354"/>
    </row>
    <row r="436">
      <c r="A436" s="354"/>
      <c r="B436" s="354"/>
      <c r="C436" s="461"/>
      <c r="D436" s="461"/>
      <c r="E436" s="461"/>
      <c r="F436" s="462"/>
      <c r="G436" s="461"/>
      <c r="H436" s="461"/>
      <c r="I436" s="461"/>
      <c r="J436" s="461"/>
      <c r="K436" s="461"/>
      <c r="L436" s="461"/>
      <c r="M436" s="461"/>
      <c r="N436" s="461"/>
      <c r="O436" s="463"/>
      <c r="P436" s="464"/>
      <c r="Q436" s="464"/>
      <c r="R436" s="461"/>
      <c r="S436" s="461"/>
      <c r="T436" s="354"/>
      <c r="U436" s="354"/>
      <c r="V436" s="465"/>
      <c r="W436" s="354"/>
      <c r="X436" s="354"/>
      <c r="Y436" s="354"/>
      <c r="Z436" s="354"/>
      <c r="AA436" s="354"/>
      <c r="AB436" s="354"/>
      <c r="AC436" s="354"/>
    </row>
    <row r="437">
      <c r="A437" s="354"/>
      <c r="B437" s="354"/>
      <c r="C437" s="461"/>
      <c r="D437" s="461"/>
      <c r="E437" s="461"/>
      <c r="F437" s="462"/>
      <c r="G437" s="461"/>
      <c r="H437" s="461"/>
      <c r="I437" s="461"/>
      <c r="J437" s="461"/>
      <c r="K437" s="461"/>
      <c r="L437" s="461"/>
      <c r="M437" s="461"/>
      <c r="N437" s="461"/>
      <c r="O437" s="463"/>
      <c r="P437" s="464"/>
      <c r="Q437" s="464"/>
      <c r="R437" s="461"/>
      <c r="S437" s="461"/>
      <c r="T437" s="354"/>
      <c r="U437" s="354"/>
      <c r="V437" s="465"/>
      <c r="W437" s="354"/>
      <c r="X437" s="354"/>
      <c r="Y437" s="354"/>
      <c r="Z437" s="354"/>
      <c r="AA437" s="354"/>
      <c r="AB437" s="354"/>
      <c r="AC437" s="354"/>
    </row>
    <row r="438">
      <c r="A438" s="354"/>
      <c r="B438" s="354"/>
      <c r="C438" s="461"/>
      <c r="D438" s="461"/>
      <c r="E438" s="461"/>
      <c r="F438" s="462"/>
      <c r="G438" s="461"/>
      <c r="H438" s="461"/>
      <c r="I438" s="461"/>
      <c r="J438" s="461"/>
      <c r="K438" s="461"/>
      <c r="L438" s="461"/>
      <c r="M438" s="461"/>
      <c r="N438" s="461"/>
      <c r="O438" s="463"/>
      <c r="P438" s="464"/>
      <c r="Q438" s="464"/>
      <c r="R438" s="461"/>
      <c r="S438" s="461"/>
      <c r="T438" s="354"/>
      <c r="U438" s="354"/>
      <c r="V438" s="465"/>
      <c r="W438" s="354"/>
      <c r="X438" s="354"/>
      <c r="Y438" s="354"/>
      <c r="Z438" s="354"/>
      <c r="AA438" s="354"/>
      <c r="AB438" s="354"/>
      <c r="AC438" s="354"/>
    </row>
    <row r="439">
      <c r="A439" s="354"/>
      <c r="B439" s="354"/>
      <c r="C439" s="461"/>
      <c r="D439" s="461"/>
      <c r="E439" s="461"/>
      <c r="F439" s="462"/>
      <c r="G439" s="461"/>
      <c r="H439" s="461"/>
      <c r="I439" s="461"/>
      <c r="J439" s="461"/>
      <c r="K439" s="461"/>
      <c r="L439" s="461"/>
      <c r="M439" s="461"/>
      <c r="N439" s="461"/>
      <c r="O439" s="463"/>
      <c r="P439" s="464"/>
      <c r="Q439" s="464"/>
      <c r="R439" s="461"/>
      <c r="S439" s="461"/>
      <c r="T439" s="354"/>
      <c r="U439" s="354"/>
      <c r="V439" s="465"/>
      <c r="W439" s="354"/>
      <c r="X439" s="354"/>
      <c r="Y439" s="354"/>
      <c r="Z439" s="354"/>
      <c r="AA439" s="354"/>
      <c r="AB439" s="354"/>
      <c r="AC439" s="354"/>
    </row>
    <row r="440">
      <c r="A440" s="354"/>
      <c r="B440" s="354"/>
      <c r="C440" s="461"/>
      <c r="D440" s="461"/>
      <c r="E440" s="461"/>
      <c r="F440" s="462"/>
      <c r="G440" s="461"/>
      <c r="H440" s="461"/>
      <c r="I440" s="461"/>
      <c r="J440" s="461"/>
      <c r="K440" s="461"/>
      <c r="L440" s="461"/>
      <c r="M440" s="461"/>
      <c r="N440" s="461"/>
      <c r="O440" s="463"/>
      <c r="P440" s="464"/>
      <c r="Q440" s="464"/>
      <c r="R440" s="461"/>
      <c r="S440" s="461"/>
      <c r="T440" s="354"/>
      <c r="U440" s="354"/>
      <c r="V440" s="465"/>
      <c r="W440" s="354"/>
      <c r="X440" s="354"/>
      <c r="Y440" s="354"/>
      <c r="Z440" s="354"/>
      <c r="AA440" s="354"/>
      <c r="AB440" s="354"/>
      <c r="AC440" s="354"/>
    </row>
    <row r="441">
      <c r="A441" s="354"/>
      <c r="B441" s="354"/>
      <c r="C441" s="461"/>
      <c r="D441" s="461"/>
      <c r="E441" s="461"/>
      <c r="F441" s="462"/>
      <c r="G441" s="461"/>
      <c r="H441" s="461"/>
      <c r="I441" s="461"/>
      <c r="J441" s="461"/>
      <c r="K441" s="461"/>
      <c r="L441" s="461"/>
      <c r="M441" s="461"/>
      <c r="N441" s="461"/>
      <c r="O441" s="463"/>
      <c r="P441" s="464"/>
      <c r="Q441" s="464"/>
      <c r="R441" s="461"/>
      <c r="S441" s="461"/>
      <c r="T441" s="354"/>
      <c r="U441" s="354"/>
      <c r="V441" s="465"/>
      <c r="W441" s="354"/>
      <c r="X441" s="354"/>
      <c r="Y441" s="354"/>
      <c r="Z441" s="354"/>
      <c r="AA441" s="354"/>
      <c r="AB441" s="354"/>
      <c r="AC441" s="354"/>
    </row>
    <row r="442">
      <c r="A442" s="354"/>
      <c r="B442" s="354"/>
      <c r="C442" s="461"/>
      <c r="D442" s="461"/>
      <c r="E442" s="461"/>
      <c r="F442" s="462"/>
      <c r="G442" s="461"/>
      <c r="H442" s="461"/>
      <c r="I442" s="461"/>
      <c r="J442" s="461"/>
      <c r="K442" s="461"/>
      <c r="L442" s="461"/>
      <c r="M442" s="461"/>
      <c r="N442" s="461"/>
      <c r="O442" s="463"/>
      <c r="P442" s="464"/>
      <c r="Q442" s="464"/>
      <c r="R442" s="461"/>
      <c r="S442" s="461"/>
      <c r="T442" s="354"/>
      <c r="U442" s="354"/>
      <c r="V442" s="465"/>
      <c r="W442" s="354"/>
      <c r="X442" s="354"/>
      <c r="Y442" s="354"/>
      <c r="Z442" s="354"/>
      <c r="AA442" s="354"/>
      <c r="AB442" s="354"/>
      <c r="AC442" s="354"/>
    </row>
    <row r="443">
      <c r="A443" s="354"/>
      <c r="B443" s="354"/>
      <c r="C443" s="461"/>
      <c r="D443" s="461"/>
      <c r="E443" s="461"/>
      <c r="F443" s="462"/>
      <c r="G443" s="461"/>
      <c r="H443" s="461"/>
      <c r="I443" s="461"/>
      <c r="J443" s="461"/>
      <c r="K443" s="461"/>
      <c r="L443" s="461"/>
      <c r="M443" s="461"/>
      <c r="N443" s="461"/>
      <c r="O443" s="463"/>
      <c r="P443" s="464"/>
      <c r="Q443" s="464"/>
      <c r="R443" s="461"/>
      <c r="S443" s="461"/>
      <c r="T443" s="354"/>
      <c r="U443" s="354"/>
      <c r="V443" s="465"/>
      <c r="W443" s="354"/>
      <c r="X443" s="354"/>
      <c r="Y443" s="354"/>
      <c r="Z443" s="354"/>
      <c r="AA443" s="354"/>
      <c r="AB443" s="354"/>
      <c r="AC443" s="354"/>
    </row>
    <row r="444">
      <c r="A444" s="354"/>
      <c r="B444" s="354"/>
      <c r="C444" s="461"/>
      <c r="D444" s="461"/>
      <c r="E444" s="461"/>
      <c r="F444" s="462"/>
      <c r="G444" s="461"/>
      <c r="H444" s="461"/>
      <c r="I444" s="461"/>
      <c r="J444" s="461"/>
      <c r="K444" s="461"/>
      <c r="L444" s="461"/>
      <c r="M444" s="461"/>
      <c r="N444" s="461"/>
      <c r="O444" s="463"/>
      <c r="P444" s="464"/>
      <c r="Q444" s="464"/>
      <c r="R444" s="461"/>
      <c r="S444" s="461"/>
      <c r="T444" s="354"/>
      <c r="U444" s="354"/>
      <c r="V444" s="465"/>
      <c r="W444" s="354"/>
      <c r="X444" s="354"/>
      <c r="Y444" s="354"/>
      <c r="Z444" s="354"/>
      <c r="AA444" s="354"/>
      <c r="AB444" s="354"/>
      <c r="AC444" s="354"/>
    </row>
    <row r="445">
      <c r="A445" s="354"/>
      <c r="B445" s="354"/>
      <c r="C445" s="461"/>
      <c r="D445" s="461"/>
      <c r="E445" s="461"/>
      <c r="F445" s="462"/>
      <c r="G445" s="461"/>
      <c r="H445" s="461"/>
      <c r="I445" s="461"/>
      <c r="J445" s="461"/>
      <c r="K445" s="461"/>
      <c r="L445" s="461"/>
      <c r="M445" s="461"/>
      <c r="N445" s="461"/>
      <c r="O445" s="463"/>
      <c r="P445" s="464"/>
      <c r="Q445" s="464"/>
      <c r="R445" s="461"/>
      <c r="S445" s="461"/>
      <c r="T445" s="354"/>
      <c r="U445" s="354"/>
      <c r="V445" s="465"/>
      <c r="W445" s="354"/>
      <c r="X445" s="354"/>
      <c r="Y445" s="354"/>
      <c r="Z445" s="354"/>
      <c r="AA445" s="354"/>
      <c r="AB445" s="354"/>
      <c r="AC445" s="354"/>
    </row>
    <row r="446">
      <c r="A446" s="354"/>
      <c r="B446" s="354"/>
      <c r="C446" s="461"/>
      <c r="D446" s="461"/>
      <c r="E446" s="461"/>
      <c r="F446" s="462"/>
      <c r="G446" s="461"/>
      <c r="H446" s="461"/>
      <c r="I446" s="461"/>
      <c r="J446" s="461"/>
      <c r="K446" s="461"/>
      <c r="L446" s="461"/>
      <c r="M446" s="461"/>
      <c r="N446" s="461"/>
      <c r="O446" s="463"/>
      <c r="P446" s="464"/>
      <c r="Q446" s="464"/>
      <c r="R446" s="461"/>
      <c r="S446" s="461"/>
      <c r="T446" s="354"/>
      <c r="U446" s="354"/>
      <c r="V446" s="465"/>
      <c r="W446" s="354"/>
      <c r="X446" s="354"/>
      <c r="Y446" s="354"/>
      <c r="Z446" s="354"/>
      <c r="AA446" s="354"/>
      <c r="AB446" s="354"/>
      <c r="AC446" s="354"/>
    </row>
    <row r="447">
      <c r="A447" s="354"/>
      <c r="B447" s="354"/>
      <c r="C447" s="461"/>
      <c r="D447" s="461"/>
      <c r="E447" s="461"/>
      <c r="F447" s="462"/>
      <c r="G447" s="461"/>
      <c r="H447" s="461"/>
      <c r="I447" s="461"/>
      <c r="J447" s="461"/>
      <c r="K447" s="461"/>
      <c r="L447" s="461"/>
      <c r="M447" s="461"/>
      <c r="N447" s="461"/>
      <c r="O447" s="463"/>
      <c r="P447" s="464"/>
      <c r="Q447" s="464"/>
      <c r="R447" s="461"/>
      <c r="S447" s="461"/>
      <c r="T447" s="354"/>
      <c r="U447" s="354"/>
      <c r="V447" s="465"/>
      <c r="W447" s="354"/>
      <c r="X447" s="354"/>
      <c r="Y447" s="354"/>
      <c r="Z447" s="354"/>
      <c r="AA447" s="354"/>
      <c r="AB447" s="354"/>
      <c r="AC447" s="354"/>
    </row>
    <row r="448">
      <c r="A448" s="354"/>
      <c r="B448" s="354"/>
      <c r="C448" s="461"/>
      <c r="D448" s="461"/>
      <c r="E448" s="461"/>
      <c r="F448" s="462"/>
      <c r="G448" s="461"/>
      <c r="H448" s="461"/>
      <c r="I448" s="461"/>
      <c r="J448" s="461"/>
      <c r="K448" s="461"/>
      <c r="L448" s="461"/>
      <c r="M448" s="461"/>
      <c r="N448" s="461"/>
      <c r="O448" s="463"/>
      <c r="P448" s="464"/>
      <c r="Q448" s="464"/>
      <c r="R448" s="461"/>
      <c r="S448" s="461"/>
      <c r="T448" s="354"/>
      <c r="U448" s="354"/>
      <c r="V448" s="465"/>
      <c r="W448" s="354"/>
      <c r="X448" s="354"/>
      <c r="Y448" s="354"/>
      <c r="Z448" s="354"/>
      <c r="AA448" s="354"/>
      <c r="AB448" s="354"/>
      <c r="AC448" s="354"/>
    </row>
    <row r="449">
      <c r="A449" s="354"/>
      <c r="B449" s="354"/>
      <c r="C449" s="461"/>
      <c r="D449" s="461"/>
      <c r="E449" s="461"/>
      <c r="F449" s="462"/>
      <c r="G449" s="461"/>
      <c r="H449" s="461"/>
      <c r="I449" s="461"/>
      <c r="J449" s="461"/>
      <c r="K449" s="461"/>
      <c r="L449" s="461"/>
      <c r="M449" s="461"/>
      <c r="N449" s="461"/>
      <c r="O449" s="463"/>
      <c r="P449" s="464"/>
      <c r="Q449" s="464"/>
      <c r="R449" s="461"/>
      <c r="S449" s="461"/>
      <c r="T449" s="354"/>
      <c r="U449" s="354"/>
      <c r="V449" s="465"/>
      <c r="W449" s="354"/>
      <c r="X449" s="354"/>
      <c r="Y449" s="354"/>
      <c r="Z449" s="354"/>
      <c r="AA449" s="354"/>
      <c r="AB449" s="354"/>
      <c r="AC449" s="354"/>
    </row>
    <row r="450">
      <c r="A450" s="354"/>
      <c r="B450" s="354"/>
      <c r="C450" s="461"/>
      <c r="D450" s="461"/>
      <c r="E450" s="461"/>
      <c r="F450" s="462"/>
      <c r="G450" s="461"/>
      <c r="H450" s="461"/>
      <c r="I450" s="461"/>
      <c r="J450" s="461"/>
      <c r="K450" s="461"/>
      <c r="L450" s="461"/>
      <c r="M450" s="461"/>
      <c r="N450" s="461"/>
      <c r="O450" s="463"/>
      <c r="P450" s="464"/>
      <c r="Q450" s="464"/>
      <c r="R450" s="461"/>
      <c r="S450" s="461"/>
      <c r="T450" s="354"/>
      <c r="U450" s="354"/>
      <c r="V450" s="465"/>
      <c r="W450" s="354"/>
      <c r="X450" s="354"/>
      <c r="Y450" s="354"/>
      <c r="Z450" s="354"/>
      <c r="AA450" s="354"/>
      <c r="AB450" s="354"/>
      <c r="AC450" s="354"/>
    </row>
    <row r="451">
      <c r="A451" s="354"/>
      <c r="B451" s="354"/>
      <c r="C451" s="461"/>
      <c r="D451" s="461"/>
      <c r="E451" s="461"/>
      <c r="F451" s="462"/>
      <c r="G451" s="461"/>
      <c r="H451" s="461"/>
      <c r="I451" s="461"/>
      <c r="J451" s="461"/>
      <c r="K451" s="461"/>
      <c r="L451" s="461"/>
      <c r="M451" s="461"/>
      <c r="N451" s="461"/>
      <c r="O451" s="463"/>
      <c r="P451" s="464"/>
      <c r="Q451" s="464"/>
      <c r="R451" s="461"/>
      <c r="S451" s="461"/>
      <c r="T451" s="354"/>
      <c r="U451" s="354"/>
      <c r="V451" s="465"/>
      <c r="W451" s="354"/>
      <c r="X451" s="354"/>
      <c r="Y451" s="354"/>
      <c r="Z451" s="354"/>
      <c r="AA451" s="354"/>
      <c r="AB451" s="354"/>
      <c r="AC451" s="354"/>
    </row>
    <row r="452">
      <c r="A452" s="354"/>
      <c r="B452" s="354"/>
      <c r="C452" s="461"/>
      <c r="D452" s="461"/>
      <c r="E452" s="461"/>
      <c r="F452" s="462"/>
      <c r="G452" s="461"/>
      <c r="H452" s="461"/>
      <c r="I452" s="461"/>
      <c r="J452" s="461"/>
      <c r="K452" s="461"/>
      <c r="L452" s="461"/>
      <c r="M452" s="461"/>
      <c r="N452" s="461"/>
      <c r="O452" s="463"/>
      <c r="P452" s="464"/>
      <c r="Q452" s="464"/>
      <c r="R452" s="461"/>
      <c r="S452" s="461"/>
      <c r="T452" s="354"/>
      <c r="U452" s="354"/>
      <c r="V452" s="465"/>
      <c r="W452" s="354"/>
      <c r="X452" s="354"/>
      <c r="Y452" s="354"/>
      <c r="Z452" s="354"/>
      <c r="AA452" s="354"/>
      <c r="AB452" s="354"/>
      <c r="AC452" s="354"/>
    </row>
    <row r="453">
      <c r="A453" s="354"/>
      <c r="B453" s="354"/>
      <c r="C453" s="461"/>
      <c r="D453" s="461"/>
      <c r="E453" s="461"/>
      <c r="F453" s="462"/>
      <c r="G453" s="461"/>
      <c r="H453" s="461"/>
      <c r="I453" s="461"/>
      <c r="J453" s="461"/>
      <c r="K453" s="461"/>
      <c r="L453" s="461"/>
      <c r="M453" s="461"/>
      <c r="N453" s="461"/>
      <c r="O453" s="463"/>
      <c r="P453" s="464"/>
      <c r="Q453" s="464"/>
      <c r="R453" s="461"/>
      <c r="S453" s="461"/>
      <c r="T453" s="354"/>
      <c r="U453" s="354"/>
      <c r="V453" s="465"/>
      <c r="W453" s="354"/>
      <c r="X453" s="354"/>
      <c r="Y453" s="354"/>
      <c r="Z453" s="354"/>
      <c r="AA453" s="354"/>
      <c r="AB453" s="354"/>
      <c r="AC453" s="354"/>
    </row>
    <row r="454">
      <c r="A454" s="354"/>
      <c r="B454" s="354"/>
      <c r="C454" s="461"/>
      <c r="D454" s="461"/>
      <c r="E454" s="461"/>
      <c r="F454" s="462"/>
      <c r="G454" s="461"/>
      <c r="H454" s="461"/>
      <c r="I454" s="461"/>
      <c r="J454" s="461"/>
      <c r="K454" s="461"/>
      <c r="L454" s="461"/>
      <c r="M454" s="461"/>
      <c r="N454" s="461"/>
      <c r="O454" s="463"/>
      <c r="P454" s="464"/>
      <c r="Q454" s="464"/>
      <c r="R454" s="461"/>
      <c r="S454" s="461"/>
      <c r="T454" s="354"/>
      <c r="U454" s="354"/>
      <c r="V454" s="465"/>
      <c r="W454" s="354"/>
      <c r="X454" s="354"/>
      <c r="Y454" s="354"/>
      <c r="Z454" s="354"/>
      <c r="AA454" s="354"/>
      <c r="AB454" s="354"/>
      <c r="AC454" s="354"/>
    </row>
    <row r="455">
      <c r="A455" s="354"/>
      <c r="B455" s="354"/>
      <c r="C455" s="461"/>
      <c r="D455" s="461"/>
      <c r="E455" s="461"/>
      <c r="F455" s="462"/>
      <c r="G455" s="461"/>
      <c r="H455" s="461"/>
      <c r="I455" s="461"/>
      <c r="J455" s="461"/>
      <c r="K455" s="461"/>
      <c r="L455" s="461"/>
      <c r="M455" s="461"/>
      <c r="N455" s="461"/>
      <c r="O455" s="463"/>
      <c r="P455" s="464"/>
      <c r="Q455" s="464"/>
      <c r="R455" s="461"/>
      <c r="S455" s="461"/>
      <c r="T455" s="354"/>
      <c r="U455" s="354"/>
      <c r="V455" s="465"/>
      <c r="W455" s="354"/>
      <c r="X455" s="354"/>
      <c r="Y455" s="354"/>
      <c r="Z455" s="354"/>
      <c r="AA455" s="354"/>
      <c r="AB455" s="354"/>
      <c r="AC455" s="354"/>
    </row>
    <row r="456">
      <c r="A456" s="354"/>
      <c r="B456" s="354"/>
      <c r="C456" s="461"/>
      <c r="D456" s="461"/>
      <c r="E456" s="461"/>
      <c r="F456" s="462"/>
      <c r="G456" s="461"/>
      <c r="H456" s="461"/>
      <c r="I456" s="461"/>
      <c r="J456" s="461"/>
      <c r="K456" s="461"/>
      <c r="L456" s="461"/>
      <c r="M456" s="461"/>
      <c r="N456" s="461"/>
      <c r="O456" s="463"/>
      <c r="P456" s="464"/>
      <c r="Q456" s="464"/>
      <c r="R456" s="461"/>
      <c r="S456" s="461"/>
      <c r="T456" s="354"/>
      <c r="U456" s="354"/>
      <c r="V456" s="465"/>
      <c r="W456" s="354"/>
      <c r="X456" s="354"/>
      <c r="Y456" s="354"/>
      <c r="Z456" s="354"/>
      <c r="AA456" s="354"/>
      <c r="AB456" s="354"/>
      <c r="AC456" s="354"/>
    </row>
    <row r="457">
      <c r="A457" s="354"/>
      <c r="B457" s="354"/>
      <c r="C457" s="461"/>
      <c r="D457" s="461"/>
      <c r="E457" s="461"/>
      <c r="F457" s="462"/>
      <c r="G457" s="461"/>
      <c r="H457" s="461"/>
      <c r="I457" s="461"/>
      <c r="J457" s="461"/>
      <c r="K457" s="461"/>
      <c r="L457" s="461"/>
      <c r="M457" s="461"/>
      <c r="N457" s="461"/>
      <c r="O457" s="463"/>
      <c r="P457" s="464"/>
      <c r="Q457" s="464"/>
      <c r="R457" s="461"/>
      <c r="S457" s="461"/>
      <c r="T457" s="354"/>
      <c r="U457" s="354"/>
      <c r="V457" s="465"/>
      <c r="W457" s="354"/>
      <c r="X457" s="354"/>
      <c r="Y457" s="354"/>
      <c r="Z457" s="354"/>
      <c r="AA457" s="354"/>
      <c r="AB457" s="354"/>
      <c r="AC457" s="354"/>
    </row>
    <row r="458">
      <c r="A458" s="354"/>
      <c r="B458" s="354"/>
      <c r="C458" s="461"/>
      <c r="D458" s="461"/>
      <c r="E458" s="461"/>
      <c r="F458" s="462"/>
      <c r="G458" s="461"/>
      <c r="H458" s="461"/>
      <c r="I458" s="461"/>
      <c r="J458" s="461"/>
      <c r="K458" s="461"/>
      <c r="L458" s="461"/>
      <c r="M458" s="461"/>
      <c r="N458" s="461"/>
      <c r="O458" s="463"/>
      <c r="P458" s="464"/>
      <c r="Q458" s="464"/>
      <c r="R458" s="461"/>
      <c r="S458" s="461"/>
      <c r="T458" s="354"/>
      <c r="U458" s="354"/>
      <c r="V458" s="465"/>
      <c r="W458" s="354"/>
      <c r="X458" s="354"/>
      <c r="Y458" s="354"/>
      <c r="Z458" s="354"/>
      <c r="AA458" s="354"/>
      <c r="AB458" s="354"/>
      <c r="AC458" s="354"/>
    </row>
    <row r="459">
      <c r="A459" s="354"/>
      <c r="B459" s="354"/>
      <c r="C459" s="461"/>
      <c r="D459" s="461"/>
      <c r="E459" s="461"/>
      <c r="F459" s="462"/>
      <c r="G459" s="461"/>
      <c r="H459" s="461"/>
      <c r="I459" s="461"/>
      <c r="J459" s="461"/>
      <c r="K459" s="461"/>
      <c r="L459" s="461"/>
      <c r="M459" s="461"/>
      <c r="N459" s="461"/>
      <c r="O459" s="463"/>
      <c r="P459" s="464"/>
      <c r="Q459" s="464"/>
      <c r="R459" s="461"/>
      <c r="S459" s="461"/>
      <c r="T459" s="354"/>
      <c r="U459" s="354"/>
      <c r="V459" s="465"/>
      <c r="W459" s="354"/>
      <c r="X459" s="354"/>
      <c r="Y459" s="354"/>
      <c r="Z459" s="354"/>
      <c r="AA459" s="354"/>
      <c r="AB459" s="354"/>
      <c r="AC459" s="354"/>
    </row>
    <row r="460">
      <c r="A460" s="354"/>
      <c r="B460" s="354"/>
      <c r="C460" s="461"/>
      <c r="D460" s="461"/>
      <c r="E460" s="461"/>
      <c r="F460" s="462"/>
      <c r="G460" s="461"/>
      <c r="H460" s="461"/>
      <c r="I460" s="461"/>
      <c r="J460" s="461"/>
      <c r="K460" s="461"/>
      <c r="L460" s="461"/>
      <c r="M460" s="461"/>
      <c r="N460" s="461"/>
      <c r="O460" s="463"/>
      <c r="P460" s="464"/>
      <c r="Q460" s="464"/>
      <c r="R460" s="461"/>
      <c r="S460" s="461"/>
      <c r="T460" s="354"/>
      <c r="U460" s="354"/>
      <c r="V460" s="465"/>
      <c r="W460" s="354"/>
      <c r="X460" s="354"/>
      <c r="Y460" s="354"/>
      <c r="Z460" s="354"/>
      <c r="AA460" s="354"/>
      <c r="AB460" s="354"/>
      <c r="AC460" s="354"/>
    </row>
    <row r="461">
      <c r="A461" s="354"/>
      <c r="B461" s="354"/>
      <c r="C461" s="461"/>
      <c r="D461" s="461"/>
      <c r="E461" s="461"/>
      <c r="F461" s="462"/>
      <c r="G461" s="461"/>
      <c r="H461" s="461"/>
      <c r="I461" s="461"/>
      <c r="J461" s="461"/>
      <c r="K461" s="461"/>
      <c r="L461" s="461"/>
      <c r="M461" s="461"/>
      <c r="N461" s="461"/>
      <c r="O461" s="463"/>
      <c r="P461" s="464"/>
      <c r="Q461" s="464"/>
      <c r="R461" s="461"/>
      <c r="S461" s="461"/>
      <c r="T461" s="354"/>
      <c r="U461" s="354"/>
      <c r="V461" s="465"/>
      <c r="W461" s="354"/>
      <c r="X461" s="354"/>
      <c r="Y461" s="354"/>
      <c r="Z461" s="354"/>
      <c r="AA461" s="354"/>
      <c r="AB461" s="354"/>
      <c r="AC461" s="354"/>
    </row>
    <row r="462">
      <c r="A462" s="354"/>
      <c r="B462" s="354"/>
      <c r="C462" s="461"/>
      <c r="D462" s="461"/>
      <c r="E462" s="461"/>
      <c r="F462" s="462"/>
      <c r="G462" s="461"/>
      <c r="H462" s="461"/>
      <c r="I462" s="461"/>
      <c r="J462" s="461"/>
      <c r="K462" s="461"/>
      <c r="L462" s="461"/>
      <c r="M462" s="461"/>
      <c r="N462" s="461"/>
      <c r="O462" s="463"/>
      <c r="P462" s="464"/>
      <c r="Q462" s="464"/>
      <c r="R462" s="461"/>
      <c r="S462" s="461"/>
      <c r="T462" s="354"/>
      <c r="U462" s="354"/>
      <c r="V462" s="465"/>
      <c r="W462" s="354"/>
      <c r="X462" s="354"/>
      <c r="Y462" s="354"/>
      <c r="Z462" s="354"/>
      <c r="AA462" s="354"/>
      <c r="AB462" s="354"/>
      <c r="AC462" s="354"/>
    </row>
    <row r="463">
      <c r="A463" s="354"/>
      <c r="B463" s="354"/>
      <c r="C463" s="461"/>
      <c r="D463" s="461"/>
      <c r="E463" s="461"/>
      <c r="F463" s="462"/>
      <c r="G463" s="461"/>
      <c r="H463" s="461"/>
      <c r="I463" s="461"/>
      <c r="J463" s="461"/>
      <c r="K463" s="461"/>
      <c r="L463" s="461"/>
      <c r="M463" s="461"/>
      <c r="N463" s="461"/>
      <c r="O463" s="463"/>
      <c r="P463" s="464"/>
      <c r="Q463" s="464"/>
      <c r="R463" s="461"/>
      <c r="S463" s="461"/>
      <c r="T463" s="354"/>
      <c r="U463" s="354"/>
      <c r="V463" s="465"/>
      <c r="W463" s="354"/>
      <c r="X463" s="354"/>
      <c r="Y463" s="354"/>
      <c r="Z463" s="354"/>
      <c r="AA463" s="354"/>
      <c r="AB463" s="354"/>
      <c r="AC463" s="354"/>
    </row>
    <row r="464">
      <c r="A464" s="354"/>
      <c r="B464" s="354"/>
      <c r="C464" s="461"/>
      <c r="D464" s="461"/>
      <c r="E464" s="461"/>
      <c r="F464" s="462"/>
      <c r="G464" s="461"/>
      <c r="H464" s="461"/>
      <c r="I464" s="461"/>
      <c r="J464" s="461"/>
      <c r="K464" s="461"/>
      <c r="L464" s="461"/>
      <c r="M464" s="461"/>
      <c r="N464" s="461"/>
      <c r="O464" s="463"/>
      <c r="P464" s="464"/>
      <c r="Q464" s="464"/>
      <c r="R464" s="461"/>
      <c r="S464" s="461"/>
      <c r="T464" s="354"/>
      <c r="U464" s="354"/>
      <c r="V464" s="465"/>
      <c r="W464" s="354"/>
      <c r="X464" s="354"/>
      <c r="Y464" s="354"/>
      <c r="Z464" s="354"/>
      <c r="AA464" s="354"/>
      <c r="AB464" s="354"/>
      <c r="AC464" s="354"/>
    </row>
    <row r="465">
      <c r="A465" s="354"/>
      <c r="B465" s="354"/>
      <c r="C465" s="461"/>
      <c r="D465" s="461"/>
      <c r="E465" s="461"/>
      <c r="F465" s="462"/>
      <c r="G465" s="461"/>
      <c r="H465" s="461"/>
      <c r="I465" s="461"/>
      <c r="J465" s="461"/>
      <c r="K465" s="461"/>
      <c r="L465" s="461"/>
      <c r="M465" s="461"/>
      <c r="N465" s="461"/>
      <c r="O465" s="463"/>
      <c r="P465" s="464"/>
      <c r="Q465" s="464"/>
      <c r="R465" s="461"/>
      <c r="S465" s="461"/>
      <c r="T465" s="354"/>
      <c r="U465" s="354"/>
      <c r="V465" s="465"/>
      <c r="W465" s="354"/>
      <c r="X465" s="354"/>
      <c r="Y465" s="354"/>
      <c r="Z465" s="354"/>
      <c r="AA465" s="354"/>
      <c r="AB465" s="354"/>
      <c r="AC465" s="354"/>
    </row>
    <row r="466">
      <c r="A466" s="354"/>
      <c r="B466" s="354"/>
      <c r="C466" s="461"/>
      <c r="D466" s="461"/>
      <c r="E466" s="461"/>
      <c r="F466" s="462"/>
      <c r="G466" s="461"/>
      <c r="H466" s="461"/>
      <c r="I466" s="461"/>
      <c r="J466" s="461"/>
      <c r="K466" s="461"/>
      <c r="L466" s="461"/>
      <c r="M466" s="461"/>
      <c r="N466" s="461"/>
      <c r="O466" s="463"/>
      <c r="P466" s="464"/>
      <c r="Q466" s="464"/>
      <c r="R466" s="461"/>
      <c r="S466" s="461"/>
      <c r="T466" s="354"/>
      <c r="U466" s="354"/>
      <c r="V466" s="465"/>
      <c r="W466" s="354"/>
      <c r="X466" s="354"/>
      <c r="Y466" s="354"/>
      <c r="Z466" s="354"/>
      <c r="AA466" s="354"/>
      <c r="AB466" s="354"/>
      <c r="AC466" s="354"/>
    </row>
    <row r="467">
      <c r="A467" s="354"/>
      <c r="B467" s="354"/>
      <c r="C467" s="461"/>
      <c r="D467" s="461"/>
      <c r="E467" s="461"/>
      <c r="F467" s="462"/>
      <c r="G467" s="461"/>
      <c r="H467" s="461"/>
      <c r="I467" s="461"/>
      <c r="J467" s="461"/>
      <c r="K467" s="461"/>
      <c r="L467" s="461"/>
      <c r="M467" s="461"/>
      <c r="N467" s="461"/>
      <c r="O467" s="463"/>
      <c r="P467" s="464"/>
      <c r="Q467" s="464"/>
      <c r="R467" s="461"/>
      <c r="S467" s="461"/>
      <c r="T467" s="354"/>
      <c r="U467" s="354"/>
      <c r="V467" s="465"/>
      <c r="W467" s="354"/>
      <c r="X467" s="354"/>
      <c r="Y467" s="354"/>
      <c r="Z467" s="354"/>
      <c r="AA467" s="354"/>
      <c r="AB467" s="354"/>
      <c r="AC467" s="354"/>
    </row>
    <row r="468">
      <c r="A468" s="354"/>
      <c r="B468" s="354"/>
      <c r="C468" s="461"/>
      <c r="D468" s="461"/>
      <c r="E468" s="461"/>
      <c r="F468" s="462"/>
      <c r="G468" s="461"/>
      <c r="H468" s="461"/>
      <c r="I468" s="461"/>
      <c r="J468" s="461"/>
      <c r="K468" s="461"/>
      <c r="L468" s="461"/>
      <c r="M468" s="461"/>
      <c r="N468" s="461"/>
      <c r="O468" s="463"/>
      <c r="P468" s="464"/>
      <c r="Q468" s="464"/>
      <c r="R468" s="461"/>
      <c r="S468" s="461"/>
      <c r="T468" s="354"/>
      <c r="U468" s="354"/>
      <c r="V468" s="465"/>
      <c r="W468" s="354"/>
      <c r="X468" s="354"/>
      <c r="Y468" s="354"/>
      <c r="Z468" s="354"/>
      <c r="AA468" s="354"/>
      <c r="AB468" s="354"/>
      <c r="AC468" s="354"/>
    </row>
    <row r="469">
      <c r="A469" s="354"/>
      <c r="B469" s="354"/>
      <c r="C469" s="461"/>
      <c r="D469" s="461"/>
      <c r="E469" s="461"/>
      <c r="F469" s="462"/>
      <c r="G469" s="461"/>
      <c r="H469" s="461"/>
      <c r="I469" s="461"/>
      <c r="J469" s="461"/>
      <c r="K469" s="461"/>
      <c r="L469" s="461"/>
      <c r="M469" s="461"/>
      <c r="N469" s="461"/>
      <c r="O469" s="463"/>
      <c r="P469" s="464"/>
      <c r="Q469" s="464"/>
      <c r="R469" s="461"/>
      <c r="S469" s="461"/>
      <c r="T469" s="354"/>
      <c r="U469" s="354"/>
      <c r="V469" s="465"/>
      <c r="W469" s="354"/>
      <c r="X469" s="354"/>
      <c r="Y469" s="354"/>
      <c r="Z469" s="354"/>
      <c r="AA469" s="354"/>
      <c r="AB469" s="354"/>
      <c r="AC469" s="354"/>
    </row>
    <row r="470">
      <c r="A470" s="354"/>
      <c r="B470" s="354"/>
      <c r="C470" s="461"/>
      <c r="D470" s="461"/>
      <c r="E470" s="461"/>
      <c r="F470" s="462"/>
      <c r="G470" s="461"/>
      <c r="H470" s="461"/>
      <c r="I470" s="461"/>
      <c r="J470" s="461"/>
      <c r="K470" s="461"/>
      <c r="L470" s="461"/>
      <c r="M470" s="461"/>
      <c r="N470" s="461"/>
      <c r="O470" s="463"/>
      <c r="P470" s="464"/>
      <c r="Q470" s="464"/>
      <c r="R470" s="461"/>
      <c r="S470" s="461"/>
      <c r="T470" s="354"/>
      <c r="U470" s="354"/>
      <c r="V470" s="465"/>
      <c r="W470" s="354"/>
      <c r="X470" s="354"/>
      <c r="Y470" s="354"/>
      <c r="Z470" s="354"/>
      <c r="AA470" s="354"/>
      <c r="AB470" s="354"/>
      <c r="AC470" s="354"/>
    </row>
    <row r="471">
      <c r="A471" s="354"/>
      <c r="B471" s="354"/>
      <c r="C471" s="461"/>
      <c r="D471" s="461"/>
      <c r="E471" s="461"/>
      <c r="F471" s="462"/>
      <c r="G471" s="461"/>
      <c r="H471" s="461"/>
      <c r="I471" s="461"/>
      <c r="J471" s="461"/>
      <c r="K471" s="461"/>
      <c r="L471" s="461"/>
      <c r="M471" s="461"/>
      <c r="N471" s="461"/>
      <c r="O471" s="463"/>
      <c r="P471" s="464"/>
      <c r="Q471" s="464"/>
      <c r="R471" s="461"/>
      <c r="S471" s="461"/>
      <c r="T471" s="354"/>
      <c r="U471" s="354"/>
      <c r="V471" s="465"/>
      <c r="W471" s="354"/>
      <c r="X471" s="354"/>
      <c r="Y471" s="354"/>
      <c r="Z471" s="354"/>
      <c r="AA471" s="354"/>
      <c r="AB471" s="354"/>
      <c r="AC471" s="354"/>
    </row>
    <row r="472">
      <c r="A472" s="354"/>
      <c r="B472" s="354"/>
      <c r="C472" s="461"/>
      <c r="D472" s="461"/>
      <c r="E472" s="461"/>
      <c r="F472" s="462"/>
      <c r="G472" s="461"/>
      <c r="H472" s="461"/>
      <c r="I472" s="461"/>
      <c r="J472" s="461"/>
      <c r="K472" s="461"/>
      <c r="L472" s="461"/>
      <c r="M472" s="461"/>
      <c r="N472" s="461"/>
      <c r="O472" s="463"/>
      <c r="P472" s="464"/>
      <c r="Q472" s="464"/>
      <c r="R472" s="461"/>
      <c r="S472" s="461"/>
      <c r="T472" s="354"/>
      <c r="U472" s="354"/>
      <c r="V472" s="465"/>
      <c r="W472" s="354"/>
      <c r="X472" s="354"/>
      <c r="Y472" s="354"/>
      <c r="Z472" s="354"/>
      <c r="AA472" s="354"/>
      <c r="AB472" s="354"/>
      <c r="AC472" s="354"/>
    </row>
    <row r="473">
      <c r="A473" s="354"/>
      <c r="B473" s="354"/>
      <c r="C473" s="461"/>
      <c r="D473" s="461"/>
      <c r="E473" s="461"/>
      <c r="F473" s="462"/>
      <c r="G473" s="461"/>
      <c r="H473" s="461"/>
      <c r="I473" s="461"/>
      <c r="J473" s="461"/>
      <c r="K473" s="461"/>
      <c r="L473" s="461"/>
      <c r="M473" s="461"/>
      <c r="N473" s="461"/>
      <c r="O473" s="463"/>
      <c r="P473" s="464"/>
      <c r="Q473" s="464"/>
      <c r="R473" s="461"/>
      <c r="S473" s="461"/>
      <c r="T473" s="354"/>
      <c r="U473" s="354"/>
      <c r="V473" s="465"/>
      <c r="W473" s="354"/>
      <c r="X473" s="354"/>
      <c r="Y473" s="354"/>
      <c r="Z473" s="354"/>
      <c r="AA473" s="354"/>
      <c r="AB473" s="354"/>
      <c r="AC473" s="354"/>
    </row>
    <row r="474">
      <c r="A474" s="354"/>
      <c r="B474" s="354"/>
      <c r="C474" s="461"/>
      <c r="D474" s="461"/>
      <c r="E474" s="461"/>
      <c r="F474" s="462"/>
      <c r="G474" s="461"/>
      <c r="H474" s="461"/>
      <c r="I474" s="461"/>
      <c r="J474" s="461"/>
      <c r="K474" s="461"/>
      <c r="L474" s="461"/>
      <c r="M474" s="461"/>
      <c r="N474" s="461"/>
      <c r="O474" s="463"/>
      <c r="P474" s="464"/>
      <c r="Q474" s="464"/>
      <c r="R474" s="461"/>
      <c r="S474" s="461"/>
      <c r="T474" s="354"/>
      <c r="U474" s="354"/>
      <c r="V474" s="465"/>
      <c r="W474" s="354"/>
      <c r="X474" s="354"/>
      <c r="Y474" s="354"/>
      <c r="Z474" s="354"/>
      <c r="AA474" s="354"/>
      <c r="AB474" s="354"/>
      <c r="AC474" s="354"/>
    </row>
    <row r="475">
      <c r="A475" s="354"/>
      <c r="B475" s="354"/>
      <c r="C475" s="461"/>
      <c r="D475" s="461"/>
      <c r="E475" s="461"/>
      <c r="F475" s="462"/>
      <c r="G475" s="461"/>
      <c r="H475" s="461"/>
      <c r="I475" s="461"/>
      <c r="J475" s="461"/>
      <c r="K475" s="461"/>
      <c r="L475" s="461"/>
      <c r="M475" s="461"/>
      <c r="N475" s="461"/>
      <c r="O475" s="463"/>
      <c r="P475" s="464"/>
      <c r="Q475" s="464"/>
      <c r="R475" s="461"/>
      <c r="S475" s="461"/>
      <c r="T475" s="354"/>
      <c r="U475" s="354"/>
      <c r="V475" s="465"/>
      <c r="W475" s="354"/>
      <c r="X475" s="354"/>
      <c r="Y475" s="354"/>
      <c r="Z475" s="354"/>
      <c r="AA475" s="354"/>
      <c r="AB475" s="354"/>
      <c r="AC475" s="354"/>
    </row>
    <row r="476">
      <c r="A476" s="354"/>
      <c r="B476" s="354"/>
      <c r="C476" s="461"/>
      <c r="D476" s="461"/>
      <c r="E476" s="461"/>
      <c r="F476" s="462"/>
      <c r="G476" s="461"/>
      <c r="H476" s="461"/>
      <c r="I476" s="461"/>
      <c r="J476" s="461"/>
      <c r="K476" s="461"/>
      <c r="L476" s="461"/>
      <c r="M476" s="461"/>
      <c r="N476" s="461"/>
      <c r="O476" s="463"/>
      <c r="P476" s="464"/>
      <c r="Q476" s="464"/>
      <c r="R476" s="461"/>
      <c r="S476" s="461"/>
      <c r="T476" s="354"/>
      <c r="U476" s="354"/>
      <c r="V476" s="465"/>
      <c r="W476" s="354"/>
      <c r="X476" s="354"/>
      <c r="Y476" s="354"/>
      <c r="Z476" s="354"/>
      <c r="AA476" s="354"/>
      <c r="AB476" s="354"/>
      <c r="AC476" s="354"/>
    </row>
    <row r="477">
      <c r="A477" s="354"/>
      <c r="B477" s="354"/>
      <c r="C477" s="461"/>
      <c r="D477" s="461"/>
      <c r="E477" s="461"/>
      <c r="F477" s="462"/>
      <c r="G477" s="461"/>
      <c r="H477" s="461"/>
      <c r="I477" s="461"/>
      <c r="J477" s="461"/>
      <c r="K477" s="461"/>
      <c r="L477" s="461"/>
      <c r="M477" s="461"/>
      <c r="N477" s="461"/>
      <c r="O477" s="463"/>
      <c r="P477" s="464"/>
      <c r="Q477" s="464"/>
      <c r="R477" s="461"/>
      <c r="S477" s="461"/>
      <c r="T477" s="354"/>
      <c r="U477" s="354"/>
      <c r="V477" s="465"/>
      <c r="W477" s="354"/>
      <c r="X477" s="354"/>
      <c r="Y477" s="354"/>
      <c r="Z477" s="354"/>
      <c r="AA477" s="354"/>
      <c r="AB477" s="354"/>
      <c r="AC477" s="354"/>
    </row>
    <row r="478">
      <c r="A478" s="354"/>
      <c r="B478" s="354"/>
      <c r="C478" s="461"/>
      <c r="D478" s="461"/>
      <c r="E478" s="461"/>
      <c r="F478" s="462"/>
      <c r="G478" s="461"/>
      <c r="H478" s="461"/>
      <c r="I478" s="461"/>
      <c r="J478" s="461"/>
      <c r="K478" s="461"/>
      <c r="L478" s="461"/>
      <c r="M478" s="461"/>
      <c r="N478" s="461"/>
      <c r="O478" s="463"/>
      <c r="P478" s="464"/>
      <c r="Q478" s="464"/>
      <c r="R478" s="461"/>
      <c r="S478" s="461"/>
      <c r="T478" s="354"/>
      <c r="U478" s="354"/>
      <c r="V478" s="465"/>
      <c r="W478" s="354"/>
      <c r="X478" s="354"/>
      <c r="Y478" s="354"/>
      <c r="Z478" s="354"/>
      <c r="AA478" s="354"/>
      <c r="AB478" s="354"/>
      <c r="AC478" s="354"/>
    </row>
    <row r="479">
      <c r="A479" s="354"/>
      <c r="B479" s="354"/>
      <c r="C479" s="461"/>
      <c r="D479" s="461"/>
      <c r="E479" s="461"/>
      <c r="F479" s="462"/>
      <c r="G479" s="461"/>
      <c r="H479" s="461"/>
      <c r="I479" s="461"/>
      <c r="J479" s="461"/>
      <c r="K479" s="461"/>
      <c r="L479" s="461"/>
      <c r="M479" s="461"/>
      <c r="N479" s="461"/>
      <c r="O479" s="463"/>
      <c r="P479" s="464"/>
      <c r="Q479" s="464"/>
      <c r="R479" s="461"/>
      <c r="S479" s="461"/>
      <c r="T479" s="354"/>
      <c r="U479" s="354"/>
      <c r="V479" s="465"/>
      <c r="W479" s="354"/>
      <c r="X479" s="354"/>
      <c r="Y479" s="354"/>
      <c r="Z479" s="354"/>
      <c r="AA479" s="354"/>
      <c r="AB479" s="354"/>
      <c r="AC479" s="354"/>
    </row>
    <row r="480">
      <c r="A480" s="354"/>
      <c r="B480" s="354"/>
      <c r="C480" s="461"/>
      <c r="D480" s="461"/>
      <c r="E480" s="461"/>
      <c r="F480" s="462"/>
      <c r="G480" s="461"/>
      <c r="H480" s="461"/>
      <c r="I480" s="461"/>
      <c r="J480" s="461"/>
      <c r="K480" s="461"/>
      <c r="L480" s="461"/>
      <c r="M480" s="461"/>
      <c r="N480" s="461"/>
      <c r="O480" s="463"/>
      <c r="P480" s="464"/>
      <c r="Q480" s="464"/>
      <c r="R480" s="461"/>
      <c r="S480" s="461"/>
      <c r="T480" s="354"/>
      <c r="U480" s="354"/>
      <c r="V480" s="465"/>
      <c r="W480" s="354"/>
      <c r="X480" s="354"/>
      <c r="Y480" s="354"/>
      <c r="Z480" s="354"/>
      <c r="AA480" s="354"/>
      <c r="AB480" s="354"/>
      <c r="AC480" s="354"/>
    </row>
    <row r="481">
      <c r="A481" s="354"/>
      <c r="B481" s="354"/>
      <c r="C481" s="461"/>
      <c r="D481" s="461"/>
      <c r="E481" s="461"/>
      <c r="F481" s="462"/>
      <c r="G481" s="461"/>
      <c r="H481" s="461"/>
      <c r="I481" s="461"/>
      <c r="J481" s="461"/>
      <c r="K481" s="461"/>
      <c r="L481" s="461"/>
      <c r="M481" s="461"/>
      <c r="N481" s="461"/>
      <c r="O481" s="463"/>
      <c r="P481" s="464"/>
      <c r="Q481" s="464"/>
      <c r="R481" s="461"/>
      <c r="S481" s="461"/>
      <c r="T481" s="354"/>
      <c r="U481" s="354"/>
      <c r="V481" s="465"/>
      <c r="W481" s="354"/>
      <c r="X481" s="354"/>
      <c r="Y481" s="354"/>
      <c r="Z481" s="354"/>
      <c r="AA481" s="354"/>
      <c r="AB481" s="354"/>
      <c r="AC481" s="354"/>
    </row>
    <row r="482">
      <c r="A482" s="354"/>
      <c r="B482" s="354"/>
      <c r="C482" s="461"/>
      <c r="D482" s="461"/>
      <c r="E482" s="461"/>
      <c r="F482" s="462"/>
      <c r="G482" s="461"/>
      <c r="H482" s="461"/>
      <c r="I482" s="461"/>
      <c r="J482" s="461"/>
      <c r="K482" s="461"/>
      <c r="L482" s="461"/>
      <c r="M482" s="461"/>
      <c r="N482" s="461"/>
      <c r="O482" s="463"/>
      <c r="P482" s="464"/>
      <c r="Q482" s="464"/>
      <c r="R482" s="461"/>
      <c r="S482" s="461"/>
      <c r="T482" s="354"/>
      <c r="U482" s="354"/>
      <c r="V482" s="465"/>
      <c r="W482" s="354"/>
      <c r="X482" s="354"/>
      <c r="Y482" s="354"/>
      <c r="Z482" s="354"/>
      <c r="AA482" s="354"/>
      <c r="AB482" s="354"/>
      <c r="AC482" s="354"/>
    </row>
    <row r="483">
      <c r="A483" s="354"/>
      <c r="B483" s="354"/>
      <c r="C483" s="461"/>
      <c r="D483" s="461"/>
      <c r="E483" s="461"/>
      <c r="F483" s="462"/>
      <c r="G483" s="461"/>
      <c r="H483" s="461"/>
      <c r="I483" s="461"/>
      <c r="J483" s="461"/>
      <c r="K483" s="461"/>
      <c r="L483" s="461"/>
      <c r="M483" s="461"/>
      <c r="N483" s="461"/>
      <c r="O483" s="463"/>
      <c r="P483" s="464"/>
      <c r="Q483" s="464"/>
      <c r="R483" s="461"/>
      <c r="S483" s="461"/>
      <c r="T483" s="354"/>
      <c r="U483" s="354"/>
      <c r="V483" s="465"/>
      <c r="W483" s="354"/>
      <c r="X483" s="354"/>
      <c r="Y483" s="354"/>
      <c r="Z483" s="354"/>
      <c r="AA483" s="354"/>
      <c r="AB483" s="354"/>
      <c r="AC483" s="354"/>
    </row>
    <row r="484">
      <c r="A484" s="354"/>
      <c r="B484" s="354"/>
      <c r="C484" s="461"/>
      <c r="D484" s="461"/>
      <c r="E484" s="461"/>
      <c r="F484" s="462"/>
      <c r="G484" s="461"/>
      <c r="H484" s="461"/>
      <c r="I484" s="461"/>
      <c r="J484" s="461"/>
      <c r="K484" s="461"/>
      <c r="L484" s="461"/>
      <c r="M484" s="461"/>
      <c r="N484" s="461"/>
      <c r="O484" s="463"/>
      <c r="P484" s="464"/>
      <c r="Q484" s="464"/>
      <c r="R484" s="461"/>
      <c r="S484" s="461"/>
      <c r="T484" s="354"/>
      <c r="U484" s="354"/>
      <c r="V484" s="465"/>
      <c r="W484" s="354"/>
      <c r="X484" s="354"/>
      <c r="Y484" s="354"/>
      <c r="Z484" s="354"/>
      <c r="AA484" s="354"/>
      <c r="AB484" s="354"/>
      <c r="AC484" s="354"/>
    </row>
    <row r="485">
      <c r="A485" s="354"/>
      <c r="B485" s="354"/>
      <c r="C485" s="461"/>
      <c r="D485" s="461"/>
      <c r="E485" s="461"/>
      <c r="F485" s="462"/>
      <c r="G485" s="461"/>
      <c r="H485" s="461"/>
      <c r="I485" s="461"/>
      <c r="J485" s="461"/>
      <c r="K485" s="461"/>
      <c r="L485" s="461"/>
      <c r="M485" s="461"/>
      <c r="N485" s="461"/>
      <c r="O485" s="463"/>
      <c r="P485" s="464"/>
      <c r="Q485" s="464"/>
      <c r="R485" s="461"/>
      <c r="S485" s="461"/>
      <c r="T485" s="354"/>
      <c r="U485" s="354"/>
      <c r="V485" s="465"/>
      <c r="W485" s="354"/>
      <c r="X485" s="354"/>
      <c r="Y485" s="354"/>
      <c r="Z485" s="354"/>
      <c r="AA485" s="354"/>
      <c r="AB485" s="354"/>
      <c r="AC485" s="354"/>
    </row>
    <row r="486">
      <c r="A486" s="354"/>
      <c r="B486" s="354"/>
      <c r="C486" s="461"/>
      <c r="D486" s="461"/>
      <c r="E486" s="461"/>
      <c r="F486" s="462"/>
      <c r="G486" s="461"/>
      <c r="H486" s="461"/>
      <c r="I486" s="461"/>
      <c r="J486" s="461"/>
      <c r="K486" s="461"/>
      <c r="L486" s="461"/>
      <c r="M486" s="461"/>
      <c r="N486" s="461"/>
      <c r="O486" s="463"/>
      <c r="P486" s="464"/>
      <c r="Q486" s="464"/>
      <c r="R486" s="461"/>
      <c r="S486" s="461"/>
      <c r="T486" s="354"/>
      <c r="U486" s="354"/>
      <c r="V486" s="465"/>
      <c r="W486" s="354"/>
      <c r="X486" s="354"/>
      <c r="Y486" s="354"/>
      <c r="Z486" s="354"/>
      <c r="AA486" s="354"/>
      <c r="AB486" s="354"/>
      <c r="AC486" s="354"/>
    </row>
    <row r="487">
      <c r="A487" s="354"/>
      <c r="B487" s="354"/>
      <c r="C487" s="461"/>
      <c r="D487" s="461"/>
      <c r="E487" s="461"/>
      <c r="F487" s="462"/>
      <c r="G487" s="461"/>
      <c r="H487" s="461"/>
      <c r="I487" s="461"/>
      <c r="J487" s="461"/>
      <c r="K487" s="461"/>
      <c r="L487" s="461"/>
      <c r="M487" s="461"/>
      <c r="N487" s="461"/>
      <c r="O487" s="463"/>
      <c r="P487" s="464"/>
      <c r="Q487" s="464"/>
      <c r="R487" s="461"/>
      <c r="S487" s="461"/>
      <c r="T487" s="354"/>
      <c r="U487" s="354"/>
      <c r="V487" s="465"/>
      <c r="W487" s="354"/>
      <c r="X487" s="354"/>
      <c r="Y487" s="354"/>
      <c r="Z487" s="354"/>
      <c r="AA487" s="354"/>
      <c r="AB487" s="354"/>
      <c r="AC487" s="354"/>
    </row>
    <row r="488">
      <c r="A488" s="354"/>
      <c r="B488" s="354"/>
      <c r="C488" s="461"/>
      <c r="D488" s="461"/>
      <c r="E488" s="461"/>
      <c r="F488" s="462"/>
      <c r="G488" s="461"/>
      <c r="H488" s="461"/>
      <c r="I488" s="461"/>
      <c r="J488" s="461"/>
      <c r="K488" s="461"/>
      <c r="L488" s="461"/>
      <c r="M488" s="461"/>
      <c r="N488" s="461"/>
      <c r="O488" s="463"/>
      <c r="P488" s="464"/>
      <c r="Q488" s="464"/>
      <c r="R488" s="461"/>
      <c r="S488" s="461"/>
      <c r="T488" s="354"/>
      <c r="U488" s="354"/>
      <c r="V488" s="465"/>
      <c r="W488" s="354"/>
      <c r="X488" s="354"/>
      <c r="Y488" s="354"/>
      <c r="Z488" s="354"/>
      <c r="AA488" s="354"/>
      <c r="AB488" s="354"/>
      <c r="AC488" s="354"/>
    </row>
    <row r="489">
      <c r="A489" s="354"/>
      <c r="B489" s="354"/>
      <c r="C489" s="461"/>
      <c r="D489" s="461"/>
      <c r="E489" s="461"/>
      <c r="F489" s="462"/>
      <c r="G489" s="461"/>
      <c r="H489" s="461"/>
      <c r="I489" s="461"/>
      <c r="J489" s="461"/>
      <c r="K489" s="461"/>
      <c r="L489" s="461"/>
      <c r="M489" s="461"/>
      <c r="N489" s="461"/>
      <c r="O489" s="463"/>
      <c r="P489" s="464"/>
      <c r="Q489" s="464"/>
      <c r="R489" s="461"/>
      <c r="S489" s="461"/>
      <c r="T489" s="354"/>
      <c r="U489" s="354"/>
      <c r="V489" s="465"/>
      <c r="W489" s="354"/>
      <c r="X489" s="354"/>
      <c r="Y489" s="354"/>
      <c r="Z489" s="354"/>
      <c r="AA489" s="354"/>
      <c r="AB489" s="354"/>
      <c r="AC489" s="354"/>
    </row>
    <row r="490">
      <c r="A490" s="354"/>
      <c r="B490" s="354"/>
      <c r="C490" s="461"/>
      <c r="D490" s="461"/>
      <c r="E490" s="461"/>
      <c r="F490" s="462"/>
      <c r="G490" s="461"/>
      <c r="H490" s="461"/>
      <c r="I490" s="461"/>
      <c r="J490" s="461"/>
      <c r="K490" s="461"/>
      <c r="L490" s="461"/>
      <c r="M490" s="461"/>
      <c r="N490" s="461"/>
      <c r="O490" s="463"/>
      <c r="P490" s="464"/>
      <c r="Q490" s="464"/>
      <c r="R490" s="461"/>
      <c r="S490" s="461"/>
      <c r="T490" s="354"/>
      <c r="U490" s="354"/>
      <c r="V490" s="465"/>
      <c r="W490" s="354"/>
      <c r="X490" s="354"/>
      <c r="Y490" s="354"/>
      <c r="Z490" s="354"/>
      <c r="AA490" s="354"/>
      <c r="AB490" s="354"/>
      <c r="AC490" s="354"/>
    </row>
    <row r="491">
      <c r="A491" s="354"/>
      <c r="B491" s="354"/>
      <c r="C491" s="461"/>
      <c r="D491" s="461"/>
      <c r="E491" s="461"/>
      <c r="F491" s="462"/>
      <c r="G491" s="461"/>
      <c r="H491" s="461"/>
      <c r="I491" s="461"/>
      <c r="J491" s="461"/>
      <c r="K491" s="461"/>
      <c r="L491" s="461"/>
      <c r="M491" s="461"/>
      <c r="N491" s="461"/>
      <c r="O491" s="463"/>
      <c r="P491" s="464"/>
      <c r="Q491" s="464"/>
      <c r="R491" s="461"/>
      <c r="S491" s="461"/>
      <c r="T491" s="354"/>
      <c r="U491" s="354"/>
      <c r="V491" s="465"/>
      <c r="W491" s="354"/>
      <c r="X491" s="354"/>
      <c r="Y491" s="354"/>
      <c r="Z491" s="354"/>
      <c r="AA491" s="354"/>
      <c r="AB491" s="354"/>
      <c r="AC491" s="354"/>
    </row>
    <row r="492">
      <c r="A492" s="354"/>
      <c r="B492" s="354"/>
      <c r="C492" s="461"/>
      <c r="D492" s="461"/>
      <c r="E492" s="461"/>
      <c r="F492" s="462"/>
      <c r="G492" s="461"/>
      <c r="H492" s="461"/>
      <c r="I492" s="461"/>
      <c r="J492" s="461"/>
      <c r="K492" s="461"/>
      <c r="L492" s="461"/>
      <c r="M492" s="461"/>
      <c r="N492" s="461"/>
      <c r="O492" s="463"/>
      <c r="P492" s="464"/>
      <c r="Q492" s="464"/>
      <c r="R492" s="461"/>
      <c r="S492" s="461"/>
      <c r="T492" s="354"/>
      <c r="U492" s="354"/>
      <c r="V492" s="465"/>
      <c r="W492" s="354"/>
      <c r="X492" s="354"/>
      <c r="Y492" s="354"/>
      <c r="Z492" s="354"/>
      <c r="AA492" s="354"/>
      <c r="AB492" s="354"/>
      <c r="AC492" s="354"/>
    </row>
    <row r="493">
      <c r="A493" s="354"/>
      <c r="B493" s="354"/>
      <c r="C493" s="461"/>
      <c r="D493" s="461"/>
      <c r="E493" s="461"/>
      <c r="F493" s="462"/>
      <c r="G493" s="461"/>
      <c r="H493" s="461"/>
      <c r="I493" s="461"/>
      <c r="J493" s="461"/>
      <c r="K493" s="461"/>
      <c r="L493" s="461"/>
      <c r="M493" s="461"/>
      <c r="N493" s="461"/>
      <c r="O493" s="463"/>
      <c r="P493" s="464"/>
      <c r="Q493" s="464"/>
      <c r="R493" s="461"/>
      <c r="S493" s="461"/>
      <c r="T493" s="354"/>
      <c r="U493" s="354"/>
      <c r="V493" s="465"/>
      <c r="W493" s="354"/>
      <c r="X493" s="354"/>
      <c r="Y493" s="354"/>
      <c r="Z493" s="354"/>
      <c r="AA493" s="354"/>
      <c r="AB493" s="354"/>
      <c r="AC493" s="354"/>
    </row>
    <row r="494">
      <c r="A494" s="354"/>
      <c r="B494" s="354"/>
      <c r="C494" s="461"/>
      <c r="D494" s="461"/>
      <c r="E494" s="461"/>
      <c r="F494" s="462"/>
      <c r="G494" s="461"/>
      <c r="H494" s="461"/>
      <c r="I494" s="461"/>
      <c r="J494" s="461"/>
      <c r="K494" s="461"/>
      <c r="L494" s="461"/>
      <c r="M494" s="461"/>
      <c r="N494" s="461"/>
      <c r="O494" s="463"/>
      <c r="P494" s="464"/>
      <c r="Q494" s="464"/>
      <c r="R494" s="461"/>
      <c r="S494" s="461"/>
      <c r="T494" s="354"/>
      <c r="U494" s="354"/>
      <c r="V494" s="465"/>
      <c r="W494" s="354"/>
      <c r="X494" s="354"/>
      <c r="Y494" s="354"/>
      <c r="Z494" s="354"/>
      <c r="AA494" s="354"/>
      <c r="AB494" s="354"/>
      <c r="AC494" s="354"/>
    </row>
    <row r="495">
      <c r="A495" s="354"/>
      <c r="B495" s="354"/>
      <c r="C495" s="461"/>
      <c r="D495" s="461"/>
      <c r="E495" s="461"/>
      <c r="F495" s="462"/>
      <c r="G495" s="461"/>
      <c r="H495" s="461"/>
      <c r="I495" s="461"/>
      <c r="J495" s="461"/>
      <c r="K495" s="461"/>
      <c r="L495" s="461"/>
      <c r="M495" s="461"/>
      <c r="N495" s="461"/>
      <c r="O495" s="463"/>
      <c r="P495" s="464"/>
      <c r="Q495" s="464"/>
      <c r="R495" s="461"/>
      <c r="S495" s="461"/>
      <c r="T495" s="354"/>
      <c r="U495" s="354"/>
      <c r="V495" s="465"/>
      <c r="W495" s="354"/>
      <c r="X495" s="354"/>
      <c r="Y495" s="354"/>
      <c r="Z495" s="354"/>
      <c r="AA495" s="354"/>
      <c r="AB495" s="354"/>
      <c r="AC495" s="354"/>
    </row>
    <row r="496">
      <c r="A496" s="354"/>
      <c r="B496" s="354"/>
      <c r="C496" s="461"/>
      <c r="D496" s="461"/>
      <c r="E496" s="461"/>
      <c r="F496" s="462"/>
      <c r="G496" s="461"/>
      <c r="H496" s="461"/>
      <c r="I496" s="461"/>
      <c r="J496" s="461"/>
      <c r="K496" s="461"/>
      <c r="L496" s="461"/>
      <c r="M496" s="461"/>
      <c r="N496" s="461"/>
      <c r="O496" s="463"/>
      <c r="P496" s="464"/>
      <c r="Q496" s="464"/>
      <c r="R496" s="461"/>
      <c r="S496" s="461"/>
      <c r="T496" s="354"/>
      <c r="U496" s="354"/>
      <c r="V496" s="465"/>
      <c r="W496" s="354"/>
      <c r="X496" s="354"/>
      <c r="Y496" s="354"/>
      <c r="Z496" s="354"/>
      <c r="AA496" s="354"/>
      <c r="AB496" s="354"/>
      <c r="AC496" s="354"/>
    </row>
    <row r="497">
      <c r="A497" s="354"/>
      <c r="B497" s="354"/>
      <c r="C497" s="461"/>
      <c r="D497" s="461"/>
      <c r="E497" s="461"/>
      <c r="F497" s="462"/>
      <c r="G497" s="461"/>
      <c r="H497" s="461"/>
      <c r="I497" s="461"/>
      <c r="J497" s="461"/>
      <c r="K497" s="461"/>
      <c r="L497" s="461"/>
      <c r="M497" s="461"/>
      <c r="N497" s="461"/>
      <c r="O497" s="463"/>
      <c r="P497" s="464"/>
      <c r="Q497" s="464"/>
      <c r="R497" s="461"/>
      <c r="S497" s="461"/>
      <c r="T497" s="354"/>
      <c r="U497" s="354"/>
      <c r="V497" s="465"/>
      <c r="W497" s="354"/>
      <c r="X497" s="354"/>
      <c r="Y497" s="354"/>
      <c r="Z497" s="354"/>
      <c r="AA497" s="354"/>
      <c r="AB497" s="354"/>
      <c r="AC497" s="354"/>
    </row>
    <row r="498">
      <c r="A498" s="354"/>
      <c r="B498" s="354"/>
      <c r="C498" s="461"/>
      <c r="D498" s="461"/>
      <c r="E498" s="461"/>
      <c r="F498" s="462"/>
      <c r="G498" s="461"/>
      <c r="H498" s="461"/>
      <c r="I498" s="461"/>
      <c r="J498" s="461"/>
      <c r="K498" s="461"/>
      <c r="L498" s="461"/>
      <c r="M498" s="461"/>
      <c r="N498" s="461"/>
      <c r="O498" s="463"/>
      <c r="P498" s="464"/>
      <c r="Q498" s="464"/>
      <c r="R498" s="461"/>
      <c r="S498" s="461"/>
      <c r="T498" s="354"/>
      <c r="U498" s="354"/>
      <c r="V498" s="465"/>
      <c r="W498" s="354"/>
      <c r="X498" s="354"/>
      <c r="Y498" s="354"/>
      <c r="Z498" s="354"/>
      <c r="AA498" s="354"/>
      <c r="AB498" s="354"/>
      <c r="AC498" s="354"/>
    </row>
    <row r="499">
      <c r="A499" s="354"/>
      <c r="B499" s="354"/>
      <c r="C499" s="461"/>
      <c r="D499" s="461"/>
      <c r="E499" s="461"/>
      <c r="F499" s="462"/>
      <c r="G499" s="461"/>
      <c r="H499" s="461"/>
      <c r="I499" s="461"/>
      <c r="J499" s="461"/>
      <c r="K499" s="461"/>
      <c r="L499" s="461"/>
      <c r="M499" s="461"/>
      <c r="N499" s="461"/>
      <c r="O499" s="463"/>
      <c r="P499" s="464"/>
      <c r="Q499" s="464"/>
      <c r="R499" s="461"/>
      <c r="S499" s="461"/>
      <c r="T499" s="354"/>
      <c r="U499" s="354"/>
      <c r="V499" s="465"/>
      <c r="W499" s="354"/>
      <c r="X499" s="354"/>
      <c r="Y499" s="354"/>
      <c r="Z499" s="354"/>
      <c r="AA499" s="354"/>
      <c r="AB499" s="354"/>
      <c r="AC499" s="354"/>
    </row>
    <row r="500">
      <c r="A500" s="354"/>
      <c r="B500" s="354"/>
      <c r="C500" s="461"/>
      <c r="D500" s="461"/>
      <c r="E500" s="461"/>
      <c r="F500" s="462"/>
      <c r="G500" s="461"/>
      <c r="H500" s="461"/>
      <c r="I500" s="461"/>
      <c r="J500" s="461"/>
      <c r="K500" s="461"/>
      <c r="L500" s="461"/>
      <c r="M500" s="461"/>
      <c r="N500" s="461"/>
      <c r="O500" s="463"/>
      <c r="P500" s="464"/>
      <c r="Q500" s="464"/>
      <c r="R500" s="461"/>
      <c r="S500" s="461"/>
      <c r="T500" s="354"/>
      <c r="U500" s="354"/>
      <c r="V500" s="465"/>
      <c r="W500" s="354"/>
      <c r="X500" s="354"/>
      <c r="Y500" s="354"/>
      <c r="Z500" s="354"/>
      <c r="AA500" s="354"/>
      <c r="AB500" s="354"/>
      <c r="AC500" s="354"/>
    </row>
    <row r="501">
      <c r="A501" s="354"/>
      <c r="B501" s="354"/>
      <c r="C501" s="461"/>
      <c r="D501" s="461"/>
      <c r="E501" s="461"/>
      <c r="F501" s="462"/>
      <c r="G501" s="461"/>
      <c r="H501" s="461"/>
      <c r="I501" s="461"/>
      <c r="J501" s="461"/>
      <c r="K501" s="461"/>
      <c r="L501" s="461"/>
      <c r="M501" s="461"/>
      <c r="N501" s="461"/>
      <c r="O501" s="463"/>
      <c r="P501" s="464"/>
      <c r="Q501" s="464"/>
      <c r="R501" s="461"/>
      <c r="S501" s="461"/>
      <c r="T501" s="354"/>
      <c r="U501" s="354"/>
      <c r="V501" s="465"/>
      <c r="W501" s="354"/>
      <c r="X501" s="354"/>
      <c r="Y501" s="354"/>
      <c r="Z501" s="354"/>
      <c r="AA501" s="354"/>
      <c r="AB501" s="354"/>
      <c r="AC501" s="354"/>
    </row>
    <row r="502">
      <c r="A502" s="354"/>
      <c r="B502" s="354"/>
      <c r="C502" s="461"/>
      <c r="D502" s="461"/>
      <c r="E502" s="461"/>
      <c r="F502" s="462"/>
      <c r="G502" s="461"/>
      <c r="H502" s="461"/>
      <c r="I502" s="461"/>
      <c r="J502" s="461"/>
      <c r="K502" s="461"/>
      <c r="L502" s="461"/>
      <c r="M502" s="461"/>
      <c r="N502" s="461"/>
      <c r="O502" s="463"/>
      <c r="P502" s="464"/>
      <c r="Q502" s="464"/>
      <c r="R502" s="461"/>
      <c r="S502" s="461"/>
      <c r="T502" s="354"/>
      <c r="U502" s="354"/>
      <c r="V502" s="465"/>
      <c r="W502" s="354"/>
      <c r="X502" s="354"/>
      <c r="Y502" s="354"/>
      <c r="Z502" s="354"/>
      <c r="AA502" s="354"/>
      <c r="AB502" s="354"/>
      <c r="AC502" s="354"/>
    </row>
    <row r="503">
      <c r="A503" s="354"/>
      <c r="B503" s="354"/>
      <c r="C503" s="461"/>
      <c r="D503" s="461"/>
      <c r="E503" s="461"/>
      <c r="F503" s="462"/>
      <c r="G503" s="461"/>
      <c r="H503" s="461"/>
      <c r="I503" s="461"/>
      <c r="J503" s="461"/>
      <c r="K503" s="461"/>
      <c r="L503" s="461"/>
      <c r="M503" s="461"/>
      <c r="N503" s="461"/>
      <c r="O503" s="463"/>
      <c r="P503" s="464"/>
      <c r="Q503" s="464"/>
      <c r="R503" s="461"/>
      <c r="S503" s="461"/>
      <c r="T503" s="354"/>
      <c r="U503" s="354"/>
      <c r="V503" s="465"/>
      <c r="W503" s="354"/>
      <c r="X503" s="354"/>
      <c r="Y503" s="354"/>
      <c r="Z503" s="354"/>
      <c r="AA503" s="354"/>
      <c r="AB503" s="354"/>
      <c r="AC503" s="354"/>
    </row>
    <row r="504">
      <c r="A504" s="354"/>
      <c r="B504" s="354"/>
      <c r="C504" s="461"/>
      <c r="D504" s="461"/>
      <c r="E504" s="461"/>
      <c r="F504" s="462"/>
      <c r="G504" s="461"/>
      <c r="H504" s="461"/>
      <c r="I504" s="461"/>
      <c r="J504" s="461"/>
      <c r="K504" s="461"/>
      <c r="L504" s="461"/>
      <c r="M504" s="461"/>
      <c r="N504" s="461"/>
      <c r="O504" s="463"/>
      <c r="P504" s="464"/>
      <c r="Q504" s="464"/>
      <c r="R504" s="461"/>
      <c r="S504" s="461"/>
      <c r="T504" s="354"/>
      <c r="U504" s="354"/>
      <c r="V504" s="465"/>
      <c r="W504" s="354"/>
      <c r="X504" s="354"/>
      <c r="Y504" s="354"/>
      <c r="Z504" s="354"/>
      <c r="AA504" s="354"/>
      <c r="AB504" s="354"/>
      <c r="AC504" s="354"/>
    </row>
    <row r="505">
      <c r="A505" s="354"/>
      <c r="B505" s="354"/>
      <c r="C505" s="461"/>
      <c r="D505" s="461"/>
      <c r="E505" s="461"/>
      <c r="F505" s="462"/>
      <c r="G505" s="461"/>
      <c r="H505" s="461"/>
      <c r="I505" s="461"/>
      <c r="J505" s="461"/>
      <c r="K505" s="461"/>
      <c r="L505" s="461"/>
      <c r="M505" s="461"/>
      <c r="N505" s="461"/>
      <c r="O505" s="463"/>
      <c r="P505" s="464"/>
      <c r="Q505" s="464"/>
      <c r="R505" s="461"/>
      <c r="S505" s="461"/>
      <c r="T505" s="354"/>
      <c r="U505" s="354"/>
      <c r="V505" s="465"/>
      <c r="W505" s="354"/>
      <c r="X505" s="354"/>
      <c r="Y505" s="354"/>
      <c r="Z505" s="354"/>
      <c r="AA505" s="354"/>
      <c r="AB505" s="354"/>
      <c r="AC505" s="354"/>
    </row>
    <row r="506">
      <c r="A506" s="354"/>
      <c r="B506" s="354"/>
      <c r="C506" s="461"/>
      <c r="D506" s="461"/>
      <c r="E506" s="461"/>
      <c r="F506" s="462"/>
      <c r="G506" s="461"/>
      <c r="H506" s="461"/>
      <c r="I506" s="461"/>
      <c r="J506" s="461"/>
      <c r="K506" s="461"/>
      <c r="L506" s="461"/>
      <c r="M506" s="461"/>
      <c r="N506" s="461"/>
      <c r="O506" s="463"/>
      <c r="P506" s="464"/>
      <c r="Q506" s="464"/>
      <c r="R506" s="461"/>
      <c r="S506" s="461"/>
      <c r="T506" s="354"/>
      <c r="U506" s="354"/>
      <c r="V506" s="465"/>
      <c r="W506" s="354"/>
      <c r="X506" s="354"/>
      <c r="Y506" s="354"/>
      <c r="Z506" s="354"/>
      <c r="AA506" s="354"/>
      <c r="AB506" s="354"/>
      <c r="AC506" s="354"/>
    </row>
    <row r="507">
      <c r="A507" s="354"/>
      <c r="B507" s="354"/>
      <c r="C507" s="461"/>
      <c r="D507" s="461"/>
      <c r="E507" s="461"/>
      <c r="F507" s="462"/>
      <c r="G507" s="461"/>
      <c r="H507" s="461"/>
      <c r="I507" s="461"/>
      <c r="J507" s="461"/>
      <c r="K507" s="461"/>
      <c r="L507" s="461"/>
      <c r="M507" s="461"/>
      <c r="N507" s="461"/>
      <c r="O507" s="463"/>
      <c r="P507" s="464"/>
      <c r="Q507" s="464"/>
      <c r="R507" s="461"/>
      <c r="S507" s="461"/>
      <c r="T507" s="354"/>
      <c r="U507" s="354"/>
      <c r="V507" s="465"/>
      <c r="W507" s="354"/>
      <c r="X507" s="354"/>
      <c r="Y507" s="354"/>
      <c r="Z507" s="354"/>
      <c r="AA507" s="354"/>
      <c r="AB507" s="354"/>
      <c r="AC507" s="354"/>
    </row>
    <row r="508">
      <c r="A508" s="354"/>
      <c r="B508" s="354"/>
      <c r="C508" s="461"/>
      <c r="D508" s="461"/>
      <c r="E508" s="461"/>
      <c r="F508" s="462"/>
      <c r="G508" s="461"/>
      <c r="H508" s="461"/>
      <c r="I508" s="461"/>
      <c r="J508" s="461"/>
      <c r="K508" s="461"/>
      <c r="L508" s="461"/>
      <c r="M508" s="461"/>
      <c r="N508" s="461"/>
      <c r="O508" s="463"/>
      <c r="P508" s="464"/>
      <c r="Q508" s="464"/>
      <c r="R508" s="461"/>
      <c r="S508" s="461"/>
      <c r="T508" s="354"/>
      <c r="U508" s="354"/>
      <c r="V508" s="465"/>
      <c r="W508" s="354"/>
      <c r="X508" s="354"/>
      <c r="Y508" s="354"/>
      <c r="Z508" s="354"/>
      <c r="AA508" s="354"/>
      <c r="AB508" s="354"/>
      <c r="AC508" s="354"/>
    </row>
    <row r="509">
      <c r="A509" s="354"/>
      <c r="B509" s="354"/>
      <c r="C509" s="461"/>
      <c r="D509" s="461"/>
      <c r="E509" s="461"/>
      <c r="F509" s="462"/>
      <c r="G509" s="461"/>
      <c r="H509" s="461"/>
      <c r="I509" s="461"/>
      <c r="J509" s="461"/>
      <c r="K509" s="461"/>
      <c r="L509" s="461"/>
      <c r="M509" s="461"/>
      <c r="N509" s="461"/>
      <c r="O509" s="463"/>
      <c r="P509" s="464"/>
      <c r="Q509" s="464"/>
      <c r="R509" s="461"/>
      <c r="S509" s="461"/>
      <c r="T509" s="354"/>
      <c r="U509" s="354"/>
      <c r="V509" s="465"/>
      <c r="W509" s="354"/>
      <c r="X509" s="354"/>
      <c r="Y509" s="354"/>
      <c r="Z509" s="354"/>
      <c r="AA509" s="354"/>
      <c r="AB509" s="354"/>
      <c r="AC509" s="354"/>
    </row>
    <row r="510">
      <c r="A510" s="354"/>
      <c r="B510" s="354"/>
      <c r="C510" s="461"/>
      <c r="D510" s="461"/>
      <c r="E510" s="461"/>
      <c r="F510" s="462"/>
      <c r="G510" s="461"/>
      <c r="H510" s="461"/>
      <c r="I510" s="461"/>
      <c r="J510" s="461"/>
      <c r="K510" s="461"/>
      <c r="L510" s="461"/>
      <c r="M510" s="461"/>
      <c r="N510" s="461"/>
      <c r="O510" s="463"/>
      <c r="P510" s="464"/>
      <c r="Q510" s="464"/>
      <c r="R510" s="461"/>
      <c r="S510" s="461"/>
      <c r="T510" s="354"/>
      <c r="U510" s="354"/>
      <c r="V510" s="465"/>
      <c r="W510" s="354"/>
      <c r="X510" s="354"/>
      <c r="Y510" s="354"/>
      <c r="Z510" s="354"/>
      <c r="AA510" s="354"/>
      <c r="AB510" s="354"/>
      <c r="AC510" s="354"/>
    </row>
    <row r="511">
      <c r="A511" s="354"/>
      <c r="B511" s="354"/>
      <c r="C511" s="461"/>
      <c r="D511" s="461"/>
      <c r="E511" s="461"/>
      <c r="F511" s="462"/>
      <c r="G511" s="461"/>
      <c r="H511" s="461"/>
      <c r="I511" s="461"/>
      <c r="J511" s="461"/>
      <c r="K511" s="461"/>
      <c r="L511" s="461"/>
      <c r="M511" s="461"/>
      <c r="N511" s="461"/>
      <c r="O511" s="463"/>
      <c r="P511" s="464"/>
      <c r="Q511" s="464"/>
      <c r="R511" s="461"/>
      <c r="S511" s="461"/>
      <c r="T511" s="354"/>
      <c r="U511" s="354"/>
      <c r="V511" s="465"/>
      <c r="W511" s="354"/>
      <c r="X511" s="354"/>
      <c r="Y511" s="354"/>
      <c r="Z511" s="354"/>
      <c r="AA511" s="354"/>
      <c r="AB511" s="354"/>
      <c r="AC511" s="354"/>
    </row>
    <row r="512">
      <c r="A512" s="354"/>
      <c r="B512" s="354"/>
      <c r="C512" s="461"/>
      <c r="D512" s="461"/>
      <c r="E512" s="461"/>
      <c r="F512" s="462"/>
      <c r="G512" s="461"/>
      <c r="H512" s="461"/>
      <c r="I512" s="461"/>
      <c r="J512" s="461"/>
      <c r="K512" s="461"/>
      <c r="L512" s="461"/>
      <c r="M512" s="461"/>
      <c r="N512" s="461"/>
      <c r="O512" s="463"/>
      <c r="P512" s="464"/>
      <c r="Q512" s="464"/>
      <c r="R512" s="461"/>
      <c r="S512" s="461"/>
      <c r="T512" s="354"/>
      <c r="U512" s="354"/>
      <c r="V512" s="465"/>
      <c r="W512" s="354"/>
      <c r="X512" s="354"/>
      <c r="Y512" s="354"/>
      <c r="Z512" s="354"/>
      <c r="AA512" s="354"/>
      <c r="AB512" s="354"/>
      <c r="AC512" s="354"/>
    </row>
    <row r="513">
      <c r="A513" s="354"/>
      <c r="B513" s="354"/>
      <c r="C513" s="461"/>
      <c r="D513" s="461"/>
      <c r="E513" s="461"/>
      <c r="F513" s="462"/>
      <c r="G513" s="461"/>
      <c r="H513" s="461"/>
      <c r="I513" s="461"/>
      <c r="J513" s="461"/>
      <c r="K513" s="461"/>
      <c r="L513" s="461"/>
      <c r="M513" s="461"/>
      <c r="N513" s="461"/>
      <c r="O513" s="463"/>
      <c r="P513" s="464"/>
      <c r="Q513" s="464"/>
      <c r="R513" s="461"/>
      <c r="S513" s="461"/>
      <c r="T513" s="354"/>
      <c r="U513" s="354"/>
      <c r="V513" s="465"/>
      <c r="W513" s="354"/>
      <c r="X513" s="354"/>
      <c r="Y513" s="354"/>
      <c r="Z513" s="354"/>
      <c r="AA513" s="354"/>
      <c r="AB513" s="354"/>
      <c r="AC513" s="354"/>
    </row>
    <row r="514">
      <c r="A514" s="354"/>
      <c r="B514" s="354"/>
      <c r="C514" s="461"/>
      <c r="D514" s="461"/>
      <c r="E514" s="461"/>
      <c r="F514" s="462"/>
      <c r="G514" s="461"/>
      <c r="H514" s="461"/>
      <c r="I514" s="461"/>
      <c r="J514" s="461"/>
      <c r="K514" s="461"/>
      <c r="L514" s="461"/>
      <c r="M514" s="461"/>
      <c r="N514" s="461"/>
      <c r="O514" s="463"/>
      <c r="P514" s="464"/>
      <c r="Q514" s="464"/>
      <c r="R514" s="461"/>
      <c r="S514" s="461"/>
      <c r="T514" s="354"/>
      <c r="U514" s="354"/>
      <c r="V514" s="465"/>
      <c r="W514" s="354"/>
      <c r="X514" s="354"/>
      <c r="Y514" s="354"/>
      <c r="Z514" s="354"/>
      <c r="AA514" s="354"/>
      <c r="AB514" s="354"/>
      <c r="AC514" s="354"/>
    </row>
    <row r="515">
      <c r="A515" s="354"/>
      <c r="B515" s="354"/>
      <c r="C515" s="461"/>
      <c r="D515" s="461"/>
      <c r="E515" s="461"/>
      <c r="F515" s="462"/>
      <c r="G515" s="461"/>
      <c r="H515" s="461"/>
      <c r="I515" s="461"/>
      <c r="J515" s="461"/>
      <c r="K515" s="461"/>
      <c r="L515" s="461"/>
      <c r="M515" s="461"/>
      <c r="N515" s="461"/>
      <c r="O515" s="463"/>
      <c r="P515" s="464"/>
      <c r="Q515" s="464"/>
      <c r="R515" s="461"/>
      <c r="S515" s="461"/>
      <c r="T515" s="354"/>
      <c r="U515" s="354"/>
      <c r="V515" s="465"/>
      <c r="W515" s="354"/>
      <c r="X515" s="354"/>
      <c r="Y515" s="354"/>
      <c r="Z515" s="354"/>
      <c r="AA515" s="354"/>
      <c r="AB515" s="354"/>
      <c r="AC515" s="354"/>
    </row>
    <row r="516">
      <c r="A516" s="354"/>
      <c r="B516" s="354"/>
      <c r="C516" s="461"/>
      <c r="D516" s="461"/>
      <c r="E516" s="461"/>
      <c r="F516" s="462"/>
      <c r="G516" s="461"/>
      <c r="H516" s="461"/>
      <c r="I516" s="461"/>
      <c r="J516" s="461"/>
      <c r="K516" s="461"/>
      <c r="L516" s="461"/>
      <c r="M516" s="461"/>
      <c r="N516" s="461"/>
      <c r="O516" s="463"/>
      <c r="P516" s="464"/>
      <c r="Q516" s="464"/>
      <c r="R516" s="461"/>
      <c r="S516" s="461"/>
      <c r="T516" s="354"/>
      <c r="U516" s="354"/>
      <c r="V516" s="465"/>
      <c r="W516" s="354"/>
      <c r="X516" s="354"/>
      <c r="Y516" s="354"/>
      <c r="Z516" s="354"/>
      <c r="AA516" s="354"/>
      <c r="AB516" s="354"/>
      <c r="AC516" s="354"/>
    </row>
    <row r="517">
      <c r="A517" s="354"/>
      <c r="B517" s="354"/>
      <c r="C517" s="461"/>
      <c r="D517" s="461"/>
      <c r="E517" s="461"/>
      <c r="F517" s="462"/>
      <c r="G517" s="461"/>
      <c r="H517" s="461"/>
      <c r="I517" s="461"/>
      <c r="J517" s="461"/>
      <c r="K517" s="461"/>
      <c r="L517" s="461"/>
      <c r="M517" s="461"/>
      <c r="N517" s="461"/>
      <c r="O517" s="463"/>
      <c r="P517" s="464"/>
      <c r="Q517" s="464"/>
      <c r="R517" s="461"/>
      <c r="S517" s="461"/>
      <c r="T517" s="354"/>
      <c r="U517" s="354"/>
      <c r="V517" s="465"/>
      <c r="W517" s="354"/>
      <c r="X517" s="354"/>
      <c r="Y517" s="354"/>
      <c r="Z517" s="354"/>
      <c r="AA517" s="354"/>
      <c r="AB517" s="354"/>
      <c r="AC517" s="354"/>
    </row>
    <row r="518">
      <c r="A518" s="354"/>
      <c r="B518" s="354"/>
      <c r="C518" s="461"/>
      <c r="D518" s="461"/>
      <c r="E518" s="461"/>
      <c r="F518" s="462"/>
      <c r="G518" s="461"/>
      <c r="H518" s="461"/>
      <c r="I518" s="461"/>
      <c r="J518" s="461"/>
      <c r="K518" s="461"/>
      <c r="L518" s="461"/>
      <c r="M518" s="461"/>
      <c r="N518" s="461"/>
      <c r="O518" s="463"/>
      <c r="P518" s="464"/>
      <c r="Q518" s="464"/>
      <c r="R518" s="461"/>
      <c r="S518" s="461"/>
      <c r="T518" s="354"/>
      <c r="U518" s="354"/>
      <c r="V518" s="465"/>
      <c r="W518" s="354"/>
      <c r="X518" s="354"/>
      <c r="Y518" s="354"/>
      <c r="Z518" s="354"/>
      <c r="AA518" s="354"/>
      <c r="AB518" s="354"/>
      <c r="AC518" s="354"/>
    </row>
    <row r="519">
      <c r="A519" s="354"/>
      <c r="B519" s="354"/>
      <c r="C519" s="461"/>
      <c r="D519" s="461"/>
      <c r="E519" s="461"/>
      <c r="F519" s="462"/>
      <c r="G519" s="461"/>
      <c r="H519" s="461"/>
      <c r="I519" s="461"/>
      <c r="J519" s="461"/>
      <c r="K519" s="461"/>
      <c r="L519" s="461"/>
      <c r="M519" s="461"/>
      <c r="N519" s="461"/>
      <c r="O519" s="463"/>
      <c r="P519" s="464"/>
      <c r="Q519" s="464"/>
      <c r="R519" s="461"/>
      <c r="S519" s="461"/>
      <c r="T519" s="354"/>
      <c r="U519" s="354"/>
      <c r="V519" s="465"/>
      <c r="W519" s="354"/>
      <c r="X519" s="354"/>
      <c r="Y519" s="354"/>
      <c r="Z519" s="354"/>
      <c r="AA519" s="354"/>
      <c r="AB519" s="354"/>
      <c r="AC519" s="354"/>
    </row>
    <row r="520">
      <c r="A520" s="354"/>
      <c r="B520" s="354"/>
      <c r="C520" s="461"/>
      <c r="D520" s="461"/>
      <c r="E520" s="461"/>
      <c r="F520" s="462"/>
      <c r="G520" s="461"/>
      <c r="H520" s="461"/>
      <c r="I520" s="461"/>
      <c r="J520" s="461"/>
      <c r="K520" s="461"/>
      <c r="L520" s="461"/>
      <c r="M520" s="461"/>
      <c r="N520" s="461"/>
      <c r="O520" s="463"/>
      <c r="P520" s="464"/>
      <c r="Q520" s="464"/>
      <c r="R520" s="461"/>
      <c r="S520" s="461"/>
      <c r="T520" s="354"/>
      <c r="U520" s="354"/>
      <c r="V520" s="465"/>
      <c r="W520" s="354"/>
      <c r="X520" s="354"/>
      <c r="Y520" s="354"/>
      <c r="Z520" s="354"/>
      <c r="AA520" s="354"/>
      <c r="AB520" s="354"/>
      <c r="AC520" s="354"/>
    </row>
    <row r="521">
      <c r="A521" s="354"/>
      <c r="B521" s="354"/>
      <c r="C521" s="461"/>
      <c r="D521" s="461"/>
      <c r="E521" s="461"/>
      <c r="F521" s="462"/>
      <c r="G521" s="461"/>
      <c r="H521" s="461"/>
      <c r="I521" s="461"/>
      <c r="J521" s="461"/>
      <c r="K521" s="461"/>
      <c r="L521" s="461"/>
      <c r="M521" s="461"/>
      <c r="N521" s="461"/>
      <c r="O521" s="463"/>
      <c r="P521" s="464"/>
      <c r="Q521" s="464"/>
      <c r="R521" s="461"/>
      <c r="S521" s="461"/>
      <c r="T521" s="354"/>
      <c r="U521" s="354"/>
      <c r="V521" s="465"/>
      <c r="W521" s="354"/>
      <c r="X521" s="354"/>
      <c r="Y521" s="354"/>
      <c r="Z521" s="354"/>
      <c r="AA521" s="354"/>
      <c r="AB521" s="354"/>
      <c r="AC521" s="354"/>
    </row>
    <row r="522">
      <c r="A522" s="354"/>
      <c r="B522" s="354"/>
      <c r="C522" s="461"/>
      <c r="D522" s="461"/>
      <c r="E522" s="461"/>
      <c r="F522" s="462"/>
      <c r="G522" s="461"/>
      <c r="H522" s="461"/>
      <c r="I522" s="461"/>
      <c r="J522" s="461"/>
      <c r="K522" s="461"/>
      <c r="L522" s="461"/>
      <c r="M522" s="461"/>
      <c r="N522" s="461"/>
      <c r="O522" s="463"/>
      <c r="P522" s="464"/>
      <c r="Q522" s="464"/>
      <c r="R522" s="461"/>
      <c r="S522" s="461"/>
      <c r="T522" s="354"/>
      <c r="U522" s="354"/>
      <c r="V522" s="465"/>
      <c r="W522" s="354"/>
      <c r="X522" s="354"/>
      <c r="Y522" s="354"/>
      <c r="Z522" s="354"/>
      <c r="AA522" s="354"/>
      <c r="AB522" s="354"/>
      <c r="AC522" s="354"/>
    </row>
    <row r="523">
      <c r="A523" s="354"/>
      <c r="B523" s="354"/>
      <c r="C523" s="461"/>
      <c r="D523" s="461"/>
      <c r="E523" s="461"/>
      <c r="F523" s="462"/>
      <c r="G523" s="461"/>
      <c r="H523" s="461"/>
      <c r="I523" s="461"/>
      <c r="J523" s="461"/>
      <c r="K523" s="461"/>
      <c r="L523" s="461"/>
      <c r="M523" s="461"/>
      <c r="N523" s="461"/>
      <c r="O523" s="463"/>
      <c r="P523" s="464"/>
      <c r="Q523" s="464"/>
      <c r="R523" s="461"/>
      <c r="S523" s="461"/>
      <c r="T523" s="354"/>
      <c r="U523" s="354"/>
      <c r="V523" s="465"/>
      <c r="W523" s="354"/>
      <c r="X523" s="354"/>
      <c r="Y523" s="354"/>
      <c r="Z523" s="354"/>
      <c r="AA523" s="354"/>
      <c r="AB523" s="354"/>
      <c r="AC523" s="354"/>
    </row>
    <row r="524">
      <c r="A524" s="354"/>
      <c r="B524" s="354"/>
      <c r="C524" s="461"/>
      <c r="D524" s="461"/>
      <c r="E524" s="461"/>
      <c r="F524" s="462"/>
      <c r="G524" s="461"/>
      <c r="H524" s="461"/>
      <c r="I524" s="461"/>
      <c r="J524" s="461"/>
      <c r="K524" s="461"/>
      <c r="L524" s="461"/>
      <c r="M524" s="461"/>
      <c r="N524" s="461"/>
      <c r="O524" s="463"/>
      <c r="P524" s="464"/>
      <c r="Q524" s="464"/>
      <c r="R524" s="461"/>
      <c r="S524" s="461"/>
      <c r="T524" s="354"/>
      <c r="U524" s="354"/>
      <c r="V524" s="465"/>
      <c r="W524" s="354"/>
      <c r="X524" s="354"/>
      <c r="Y524" s="354"/>
      <c r="Z524" s="354"/>
      <c r="AA524" s="354"/>
      <c r="AB524" s="354"/>
      <c r="AC524" s="354"/>
    </row>
    <row r="525">
      <c r="A525" s="354"/>
      <c r="B525" s="354"/>
      <c r="C525" s="461"/>
      <c r="D525" s="461"/>
      <c r="E525" s="461"/>
      <c r="F525" s="462"/>
      <c r="G525" s="461"/>
      <c r="H525" s="461"/>
      <c r="I525" s="461"/>
      <c r="J525" s="461"/>
      <c r="K525" s="461"/>
      <c r="L525" s="461"/>
      <c r="M525" s="461"/>
      <c r="N525" s="461"/>
      <c r="O525" s="463"/>
      <c r="P525" s="464"/>
      <c r="Q525" s="464"/>
      <c r="R525" s="461"/>
      <c r="S525" s="461"/>
      <c r="T525" s="354"/>
      <c r="U525" s="354"/>
      <c r="V525" s="465"/>
      <c r="W525" s="354"/>
      <c r="X525" s="354"/>
      <c r="Y525" s="354"/>
      <c r="Z525" s="354"/>
      <c r="AA525" s="354"/>
      <c r="AB525" s="354"/>
      <c r="AC525" s="354"/>
    </row>
    <row r="526">
      <c r="A526" s="354"/>
      <c r="B526" s="354"/>
      <c r="C526" s="461"/>
      <c r="D526" s="461"/>
      <c r="E526" s="461"/>
      <c r="F526" s="462"/>
      <c r="G526" s="461"/>
      <c r="H526" s="461"/>
      <c r="I526" s="461"/>
      <c r="J526" s="461"/>
      <c r="K526" s="461"/>
      <c r="L526" s="461"/>
      <c r="M526" s="461"/>
      <c r="N526" s="461"/>
      <c r="O526" s="463"/>
      <c r="P526" s="464"/>
      <c r="Q526" s="464"/>
      <c r="R526" s="461"/>
      <c r="S526" s="461"/>
      <c r="T526" s="354"/>
      <c r="U526" s="354"/>
      <c r="V526" s="465"/>
      <c r="W526" s="354"/>
      <c r="X526" s="354"/>
      <c r="Y526" s="354"/>
      <c r="Z526" s="354"/>
      <c r="AA526" s="354"/>
      <c r="AB526" s="354"/>
      <c r="AC526" s="354"/>
    </row>
    <row r="527">
      <c r="A527" s="354"/>
      <c r="B527" s="354"/>
      <c r="C527" s="461"/>
      <c r="D527" s="461"/>
      <c r="E527" s="461"/>
      <c r="F527" s="462"/>
      <c r="G527" s="461"/>
      <c r="H527" s="461"/>
      <c r="I527" s="461"/>
      <c r="J527" s="461"/>
      <c r="K527" s="461"/>
      <c r="L527" s="461"/>
      <c r="M527" s="461"/>
      <c r="N527" s="461"/>
      <c r="O527" s="463"/>
      <c r="P527" s="464"/>
      <c r="Q527" s="464"/>
      <c r="R527" s="461"/>
      <c r="S527" s="461"/>
      <c r="T527" s="354"/>
      <c r="U527" s="354"/>
      <c r="V527" s="465"/>
      <c r="W527" s="354"/>
      <c r="X527" s="354"/>
      <c r="Y527" s="354"/>
      <c r="Z527" s="354"/>
      <c r="AA527" s="354"/>
      <c r="AB527" s="354"/>
      <c r="AC527" s="354"/>
    </row>
    <row r="528">
      <c r="A528" s="354"/>
      <c r="B528" s="354"/>
      <c r="C528" s="461"/>
      <c r="D528" s="461"/>
      <c r="E528" s="461"/>
      <c r="F528" s="462"/>
      <c r="G528" s="461"/>
      <c r="H528" s="461"/>
      <c r="I528" s="461"/>
      <c r="J528" s="461"/>
      <c r="K528" s="461"/>
      <c r="L528" s="461"/>
      <c r="M528" s="461"/>
      <c r="N528" s="461"/>
      <c r="O528" s="463"/>
      <c r="P528" s="464"/>
      <c r="Q528" s="464"/>
      <c r="R528" s="461"/>
      <c r="S528" s="461"/>
      <c r="T528" s="354"/>
      <c r="U528" s="354"/>
      <c r="V528" s="465"/>
      <c r="W528" s="354"/>
      <c r="X528" s="354"/>
      <c r="Y528" s="354"/>
      <c r="Z528" s="354"/>
      <c r="AA528" s="354"/>
      <c r="AB528" s="354"/>
      <c r="AC528" s="354"/>
    </row>
    <row r="529">
      <c r="A529" s="354"/>
      <c r="B529" s="354"/>
      <c r="C529" s="461"/>
      <c r="D529" s="461"/>
      <c r="E529" s="461"/>
      <c r="F529" s="462"/>
      <c r="G529" s="461"/>
      <c r="H529" s="461"/>
      <c r="I529" s="461"/>
      <c r="J529" s="461"/>
      <c r="K529" s="461"/>
      <c r="L529" s="461"/>
      <c r="M529" s="461"/>
      <c r="N529" s="461"/>
      <c r="O529" s="463"/>
      <c r="P529" s="464"/>
      <c r="Q529" s="464"/>
      <c r="R529" s="461"/>
      <c r="S529" s="461"/>
      <c r="T529" s="354"/>
      <c r="U529" s="354"/>
      <c r="V529" s="465"/>
      <c r="W529" s="354"/>
      <c r="X529" s="354"/>
      <c r="Y529" s="354"/>
      <c r="Z529" s="354"/>
      <c r="AA529" s="354"/>
      <c r="AB529" s="354"/>
      <c r="AC529" s="354"/>
    </row>
    <row r="530">
      <c r="A530" s="354"/>
      <c r="B530" s="354"/>
      <c r="C530" s="461"/>
      <c r="D530" s="461"/>
      <c r="E530" s="461"/>
      <c r="F530" s="462"/>
      <c r="G530" s="461"/>
      <c r="H530" s="461"/>
      <c r="I530" s="461"/>
      <c r="J530" s="461"/>
      <c r="K530" s="461"/>
      <c r="L530" s="461"/>
      <c r="M530" s="461"/>
      <c r="N530" s="461"/>
      <c r="O530" s="463"/>
      <c r="P530" s="464"/>
      <c r="Q530" s="464"/>
      <c r="R530" s="461"/>
      <c r="S530" s="461"/>
      <c r="T530" s="354"/>
      <c r="U530" s="354"/>
      <c r="V530" s="465"/>
      <c r="W530" s="354"/>
      <c r="X530" s="354"/>
      <c r="Y530" s="354"/>
      <c r="Z530" s="354"/>
      <c r="AA530" s="354"/>
      <c r="AB530" s="354"/>
      <c r="AC530" s="354"/>
    </row>
    <row r="531">
      <c r="A531" s="354"/>
      <c r="B531" s="354"/>
      <c r="C531" s="461"/>
      <c r="D531" s="461"/>
      <c r="E531" s="461"/>
      <c r="F531" s="462"/>
      <c r="G531" s="461"/>
      <c r="H531" s="461"/>
      <c r="I531" s="461"/>
      <c r="J531" s="461"/>
      <c r="K531" s="461"/>
      <c r="L531" s="461"/>
      <c r="M531" s="461"/>
      <c r="N531" s="461"/>
      <c r="O531" s="463"/>
      <c r="P531" s="464"/>
      <c r="Q531" s="464"/>
      <c r="R531" s="461"/>
      <c r="S531" s="461"/>
      <c r="T531" s="354"/>
      <c r="U531" s="354"/>
      <c r="V531" s="465"/>
      <c r="W531" s="354"/>
      <c r="X531" s="354"/>
      <c r="Y531" s="354"/>
      <c r="Z531" s="354"/>
      <c r="AA531" s="354"/>
      <c r="AB531" s="354"/>
      <c r="AC531" s="354"/>
    </row>
    <row r="532">
      <c r="A532" s="354"/>
      <c r="B532" s="354"/>
      <c r="C532" s="461"/>
      <c r="D532" s="461"/>
      <c r="E532" s="461"/>
      <c r="F532" s="462"/>
      <c r="G532" s="461"/>
      <c r="H532" s="461"/>
      <c r="I532" s="461"/>
      <c r="J532" s="461"/>
      <c r="K532" s="461"/>
      <c r="L532" s="461"/>
      <c r="M532" s="461"/>
      <c r="N532" s="461"/>
      <c r="O532" s="463"/>
      <c r="P532" s="464"/>
      <c r="Q532" s="464"/>
      <c r="R532" s="461"/>
      <c r="S532" s="461"/>
      <c r="T532" s="354"/>
      <c r="U532" s="354"/>
      <c r="V532" s="465"/>
      <c r="W532" s="354"/>
      <c r="X532" s="354"/>
      <c r="Y532" s="354"/>
      <c r="Z532" s="354"/>
      <c r="AA532" s="354"/>
      <c r="AB532" s="354"/>
      <c r="AC532" s="354"/>
    </row>
    <row r="533">
      <c r="A533" s="354"/>
      <c r="B533" s="354"/>
      <c r="C533" s="461"/>
      <c r="D533" s="461"/>
      <c r="E533" s="461"/>
      <c r="F533" s="462"/>
      <c r="G533" s="461"/>
      <c r="H533" s="461"/>
      <c r="I533" s="461"/>
      <c r="J533" s="461"/>
      <c r="K533" s="461"/>
      <c r="L533" s="461"/>
      <c r="M533" s="461"/>
      <c r="N533" s="461"/>
      <c r="O533" s="463"/>
      <c r="P533" s="464"/>
      <c r="Q533" s="464"/>
      <c r="R533" s="461"/>
      <c r="S533" s="461"/>
      <c r="T533" s="354"/>
      <c r="U533" s="354"/>
      <c r="V533" s="465"/>
      <c r="W533" s="354"/>
      <c r="X533" s="354"/>
      <c r="Y533" s="354"/>
      <c r="Z533" s="354"/>
      <c r="AA533" s="354"/>
      <c r="AB533" s="354"/>
      <c r="AC533" s="354"/>
    </row>
    <row r="534">
      <c r="A534" s="354"/>
      <c r="B534" s="354"/>
      <c r="C534" s="461"/>
      <c r="D534" s="461"/>
      <c r="E534" s="461"/>
      <c r="F534" s="462"/>
      <c r="G534" s="461"/>
      <c r="H534" s="461"/>
      <c r="I534" s="461"/>
      <c r="J534" s="461"/>
      <c r="K534" s="461"/>
      <c r="L534" s="461"/>
      <c r="M534" s="461"/>
      <c r="N534" s="461"/>
      <c r="O534" s="463"/>
      <c r="P534" s="464"/>
      <c r="Q534" s="464"/>
      <c r="R534" s="461"/>
      <c r="S534" s="461"/>
      <c r="T534" s="354"/>
      <c r="U534" s="354"/>
      <c r="V534" s="465"/>
      <c r="W534" s="354"/>
      <c r="X534" s="354"/>
      <c r="Y534" s="354"/>
      <c r="Z534" s="354"/>
      <c r="AA534" s="354"/>
      <c r="AB534" s="354"/>
      <c r="AC534" s="354"/>
    </row>
    <row r="535">
      <c r="A535" s="354"/>
      <c r="B535" s="354"/>
      <c r="C535" s="461"/>
      <c r="D535" s="461"/>
      <c r="E535" s="461"/>
      <c r="F535" s="462"/>
      <c r="G535" s="461"/>
      <c r="H535" s="461"/>
      <c r="I535" s="461"/>
      <c r="J535" s="461"/>
      <c r="K535" s="461"/>
      <c r="L535" s="461"/>
      <c r="M535" s="461"/>
      <c r="N535" s="461"/>
      <c r="O535" s="463"/>
      <c r="P535" s="464"/>
      <c r="Q535" s="464"/>
      <c r="R535" s="461"/>
      <c r="S535" s="461"/>
      <c r="T535" s="354"/>
      <c r="U535" s="354"/>
      <c r="V535" s="465"/>
      <c r="W535" s="354"/>
      <c r="X535" s="354"/>
      <c r="Y535" s="354"/>
      <c r="Z535" s="354"/>
      <c r="AA535" s="354"/>
      <c r="AB535" s="354"/>
      <c r="AC535" s="354"/>
    </row>
    <row r="536">
      <c r="A536" s="354"/>
      <c r="B536" s="354"/>
      <c r="C536" s="461"/>
      <c r="D536" s="461"/>
      <c r="E536" s="461"/>
      <c r="F536" s="462"/>
      <c r="G536" s="461"/>
      <c r="H536" s="461"/>
      <c r="I536" s="461"/>
      <c r="J536" s="461"/>
      <c r="K536" s="461"/>
      <c r="L536" s="461"/>
      <c r="M536" s="461"/>
      <c r="N536" s="461"/>
      <c r="O536" s="463"/>
      <c r="P536" s="464"/>
      <c r="Q536" s="464"/>
      <c r="R536" s="461"/>
      <c r="S536" s="461"/>
      <c r="T536" s="354"/>
      <c r="U536" s="354"/>
      <c r="V536" s="465"/>
      <c r="W536" s="354"/>
      <c r="X536" s="354"/>
      <c r="Y536" s="354"/>
      <c r="Z536" s="354"/>
      <c r="AA536" s="354"/>
      <c r="AB536" s="354"/>
      <c r="AC536" s="354"/>
    </row>
    <row r="537">
      <c r="A537" s="354"/>
      <c r="B537" s="354"/>
      <c r="C537" s="461"/>
      <c r="D537" s="461"/>
      <c r="E537" s="461"/>
      <c r="F537" s="462"/>
      <c r="G537" s="461"/>
      <c r="H537" s="461"/>
      <c r="I537" s="461"/>
      <c r="J537" s="461"/>
      <c r="K537" s="461"/>
      <c r="L537" s="461"/>
      <c r="M537" s="461"/>
      <c r="N537" s="461"/>
      <c r="O537" s="463"/>
      <c r="P537" s="464"/>
      <c r="Q537" s="464"/>
      <c r="R537" s="461"/>
      <c r="S537" s="461"/>
      <c r="T537" s="354"/>
      <c r="U537" s="354"/>
      <c r="V537" s="465"/>
      <c r="W537" s="354"/>
      <c r="X537" s="354"/>
      <c r="Y537" s="354"/>
      <c r="Z537" s="354"/>
      <c r="AA537" s="354"/>
      <c r="AB537" s="354"/>
      <c r="AC537" s="354"/>
    </row>
    <row r="538">
      <c r="A538" s="354"/>
      <c r="B538" s="354"/>
      <c r="C538" s="461"/>
      <c r="D538" s="461"/>
      <c r="E538" s="461"/>
      <c r="F538" s="462"/>
      <c r="G538" s="461"/>
      <c r="H538" s="461"/>
      <c r="I538" s="461"/>
      <c r="J538" s="461"/>
      <c r="K538" s="461"/>
      <c r="L538" s="461"/>
      <c r="M538" s="461"/>
      <c r="N538" s="461"/>
      <c r="O538" s="463"/>
      <c r="P538" s="464"/>
      <c r="Q538" s="464"/>
      <c r="R538" s="461"/>
      <c r="S538" s="461"/>
      <c r="T538" s="354"/>
      <c r="U538" s="354"/>
      <c r="V538" s="465"/>
      <c r="W538" s="354"/>
      <c r="X538" s="354"/>
      <c r="Y538" s="354"/>
      <c r="Z538" s="354"/>
      <c r="AA538" s="354"/>
      <c r="AB538" s="354"/>
      <c r="AC538" s="354"/>
    </row>
    <row r="539">
      <c r="A539" s="354"/>
      <c r="B539" s="354"/>
      <c r="C539" s="461"/>
      <c r="D539" s="461"/>
      <c r="E539" s="461"/>
      <c r="F539" s="462"/>
      <c r="G539" s="461"/>
      <c r="H539" s="461"/>
      <c r="I539" s="461"/>
      <c r="J539" s="461"/>
      <c r="K539" s="461"/>
      <c r="L539" s="461"/>
      <c r="M539" s="461"/>
      <c r="N539" s="461"/>
      <c r="O539" s="463"/>
      <c r="P539" s="464"/>
      <c r="Q539" s="464"/>
      <c r="R539" s="461"/>
      <c r="S539" s="461"/>
      <c r="T539" s="354"/>
      <c r="U539" s="354"/>
      <c r="V539" s="465"/>
      <c r="W539" s="354"/>
      <c r="X539" s="354"/>
      <c r="Y539" s="354"/>
      <c r="Z539" s="354"/>
      <c r="AA539" s="354"/>
      <c r="AB539" s="354"/>
      <c r="AC539" s="354"/>
    </row>
    <row r="540">
      <c r="A540" s="354"/>
      <c r="B540" s="354"/>
      <c r="C540" s="461"/>
      <c r="D540" s="461"/>
      <c r="E540" s="461"/>
      <c r="F540" s="462"/>
      <c r="G540" s="461"/>
      <c r="H540" s="461"/>
      <c r="I540" s="461"/>
      <c r="J540" s="461"/>
      <c r="K540" s="461"/>
      <c r="L540" s="461"/>
      <c r="M540" s="461"/>
      <c r="N540" s="461"/>
      <c r="O540" s="463"/>
      <c r="P540" s="464"/>
      <c r="Q540" s="464"/>
      <c r="R540" s="461"/>
      <c r="S540" s="461"/>
      <c r="T540" s="354"/>
      <c r="U540" s="354"/>
      <c r="V540" s="465"/>
      <c r="W540" s="354"/>
      <c r="X540" s="354"/>
      <c r="Y540" s="354"/>
      <c r="Z540" s="354"/>
      <c r="AA540" s="354"/>
      <c r="AB540" s="354"/>
      <c r="AC540" s="354"/>
    </row>
    <row r="541">
      <c r="A541" s="354"/>
      <c r="B541" s="354"/>
      <c r="C541" s="461"/>
      <c r="D541" s="461"/>
      <c r="E541" s="461"/>
      <c r="F541" s="462"/>
      <c r="G541" s="461"/>
      <c r="H541" s="461"/>
      <c r="I541" s="461"/>
      <c r="J541" s="461"/>
      <c r="K541" s="461"/>
      <c r="L541" s="461"/>
      <c r="M541" s="461"/>
      <c r="N541" s="461"/>
      <c r="O541" s="463"/>
      <c r="P541" s="464"/>
      <c r="Q541" s="464"/>
      <c r="R541" s="461"/>
      <c r="S541" s="461"/>
      <c r="T541" s="354"/>
      <c r="U541" s="354"/>
      <c r="V541" s="465"/>
      <c r="W541" s="354"/>
      <c r="X541" s="354"/>
      <c r="Y541" s="354"/>
      <c r="Z541" s="354"/>
      <c r="AA541" s="354"/>
      <c r="AB541" s="354"/>
      <c r="AC541" s="354"/>
    </row>
    <row r="542">
      <c r="A542" s="354"/>
      <c r="B542" s="354"/>
      <c r="C542" s="461"/>
      <c r="D542" s="461"/>
      <c r="E542" s="461"/>
      <c r="F542" s="462"/>
      <c r="G542" s="461"/>
      <c r="H542" s="461"/>
      <c r="I542" s="461"/>
      <c r="J542" s="461"/>
      <c r="K542" s="461"/>
      <c r="L542" s="461"/>
      <c r="M542" s="461"/>
      <c r="N542" s="461"/>
      <c r="O542" s="463"/>
      <c r="P542" s="464"/>
      <c r="Q542" s="464"/>
      <c r="R542" s="461"/>
      <c r="S542" s="461"/>
      <c r="T542" s="354"/>
      <c r="U542" s="354"/>
      <c r="V542" s="465"/>
      <c r="W542" s="354"/>
      <c r="X542" s="354"/>
      <c r="Y542" s="354"/>
      <c r="Z542" s="354"/>
      <c r="AA542" s="354"/>
      <c r="AB542" s="354"/>
      <c r="AC542" s="354"/>
    </row>
    <row r="543">
      <c r="A543" s="354"/>
      <c r="B543" s="354"/>
      <c r="C543" s="461"/>
      <c r="D543" s="461"/>
      <c r="E543" s="461"/>
      <c r="F543" s="462"/>
      <c r="G543" s="461"/>
      <c r="H543" s="461"/>
      <c r="I543" s="461"/>
      <c r="J543" s="461"/>
      <c r="K543" s="461"/>
      <c r="L543" s="461"/>
      <c r="M543" s="461"/>
      <c r="N543" s="461"/>
      <c r="O543" s="463"/>
      <c r="P543" s="464"/>
      <c r="Q543" s="464"/>
      <c r="R543" s="461"/>
      <c r="S543" s="461"/>
      <c r="T543" s="354"/>
      <c r="U543" s="354"/>
      <c r="V543" s="465"/>
      <c r="W543" s="354"/>
      <c r="X543" s="354"/>
      <c r="Y543" s="354"/>
      <c r="Z543" s="354"/>
      <c r="AA543" s="354"/>
      <c r="AB543" s="354"/>
      <c r="AC543" s="354"/>
    </row>
    <row r="544">
      <c r="A544" s="354"/>
      <c r="B544" s="354"/>
      <c r="C544" s="461"/>
      <c r="D544" s="461"/>
      <c r="E544" s="461"/>
      <c r="F544" s="462"/>
      <c r="G544" s="461"/>
      <c r="H544" s="461"/>
      <c r="I544" s="461"/>
      <c r="J544" s="461"/>
      <c r="K544" s="461"/>
      <c r="L544" s="461"/>
      <c r="M544" s="461"/>
      <c r="N544" s="461"/>
      <c r="O544" s="463"/>
      <c r="P544" s="464"/>
      <c r="Q544" s="464"/>
      <c r="R544" s="461"/>
      <c r="S544" s="461"/>
      <c r="T544" s="354"/>
      <c r="U544" s="354"/>
      <c r="V544" s="465"/>
      <c r="W544" s="354"/>
      <c r="X544" s="354"/>
      <c r="Y544" s="354"/>
      <c r="Z544" s="354"/>
      <c r="AA544" s="354"/>
      <c r="AB544" s="354"/>
      <c r="AC544" s="354"/>
    </row>
    <row r="545">
      <c r="A545" s="354"/>
      <c r="B545" s="354"/>
      <c r="C545" s="461"/>
      <c r="D545" s="461"/>
      <c r="E545" s="461"/>
      <c r="F545" s="462"/>
      <c r="G545" s="461"/>
      <c r="H545" s="461"/>
      <c r="I545" s="461"/>
      <c r="J545" s="461"/>
      <c r="K545" s="461"/>
      <c r="L545" s="461"/>
      <c r="M545" s="461"/>
      <c r="N545" s="461"/>
      <c r="O545" s="463"/>
      <c r="P545" s="464"/>
      <c r="Q545" s="464"/>
      <c r="R545" s="461"/>
      <c r="S545" s="461"/>
      <c r="T545" s="354"/>
      <c r="U545" s="354"/>
      <c r="V545" s="465"/>
      <c r="W545" s="354"/>
      <c r="X545" s="354"/>
      <c r="Y545" s="354"/>
      <c r="Z545" s="354"/>
      <c r="AA545" s="354"/>
      <c r="AB545" s="354"/>
      <c r="AC545" s="354"/>
    </row>
    <row r="546">
      <c r="A546" s="354"/>
      <c r="B546" s="354"/>
      <c r="C546" s="461"/>
      <c r="D546" s="461"/>
      <c r="E546" s="461"/>
      <c r="F546" s="462"/>
      <c r="G546" s="461"/>
      <c r="H546" s="461"/>
      <c r="I546" s="461"/>
      <c r="J546" s="461"/>
      <c r="K546" s="461"/>
      <c r="L546" s="461"/>
      <c r="M546" s="461"/>
      <c r="N546" s="461"/>
      <c r="O546" s="463"/>
      <c r="P546" s="464"/>
      <c r="Q546" s="464"/>
      <c r="R546" s="461"/>
      <c r="S546" s="461"/>
      <c r="T546" s="354"/>
      <c r="U546" s="354"/>
      <c r="V546" s="465"/>
      <c r="W546" s="354"/>
      <c r="X546" s="354"/>
      <c r="Y546" s="354"/>
      <c r="Z546" s="354"/>
      <c r="AA546" s="354"/>
      <c r="AB546" s="354"/>
      <c r="AC546" s="354"/>
    </row>
    <row r="547">
      <c r="A547" s="354"/>
      <c r="B547" s="354"/>
      <c r="C547" s="461"/>
      <c r="D547" s="461"/>
      <c r="E547" s="461"/>
      <c r="F547" s="462"/>
      <c r="G547" s="461"/>
      <c r="H547" s="461"/>
      <c r="I547" s="461"/>
      <c r="J547" s="461"/>
      <c r="K547" s="461"/>
      <c r="L547" s="461"/>
      <c r="M547" s="461"/>
      <c r="N547" s="461"/>
      <c r="O547" s="463"/>
      <c r="P547" s="464"/>
      <c r="Q547" s="464"/>
      <c r="R547" s="461"/>
      <c r="S547" s="461"/>
      <c r="T547" s="354"/>
      <c r="U547" s="354"/>
      <c r="V547" s="465"/>
      <c r="W547" s="354"/>
      <c r="X547" s="354"/>
      <c r="Y547" s="354"/>
      <c r="Z547" s="354"/>
      <c r="AA547" s="354"/>
      <c r="AB547" s="354"/>
      <c r="AC547" s="354"/>
    </row>
    <row r="548">
      <c r="A548" s="354"/>
      <c r="B548" s="354"/>
      <c r="C548" s="461"/>
      <c r="D548" s="461"/>
      <c r="E548" s="461"/>
      <c r="F548" s="462"/>
      <c r="G548" s="461"/>
      <c r="H548" s="461"/>
      <c r="I548" s="461"/>
      <c r="J548" s="461"/>
      <c r="K548" s="461"/>
      <c r="L548" s="461"/>
      <c r="M548" s="461"/>
      <c r="N548" s="461"/>
      <c r="O548" s="463"/>
      <c r="P548" s="464"/>
      <c r="Q548" s="464"/>
      <c r="R548" s="461"/>
      <c r="S548" s="461"/>
      <c r="T548" s="354"/>
      <c r="U548" s="354"/>
      <c r="V548" s="465"/>
      <c r="W548" s="354"/>
      <c r="X548" s="354"/>
      <c r="Y548" s="354"/>
      <c r="Z548" s="354"/>
      <c r="AA548" s="354"/>
      <c r="AB548" s="354"/>
      <c r="AC548" s="354"/>
    </row>
    <row r="549">
      <c r="A549" s="354"/>
      <c r="B549" s="354"/>
      <c r="C549" s="461"/>
      <c r="D549" s="461"/>
      <c r="E549" s="461"/>
      <c r="F549" s="462"/>
      <c r="G549" s="461"/>
      <c r="H549" s="461"/>
      <c r="I549" s="461"/>
      <c r="J549" s="461"/>
      <c r="K549" s="461"/>
      <c r="L549" s="461"/>
      <c r="M549" s="461"/>
      <c r="N549" s="461"/>
      <c r="O549" s="463"/>
      <c r="P549" s="464"/>
      <c r="Q549" s="464"/>
      <c r="R549" s="461"/>
      <c r="S549" s="461"/>
      <c r="T549" s="354"/>
      <c r="U549" s="354"/>
      <c r="V549" s="465"/>
      <c r="W549" s="354"/>
      <c r="X549" s="354"/>
      <c r="Y549" s="354"/>
      <c r="Z549" s="354"/>
      <c r="AA549" s="354"/>
      <c r="AB549" s="354"/>
      <c r="AC549" s="354"/>
    </row>
    <row r="550">
      <c r="A550" s="354"/>
      <c r="B550" s="354"/>
      <c r="C550" s="461"/>
      <c r="D550" s="461"/>
      <c r="E550" s="461"/>
      <c r="F550" s="462"/>
      <c r="G550" s="461"/>
      <c r="H550" s="461"/>
      <c r="I550" s="461"/>
      <c r="J550" s="461"/>
      <c r="K550" s="461"/>
      <c r="L550" s="461"/>
      <c r="M550" s="461"/>
      <c r="N550" s="461"/>
      <c r="O550" s="463"/>
      <c r="P550" s="464"/>
      <c r="Q550" s="464"/>
      <c r="R550" s="461"/>
      <c r="S550" s="461"/>
      <c r="T550" s="354"/>
      <c r="U550" s="354"/>
      <c r="V550" s="465"/>
      <c r="W550" s="354"/>
      <c r="X550" s="354"/>
      <c r="Y550" s="354"/>
      <c r="Z550" s="354"/>
      <c r="AA550" s="354"/>
      <c r="AB550" s="354"/>
      <c r="AC550" s="354"/>
    </row>
    <row r="551">
      <c r="A551" s="354"/>
      <c r="B551" s="354"/>
      <c r="C551" s="461"/>
      <c r="D551" s="461"/>
      <c r="E551" s="461"/>
      <c r="F551" s="462"/>
      <c r="G551" s="461"/>
      <c r="H551" s="461"/>
      <c r="I551" s="461"/>
      <c r="J551" s="461"/>
      <c r="K551" s="461"/>
      <c r="L551" s="461"/>
      <c r="M551" s="461"/>
      <c r="N551" s="461"/>
      <c r="O551" s="463"/>
      <c r="P551" s="464"/>
      <c r="Q551" s="464"/>
      <c r="R551" s="461"/>
      <c r="S551" s="461"/>
      <c r="T551" s="354"/>
      <c r="U551" s="354"/>
      <c r="V551" s="465"/>
      <c r="W551" s="354"/>
      <c r="X551" s="354"/>
      <c r="Y551" s="354"/>
      <c r="Z551" s="354"/>
      <c r="AA551" s="354"/>
      <c r="AB551" s="354"/>
      <c r="AC551" s="354"/>
    </row>
    <row r="552">
      <c r="A552" s="354"/>
      <c r="B552" s="354"/>
      <c r="C552" s="461"/>
      <c r="D552" s="461"/>
      <c r="E552" s="461"/>
      <c r="F552" s="462"/>
      <c r="G552" s="461"/>
      <c r="H552" s="461"/>
      <c r="I552" s="461"/>
      <c r="J552" s="461"/>
      <c r="K552" s="461"/>
      <c r="L552" s="461"/>
      <c r="M552" s="461"/>
      <c r="N552" s="461"/>
      <c r="O552" s="463"/>
      <c r="P552" s="464"/>
      <c r="Q552" s="464"/>
      <c r="R552" s="461"/>
      <c r="S552" s="461"/>
      <c r="T552" s="354"/>
      <c r="U552" s="354"/>
      <c r="V552" s="465"/>
      <c r="W552" s="354"/>
      <c r="X552" s="354"/>
      <c r="Y552" s="354"/>
      <c r="Z552" s="354"/>
      <c r="AA552" s="354"/>
      <c r="AB552" s="354"/>
      <c r="AC552" s="354"/>
    </row>
    <row r="553">
      <c r="A553" s="354"/>
      <c r="B553" s="354"/>
      <c r="C553" s="461"/>
      <c r="D553" s="461"/>
      <c r="E553" s="461"/>
      <c r="F553" s="462"/>
      <c r="G553" s="461"/>
      <c r="H553" s="461"/>
      <c r="I553" s="461"/>
      <c r="J553" s="461"/>
      <c r="K553" s="461"/>
      <c r="L553" s="461"/>
      <c r="M553" s="461"/>
      <c r="N553" s="461"/>
      <c r="O553" s="463"/>
      <c r="P553" s="464"/>
      <c r="Q553" s="464"/>
      <c r="R553" s="461"/>
      <c r="S553" s="461"/>
      <c r="T553" s="354"/>
      <c r="U553" s="354"/>
      <c r="V553" s="465"/>
      <c r="W553" s="354"/>
      <c r="X553" s="354"/>
      <c r="Y553" s="354"/>
      <c r="Z553" s="354"/>
      <c r="AA553" s="354"/>
      <c r="AB553" s="354"/>
      <c r="AC553" s="354"/>
    </row>
    <row r="554">
      <c r="A554" s="354"/>
      <c r="B554" s="354"/>
      <c r="C554" s="461"/>
      <c r="D554" s="461"/>
      <c r="E554" s="461"/>
      <c r="F554" s="462"/>
      <c r="G554" s="461"/>
      <c r="H554" s="461"/>
      <c r="I554" s="461"/>
      <c r="J554" s="461"/>
      <c r="K554" s="461"/>
      <c r="L554" s="461"/>
      <c r="M554" s="461"/>
      <c r="N554" s="461"/>
      <c r="O554" s="463"/>
      <c r="P554" s="464"/>
      <c r="Q554" s="464"/>
      <c r="R554" s="461"/>
      <c r="S554" s="461"/>
      <c r="T554" s="354"/>
      <c r="U554" s="354"/>
      <c r="V554" s="465"/>
      <c r="W554" s="354"/>
      <c r="X554" s="354"/>
      <c r="Y554" s="354"/>
      <c r="Z554" s="354"/>
      <c r="AA554" s="354"/>
      <c r="AB554" s="354"/>
      <c r="AC554" s="354"/>
    </row>
    <row r="555">
      <c r="A555" s="354"/>
      <c r="B555" s="354"/>
      <c r="C555" s="461"/>
      <c r="D555" s="461"/>
      <c r="E555" s="461"/>
      <c r="F555" s="462"/>
      <c r="G555" s="461"/>
      <c r="H555" s="461"/>
      <c r="I555" s="461"/>
      <c r="J555" s="461"/>
      <c r="K555" s="461"/>
      <c r="L555" s="461"/>
      <c r="M555" s="461"/>
      <c r="N555" s="461"/>
      <c r="O555" s="463"/>
      <c r="P555" s="464"/>
      <c r="Q555" s="464"/>
      <c r="R555" s="461"/>
      <c r="S555" s="461"/>
      <c r="T555" s="354"/>
      <c r="U555" s="354"/>
      <c r="V555" s="465"/>
      <c r="W555" s="354"/>
      <c r="X555" s="354"/>
      <c r="Y555" s="354"/>
      <c r="Z555" s="354"/>
      <c r="AA555" s="354"/>
      <c r="AB555" s="354"/>
      <c r="AC555" s="354"/>
    </row>
    <row r="556">
      <c r="A556" s="354"/>
      <c r="B556" s="354"/>
      <c r="C556" s="461"/>
      <c r="D556" s="461"/>
      <c r="E556" s="461"/>
      <c r="F556" s="462"/>
      <c r="G556" s="461"/>
      <c r="H556" s="461"/>
      <c r="I556" s="461"/>
      <c r="J556" s="461"/>
      <c r="K556" s="461"/>
      <c r="L556" s="461"/>
      <c r="M556" s="461"/>
      <c r="N556" s="461"/>
      <c r="O556" s="463"/>
      <c r="P556" s="464"/>
      <c r="Q556" s="464"/>
      <c r="R556" s="461"/>
      <c r="S556" s="461"/>
      <c r="T556" s="354"/>
      <c r="U556" s="354"/>
      <c r="V556" s="465"/>
      <c r="W556" s="354"/>
      <c r="X556" s="354"/>
      <c r="Y556" s="354"/>
      <c r="Z556" s="354"/>
      <c r="AA556" s="354"/>
      <c r="AB556" s="354"/>
      <c r="AC556" s="354"/>
    </row>
    <row r="557">
      <c r="A557" s="354"/>
      <c r="B557" s="354"/>
      <c r="C557" s="461"/>
      <c r="D557" s="461"/>
      <c r="E557" s="461"/>
      <c r="F557" s="462"/>
      <c r="G557" s="461"/>
      <c r="H557" s="461"/>
      <c r="I557" s="461"/>
      <c r="J557" s="461"/>
      <c r="K557" s="461"/>
      <c r="L557" s="461"/>
      <c r="M557" s="461"/>
      <c r="N557" s="461"/>
      <c r="O557" s="463"/>
      <c r="P557" s="464"/>
      <c r="Q557" s="464"/>
      <c r="R557" s="461"/>
      <c r="S557" s="461"/>
      <c r="T557" s="354"/>
      <c r="U557" s="354"/>
      <c r="V557" s="465"/>
      <c r="W557" s="354"/>
      <c r="X557" s="354"/>
      <c r="Y557" s="354"/>
      <c r="Z557" s="354"/>
      <c r="AA557" s="354"/>
      <c r="AB557" s="354"/>
      <c r="AC557" s="354"/>
    </row>
    <row r="558">
      <c r="A558" s="354"/>
      <c r="B558" s="354"/>
      <c r="C558" s="461"/>
      <c r="D558" s="461"/>
      <c r="E558" s="461"/>
      <c r="F558" s="462"/>
      <c r="G558" s="461"/>
      <c r="H558" s="461"/>
      <c r="I558" s="461"/>
      <c r="J558" s="461"/>
      <c r="K558" s="461"/>
      <c r="L558" s="461"/>
      <c r="M558" s="461"/>
      <c r="N558" s="461"/>
      <c r="O558" s="463"/>
      <c r="P558" s="464"/>
      <c r="Q558" s="464"/>
      <c r="R558" s="461"/>
      <c r="S558" s="461"/>
      <c r="T558" s="354"/>
      <c r="U558" s="354"/>
      <c r="V558" s="465"/>
      <c r="W558" s="354"/>
      <c r="X558" s="354"/>
      <c r="Y558" s="354"/>
      <c r="Z558" s="354"/>
      <c r="AA558" s="354"/>
      <c r="AB558" s="354"/>
      <c r="AC558" s="354"/>
    </row>
    <row r="559">
      <c r="A559" s="354"/>
      <c r="B559" s="354"/>
      <c r="C559" s="461"/>
      <c r="D559" s="461"/>
      <c r="E559" s="461"/>
      <c r="F559" s="462"/>
      <c r="G559" s="461"/>
      <c r="H559" s="461"/>
      <c r="I559" s="461"/>
      <c r="J559" s="461"/>
      <c r="K559" s="461"/>
      <c r="L559" s="461"/>
      <c r="M559" s="461"/>
      <c r="N559" s="461"/>
      <c r="O559" s="463"/>
      <c r="P559" s="464"/>
      <c r="Q559" s="464"/>
      <c r="R559" s="461"/>
      <c r="S559" s="461"/>
      <c r="T559" s="354"/>
      <c r="U559" s="354"/>
      <c r="V559" s="465"/>
      <c r="W559" s="354"/>
      <c r="X559" s="354"/>
      <c r="Y559" s="354"/>
      <c r="Z559" s="354"/>
      <c r="AA559" s="354"/>
      <c r="AB559" s="354"/>
      <c r="AC559" s="354"/>
    </row>
    <row r="560">
      <c r="A560" s="354"/>
      <c r="B560" s="354"/>
      <c r="C560" s="461"/>
      <c r="D560" s="461"/>
      <c r="E560" s="461"/>
      <c r="F560" s="462"/>
      <c r="G560" s="461"/>
      <c r="H560" s="461"/>
      <c r="I560" s="461"/>
      <c r="J560" s="461"/>
      <c r="K560" s="461"/>
      <c r="L560" s="461"/>
      <c r="M560" s="461"/>
      <c r="N560" s="461"/>
      <c r="O560" s="463"/>
      <c r="P560" s="464"/>
      <c r="Q560" s="464"/>
      <c r="R560" s="461"/>
      <c r="S560" s="461"/>
      <c r="T560" s="354"/>
      <c r="U560" s="354"/>
      <c r="V560" s="465"/>
      <c r="W560" s="354"/>
      <c r="X560" s="354"/>
      <c r="Y560" s="354"/>
      <c r="Z560" s="354"/>
      <c r="AA560" s="354"/>
      <c r="AB560" s="354"/>
      <c r="AC560" s="354"/>
    </row>
    <row r="561">
      <c r="A561" s="354"/>
      <c r="B561" s="354"/>
      <c r="C561" s="461"/>
      <c r="D561" s="461"/>
      <c r="E561" s="461"/>
      <c r="F561" s="462"/>
      <c r="G561" s="461"/>
      <c r="H561" s="461"/>
      <c r="I561" s="461"/>
      <c r="J561" s="461"/>
      <c r="K561" s="461"/>
      <c r="L561" s="461"/>
      <c r="M561" s="461"/>
      <c r="N561" s="461"/>
      <c r="O561" s="463"/>
      <c r="P561" s="464"/>
      <c r="Q561" s="464"/>
      <c r="R561" s="461"/>
      <c r="S561" s="461"/>
      <c r="T561" s="354"/>
      <c r="U561" s="354"/>
      <c r="V561" s="465"/>
      <c r="W561" s="354"/>
      <c r="X561" s="354"/>
      <c r="Y561" s="354"/>
      <c r="Z561" s="354"/>
      <c r="AA561" s="354"/>
      <c r="AB561" s="354"/>
      <c r="AC561" s="354"/>
    </row>
    <row r="562">
      <c r="A562" s="354"/>
      <c r="B562" s="354"/>
      <c r="C562" s="461"/>
      <c r="D562" s="461"/>
      <c r="E562" s="461"/>
      <c r="F562" s="462"/>
      <c r="G562" s="461"/>
      <c r="H562" s="461"/>
      <c r="I562" s="461"/>
      <c r="J562" s="461"/>
      <c r="K562" s="461"/>
      <c r="L562" s="461"/>
      <c r="M562" s="461"/>
      <c r="N562" s="461"/>
      <c r="O562" s="463"/>
      <c r="P562" s="464"/>
      <c r="Q562" s="464"/>
      <c r="R562" s="461"/>
      <c r="S562" s="461"/>
      <c r="T562" s="354"/>
      <c r="U562" s="354"/>
      <c r="V562" s="465"/>
      <c r="W562" s="354"/>
      <c r="X562" s="354"/>
      <c r="Y562" s="354"/>
      <c r="Z562" s="354"/>
      <c r="AA562" s="354"/>
      <c r="AB562" s="354"/>
      <c r="AC562" s="354"/>
    </row>
    <row r="563">
      <c r="A563" s="354"/>
      <c r="B563" s="354"/>
      <c r="C563" s="461"/>
      <c r="D563" s="461"/>
      <c r="E563" s="461"/>
      <c r="F563" s="462"/>
      <c r="G563" s="461"/>
      <c r="H563" s="461"/>
      <c r="I563" s="461"/>
      <c r="J563" s="461"/>
      <c r="K563" s="461"/>
      <c r="L563" s="461"/>
      <c r="M563" s="461"/>
      <c r="N563" s="461"/>
      <c r="O563" s="463"/>
      <c r="P563" s="464"/>
      <c r="Q563" s="464"/>
      <c r="R563" s="461"/>
      <c r="S563" s="461"/>
      <c r="T563" s="354"/>
      <c r="U563" s="354"/>
      <c r="V563" s="465"/>
      <c r="W563" s="354"/>
      <c r="X563" s="354"/>
      <c r="Y563" s="354"/>
      <c r="Z563" s="354"/>
      <c r="AA563" s="354"/>
      <c r="AB563" s="354"/>
      <c r="AC563" s="354"/>
    </row>
    <row r="564">
      <c r="A564" s="354"/>
      <c r="B564" s="354"/>
      <c r="C564" s="461"/>
      <c r="D564" s="461"/>
      <c r="E564" s="461"/>
      <c r="F564" s="462"/>
      <c r="G564" s="461"/>
      <c r="H564" s="461"/>
      <c r="I564" s="461"/>
      <c r="J564" s="461"/>
      <c r="K564" s="461"/>
      <c r="L564" s="461"/>
      <c r="M564" s="461"/>
      <c r="N564" s="461"/>
      <c r="O564" s="463"/>
      <c r="P564" s="464"/>
      <c r="Q564" s="464"/>
      <c r="R564" s="461"/>
      <c r="S564" s="461"/>
      <c r="T564" s="354"/>
      <c r="U564" s="354"/>
      <c r="V564" s="465"/>
      <c r="W564" s="354"/>
      <c r="X564" s="354"/>
      <c r="Y564" s="354"/>
      <c r="Z564" s="354"/>
      <c r="AA564" s="354"/>
      <c r="AB564" s="354"/>
      <c r="AC564" s="354"/>
    </row>
    <row r="565">
      <c r="A565" s="354"/>
      <c r="B565" s="354"/>
      <c r="C565" s="461"/>
      <c r="D565" s="461"/>
      <c r="E565" s="461"/>
      <c r="F565" s="462"/>
      <c r="G565" s="461"/>
      <c r="H565" s="461"/>
      <c r="I565" s="461"/>
      <c r="J565" s="461"/>
      <c r="K565" s="461"/>
      <c r="L565" s="461"/>
      <c r="M565" s="461"/>
      <c r="N565" s="461"/>
      <c r="O565" s="463"/>
      <c r="P565" s="464"/>
      <c r="Q565" s="464"/>
      <c r="R565" s="461"/>
      <c r="S565" s="461"/>
      <c r="T565" s="354"/>
      <c r="U565" s="354"/>
      <c r="V565" s="465"/>
      <c r="W565" s="354"/>
      <c r="X565" s="354"/>
      <c r="Y565" s="354"/>
      <c r="Z565" s="354"/>
      <c r="AA565" s="354"/>
      <c r="AB565" s="354"/>
      <c r="AC565" s="354"/>
    </row>
    <row r="566">
      <c r="A566" s="354"/>
      <c r="B566" s="354"/>
      <c r="C566" s="461"/>
      <c r="D566" s="461"/>
      <c r="E566" s="461"/>
      <c r="F566" s="462"/>
      <c r="G566" s="461"/>
      <c r="H566" s="461"/>
      <c r="I566" s="461"/>
      <c r="J566" s="461"/>
      <c r="K566" s="461"/>
      <c r="L566" s="461"/>
      <c r="M566" s="461"/>
      <c r="N566" s="461"/>
      <c r="O566" s="463"/>
      <c r="P566" s="464"/>
      <c r="Q566" s="464"/>
      <c r="R566" s="461"/>
      <c r="S566" s="461"/>
      <c r="T566" s="354"/>
      <c r="U566" s="354"/>
      <c r="V566" s="465"/>
      <c r="W566" s="354"/>
      <c r="X566" s="354"/>
      <c r="Y566" s="354"/>
      <c r="Z566" s="354"/>
      <c r="AA566" s="354"/>
      <c r="AB566" s="354"/>
      <c r="AC566" s="354"/>
    </row>
    <row r="567">
      <c r="A567" s="354"/>
      <c r="B567" s="354"/>
      <c r="C567" s="461"/>
      <c r="D567" s="461"/>
      <c r="E567" s="461"/>
      <c r="F567" s="462"/>
      <c r="G567" s="461"/>
      <c r="H567" s="461"/>
      <c r="I567" s="461"/>
      <c r="J567" s="461"/>
      <c r="K567" s="461"/>
      <c r="L567" s="461"/>
      <c r="M567" s="461"/>
      <c r="N567" s="461"/>
      <c r="O567" s="463"/>
      <c r="P567" s="464"/>
      <c r="Q567" s="464"/>
      <c r="R567" s="461"/>
      <c r="S567" s="461"/>
      <c r="T567" s="354"/>
      <c r="U567" s="354"/>
      <c r="V567" s="465"/>
      <c r="W567" s="354"/>
      <c r="X567" s="354"/>
      <c r="Y567" s="354"/>
      <c r="Z567" s="354"/>
      <c r="AA567" s="354"/>
      <c r="AB567" s="354"/>
      <c r="AC567" s="354"/>
    </row>
    <row r="568">
      <c r="A568" s="354"/>
      <c r="B568" s="354"/>
      <c r="C568" s="461"/>
      <c r="D568" s="461"/>
      <c r="E568" s="461"/>
      <c r="F568" s="462"/>
      <c r="G568" s="461"/>
      <c r="H568" s="461"/>
      <c r="I568" s="461"/>
      <c r="J568" s="461"/>
      <c r="K568" s="461"/>
      <c r="L568" s="461"/>
      <c r="M568" s="461"/>
      <c r="N568" s="461"/>
      <c r="O568" s="463"/>
      <c r="P568" s="464"/>
      <c r="Q568" s="464"/>
      <c r="R568" s="461"/>
      <c r="S568" s="461"/>
      <c r="T568" s="354"/>
      <c r="U568" s="354"/>
      <c r="V568" s="465"/>
      <c r="W568" s="354"/>
      <c r="X568" s="354"/>
      <c r="Y568" s="354"/>
      <c r="Z568" s="354"/>
      <c r="AA568" s="354"/>
      <c r="AB568" s="354"/>
      <c r="AC568" s="354"/>
    </row>
    <row r="569">
      <c r="A569" s="354"/>
      <c r="B569" s="354"/>
      <c r="C569" s="461"/>
      <c r="D569" s="461"/>
      <c r="E569" s="461"/>
      <c r="F569" s="462"/>
      <c r="G569" s="461"/>
      <c r="H569" s="461"/>
      <c r="I569" s="461"/>
      <c r="J569" s="461"/>
      <c r="K569" s="461"/>
      <c r="L569" s="461"/>
      <c r="M569" s="461"/>
      <c r="N569" s="461"/>
      <c r="O569" s="463"/>
      <c r="P569" s="464"/>
      <c r="Q569" s="464"/>
      <c r="R569" s="461"/>
      <c r="S569" s="461"/>
      <c r="T569" s="354"/>
      <c r="U569" s="354"/>
      <c r="V569" s="465"/>
      <c r="W569" s="354"/>
      <c r="X569" s="354"/>
      <c r="Y569" s="354"/>
      <c r="Z569" s="354"/>
      <c r="AA569" s="354"/>
      <c r="AB569" s="354"/>
      <c r="AC569" s="354"/>
    </row>
    <row r="570">
      <c r="A570" s="354"/>
      <c r="B570" s="354"/>
      <c r="C570" s="461"/>
      <c r="D570" s="461"/>
      <c r="E570" s="461"/>
      <c r="F570" s="462"/>
      <c r="G570" s="461"/>
      <c r="H570" s="461"/>
      <c r="I570" s="461"/>
      <c r="J570" s="461"/>
      <c r="K570" s="461"/>
      <c r="L570" s="461"/>
      <c r="M570" s="461"/>
      <c r="N570" s="461"/>
      <c r="O570" s="463"/>
      <c r="P570" s="464"/>
      <c r="Q570" s="464"/>
      <c r="R570" s="461"/>
      <c r="S570" s="461"/>
      <c r="T570" s="354"/>
      <c r="U570" s="354"/>
      <c r="V570" s="465"/>
      <c r="W570" s="354"/>
      <c r="X570" s="354"/>
      <c r="Y570" s="354"/>
      <c r="Z570" s="354"/>
      <c r="AA570" s="354"/>
      <c r="AB570" s="354"/>
      <c r="AC570" s="354"/>
    </row>
    <row r="571">
      <c r="A571" s="354"/>
      <c r="B571" s="354"/>
      <c r="C571" s="461"/>
      <c r="D571" s="461"/>
      <c r="E571" s="461"/>
      <c r="F571" s="462"/>
      <c r="G571" s="461"/>
      <c r="H571" s="461"/>
      <c r="I571" s="461"/>
      <c r="J571" s="461"/>
      <c r="K571" s="461"/>
      <c r="L571" s="461"/>
      <c r="M571" s="461"/>
      <c r="N571" s="461"/>
      <c r="O571" s="463"/>
      <c r="P571" s="464"/>
      <c r="Q571" s="464"/>
      <c r="R571" s="461"/>
      <c r="S571" s="461"/>
      <c r="T571" s="354"/>
      <c r="U571" s="354"/>
      <c r="V571" s="465"/>
      <c r="W571" s="354"/>
      <c r="X571" s="354"/>
      <c r="Y571" s="354"/>
      <c r="Z571" s="354"/>
      <c r="AA571" s="354"/>
      <c r="AB571" s="354"/>
      <c r="AC571" s="354"/>
    </row>
    <row r="572">
      <c r="A572" s="354"/>
      <c r="B572" s="354"/>
      <c r="C572" s="461"/>
      <c r="D572" s="461"/>
      <c r="E572" s="461"/>
      <c r="F572" s="462"/>
      <c r="G572" s="461"/>
      <c r="H572" s="461"/>
      <c r="I572" s="461"/>
      <c r="J572" s="461"/>
      <c r="K572" s="461"/>
      <c r="L572" s="461"/>
      <c r="M572" s="461"/>
      <c r="N572" s="461"/>
      <c r="O572" s="463"/>
      <c r="P572" s="464"/>
      <c r="Q572" s="464"/>
      <c r="R572" s="461"/>
      <c r="S572" s="461"/>
      <c r="T572" s="354"/>
      <c r="U572" s="354"/>
      <c r="V572" s="465"/>
      <c r="W572" s="354"/>
      <c r="X572" s="354"/>
      <c r="Y572" s="354"/>
      <c r="Z572" s="354"/>
      <c r="AA572" s="354"/>
      <c r="AB572" s="354"/>
      <c r="AC572" s="354"/>
    </row>
    <row r="573">
      <c r="A573" s="354"/>
      <c r="B573" s="354"/>
      <c r="C573" s="461"/>
      <c r="D573" s="461"/>
      <c r="E573" s="461"/>
      <c r="F573" s="462"/>
      <c r="G573" s="461"/>
      <c r="H573" s="461"/>
      <c r="I573" s="461"/>
      <c r="J573" s="461"/>
      <c r="K573" s="461"/>
      <c r="L573" s="461"/>
      <c r="M573" s="461"/>
      <c r="N573" s="461"/>
      <c r="O573" s="463"/>
      <c r="P573" s="464"/>
      <c r="Q573" s="464"/>
      <c r="R573" s="461"/>
      <c r="S573" s="461"/>
      <c r="T573" s="354"/>
      <c r="U573" s="354"/>
      <c r="V573" s="465"/>
      <c r="W573" s="354"/>
      <c r="X573" s="354"/>
      <c r="Y573" s="354"/>
      <c r="Z573" s="354"/>
      <c r="AA573" s="354"/>
      <c r="AB573" s="354"/>
      <c r="AC573" s="354"/>
    </row>
    <row r="574">
      <c r="A574" s="354"/>
      <c r="B574" s="354"/>
      <c r="C574" s="461"/>
      <c r="D574" s="461"/>
      <c r="E574" s="461"/>
      <c r="F574" s="462"/>
      <c r="G574" s="461"/>
      <c r="H574" s="461"/>
      <c r="I574" s="461"/>
      <c r="J574" s="461"/>
      <c r="K574" s="461"/>
      <c r="L574" s="461"/>
      <c r="M574" s="461"/>
      <c r="N574" s="461"/>
      <c r="O574" s="463"/>
      <c r="P574" s="464"/>
      <c r="Q574" s="464"/>
      <c r="R574" s="461"/>
      <c r="S574" s="461"/>
      <c r="T574" s="354"/>
      <c r="U574" s="354"/>
      <c r="V574" s="465"/>
      <c r="W574" s="354"/>
      <c r="X574" s="354"/>
      <c r="Y574" s="354"/>
      <c r="Z574" s="354"/>
      <c r="AA574" s="354"/>
      <c r="AB574" s="354"/>
      <c r="AC574" s="354"/>
    </row>
    <row r="575">
      <c r="A575" s="354"/>
      <c r="B575" s="354"/>
      <c r="C575" s="461"/>
      <c r="D575" s="461"/>
      <c r="E575" s="461"/>
      <c r="F575" s="462"/>
      <c r="G575" s="461"/>
      <c r="H575" s="461"/>
      <c r="I575" s="461"/>
      <c r="J575" s="461"/>
      <c r="K575" s="461"/>
      <c r="L575" s="461"/>
      <c r="M575" s="461"/>
      <c r="N575" s="461"/>
      <c r="O575" s="463"/>
      <c r="P575" s="464"/>
      <c r="Q575" s="464"/>
      <c r="R575" s="461"/>
      <c r="S575" s="461"/>
      <c r="T575" s="354"/>
      <c r="U575" s="354"/>
      <c r="V575" s="465"/>
      <c r="W575" s="354"/>
      <c r="X575" s="354"/>
      <c r="Y575" s="354"/>
      <c r="Z575" s="354"/>
      <c r="AA575" s="354"/>
      <c r="AB575" s="354"/>
      <c r="AC575" s="354"/>
    </row>
    <row r="576">
      <c r="A576" s="354"/>
      <c r="B576" s="354"/>
      <c r="C576" s="461"/>
      <c r="D576" s="461"/>
      <c r="E576" s="461"/>
      <c r="F576" s="462"/>
      <c r="G576" s="461"/>
      <c r="H576" s="461"/>
      <c r="I576" s="461"/>
      <c r="J576" s="461"/>
      <c r="K576" s="461"/>
      <c r="L576" s="461"/>
      <c r="M576" s="461"/>
      <c r="N576" s="461"/>
      <c r="O576" s="463"/>
      <c r="P576" s="464"/>
      <c r="Q576" s="464"/>
      <c r="R576" s="461"/>
      <c r="S576" s="461"/>
      <c r="T576" s="354"/>
      <c r="U576" s="354"/>
      <c r="V576" s="465"/>
      <c r="W576" s="354"/>
      <c r="X576" s="354"/>
      <c r="Y576" s="354"/>
      <c r="Z576" s="354"/>
      <c r="AA576" s="354"/>
      <c r="AB576" s="354"/>
      <c r="AC576" s="354"/>
    </row>
    <row r="577">
      <c r="A577" s="354"/>
      <c r="B577" s="354"/>
      <c r="C577" s="461"/>
      <c r="D577" s="461"/>
      <c r="E577" s="461"/>
      <c r="F577" s="462"/>
      <c r="G577" s="461"/>
      <c r="H577" s="461"/>
      <c r="I577" s="461"/>
      <c r="J577" s="461"/>
      <c r="K577" s="461"/>
      <c r="L577" s="461"/>
      <c r="M577" s="461"/>
      <c r="N577" s="461"/>
      <c r="O577" s="463"/>
      <c r="P577" s="464"/>
      <c r="Q577" s="464"/>
      <c r="R577" s="461"/>
      <c r="S577" s="461"/>
      <c r="T577" s="354"/>
      <c r="U577" s="354"/>
      <c r="V577" s="465"/>
      <c r="W577" s="354"/>
      <c r="X577" s="354"/>
      <c r="Y577" s="354"/>
      <c r="Z577" s="354"/>
      <c r="AA577" s="354"/>
      <c r="AB577" s="354"/>
      <c r="AC577" s="354"/>
    </row>
    <row r="578">
      <c r="A578" s="354"/>
      <c r="B578" s="354"/>
      <c r="C578" s="461"/>
      <c r="D578" s="461"/>
      <c r="E578" s="461"/>
      <c r="F578" s="462"/>
      <c r="G578" s="461"/>
      <c r="H578" s="461"/>
      <c r="I578" s="461"/>
      <c r="J578" s="461"/>
      <c r="K578" s="461"/>
      <c r="L578" s="461"/>
      <c r="M578" s="461"/>
      <c r="N578" s="461"/>
      <c r="O578" s="463"/>
      <c r="P578" s="464"/>
      <c r="Q578" s="464"/>
      <c r="R578" s="461"/>
      <c r="S578" s="461"/>
      <c r="T578" s="354"/>
      <c r="U578" s="354"/>
      <c r="V578" s="465"/>
      <c r="W578" s="354"/>
      <c r="X578" s="354"/>
      <c r="Y578" s="354"/>
      <c r="Z578" s="354"/>
      <c r="AA578" s="354"/>
      <c r="AB578" s="354"/>
      <c r="AC578" s="354"/>
    </row>
    <row r="579">
      <c r="A579" s="354"/>
      <c r="B579" s="354"/>
      <c r="C579" s="461"/>
      <c r="D579" s="461"/>
      <c r="E579" s="461"/>
      <c r="F579" s="462"/>
      <c r="G579" s="461"/>
      <c r="H579" s="461"/>
      <c r="I579" s="461"/>
      <c r="J579" s="461"/>
      <c r="K579" s="461"/>
      <c r="L579" s="461"/>
      <c r="M579" s="461"/>
      <c r="N579" s="461"/>
      <c r="O579" s="463"/>
      <c r="P579" s="464"/>
      <c r="Q579" s="464"/>
      <c r="R579" s="461"/>
      <c r="S579" s="461"/>
      <c r="T579" s="354"/>
      <c r="U579" s="354"/>
      <c r="V579" s="465"/>
      <c r="W579" s="354"/>
      <c r="X579" s="354"/>
      <c r="Y579" s="354"/>
      <c r="Z579" s="354"/>
      <c r="AA579" s="354"/>
      <c r="AB579" s="354"/>
      <c r="AC579" s="354"/>
    </row>
    <row r="580">
      <c r="A580" s="354"/>
      <c r="B580" s="354"/>
      <c r="C580" s="461"/>
      <c r="D580" s="461"/>
      <c r="E580" s="461"/>
      <c r="F580" s="462"/>
      <c r="G580" s="461"/>
      <c r="H580" s="461"/>
      <c r="I580" s="461"/>
      <c r="J580" s="461"/>
      <c r="K580" s="461"/>
      <c r="L580" s="461"/>
      <c r="M580" s="461"/>
      <c r="N580" s="461"/>
      <c r="O580" s="463"/>
      <c r="P580" s="464"/>
      <c r="Q580" s="464"/>
      <c r="R580" s="461"/>
      <c r="S580" s="461"/>
      <c r="T580" s="354"/>
      <c r="U580" s="354"/>
      <c r="V580" s="465"/>
      <c r="W580" s="354"/>
      <c r="X580" s="354"/>
      <c r="Y580" s="354"/>
      <c r="Z580" s="354"/>
      <c r="AA580" s="354"/>
      <c r="AB580" s="354"/>
      <c r="AC580" s="354"/>
    </row>
    <row r="581">
      <c r="A581" s="354"/>
      <c r="B581" s="354"/>
      <c r="C581" s="461"/>
      <c r="D581" s="461"/>
      <c r="E581" s="461"/>
      <c r="F581" s="462"/>
      <c r="G581" s="461"/>
      <c r="H581" s="461"/>
      <c r="I581" s="461"/>
      <c r="J581" s="461"/>
      <c r="K581" s="461"/>
      <c r="L581" s="461"/>
      <c r="M581" s="461"/>
      <c r="N581" s="461"/>
      <c r="O581" s="463"/>
      <c r="P581" s="464"/>
      <c r="Q581" s="464"/>
      <c r="R581" s="461"/>
      <c r="S581" s="461"/>
      <c r="T581" s="354"/>
      <c r="U581" s="354"/>
      <c r="V581" s="465"/>
      <c r="W581" s="354"/>
      <c r="X581" s="354"/>
      <c r="Y581" s="354"/>
      <c r="Z581" s="354"/>
      <c r="AA581" s="354"/>
      <c r="AB581" s="354"/>
      <c r="AC581" s="354"/>
    </row>
    <row r="582">
      <c r="A582" s="354"/>
      <c r="B582" s="354"/>
      <c r="C582" s="461"/>
      <c r="D582" s="461"/>
      <c r="E582" s="461"/>
      <c r="F582" s="462"/>
      <c r="G582" s="461"/>
      <c r="H582" s="461"/>
      <c r="I582" s="461"/>
      <c r="J582" s="461"/>
      <c r="K582" s="461"/>
      <c r="L582" s="461"/>
      <c r="M582" s="461"/>
      <c r="N582" s="461"/>
      <c r="O582" s="463"/>
      <c r="P582" s="464"/>
      <c r="Q582" s="464"/>
      <c r="R582" s="461"/>
      <c r="S582" s="461"/>
      <c r="T582" s="354"/>
      <c r="U582" s="354"/>
      <c r="V582" s="465"/>
      <c r="W582" s="354"/>
      <c r="X582" s="354"/>
      <c r="Y582" s="354"/>
      <c r="Z582" s="354"/>
      <c r="AA582" s="354"/>
      <c r="AB582" s="354"/>
      <c r="AC582" s="354"/>
    </row>
    <row r="583">
      <c r="A583" s="354"/>
      <c r="B583" s="354"/>
      <c r="C583" s="461"/>
      <c r="D583" s="461"/>
      <c r="E583" s="461"/>
      <c r="F583" s="462"/>
      <c r="G583" s="461"/>
      <c r="H583" s="461"/>
      <c r="I583" s="461"/>
      <c r="J583" s="461"/>
      <c r="K583" s="461"/>
      <c r="L583" s="461"/>
      <c r="M583" s="461"/>
      <c r="N583" s="461"/>
      <c r="O583" s="463"/>
      <c r="P583" s="464"/>
      <c r="Q583" s="464"/>
      <c r="R583" s="461"/>
      <c r="S583" s="461"/>
      <c r="T583" s="354"/>
      <c r="U583" s="354"/>
      <c r="V583" s="465"/>
      <c r="W583" s="354"/>
      <c r="X583" s="354"/>
      <c r="Y583" s="354"/>
      <c r="Z583" s="354"/>
      <c r="AA583" s="354"/>
      <c r="AB583" s="354"/>
      <c r="AC583" s="354"/>
    </row>
    <row r="584">
      <c r="A584" s="354"/>
      <c r="B584" s="354"/>
      <c r="C584" s="461"/>
      <c r="D584" s="461"/>
      <c r="E584" s="461"/>
      <c r="F584" s="462"/>
      <c r="G584" s="461"/>
      <c r="H584" s="461"/>
      <c r="I584" s="461"/>
      <c r="J584" s="461"/>
      <c r="K584" s="461"/>
      <c r="L584" s="461"/>
      <c r="M584" s="461"/>
      <c r="N584" s="461"/>
      <c r="O584" s="463"/>
      <c r="P584" s="464"/>
      <c r="Q584" s="464"/>
      <c r="R584" s="461"/>
      <c r="S584" s="461"/>
      <c r="T584" s="354"/>
      <c r="U584" s="354"/>
      <c r="V584" s="465"/>
      <c r="W584" s="354"/>
      <c r="X584" s="354"/>
      <c r="Y584" s="354"/>
      <c r="Z584" s="354"/>
      <c r="AA584" s="354"/>
      <c r="AB584" s="354"/>
      <c r="AC584" s="354"/>
    </row>
    <row r="585">
      <c r="A585" s="354"/>
      <c r="B585" s="354"/>
      <c r="C585" s="461"/>
      <c r="D585" s="461"/>
      <c r="E585" s="461"/>
      <c r="F585" s="462"/>
      <c r="G585" s="461"/>
      <c r="H585" s="461"/>
      <c r="I585" s="461"/>
      <c r="J585" s="461"/>
      <c r="K585" s="461"/>
      <c r="L585" s="461"/>
      <c r="M585" s="461"/>
      <c r="N585" s="461"/>
      <c r="O585" s="463"/>
      <c r="P585" s="464"/>
      <c r="Q585" s="464"/>
      <c r="R585" s="461"/>
      <c r="S585" s="461"/>
      <c r="T585" s="354"/>
      <c r="U585" s="354"/>
      <c r="V585" s="465"/>
      <c r="W585" s="354"/>
      <c r="X585" s="354"/>
      <c r="Y585" s="354"/>
      <c r="Z585" s="354"/>
      <c r="AA585" s="354"/>
      <c r="AB585" s="354"/>
      <c r="AC585" s="354"/>
    </row>
    <row r="586">
      <c r="A586" s="354"/>
      <c r="B586" s="354"/>
      <c r="C586" s="461"/>
      <c r="D586" s="461"/>
      <c r="E586" s="461"/>
      <c r="F586" s="462"/>
      <c r="G586" s="461"/>
      <c r="H586" s="461"/>
      <c r="I586" s="461"/>
      <c r="J586" s="461"/>
      <c r="K586" s="461"/>
      <c r="L586" s="461"/>
      <c r="M586" s="461"/>
      <c r="N586" s="461"/>
      <c r="O586" s="463"/>
      <c r="P586" s="464"/>
      <c r="Q586" s="464"/>
      <c r="R586" s="461"/>
      <c r="S586" s="461"/>
      <c r="T586" s="354"/>
      <c r="U586" s="354"/>
      <c r="V586" s="465"/>
      <c r="W586" s="354"/>
      <c r="X586" s="354"/>
      <c r="Y586" s="354"/>
      <c r="Z586" s="354"/>
      <c r="AA586" s="354"/>
      <c r="AB586" s="354"/>
      <c r="AC586" s="354"/>
    </row>
    <row r="587">
      <c r="A587" s="354"/>
      <c r="B587" s="354"/>
      <c r="C587" s="461"/>
      <c r="D587" s="461"/>
      <c r="E587" s="461"/>
      <c r="F587" s="462"/>
      <c r="G587" s="461"/>
      <c r="H587" s="461"/>
      <c r="I587" s="461"/>
      <c r="J587" s="461"/>
      <c r="K587" s="461"/>
      <c r="L587" s="461"/>
      <c r="M587" s="461"/>
      <c r="N587" s="461"/>
      <c r="O587" s="463"/>
      <c r="P587" s="464"/>
      <c r="Q587" s="464"/>
      <c r="R587" s="461"/>
      <c r="S587" s="461"/>
      <c r="T587" s="354"/>
      <c r="U587" s="354"/>
      <c r="V587" s="465"/>
      <c r="W587" s="354"/>
      <c r="X587" s="354"/>
      <c r="Y587" s="354"/>
      <c r="Z587" s="354"/>
      <c r="AA587" s="354"/>
      <c r="AB587" s="354"/>
      <c r="AC587" s="354"/>
    </row>
    <row r="588">
      <c r="A588" s="354"/>
      <c r="B588" s="354"/>
      <c r="C588" s="461"/>
      <c r="D588" s="461"/>
      <c r="E588" s="461"/>
      <c r="F588" s="462"/>
      <c r="G588" s="461"/>
      <c r="H588" s="461"/>
      <c r="I588" s="461"/>
      <c r="J588" s="461"/>
      <c r="K588" s="461"/>
      <c r="L588" s="461"/>
      <c r="M588" s="461"/>
      <c r="N588" s="461"/>
      <c r="O588" s="463"/>
      <c r="P588" s="464"/>
      <c r="Q588" s="464"/>
      <c r="R588" s="461"/>
      <c r="S588" s="461"/>
      <c r="T588" s="354"/>
      <c r="U588" s="354"/>
      <c r="V588" s="465"/>
      <c r="W588" s="354"/>
      <c r="X588" s="354"/>
      <c r="Y588" s="354"/>
      <c r="Z588" s="354"/>
      <c r="AA588" s="354"/>
      <c r="AB588" s="354"/>
      <c r="AC588" s="354"/>
    </row>
    <row r="589">
      <c r="A589" s="354"/>
      <c r="B589" s="354"/>
      <c r="C589" s="461"/>
      <c r="D589" s="461"/>
      <c r="E589" s="461"/>
      <c r="F589" s="462"/>
      <c r="G589" s="461"/>
      <c r="H589" s="461"/>
      <c r="I589" s="461"/>
      <c r="J589" s="461"/>
      <c r="K589" s="461"/>
      <c r="L589" s="461"/>
      <c r="M589" s="461"/>
      <c r="N589" s="461"/>
      <c r="O589" s="463"/>
      <c r="P589" s="464"/>
      <c r="Q589" s="464"/>
      <c r="R589" s="461"/>
      <c r="S589" s="461"/>
      <c r="T589" s="354"/>
      <c r="U589" s="354"/>
      <c r="V589" s="465"/>
      <c r="W589" s="354"/>
      <c r="X589" s="354"/>
      <c r="Y589" s="354"/>
      <c r="Z589" s="354"/>
      <c r="AA589" s="354"/>
      <c r="AB589" s="354"/>
      <c r="AC589" s="354"/>
    </row>
    <row r="590">
      <c r="A590" s="354"/>
      <c r="B590" s="354"/>
      <c r="C590" s="461"/>
      <c r="D590" s="461"/>
      <c r="E590" s="461"/>
      <c r="F590" s="462"/>
      <c r="G590" s="461"/>
      <c r="H590" s="461"/>
      <c r="I590" s="461"/>
      <c r="J590" s="461"/>
      <c r="K590" s="461"/>
      <c r="L590" s="461"/>
      <c r="M590" s="461"/>
      <c r="N590" s="461"/>
      <c r="O590" s="463"/>
      <c r="P590" s="464"/>
      <c r="Q590" s="464"/>
      <c r="R590" s="461"/>
      <c r="S590" s="461"/>
      <c r="T590" s="354"/>
      <c r="U590" s="354"/>
      <c r="V590" s="465"/>
      <c r="W590" s="354"/>
      <c r="X590" s="354"/>
      <c r="Y590" s="354"/>
      <c r="Z590" s="354"/>
      <c r="AA590" s="354"/>
      <c r="AB590" s="354"/>
      <c r="AC590" s="354"/>
    </row>
    <row r="591">
      <c r="A591" s="354"/>
      <c r="B591" s="354"/>
      <c r="C591" s="461"/>
      <c r="D591" s="461"/>
      <c r="E591" s="461"/>
      <c r="F591" s="462"/>
      <c r="G591" s="461"/>
      <c r="H591" s="461"/>
      <c r="I591" s="461"/>
      <c r="J591" s="461"/>
      <c r="K591" s="461"/>
      <c r="L591" s="461"/>
      <c r="M591" s="461"/>
      <c r="N591" s="461"/>
      <c r="O591" s="463"/>
      <c r="P591" s="464"/>
      <c r="Q591" s="464"/>
      <c r="R591" s="461"/>
      <c r="S591" s="461"/>
      <c r="T591" s="354"/>
      <c r="U591" s="354"/>
      <c r="V591" s="465"/>
      <c r="W591" s="354"/>
      <c r="X591" s="354"/>
      <c r="Y591" s="354"/>
      <c r="Z591" s="354"/>
      <c r="AA591" s="354"/>
      <c r="AB591" s="354"/>
      <c r="AC591" s="354"/>
    </row>
    <row r="592">
      <c r="A592" s="354"/>
      <c r="B592" s="354"/>
      <c r="C592" s="461"/>
      <c r="D592" s="461"/>
      <c r="E592" s="461"/>
      <c r="F592" s="462"/>
      <c r="G592" s="461"/>
      <c r="H592" s="461"/>
      <c r="I592" s="461"/>
      <c r="J592" s="461"/>
      <c r="K592" s="461"/>
      <c r="L592" s="461"/>
      <c r="M592" s="461"/>
      <c r="N592" s="461"/>
      <c r="O592" s="463"/>
      <c r="P592" s="464"/>
      <c r="Q592" s="464"/>
      <c r="R592" s="461"/>
      <c r="S592" s="461"/>
      <c r="T592" s="354"/>
      <c r="U592" s="354"/>
      <c r="V592" s="465"/>
      <c r="W592" s="354"/>
      <c r="X592" s="354"/>
      <c r="Y592" s="354"/>
      <c r="Z592" s="354"/>
      <c r="AA592" s="354"/>
      <c r="AB592" s="354"/>
      <c r="AC592" s="354"/>
    </row>
    <row r="593">
      <c r="A593" s="354"/>
      <c r="B593" s="354"/>
      <c r="C593" s="461"/>
      <c r="D593" s="461"/>
      <c r="E593" s="461"/>
      <c r="F593" s="462"/>
      <c r="G593" s="461"/>
      <c r="H593" s="461"/>
      <c r="I593" s="461"/>
      <c r="J593" s="461"/>
      <c r="K593" s="461"/>
      <c r="L593" s="461"/>
      <c r="M593" s="461"/>
      <c r="N593" s="461"/>
      <c r="O593" s="463"/>
      <c r="P593" s="464"/>
      <c r="Q593" s="464"/>
      <c r="R593" s="461"/>
      <c r="S593" s="461"/>
      <c r="T593" s="354"/>
      <c r="U593" s="354"/>
      <c r="V593" s="465"/>
      <c r="W593" s="354"/>
      <c r="X593" s="354"/>
      <c r="Y593" s="354"/>
      <c r="Z593" s="354"/>
      <c r="AA593" s="354"/>
      <c r="AB593" s="354"/>
      <c r="AC593" s="354"/>
    </row>
    <row r="594">
      <c r="A594" s="354"/>
      <c r="B594" s="354"/>
      <c r="C594" s="461"/>
      <c r="D594" s="461"/>
      <c r="E594" s="461"/>
      <c r="F594" s="462"/>
      <c r="G594" s="461"/>
      <c r="H594" s="461"/>
      <c r="I594" s="461"/>
      <c r="J594" s="461"/>
      <c r="K594" s="461"/>
      <c r="L594" s="461"/>
      <c r="M594" s="461"/>
      <c r="N594" s="461"/>
      <c r="O594" s="463"/>
      <c r="P594" s="464"/>
      <c r="Q594" s="464"/>
      <c r="R594" s="461"/>
      <c r="S594" s="461"/>
      <c r="T594" s="354"/>
      <c r="U594" s="354"/>
      <c r="V594" s="465"/>
      <c r="W594" s="354"/>
      <c r="X594" s="354"/>
      <c r="Y594" s="354"/>
      <c r="Z594" s="354"/>
      <c r="AA594" s="354"/>
      <c r="AB594" s="354"/>
      <c r="AC594" s="354"/>
    </row>
    <row r="595">
      <c r="A595" s="354"/>
      <c r="B595" s="354"/>
      <c r="C595" s="461"/>
      <c r="D595" s="461"/>
      <c r="E595" s="461"/>
      <c r="F595" s="462"/>
      <c r="G595" s="461"/>
      <c r="H595" s="461"/>
      <c r="I595" s="461"/>
      <c r="J595" s="461"/>
      <c r="K595" s="461"/>
      <c r="L595" s="461"/>
      <c r="M595" s="461"/>
      <c r="N595" s="461"/>
      <c r="O595" s="463"/>
      <c r="P595" s="464"/>
      <c r="Q595" s="464"/>
      <c r="R595" s="461"/>
      <c r="S595" s="461"/>
      <c r="T595" s="354"/>
      <c r="U595" s="354"/>
      <c r="V595" s="465"/>
      <c r="W595" s="354"/>
      <c r="X595" s="354"/>
      <c r="Y595" s="354"/>
      <c r="Z595" s="354"/>
      <c r="AA595" s="354"/>
      <c r="AB595" s="354"/>
      <c r="AC595" s="354"/>
    </row>
    <row r="596">
      <c r="A596" s="354"/>
      <c r="B596" s="354"/>
      <c r="C596" s="461"/>
      <c r="D596" s="461"/>
      <c r="E596" s="461"/>
      <c r="F596" s="462"/>
      <c r="G596" s="461"/>
      <c r="H596" s="461"/>
      <c r="I596" s="461"/>
      <c r="J596" s="461"/>
      <c r="K596" s="461"/>
      <c r="L596" s="461"/>
      <c r="M596" s="461"/>
      <c r="N596" s="461"/>
      <c r="O596" s="463"/>
      <c r="P596" s="464"/>
      <c r="Q596" s="464"/>
      <c r="R596" s="461"/>
      <c r="S596" s="461"/>
      <c r="T596" s="354"/>
      <c r="U596" s="354"/>
      <c r="V596" s="465"/>
      <c r="W596" s="354"/>
      <c r="X596" s="354"/>
      <c r="Y596" s="354"/>
      <c r="Z596" s="354"/>
      <c r="AA596" s="354"/>
      <c r="AB596" s="354"/>
      <c r="AC596" s="354"/>
    </row>
    <row r="597">
      <c r="A597" s="354"/>
      <c r="B597" s="354"/>
      <c r="C597" s="461"/>
      <c r="D597" s="461"/>
      <c r="E597" s="461"/>
      <c r="F597" s="462"/>
      <c r="G597" s="461"/>
      <c r="H597" s="461"/>
      <c r="I597" s="461"/>
      <c r="J597" s="461"/>
      <c r="K597" s="461"/>
      <c r="L597" s="461"/>
      <c r="M597" s="461"/>
      <c r="N597" s="461"/>
      <c r="O597" s="463"/>
      <c r="P597" s="464"/>
      <c r="Q597" s="464"/>
      <c r="R597" s="461"/>
      <c r="S597" s="461"/>
      <c r="T597" s="354"/>
      <c r="U597" s="354"/>
      <c r="V597" s="465"/>
      <c r="W597" s="354"/>
      <c r="X597" s="354"/>
      <c r="Y597" s="354"/>
      <c r="Z597" s="354"/>
      <c r="AA597" s="354"/>
      <c r="AB597" s="354"/>
      <c r="AC597" s="354"/>
    </row>
    <row r="598">
      <c r="A598" s="354"/>
      <c r="B598" s="354"/>
      <c r="C598" s="461"/>
      <c r="D598" s="461"/>
      <c r="E598" s="461"/>
      <c r="F598" s="462"/>
      <c r="G598" s="461"/>
      <c r="H598" s="461"/>
      <c r="I598" s="461"/>
      <c r="J598" s="461"/>
      <c r="K598" s="461"/>
      <c r="L598" s="461"/>
      <c r="M598" s="461"/>
      <c r="N598" s="461"/>
      <c r="O598" s="463"/>
      <c r="P598" s="464"/>
      <c r="Q598" s="464"/>
      <c r="R598" s="461"/>
      <c r="S598" s="461"/>
      <c r="T598" s="354"/>
      <c r="U598" s="354"/>
      <c r="V598" s="465"/>
      <c r="W598" s="354"/>
      <c r="X598" s="354"/>
      <c r="Y598" s="354"/>
      <c r="Z598" s="354"/>
      <c r="AA598" s="354"/>
      <c r="AB598" s="354"/>
      <c r="AC598" s="354"/>
    </row>
    <row r="599">
      <c r="A599" s="354"/>
      <c r="B599" s="354"/>
      <c r="C599" s="461"/>
      <c r="D599" s="461"/>
      <c r="E599" s="461"/>
      <c r="F599" s="462"/>
      <c r="G599" s="461"/>
      <c r="H599" s="461"/>
      <c r="I599" s="461"/>
      <c r="J599" s="461"/>
      <c r="K599" s="461"/>
      <c r="L599" s="461"/>
      <c r="M599" s="461"/>
      <c r="N599" s="461"/>
      <c r="O599" s="463"/>
      <c r="P599" s="464"/>
      <c r="Q599" s="464"/>
      <c r="R599" s="461"/>
      <c r="S599" s="461"/>
      <c r="T599" s="354"/>
      <c r="U599" s="354"/>
      <c r="V599" s="465"/>
      <c r="W599" s="354"/>
      <c r="X599" s="354"/>
      <c r="Y599" s="354"/>
      <c r="Z599" s="354"/>
      <c r="AA599" s="354"/>
      <c r="AB599" s="354"/>
      <c r="AC599" s="354"/>
    </row>
    <row r="600">
      <c r="A600" s="354"/>
      <c r="B600" s="354"/>
      <c r="C600" s="461"/>
      <c r="D600" s="461"/>
      <c r="E600" s="461"/>
      <c r="F600" s="462"/>
      <c r="G600" s="461"/>
      <c r="H600" s="461"/>
      <c r="I600" s="461"/>
      <c r="J600" s="461"/>
      <c r="K600" s="461"/>
      <c r="L600" s="461"/>
      <c r="M600" s="461"/>
      <c r="N600" s="461"/>
      <c r="O600" s="463"/>
      <c r="P600" s="464"/>
      <c r="Q600" s="464"/>
      <c r="R600" s="461"/>
      <c r="S600" s="461"/>
      <c r="T600" s="354"/>
      <c r="U600" s="354"/>
      <c r="V600" s="465"/>
      <c r="W600" s="354"/>
      <c r="X600" s="354"/>
      <c r="Y600" s="354"/>
      <c r="Z600" s="354"/>
      <c r="AA600" s="354"/>
      <c r="AB600" s="354"/>
      <c r="AC600" s="354"/>
    </row>
    <row r="601">
      <c r="A601" s="354"/>
      <c r="B601" s="354"/>
      <c r="C601" s="461"/>
      <c r="D601" s="461"/>
      <c r="E601" s="461"/>
      <c r="F601" s="462"/>
      <c r="G601" s="461"/>
      <c r="H601" s="461"/>
      <c r="I601" s="461"/>
      <c r="J601" s="461"/>
      <c r="K601" s="461"/>
      <c r="L601" s="461"/>
      <c r="M601" s="461"/>
      <c r="N601" s="461"/>
      <c r="O601" s="463"/>
      <c r="P601" s="464"/>
      <c r="Q601" s="464"/>
      <c r="R601" s="461"/>
      <c r="S601" s="461"/>
      <c r="T601" s="354"/>
      <c r="U601" s="354"/>
      <c r="V601" s="465"/>
      <c r="W601" s="354"/>
      <c r="X601" s="354"/>
      <c r="Y601" s="354"/>
      <c r="Z601" s="354"/>
      <c r="AA601" s="354"/>
      <c r="AB601" s="354"/>
      <c r="AC601" s="354"/>
    </row>
    <row r="602">
      <c r="A602" s="354"/>
      <c r="B602" s="354"/>
      <c r="C602" s="461"/>
      <c r="D602" s="461"/>
      <c r="E602" s="461"/>
      <c r="F602" s="462"/>
      <c r="G602" s="461"/>
      <c r="H602" s="461"/>
      <c r="I602" s="461"/>
      <c r="J602" s="461"/>
      <c r="K602" s="461"/>
      <c r="L602" s="461"/>
      <c r="M602" s="461"/>
      <c r="N602" s="461"/>
      <c r="O602" s="463"/>
      <c r="P602" s="464"/>
      <c r="Q602" s="464"/>
      <c r="R602" s="461"/>
      <c r="S602" s="461"/>
      <c r="T602" s="354"/>
      <c r="U602" s="354"/>
      <c r="V602" s="465"/>
      <c r="W602" s="354"/>
      <c r="X602" s="354"/>
      <c r="Y602" s="354"/>
      <c r="Z602" s="354"/>
      <c r="AA602" s="354"/>
      <c r="AB602" s="354"/>
      <c r="AC602" s="354"/>
    </row>
    <row r="603">
      <c r="A603" s="354"/>
      <c r="B603" s="354"/>
      <c r="C603" s="461"/>
      <c r="D603" s="461"/>
      <c r="E603" s="461"/>
      <c r="F603" s="462"/>
      <c r="G603" s="461"/>
      <c r="H603" s="461"/>
      <c r="I603" s="461"/>
      <c r="J603" s="461"/>
      <c r="K603" s="461"/>
      <c r="L603" s="461"/>
      <c r="M603" s="461"/>
      <c r="N603" s="461"/>
      <c r="O603" s="463"/>
      <c r="P603" s="464"/>
      <c r="Q603" s="464"/>
      <c r="R603" s="461"/>
      <c r="S603" s="461"/>
      <c r="T603" s="354"/>
      <c r="U603" s="354"/>
      <c r="V603" s="465"/>
      <c r="W603" s="354"/>
      <c r="X603" s="354"/>
      <c r="Y603" s="354"/>
      <c r="Z603" s="354"/>
      <c r="AA603" s="354"/>
      <c r="AB603" s="354"/>
      <c r="AC603" s="354"/>
    </row>
    <row r="604">
      <c r="A604" s="354"/>
      <c r="B604" s="354"/>
      <c r="C604" s="461"/>
      <c r="D604" s="461"/>
      <c r="E604" s="461"/>
      <c r="F604" s="462"/>
      <c r="G604" s="461"/>
      <c r="H604" s="461"/>
      <c r="I604" s="461"/>
      <c r="J604" s="461"/>
      <c r="K604" s="461"/>
      <c r="L604" s="461"/>
      <c r="M604" s="461"/>
      <c r="N604" s="461"/>
      <c r="O604" s="463"/>
      <c r="P604" s="464"/>
      <c r="Q604" s="464"/>
      <c r="R604" s="461"/>
      <c r="S604" s="461"/>
      <c r="T604" s="354"/>
      <c r="U604" s="354"/>
      <c r="V604" s="465"/>
      <c r="W604" s="354"/>
      <c r="X604" s="354"/>
      <c r="Y604" s="354"/>
      <c r="Z604" s="354"/>
      <c r="AA604" s="354"/>
      <c r="AB604" s="354"/>
      <c r="AC604" s="354"/>
    </row>
    <row r="605">
      <c r="A605" s="354"/>
      <c r="B605" s="354"/>
      <c r="C605" s="461"/>
      <c r="D605" s="461"/>
      <c r="E605" s="461"/>
      <c r="F605" s="462"/>
      <c r="G605" s="461"/>
      <c r="H605" s="461"/>
      <c r="I605" s="461"/>
      <c r="J605" s="461"/>
      <c r="K605" s="461"/>
      <c r="L605" s="461"/>
      <c r="M605" s="461"/>
      <c r="N605" s="461"/>
      <c r="O605" s="463"/>
      <c r="P605" s="464"/>
      <c r="Q605" s="464"/>
      <c r="R605" s="461"/>
      <c r="S605" s="461"/>
      <c r="T605" s="354"/>
      <c r="U605" s="354"/>
      <c r="V605" s="465"/>
      <c r="W605" s="354"/>
      <c r="X605" s="354"/>
      <c r="Y605" s="354"/>
      <c r="Z605" s="354"/>
      <c r="AA605" s="354"/>
      <c r="AB605" s="354"/>
      <c r="AC605" s="354"/>
    </row>
    <row r="606">
      <c r="A606" s="354"/>
      <c r="B606" s="354"/>
      <c r="C606" s="461"/>
      <c r="D606" s="461"/>
      <c r="E606" s="461"/>
      <c r="F606" s="462"/>
      <c r="G606" s="461"/>
      <c r="H606" s="461"/>
      <c r="I606" s="461"/>
      <c r="J606" s="461"/>
      <c r="K606" s="461"/>
      <c r="L606" s="461"/>
      <c r="M606" s="461"/>
      <c r="N606" s="461"/>
      <c r="O606" s="463"/>
      <c r="P606" s="464"/>
      <c r="Q606" s="464"/>
      <c r="R606" s="461"/>
      <c r="S606" s="461"/>
      <c r="T606" s="354"/>
      <c r="U606" s="354"/>
      <c r="V606" s="465"/>
      <c r="W606" s="354"/>
      <c r="X606" s="354"/>
      <c r="Y606" s="354"/>
      <c r="Z606" s="354"/>
      <c r="AA606" s="354"/>
      <c r="AB606" s="354"/>
      <c r="AC606" s="354"/>
    </row>
    <row r="607">
      <c r="A607" s="354"/>
      <c r="B607" s="354"/>
      <c r="C607" s="461"/>
      <c r="D607" s="461"/>
      <c r="E607" s="461"/>
      <c r="F607" s="462"/>
      <c r="G607" s="461"/>
      <c r="H607" s="461"/>
      <c r="I607" s="461"/>
      <c r="J607" s="461"/>
      <c r="K607" s="461"/>
      <c r="L607" s="461"/>
      <c r="M607" s="461"/>
      <c r="N607" s="461"/>
      <c r="O607" s="463"/>
      <c r="P607" s="464"/>
      <c r="Q607" s="464"/>
      <c r="R607" s="461"/>
      <c r="S607" s="461"/>
      <c r="T607" s="354"/>
      <c r="U607" s="354"/>
      <c r="V607" s="465"/>
      <c r="W607" s="354"/>
      <c r="X607" s="354"/>
      <c r="Y607" s="354"/>
      <c r="Z607" s="354"/>
      <c r="AA607" s="354"/>
      <c r="AB607" s="354"/>
      <c r="AC607" s="354"/>
    </row>
    <row r="608">
      <c r="A608" s="354"/>
      <c r="B608" s="354"/>
      <c r="C608" s="461"/>
      <c r="D608" s="461"/>
      <c r="E608" s="461"/>
      <c r="F608" s="462"/>
      <c r="G608" s="461"/>
      <c r="H608" s="461"/>
      <c r="I608" s="461"/>
      <c r="J608" s="461"/>
      <c r="K608" s="461"/>
      <c r="L608" s="461"/>
      <c r="M608" s="461"/>
      <c r="N608" s="461"/>
      <c r="O608" s="463"/>
      <c r="P608" s="464"/>
      <c r="Q608" s="464"/>
      <c r="R608" s="461"/>
      <c r="S608" s="461"/>
      <c r="T608" s="354"/>
      <c r="U608" s="354"/>
      <c r="V608" s="465"/>
      <c r="W608" s="354"/>
      <c r="X608" s="354"/>
      <c r="Y608" s="354"/>
      <c r="Z608" s="354"/>
      <c r="AA608" s="354"/>
      <c r="AB608" s="354"/>
      <c r="AC608" s="354"/>
    </row>
    <row r="609">
      <c r="A609" s="354"/>
      <c r="B609" s="354"/>
      <c r="C609" s="461"/>
      <c r="D609" s="461"/>
      <c r="E609" s="461"/>
      <c r="F609" s="462"/>
      <c r="G609" s="461"/>
      <c r="H609" s="461"/>
      <c r="I609" s="461"/>
      <c r="J609" s="461"/>
      <c r="K609" s="461"/>
      <c r="L609" s="461"/>
      <c r="M609" s="461"/>
      <c r="N609" s="461"/>
      <c r="O609" s="463"/>
      <c r="P609" s="464"/>
      <c r="Q609" s="464"/>
      <c r="R609" s="461"/>
      <c r="S609" s="461"/>
      <c r="T609" s="354"/>
      <c r="U609" s="354"/>
      <c r="V609" s="465"/>
      <c r="W609" s="354"/>
      <c r="X609" s="354"/>
      <c r="Y609" s="354"/>
      <c r="Z609" s="354"/>
      <c r="AA609" s="354"/>
      <c r="AB609" s="354"/>
      <c r="AC609" s="354"/>
    </row>
    <row r="610">
      <c r="A610" s="354"/>
      <c r="B610" s="354"/>
      <c r="C610" s="461"/>
      <c r="D610" s="461"/>
      <c r="E610" s="461"/>
      <c r="F610" s="462"/>
      <c r="G610" s="461"/>
      <c r="H610" s="461"/>
      <c r="I610" s="461"/>
      <c r="J610" s="461"/>
      <c r="K610" s="461"/>
      <c r="L610" s="461"/>
      <c r="M610" s="461"/>
      <c r="N610" s="461"/>
      <c r="O610" s="463"/>
      <c r="P610" s="464"/>
      <c r="Q610" s="464"/>
      <c r="R610" s="461"/>
      <c r="S610" s="461"/>
      <c r="T610" s="354"/>
      <c r="U610" s="354"/>
      <c r="V610" s="465"/>
      <c r="W610" s="354"/>
      <c r="X610" s="354"/>
      <c r="Y610" s="354"/>
      <c r="Z610" s="354"/>
      <c r="AA610" s="354"/>
      <c r="AB610" s="354"/>
      <c r="AC610" s="354"/>
    </row>
    <row r="611">
      <c r="A611" s="354"/>
      <c r="B611" s="354"/>
      <c r="C611" s="461"/>
      <c r="D611" s="461"/>
      <c r="E611" s="461"/>
      <c r="F611" s="462"/>
      <c r="G611" s="461"/>
      <c r="H611" s="461"/>
      <c r="I611" s="461"/>
      <c r="J611" s="461"/>
      <c r="K611" s="461"/>
      <c r="L611" s="461"/>
      <c r="M611" s="461"/>
      <c r="N611" s="461"/>
      <c r="O611" s="463"/>
      <c r="P611" s="464"/>
      <c r="Q611" s="464"/>
      <c r="R611" s="461"/>
      <c r="S611" s="461"/>
      <c r="T611" s="354"/>
      <c r="U611" s="354"/>
      <c r="V611" s="465"/>
      <c r="W611" s="354"/>
      <c r="X611" s="354"/>
      <c r="Y611" s="354"/>
      <c r="Z611" s="354"/>
      <c r="AA611" s="354"/>
      <c r="AB611" s="354"/>
      <c r="AC611" s="354"/>
    </row>
    <row r="612">
      <c r="A612" s="354"/>
      <c r="B612" s="354"/>
      <c r="C612" s="461"/>
      <c r="D612" s="461"/>
      <c r="E612" s="461"/>
      <c r="F612" s="462"/>
      <c r="G612" s="461"/>
      <c r="H612" s="461"/>
      <c r="I612" s="461"/>
      <c r="J612" s="461"/>
      <c r="K612" s="461"/>
      <c r="L612" s="461"/>
      <c r="M612" s="461"/>
      <c r="N612" s="461"/>
      <c r="O612" s="463"/>
      <c r="P612" s="464"/>
      <c r="Q612" s="464"/>
      <c r="R612" s="461"/>
      <c r="S612" s="461"/>
      <c r="T612" s="354"/>
      <c r="U612" s="354"/>
      <c r="V612" s="465"/>
      <c r="W612" s="354"/>
      <c r="X612" s="354"/>
      <c r="Y612" s="354"/>
      <c r="Z612" s="354"/>
      <c r="AA612" s="354"/>
      <c r="AB612" s="354"/>
      <c r="AC612" s="354"/>
    </row>
    <row r="613">
      <c r="A613" s="354"/>
      <c r="B613" s="354"/>
      <c r="C613" s="461"/>
      <c r="D613" s="461"/>
      <c r="E613" s="461"/>
      <c r="F613" s="462"/>
      <c r="G613" s="461"/>
      <c r="H613" s="461"/>
      <c r="I613" s="461"/>
      <c r="J613" s="461"/>
      <c r="K613" s="461"/>
      <c r="L613" s="461"/>
      <c r="M613" s="461"/>
      <c r="N613" s="461"/>
      <c r="O613" s="463"/>
      <c r="P613" s="464"/>
      <c r="Q613" s="464"/>
      <c r="R613" s="461"/>
      <c r="S613" s="461"/>
      <c r="T613" s="354"/>
      <c r="U613" s="354"/>
      <c r="V613" s="465"/>
      <c r="W613" s="354"/>
      <c r="X613" s="354"/>
      <c r="Y613" s="354"/>
      <c r="Z613" s="354"/>
      <c r="AA613" s="354"/>
      <c r="AB613" s="354"/>
      <c r="AC613" s="354"/>
    </row>
    <row r="614">
      <c r="A614" s="354"/>
      <c r="B614" s="354"/>
      <c r="C614" s="461"/>
      <c r="D614" s="461"/>
      <c r="E614" s="461"/>
      <c r="F614" s="462"/>
      <c r="G614" s="461"/>
      <c r="H614" s="461"/>
      <c r="I614" s="461"/>
      <c r="J614" s="461"/>
      <c r="K614" s="461"/>
      <c r="L614" s="461"/>
      <c r="M614" s="461"/>
      <c r="N614" s="461"/>
      <c r="O614" s="463"/>
      <c r="P614" s="464"/>
      <c r="Q614" s="464"/>
      <c r="R614" s="461"/>
      <c r="S614" s="461"/>
      <c r="T614" s="354"/>
      <c r="U614" s="354"/>
      <c r="V614" s="465"/>
      <c r="W614" s="354"/>
      <c r="X614" s="354"/>
      <c r="Y614" s="354"/>
      <c r="Z614" s="354"/>
      <c r="AA614" s="354"/>
      <c r="AB614" s="354"/>
      <c r="AC614" s="354"/>
    </row>
    <row r="615">
      <c r="A615" s="354"/>
      <c r="B615" s="354"/>
      <c r="C615" s="461"/>
      <c r="D615" s="461"/>
      <c r="E615" s="461"/>
      <c r="F615" s="462"/>
      <c r="G615" s="461"/>
      <c r="H615" s="461"/>
      <c r="I615" s="461"/>
      <c r="J615" s="461"/>
      <c r="K615" s="461"/>
      <c r="L615" s="461"/>
      <c r="M615" s="461"/>
      <c r="N615" s="461"/>
      <c r="O615" s="463"/>
      <c r="P615" s="464"/>
      <c r="Q615" s="464"/>
      <c r="R615" s="461"/>
      <c r="S615" s="461"/>
      <c r="T615" s="354"/>
      <c r="U615" s="354"/>
      <c r="V615" s="465"/>
      <c r="W615" s="354"/>
      <c r="X615" s="354"/>
      <c r="Y615" s="354"/>
      <c r="Z615" s="354"/>
      <c r="AA615" s="354"/>
      <c r="AB615" s="354"/>
      <c r="AC615" s="354"/>
    </row>
    <row r="616">
      <c r="A616" s="354"/>
      <c r="B616" s="354"/>
      <c r="C616" s="461"/>
      <c r="D616" s="461"/>
      <c r="E616" s="461"/>
      <c r="F616" s="462"/>
      <c r="G616" s="461"/>
      <c r="H616" s="461"/>
      <c r="I616" s="461"/>
      <c r="J616" s="461"/>
      <c r="K616" s="461"/>
      <c r="L616" s="461"/>
      <c r="M616" s="461"/>
      <c r="N616" s="461"/>
      <c r="O616" s="463"/>
      <c r="P616" s="464"/>
      <c r="Q616" s="464"/>
      <c r="R616" s="461"/>
      <c r="S616" s="461"/>
      <c r="T616" s="354"/>
      <c r="U616" s="354"/>
      <c r="V616" s="465"/>
      <c r="W616" s="354"/>
      <c r="X616" s="354"/>
      <c r="Y616" s="354"/>
      <c r="Z616" s="354"/>
      <c r="AA616" s="354"/>
      <c r="AB616" s="354"/>
      <c r="AC616" s="354"/>
    </row>
    <row r="617">
      <c r="A617" s="354"/>
      <c r="B617" s="354"/>
      <c r="C617" s="461"/>
      <c r="D617" s="461"/>
      <c r="E617" s="461"/>
      <c r="F617" s="462"/>
      <c r="G617" s="461"/>
      <c r="H617" s="461"/>
      <c r="I617" s="461"/>
      <c r="J617" s="461"/>
      <c r="K617" s="461"/>
      <c r="L617" s="461"/>
      <c r="M617" s="461"/>
      <c r="N617" s="461"/>
      <c r="O617" s="463"/>
      <c r="P617" s="464"/>
      <c r="Q617" s="464"/>
      <c r="R617" s="461"/>
      <c r="S617" s="461"/>
      <c r="T617" s="354"/>
      <c r="U617" s="354"/>
      <c r="V617" s="465"/>
      <c r="W617" s="354"/>
      <c r="X617" s="354"/>
      <c r="Y617" s="354"/>
      <c r="Z617" s="354"/>
      <c r="AA617" s="354"/>
      <c r="AB617" s="354"/>
      <c r="AC617" s="354"/>
    </row>
    <row r="618">
      <c r="A618" s="354"/>
      <c r="B618" s="354"/>
      <c r="C618" s="461"/>
      <c r="D618" s="461"/>
      <c r="E618" s="461"/>
      <c r="F618" s="462"/>
      <c r="G618" s="461"/>
      <c r="H618" s="461"/>
      <c r="I618" s="461"/>
      <c r="J618" s="461"/>
      <c r="K618" s="461"/>
      <c r="L618" s="461"/>
      <c r="M618" s="461"/>
      <c r="N618" s="461"/>
      <c r="O618" s="463"/>
      <c r="P618" s="464"/>
      <c r="Q618" s="464"/>
      <c r="R618" s="461"/>
      <c r="S618" s="461"/>
      <c r="T618" s="354"/>
      <c r="U618" s="354"/>
      <c r="V618" s="465"/>
      <c r="W618" s="354"/>
      <c r="X618" s="354"/>
      <c r="Y618" s="354"/>
      <c r="Z618" s="354"/>
      <c r="AA618" s="354"/>
      <c r="AB618" s="354"/>
      <c r="AC618" s="354"/>
    </row>
    <row r="619">
      <c r="A619" s="354"/>
      <c r="B619" s="354"/>
      <c r="C619" s="461"/>
      <c r="D619" s="461"/>
      <c r="E619" s="461"/>
      <c r="F619" s="462"/>
      <c r="G619" s="461"/>
      <c r="H619" s="461"/>
      <c r="I619" s="461"/>
      <c r="J619" s="461"/>
      <c r="K619" s="461"/>
      <c r="L619" s="461"/>
      <c r="M619" s="461"/>
      <c r="N619" s="461"/>
      <c r="O619" s="463"/>
      <c r="P619" s="464"/>
      <c r="Q619" s="464"/>
      <c r="R619" s="461"/>
      <c r="S619" s="461"/>
      <c r="T619" s="354"/>
      <c r="U619" s="354"/>
      <c r="V619" s="465"/>
      <c r="W619" s="354"/>
      <c r="X619" s="354"/>
      <c r="Y619" s="354"/>
      <c r="Z619" s="354"/>
      <c r="AA619" s="354"/>
      <c r="AB619" s="354"/>
      <c r="AC619" s="354"/>
    </row>
    <row r="620">
      <c r="A620" s="354"/>
      <c r="B620" s="354"/>
      <c r="C620" s="461"/>
      <c r="D620" s="461"/>
      <c r="E620" s="461"/>
      <c r="F620" s="462"/>
      <c r="G620" s="461"/>
      <c r="H620" s="461"/>
      <c r="I620" s="461"/>
      <c r="J620" s="461"/>
      <c r="K620" s="461"/>
      <c r="L620" s="461"/>
      <c r="M620" s="461"/>
      <c r="N620" s="461"/>
      <c r="O620" s="463"/>
      <c r="P620" s="464"/>
      <c r="Q620" s="464"/>
      <c r="R620" s="461"/>
      <c r="S620" s="461"/>
      <c r="T620" s="354"/>
      <c r="U620" s="354"/>
      <c r="V620" s="465"/>
      <c r="W620" s="354"/>
      <c r="X620" s="354"/>
      <c r="Y620" s="354"/>
      <c r="Z620" s="354"/>
      <c r="AA620" s="354"/>
      <c r="AB620" s="354"/>
      <c r="AC620" s="354"/>
    </row>
    <row r="621">
      <c r="A621" s="354"/>
      <c r="B621" s="354"/>
      <c r="C621" s="461"/>
      <c r="D621" s="461"/>
      <c r="E621" s="461"/>
      <c r="F621" s="462"/>
      <c r="G621" s="461"/>
      <c r="H621" s="461"/>
      <c r="I621" s="461"/>
      <c r="J621" s="461"/>
      <c r="K621" s="461"/>
      <c r="L621" s="461"/>
      <c r="M621" s="461"/>
      <c r="N621" s="461"/>
      <c r="O621" s="463"/>
      <c r="P621" s="464"/>
      <c r="Q621" s="464"/>
      <c r="R621" s="461"/>
      <c r="S621" s="461"/>
      <c r="T621" s="354"/>
      <c r="U621" s="354"/>
      <c r="V621" s="465"/>
      <c r="W621" s="354"/>
      <c r="X621" s="354"/>
      <c r="Y621" s="354"/>
      <c r="Z621" s="354"/>
      <c r="AA621" s="354"/>
      <c r="AB621" s="354"/>
      <c r="AC621" s="354"/>
    </row>
    <row r="622">
      <c r="A622" s="354"/>
      <c r="B622" s="354"/>
      <c r="C622" s="461"/>
      <c r="D622" s="461"/>
      <c r="E622" s="461"/>
      <c r="F622" s="462"/>
      <c r="G622" s="461"/>
      <c r="H622" s="461"/>
      <c r="I622" s="461"/>
      <c r="J622" s="461"/>
      <c r="K622" s="461"/>
      <c r="L622" s="461"/>
      <c r="M622" s="461"/>
      <c r="N622" s="461"/>
      <c r="O622" s="463"/>
      <c r="P622" s="464"/>
      <c r="Q622" s="464"/>
      <c r="R622" s="461"/>
      <c r="S622" s="461"/>
      <c r="T622" s="354"/>
      <c r="U622" s="354"/>
      <c r="V622" s="465"/>
      <c r="W622" s="354"/>
      <c r="X622" s="354"/>
      <c r="Y622" s="354"/>
      <c r="Z622" s="354"/>
      <c r="AA622" s="354"/>
      <c r="AB622" s="354"/>
      <c r="AC622" s="354"/>
    </row>
    <row r="623">
      <c r="A623" s="354"/>
      <c r="B623" s="354"/>
      <c r="C623" s="461"/>
      <c r="D623" s="461"/>
      <c r="E623" s="461"/>
      <c r="F623" s="462"/>
      <c r="G623" s="461"/>
      <c r="H623" s="461"/>
      <c r="I623" s="461"/>
      <c r="J623" s="461"/>
      <c r="K623" s="461"/>
      <c r="L623" s="461"/>
      <c r="M623" s="461"/>
      <c r="N623" s="461"/>
      <c r="O623" s="463"/>
      <c r="P623" s="464"/>
      <c r="Q623" s="464"/>
      <c r="R623" s="461"/>
      <c r="S623" s="461"/>
      <c r="T623" s="354"/>
      <c r="U623" s="354"/>
      <c r="V623" s="465"/>
      <c r="W623" s="354"/>
      <c r="X623" s="354"/>
      <c r="Y623" s="354"/>
      <c r="Z623" s="354"/>
      <c r="AA623" s="354"/>
      <c r="AB623" s="354"/>
      <c r="AC623" s="354"/>
    </row>
    <row r="624">
      <c r="A624" s="354"/>
      <c r="B624" s="354"/>
      <c r="C624" s="461"/>
      <c r="D624" s="461"/>
      <c r="E624" s="461"/>
      <c r="F624" s="462"/>
      <c r="G624" s="461"/>
      <c r="H624" s="461"/>
      <c r="I624" s="461"/>
      <c r="J624" s="461"/>
      <c r="K624" s="461"/>
      <c r="L624" s="461"/>
      <c r="M624" s="461"/>
      <c r="N624" s="461"/>
      <c r="O624" s="463"/>
      <c r="P624" s="464"/>
      <c r="Q624" s="464"/>
      <c r="R624" s="461"/>
      <c r="S624" s="461"/>
      <c r="T624" s="354"/>
      <c r="U624" s="354"/>
      <c r="V624" s="465"/>
      <c r="W624" s="354"/>
      <c r="X624" s="354"/>
      <c r="Y624" s="354"/>
      <c r="Z624" s="354"/>
      <c r="AA624" s="354"/>
      <c r="AB624" s="354"/>
      <c r="AC624" s="354"/>
    </row>
    <row r="625">
      <c r="A625" s="354"/>
      <c r="B625" s="354"/>
      <c r="C625" s="461"/>
      <c r="D625" s="461"/>
      <c r="E625" s="461"/>
      <c r="F625" s="462"/>
      <c r="G625" s="461"/>
      <c r="H625" s="461"/>
      <c r="I625" s="461"/>
      <c r="J625" s="461"/>
      <c r="K625" s="461"/>
      <c r="L625" s="461"/>
      <c r="M625" s="461"/>
      <c r="N625" s="461"/>
      <c r="O625" s="463"/>
      <c r="P625" s="464"/>
      <c r="Q625" s="464"/>
      <c r="R625" s="461"/>
      <c r="S625" s="461"/>
      <c r="T625" s="354"/>
      <c r="U625" s="354"/>
      <c r="V625" s="465"/>
      <c r="W625" s="354"/>
      <c r="X625" s="354"/>
      <c r="Y625" s="354"/>
      <c r="Z625" s="354"/>
      <c r="AA625" s="354"/>
      <c r="AB625" s="354"/>
      <c r="AC625" s="354"/>
    </row>
    <row r="626">
      <c r="A626" s="354"/>
      <c r="B626" s="354"/>
      <c r="C626" s="461"/>
      <c r="D626" s="461"/>
      <c r="E626" s="461"/>
      <c r="F626" s="462"/>
      <c r="G626" s="461"/>
      <c r="H626" s="461"/>
      <c r="I626" s="461"/>
      <c r="J626" s="461"/>
      <c r="K626" s="461"/>
      <c r="L626" s="461"/>
      <c r="M626" s="461"/>
      <c r="N626" s="461"/>
      <c r="O626" s="463"/>
      <c r="P626" s="464"/>
      <c r="Q626" s="464"/>
      <c r="R626" s="461"/>
      <c r="S626" s="461"/>
      <c r="T626" s="354"/>
      <c r="U626" s="354"/>
      <c r="V626" s="465"/>
      <c r="W626" s="354"/>
      <c r="X626" s="354"/>
      <c r="Y626" s="354"/>
      <c r="Z626" s="354"/>
      <c r="AA626" s="354"/>
      <c r="AB626" s="354"/>
      <c r="AC626" s="354"/>
    </row>
    <row r="627">
      <c r="A627" s="354"/>
      <c r="B627" s="354"/>
      <c r="C627" s="461"/>
      <c r="D627" s="461"/>
      <c r="E627" s="461"/>
      <c r="F627" s="462"/>
      <c r="G627" s="461"/>
      <c r="H627" s="461"/>
      <c r="I627" s="461"/>
      <c r="J627" s="461"/>
      <c r="K627" s="461"/>
      <c r="L627" s="461"/>
      <c r="M627" s="461"/>
      <c r="N627" s="461"/>
      <c r="O627" s="463"/>
      <c r="P627" s="464"/>
      <c r="Q627" s="464"/>
      <c r="R627" s="461"/>
      <c r="S627" s="461"/>
      <c r="T627" s="354"/>
      <c r="U627" s="354"/>
      <c r="V627" s="465"/>
      <c r="W627" s="354"/>
      <c r="X627" s="354"/>
      <c r="Y627" s="354"/>
      <c r="Z627" s="354"/>
      <c r="AA627" s="354"/>
      <c r="AB627" s="354"/>
      <c r="AC627" s="354"/>
    </row>
    <row r="628">
      <c r="A628" s="354"/>
      <c r="B628" s="354"/>
      <c r="C628" s="461"/>
      <c r="D628" s="461"/>
      <c r="E628" s="461"/>
      <c r="F628" s="462"/>
      <c r="G628" s="461"/>
      <c r="H628" s="461"/>
      <c r="I628" s="461"/>
      <c r="J628" s="461"/>
      <c r="K628" s="461"/>
      <c r="L628" s="461"/>
      <c r="M628" s="461"/>
      <c r="N628" s="461"/>
      <c r="O628" s="463"/>
      <c r="P628" s="464"/>
      <c r="Q628" s="464"/>
      <c r="R628" s="461"/>
      <c r="S628" s="461"/>
      <c r="T628" s="354"/>
      <c r="U628" s="354"/>
      <c r="V628" s="465"/>
      <c r="W628" s="354"/>
      <c r="X628" s="354"/>
      <c r="Y628" s="354"/>
      <c r="Z628" s="354"/>
      <c r="AA628" s="354"/>
      <c r="AB628" s="354"/>
      <c r="AC628" s="354"/>
    </row>
    <row r="629">
      <c r="A629" s="354"/>
      <c r="B629" s="354"/>
      <c r="C629" s="461"/>
      <c r="D629" s="461"/>
      <c r="E629" s="461"/>
      <c r="F629" s="462"/>
      <c r="G629" s="461"/>
      <c r="H629" s="461"/>
      <c r="I629" s="461"/>
      <c r="J629" s="461"/>
      <c r="K629" s="461"/>
      <c r="L629" s="461"/>
      <c r="M629" s="461"/>
      <c r="N629" s="461"/>
      <c r="O629" s="463"/>
      <c r="P629" s="464"/>
      <c r="Q629" s="464"/>
      <c r="R629" s="461"/>
      <c r="S629" s="461"/>
      <c r="T629" s="354"/>
      <c r="U629" s="354"/>
      <c r="V629" s="465"/>
      <c r="W629" s="354"/>
      <c r="X629" s="354"/>
      <c r="Y629" s="354"/>
      <c r="Z629" s="354"/>
      <c r="AA629" s="354"/>
      <c r="AB629" s="354"/>
      <c r="AC629" s="354"/>
    </row>
    <row r="630">
      <c r="A630" s="354"/>
      <c r="B630" s="354"/>
      <c r="C630" s="461"/>
      <c r="D630" s="461"/>
      <c r="E630" s="461"/>
      <c r="F630" s="462"/>
      <c r="G630" s="461"/>
      <c r="H630" s="461"/>
      <c r="I630" s="461"/>
      <c r="J630" s="461"/>
      <c r="K630" s="461"/>
      <c r="L630" s="461"/>
      <c r="M630" s="461"/>
      <c r="N630" s="461"/>
      <c r="O630" s="463"/>
      <c r="P630" s="464"/>
      <c r="Q630" s="464"/>
      <c r="R630" s="461"/>
      <c r="S630" s="461"/>
      <c r="T630" s="354"/>
      <c r="U630" s="354"/>
      <c r="V630" s="465"/>
      <c r="W630" s="354"/>
      <c r="X630" s="354"/>
      <c r="Y630" s="354"/>
      <c r="Z630" s="354"/>
      <c r="AA630" s="354"/>
      <c r="AB630" s="354"/>
      <c r="AC630" s="354"/>
    </row>
    <row r="631">
      <c r="A631" s="354"/>
      <c r="B631" s="354"/>
      <c r="C631" s="461"/>
      <c r="D631" s="461"/>
      <c r="E631" s="461"/>
      <c r="F631" s="462"/>
      <c r="G631" s="461"/>
      <c r="H631" s="461"/>
      <c r="I631" s="461"/>
      <c r="J631" s="461"/>
      <c r="K631" s="461"/>
      <c r="L631" s="461"/>
      <c r="M631" s="461"/>
      <c r="N631" s="461"/>
      <c r="O631" s="463"/>
      <c r="P631" s="464"/>
      <c r="Q631" s="464"/>
      <c r="R631" s="461"/>
      <c r="S631" s="461"/>
      <c r="T631" s="354"/>
      <c r="U631" s="354"/>
      <c r="V631" s="465"/>
      <c r="W631" s="354"/>
      <c r="X631" s="354"/>
      <c r="Y631" s="354"/>
      <c r="Z631" s="354"/>
      <c r="AA631" s="354"/>
      <c r="AB631" s="354"/>
      <c r="AC631" s="354"/>
    </row>
    <row r="632">
      <c r="A632" s="354"/>
      <c r="B632" s="354"/>
      <c r="C632" s="461"/>
      <c r="D632" s="461"/>
      <c r="E632" s="461"/>
      <c r="F632" s="462"/>
      <c r="G632" s="461"/>
      <c r="H632" s="461"/>
      <c r="I632" s="461"/>
      <c r="J632" s="461"/>
      <c r="K632" s="461"/>
      <c r="L632" s="461"/>
      <c r="M632" s="461"/>
      <c r="N632" s="461"/>
      <c r="O632" s="463"/>
      <c r="P632" s="464"/>
      <c r="Q632" s="464"/>
      <c r="R632" s="461"/>
      <c r="S632" s="461"/>
      <c r="T632" s="354"/>
      <c r="U632" s="354"/>
      <c r="V632" s="465"/>
      <c r="W632" s="354"/>
      <c r="X632" s="354"/>
      <c r="Y632" s="354"/>
      <c r="Z632" s="354"/>
      <c r="AA632" s="354"/>
      <c r="AB632" s="354"/>
      <c r="AC632" s="354"/>
    </row>
    <row r="633">
      <c r="A633" s="354"/>
      <c r="B633" s="354"/>
      <c r="C633" s="461"/>
      <c r="D633" s="461"/>
      <c r="E633" s="461"/>
      <c r="F633" s="462"/>
      <c r="G633" s="461"/>
      <c r="H633" s="461"/>
      <c r="I633" s="461"/>
      <c r="J633" s="461"/>
      <c r="K633" s="461"/>
      <c r="L633" s="461"/>
      <c r="M633" s="461"/>
      <c r="N633" s="461"/>
      <c r="O633" s="463"/>
      <c r="P633" s="464"/>
      <c r="Q633" s="464"/>
      <c r="R633" s="461"/>
      <c r="S633" s="461"/>
      <c r="T633" s="354"/>
      <c r="U633" s="354"/>
      <c r="V633" s="465"/>
      <c r="W633" s="354"/>
      <c r="X633" s="354"/>
      <c r="Y633" s="354"/>
      <c r="Z633" s="354"/>
      <c r="AA633" s="354"/>
      <c r="AB633" s="354"/>
      <c r="AC633" s="354"/>
    </row>
    <row r="634">
      <c r="A634" s="354"/>
      <c r="B634" s="354"/>
      <c r="C634" s="461"/>
      <c r="D634" s="461"/>
      <c r="E634" s="461"/>
      <c r="F634" s="462"/>
      <c r="G634" s="461"/>
      <c r="H634" s="461"/>
      <c r="I634" s="461"/>
      <c r="J634" s="461"/>
      <c r="K634" s="461"/>
      <c r="L634" s="461"/>
      <c r="M634" s="461"/>
      <c r="N634" s="461"/>
      <c r="O634" s="463"/>
      <c r="P634" s="464"/>
      <c r="Q634" s="464"/>
      <c r="R634" s="461"/>
      <c r="S634" s="461"/>
      <c r="T634" s="354"/>
      <c r="U634" s="354"/>
      <c r="V634" s="465"/>
      <c r="W634" s="354"/>
      <c r="X634" s="354"/>
      <c r="Y634" s="354"/>
      <c r="Z634" s="354"/>
      <c r="AA634" s="354"/>
      <c r="AB634" s="354"/>
      <c r="AC634" s="354"/>
    </row>
    <row r="635">
      <c r="A635" s="354"/>
      <c r="B635" s="354"/>
      <c r="C635" s="461"/>
      <c r="D635" s="461"/>
      <c r="E635" s="461"/>
      <c r="F635" s="462"/>
      <c r="G635" s="461"/>
      <c r="H635" s="461"/>
      <c r="I635" s="461"/>
      <c r="J635" s="461"/>
      <c r="K635" s="461"/>
      <c r="L635" s="461"/>
      <c r="M635" s="461"/>
      <c r="N635" s="461"/>
      <c r="O635" s="463"/>
      <c r="P635" s="464"/>
      <c r="Q635" s="464"/>
      <c r="R635" s="461"/>
      <c r="S635" s="461"/>
      <c r="T635" s="354"/>
      <c r="U635" s="354"/>
      <c r="V635" s="465"/>
      <c r="W635" s="354"/>
      <c r="X635" s="354"/>
      <c r="Y635" s="354"/>
      <c r="Z635" s="354"/>
      <c r="AA635" s="354"/>
      <c r="AB635" s="354"/>
      <c r="AC635" s="354"/>
    </row>
    <row r="636">
      <c r="A636" s="354"/>
      <c r="B636" s="354"/>
      <c r="C636" s="461"/>
      <c r="D636" s="461"/>
      <c r="E636" s="461"/>
      <c r="F636" s="462"/>
      <c r="G636" s="461"/>
      <c r="H636" s="461"/>
      <c r="I636" s="461"/>
      <c r="J636" s="461"/>
      <c r="K636" s="461"/>
      <c r="L636" s="461"/>
      <c r="M636" s="461"/>
      <c r="N636" s="461"/>
      <c r="O636" s="463"/>
      <c r="P636" s="464"/>
      <c r="Q636" s="464"/>
      <c r="R636" s="461"/>
      <c r="S636" s="461"/>
      <c r="T636" s="354"/>
      <c r="U636" s="354"/>
      <c r="V636" s="465"/>
      <c r="W636" s="354"/>
      <c r="X636" s="354"/>
      <c r="Y636" s="354"/>
      <c r="Z636" s="354"/>
      <c r="AA636" s="354"/>
      <c r="AB636" s="354"/>
      <c r="AC636" s="354"/>
    </row>
    <row r="637">
      <c r="A637" s="354"/>
      <c r="B637" s="354"/>
      <c r="C637" s="461"/>
      <c r="D637" s="461"/>
      <c r="E637" s="461"/>
      <c r="F637" s="462"/>
      <c r="G637" s="461"/>
      <c r="H637" s="461"/>
      <c r="I637" s="461"/>
      <c r="J637" s="461"/>
      <c r="K637" s="461"/>
      <c r="L637" s="461"/>
      <c r="M637" s="461"/>
      <c r="N637" s="461"/>
      <c r="O637" s="463"/>
      <c r="P637" s="464"/>
      <c r="Q637" s="464"/>
      <c r="R637" s="461"/>
      <c r="S637" s="461"/>
      <c r="T637" s="354"/>
      <c r="U637" s="354"/>
      <c r="V637" s="465"/>
      <c r="W637" s="354"/>
      <c r="X637" s="354"/>
      <c r="Y637" s="354"/>
      <c r="Z637" s="354"/>
      <c r="AA637" s="354"/>
      <c r="AB637" s="354"/>
      <c r="AC637" s="354"/>
    </row>
    <row r="638">
      <c r="A638" s="354"/>
      <c r="B638" s="354"/>
      <c r="C638" s="461"/>
      <c r="D638" s="461"/>
      <c r="E638" s="461"/>
      <c r="F638" s="462"/>
      <c r="G638" s="461"/>
      <c r="H638" s="461"/>
      <c r="I638" s="461"/>
      <c r="J638" s="461"/>
      <c r="K638" s="461"/>
      <c r="L638" s="461"/>
      <c r="M638" s="461"/>
      <c r="N638" s="461"/>
      <c r="O638" s="463"/>
      <c r="P638" s="464"/>
      <c r="Q638" s="464"/>
      <c r="R638" s="461"/>
      <c r="S638" s="461"/>
      <c r="T638" s="354"/>
      <c r="U638" s="354"/>
      <c r="V638" s="465"/>
      <c r="W638" s="354"/>
      <c r="X638" s="354"/>
      <c r="Y638" s="354"/>
      <c r="Z638" s="354"/>
      <c r="AA638" s="354"/>
      <c r="AB638" s="354"/>
      <c r="AC638" s="354"/>
    </row>
    <row r="639">
      <c r="A639" s="354"/>
      <c r="B639" s="354"/>
      <c r="C639" s="461"/>
      <c r="D639" s="461"/>
      <c r="E639" s="461"/>
      <c r="F639" s="462"/>
      <c r="G639" s="461"/>
      <c r="H639" s="461"/>
      <c r="I639" s="461"/>
      <c r="J639" s="461"/>
      <c r="K639" s="461"/>
      <c r="L639" s="461"/>
      <c r="M639" s="461"/>
      <c r="N639" s="461"/>
      <c r="O639" s="463"/>
      <c r="P639" s="464"/>
      <c r="Q639" s="464"/>
      <c r="R639" s="461"/>
      <c r="S639" s="461"/>
      <c r="T639" s="354"/>
      <c r="U639" s="354"/>
      <c r="V639" s="465"/>
      <c r="W639" s="354"/>
      <c r="X639" s="354"/>
      <c r="Y639" s="354"/>
      <c r="Z639" s="354"/>
      <c r="AA639" s="354"/>
      <c r="AB639" s="354"/>
      <c r="AC639" s="354"/>
    </row>
    <row r="640">
      <c r="A640" s="354"/>
      <c r="B640" s="354"/>
      <c r="C640" s="461"/>
      <c r="D640" s="461"/>
      <c r="E640" s="461"/>
      <c r="F640" s="462"/>
      <c r="G640" s="461"/>
      <c r="H640" s="461"/>
      <c r="I640" s="461"/>
      <c r="J640" s="461"/>
      <c r="K640" s="461"/>
      <c r="L640" s="461"/>
      <c r="M640" s="461"/>
      <c r="N640" s="461"/>
      <c r="O640" s="463"/>
      <c r="P640" s="464"/>
      <c r="Q640" s="464"/>
      <c r="R640" s="461"/>
      <c r="S640" s="461"/>
      <c r="T640" s="354"/>
      <c r="U640" s="354"/>
      <c r="V640" s="465"/>
      <c r="W640" s="354"/>
      <c r="X640" s="354"/>
      <c r="Y640" s="354"/>
      <c r="Z640" s="354"/>
      <c r="AA640" s="354"/>
      <c r="AB640" s="354"/>
      <c r="AC640" s="354"/>
    </row>
    <row r="641">
      <c r="A641" s="354"/>
      <c r="B641" s="354"/>
      <c r="C641" s="461"/>
      <c r="D641" s="461"/>
      <c r="E641" s="461"/>
      <c r="F641" s="462"/>
      <c r="G641" s="461"/>
      <c r="H641" s="461"/>
      <c r="I641" s="461"/>
      <c r="J641" s="461"/>
      <c r="K641" s="461"/>
      <c r="L641" s="461"/>
      <c r="M641" s="461"/>
      <c r="N641" s="461"/>
      <c r="O641" s="463"/>
      <c r="P641" s="464"/>
      <c r="Q641" s="464"/>
      <c r="R641" s="461"/>
      <c r="S641" s="461"/>
      <c r="T641" s="354"/>
      <c r="U641" s="354"/>
      <c r="V641" s="465"/>
      <c r="W641" s="354"/>
      <c r="X641" s="354"/>
      <c r="Y641" s="354"/>
      <c r="Z641" s="354"/>
      <c r="AA641" s="354"/>
      <c r="AB641" s="354"/>
      <c r="AC641" s="354"/>
    </row>
    <row r="642">
      <c r="A642" s="354"/>
      <c r="B642" s="354"/>
      <c r="C642" s="461"/>
      <c r="D642" s="461"/>
      <c r="E642" s="461"/>
      <c r="F642" s="462"/>
      <c r="G642" s="461"/>
      <c r="H642" s="461"/>
      <c r="I642" s="461"/>
      <c r="J642" s="461"/>
      <c r="K642" s="461"/>
      <c r="L642" s="461"/>
      <c r="M642" s="461"/>
      <c r="N642" s="461"/>
      <c r="O642" s="463"/>
      <c r="P642" s="464"/>
      <c r="Q642" s="464"/>
      <c r="R642" s="461"/>
      <c r="S642" s="461"/>
      <c r="T642" s="354"/>
      <c r="U642" s="354"/>
      <c r="V642" s="465"/>
      <c r="W642" s="354"/>
      <c r="X642" s="354"/>
      <c r="Y642" s="354"/>
      <c r="Z642" s="354"/>
      <c r="AA642" s="354"/>
      <c r="AB642" s="354"/>
      <c r="AC642" s="354"/>
    </row>
    <row r="643">
      <c r="A643" s="354"/>
      <c r="B643" s="354"/>
      <c r="C643" s="461"/>
      <c r="D643" s="461"/>
      <c r="E643" s="461"/>
      <c r="F643" s="462"/>
      <c r="G643" s="461"/>
      <c r="H643" s="461"/>
      <c r="I643" s="461"/>
      <c r="J643" s="461"/>
      <c r="K643" s="461"/>
      <c r="L643" s="461"/>
      <c r="M643" s="461"/>
      <c r="N643" s="461"/>
      <c r="O643" s="463"/>
      <c r="P643" s="464"/>
      <c r="Q643" s="464"/>
      <c r="R643" s="461"/>
      <c r="S643" s="461"/>
      <c r="T643" s="354"/>
      <c r="U643" s="354"/>
      <c r="V643" s="465"/>
      <c r="W643" s="354"/>
      <c r="X643" s="354"/>
      <c r="Y643" s="354"/>
      <c r="Z643" s="354"/>
      <c r="AA643" s="354"/>
      <c r="AB643" s="354"/>
      <c r="AC643" s="354"/>
    </row>
    <row r="644">
      <c r="A644" s="354"/>
      <c r="B644" s="354"/>
      <c r="C644" s="461"/>
      <c r="D644" s="461"/>
      <c r="E644" s="461"/>
      <c r="F644" s="462"/>
      <c r="G644" s="461"/>
      <c r="H644" s="461"/>
      <c r="I644" s="461"/>
      <c r="J644" s="461"/>
      <c r="K644" s="461"/>
      <c r="L644" s="461"/>
      <c r="M644" s="461"/>
      <c r="N644" s="461"/>
      <c r="O644" s="463"/>
      <c r="P644" s="464"/>
      <c r="Q644" s="464"/>
      <c r="R644" s="461"/>
      <c r="S644" s="461"/>
      <c r="T644" s="354"/>
      <c r="U644" s="354"/>
      <c r="V644" s="465"/>
      <c r="W644" s="354"/>
      <c r="X644" s="354"/>
      <c r="Y644" s="354"/>
      <c r="Z644" s="354"/>
      <c r="AA644" s="354"/>
      <c r="AB644" s="354"/>
      <c r="AC644" s="354"/>
    </row>
    <row r="645">
      <c r="A645" s="354"/>
      <c r="B645" s="354"/>
      <c r="C645" s="461"/>
      <c r="D645" s="461"/>
      <c r="E645" s="461"/>
      <c r="F645" s="462"/>
      <c r="G645" s="461"/>
      <c r="H645" s="461"/>
      <c r="I645" s="461"/>
      <c r="J645" s="461"/>
      <c r="K645" s="461"/>
      <c r="L645" s="461"/>
      <c r="M645" s="461"/>
      <c r="N645" s="461"/>
      <c r="O645" s="463"/>
      <c r="P645" s="464"/>
      <c r="Q645" s="464"/>
      <c r="R645" s="461"/>
      <c r="S645" s="461"/>
      <c r="T645" s="354"/>
      <c r="U645" s="354"/>
      <c r="V645" s="465"/>
      <c r="W645" s="354"/>
      <c r="X645" s="354"/>
      <c r="Y645" s="354"/>
      <c r="Z645" s="354"/>
      <c r="AA645" s="354"/>
      <c r="AB645" s="354"/>
      <c r="AC645" s="354"/>
    </row>
    <row r="646">
      <c r="A646" s="354"/>
      <c r="B646" s="354"/>
      <c r="C646" s="461"/>
      <c r="D646" s="461"/>
      <c r="E646" s="461"/>
      <c r="F646" s="462"/>
      <c r="G646" s="461"/>
      <c r="H646" s="461"/>
      <c r="I646" s="461"/>
      <c r="J646" s="461"/>
      <c r="K646" s="461"/>
      <c r="L646" s="461"/>
      <c r="M646" s="461"/>
      <c r="N646" s="461"/>
      <c r="O646" s="463"/>
      <c r="P646" s="464"/>
      <c r="Q646" s="464"/>
      <c r="R646" s="461"/>
      <c r="S646" s="461"/>
      <c r="T646" s="354"/>
      <c r="U646" s="354"/>
      <c r="V646" s="465"/>
      <c r="W646" s="354"/>
      <c r="X646" s="354"/>
      <c r="Y646" s="354"/>
      <c r="Z646" s="354"/>
      <c r="AA646" s="354"/>
      <c r="AB646" s="354"/>
      <c r="AC646" s="354"/>
    </row>
    <row r="647">
      <c r="A647" s="354"/>
      <c r="B647" s="354"/>
      <c r="C647" s="461"/>
      <c r="D647" s="461"/>
      <c r="E647" s="461"/>
      <c r="F647" s="462"/>
      <c r="G647" s="461"/>
      <c r="H647" s="461"/>
      <c r="I647" s="461"/>
      <c r="J647" s="461"/>
      <c r="K647" s="461"/>
      <c r="L647" s="461"/>
      <c r="M647" s="461"/>
      <c r="N647" s="461"/>
      <c r="O647" s="463"/>
      <c r="P647" s="464"/>
      <c r="Q647" s="464"/>
      <c r="R647" s="461"/>
      <c r="S647" s="461"/>
      <c r="T647" s="354"/>
      <c r="U647" s="354"/>
      <c r="V647" s="465"/>
      <c r="W647" s="354"/>
      <c r="X647" s="354"/>
      <c r="Y647" s="354"/>
      <c r="Z647" s="354"/>
      <c r="AA647" s="354"/>
      <c r="AB647" s="354"/>
      <c r="AC647" s="354"/>
    </row>
    <row r="648">
      <c r="A648" s="354"/>
      <c r="B648" s="354"/>
      <c r="C648" s="461"/>
      <c r="D648" s="461"/>
      <c r="E648" s="461"/>
      <c r="F648" s="462"/>
      <c r="G648" s="461"/>
      <c r="H648" s="461"/>
      <c r="I648" s="461"/>
      <c r="J648" s="461"/>
      <c r="K648" s="461"/>
      <c r="L648" s="461"/>
      <c r="M648" s="461"/>
      <c r="N648" s="461"/>
      <c r="O648" s="463"/>
      <c r="P648" s="464"/>
      <c r="Q648" s="464"/>
      <c r="R648" s="461"/>
      <c r="S648" s="461"/>
      <c r="T648" s="354"/>
      <c r="U648" s="354"/>
      <c r="V648" s="465"/>
      <c r="W648" s="354"/>
      <c r="X648" s="354"/>
      <c r="Y648" s="354"/>
      <c r="Z648" s="354"/>
      <c r="AA648" s="354"/>
      <c r="AB648" s="354"/>
      <c r="AC648" s="354"/>
    </row>
    <row r="649">
      <c r="A649" s="354"/>
      <c r="B649" s="354"/>
      <c r="C649" s="461"/>
      <c r="D649" s="461"/>
      <c r="E649" s="461"/>
      <c r="F649" s="462"/>
      <c r="G649" s="461"/>
      <c r="H649" s="461"/>
      <c r="I649" s="461"/>
      <c r="J649" s="461"/>
      <c r="K649" s="461"/>
      <c r="L649" s="461"/>
      <c r="M649" s="461"/>
      <c r="N649" s="461"/>
      <c r="O649" s="463"/>
      <c r="P649" s="464"/>
      <c r="Q649" s="464"/>
      <c r="R649" s="461"/>
      <c r="S649" s="461"/>
      <c r="T649" s="354"/>
      <c r="U649" s="354"/>
      <c r="V649" s="465"/>
      <c r="W649" s="354"/>
      <c r="X649" s="354"/>
      <c r="Y649" s="354"/>
      <c r="Z649" s="354"/>
      <c r="AA649" s="354"/>
      <c r="AB649" s="354"/>
      <c r="AC649" s="354"/>
    </row>
    <row r="650">
      <c r="A650" s="354"/>
      <c r="B650" s="354"/>
      <c r="C650" s="461"/>
      <c r="D650" s="461"/>
      <c r="E650" s="461"/>
      <c r="F650" s="462"/>
      <c r="G650" s="461"/>
      <c r="H650" s="461"/>
      <c r="I650" s="461"/>
      <c r="J650" s="461"/>
      <c r="K650" s="461"/>
      <c r="L650" s="461"/>
      <c r="M650" s="461"/>
      <c r="N650" s="461"/>
      <c r="O650" s="463"/>
      <c r="P650" s="464"/>
      <c r="Q650" s="464"/>
      <c r="R650" s="461"/>
      <c r="S650" s="461"/>
      <c r="T650" s="354"/>
      <c r="U650" s="354"/>
      <c r="V650" s="465"/>
      <c r="W650" s="354"/>
      <c r="X650" s="354"/>
      <c r="Y650" s="354"/>
      <c r="Z650" s="354"/>
      <c r="AA650" s="354"/>
      <c r="AB650" s="354"/>
      <c r="AC650" s="354"/>
    </row>
    <row r="651">
      <c r="A651" s="354"/>
      <c r="B651" s="354"/>
      <c r="C651" s="461"/>
      <c r="D651" s="461"/>
      <c r="E651" s="461"/>
      <c r="F651" s="462"/>
      <c r="G651" s="461"/>
      <c r="H651" s="461"/>
      <c r="I651" s="461"/>
      <c r="J651" s="461"/>
      <c r="K651" s="461"/>
      <c r="L651" s="461"/>
      <c r="M651" s="461"/>
      <c r="N651" s="461"/>
      <c r="O651" s="463"/>
      <c r="P651" s="464"/>
      <c r="Q651" s="464"/>
      <c r="R651" s="461"/>
      <c r="S651" s="461"/>
      <c r="T651" s="354"/>
      <c r="U651" s="354"/>
      <c r="V651" s="465"/>
      <c r="W651" s="354"/>
      <c r="X651" s="354"/>
      <c r="Y651" s="354"/>
      <c r="Z651" s="354"/>
      <c r="AA651" s="354"/>
      <c r="AB651" s="354"/>
      <c r="AC651" s="354"/>
    </row>
    <row r="652">
      <c r="A652" s="354"/>
      <c r="B652" s="354"/>
      <c r="C652" s="461"/>
      <c r="D652" s="461"/>
      <c r="E652" s="461"/>
      <c r="F652" s="462"/>
      <c r="G652" s="461"/>
      <c r="H652" s="461"/>
      <c r="I652" s="461"/>
      <c r="J652" s="461"/>
      <c r="K652" s="461"/>
      <c r="L652" s="461"/>
      <c r="M652" s="461"/>
      <c r="N652" s="461"/>
      <c r="O652" s="463"/>
      <c r="P652" s="464"/>
      <c r="Q652" s="464"/>
      <c r="R652" s="461"/>
      <c r="S652" s="461"/>
      <c r="T652" s="354"/>
      <c r="U652" s="354"/>
      <c r="V652" s="465"/>
      <c r="W652" s="354"/>
      <c r="X652" s="354"/>
      <c r="Y652" s="354"/>
      <c r="Z652" s="354"/>
      <c r="AA652" s="354"/>
      <c r="AB652" s="354"/>
      <c r="AC652" s="354"/>
    </row>
    <row r="653">
      <c r="A653" s="354"/>
      <c r="B653" s="354"/>
      <c r="C653" s="461"/>
      <c r="D653" s="461"/>
      <c r="E653" s="461"/>
      <c r="F653" s="462"/>
      <c r="G653" s="461"/>
      <c r="H653" s="461"/>
      <c r="I653" s="461"/>
      <c r="J653" s="461"/>
      <c r="K653" s="461"/>
      <c r="L653" s="461"/>
      <c r="M653" s="461"/>
      <c r="N653" s="461"/>
      <c r="O653" s="463"/>
      <c r="P653" s="464"/>
      <c r="Q653" s="464"/>
      <c r="R653" s="461"/>
      <c r="S653" s="461"/>
      <c r="T653" s="354"/>
      <c r="U653" s="354"/>
      <c r="V653" s="465"/>
      <c r="W653" s="354"/>
      <c r="X653" s="354"/>
      <c r="Y653" s="354"/>
      <c r="Z653" s="354"/>
      <c r="AA653" s="354"/>
      <c r="AB653" s="354"/>
      <c r="AC653" s="354"/>
    </row>
    <row r="654">
      <c r="A654" s="354"/>
      <c r="B654" s="354"/>
      <c r="C654" s="461"/>
      <c r="D654" s="461"/>
      <c r="E654" s="461"/>
      <c r="F654" s="462"/>
      <c r="G654" s="461"/>
      <c r="H654" s="461"/>
      <c r="I654" s="461"/>
      <c r="J654" s="461"/>
      <c r="K654" s="461"/>
      <c r="L654" s="461"/>
      <c r="M654" s="461"/>
      <c r="N654" s="461"/>
      <c r="O654" s="463"/>
      <c r="P654" s="464"/>
      <c r="Q654" s="464"/>
      <c r="R654" s="461"/>
      <c r="S654" s="461"/>
      <c r="T654" s="354"/>
      <c r="U654" s="354"/>
      <c r="V654" s="465"/>
      <c r="W654" s="354"/>
      <c r="X654" s="354"/>
      <c r="Y654" s="354"/>
      <c r="Z654" s="354"/>
      <c r="AA654" s="354"/>
      <c r="AB654" s="354"/>
      <c r="AC654" s="354"/>
    </row>
    <row r="655">
      <c r="A655" s="354"/>
      <c r="B655" s="354"/>
      <c r="C655" s="461"/>
      <c r="D655" s="461"/>
      <c r="E655" s="461"/>
      <c r="F655" s="462"/>
      <c r="G655" s="461"/>
      <c r="H655" s="461"/>
      <c r="I655" s="461"/>
      <c r="J655" s="461"/>
      <c r="K655" s="461"/>
      <c r="L655" s="461"/>
      <c r="M655" s="461"/>
      <c r="N655" s="461"/>
      <c r="O655" s="463"/>
      <c r="P655" s="464"/>
      <c r="Q655" s="464"/>
      <c r="R655" s="461"/>
      <c r="S655" s="461"/>
      <c r="T655" s="354"/>
      <c r="U655" s="354"/>
      <c r="V655" s="465"/>
      <c r="W655" s="354"/>
      <c r="X655" s="354"/>
      <c r="Y655" s="354"/>
      <c r="Z655" s="354"/>
      <c r="AA655" s="354"/>
      <c r="AB655" s="354"/>
      <c r="AC655" s="354"/>
    </row>
    <row r="656">
      <c r="A656" s="354"/>
      <c r="B656" s="354"/>
      <c r="C656" s="461"/>
      <c r="D656" s="461"/>
      <c r="E656" s="461"/>
      <c r="F656" s="462"/>
      <c r="G656" s="461"/>
      <c r="H656" s="461"/>
      <c r="I656" s="461"/>
      <c r="J656" s="461"/>
      <c r="K656" s="461"/>
      <c r="L656" s="461"/>
      <c r="M656" s="461"/>
      <c r="N656" s="461"/>
      <c r="O656" s="463"/>
      <c r="P656" s="464"/>
      <c r="Q656" s="464"/>
      <c r="R656" s="461"/>
      <c r="S656" s="461"/>
      <c r="T656" s="354"/>
      <c r="U656" s="354"/>
      <c r="V656" s="465"/>
      <c r="W656" s="354"/>
      <c r="X656" s="354"/>
      <c r="Y656" s="354"/>
      <c r="Z656" s="354"/>
      <c r="AA656" s="354"/>
      <c r="AB656" s="354"/>
      <c r="AC656" s="354"/>
    </row>
    <row r="657">
      <c r="A657" s="354"/>
      <c r="B657" s="354"/>
      <c r="C657" s="461"/>
      <c r="D657" s="461"/>
      <c r="E657" s="461"/>
      <c r="F657" s="462"/>
      <c r="G657" s="461"/>
      <c r="H657" s="461"/>
      <c r="I657" s="461"/>
      <c r="J657" s="461"/>
      <c r="K657" s="461"/>
      <c r="L657" s="461"/>
      <c r="M657" s="461"/>
      <c r="N657" s="461"/>
      <c r="O657" s="463"/>
      <c r="P657" s="464"/>
      <c r="Q657" s="464"/>
      <c r="R657" s="461"/>
      <c r="S657" s="461"/>
      <c r="T657" s="354"/>
      <c r="U657" s="354"/>
      <c r="V657" s="465"/>
      <c r="W657" s="354"/>
      <c r="X657" s="354"/>
      <c r="Y657" s="354"/>
      <c r="Z657" s="354"/>
      <c r="AA657" s="354"/>
      <c r="AB657" s="354"/>
      <c r="AC657" s="354"/>
    </row>
    <row r="658">
      <c r="A658" s="354"/>
      <c r="B658" s="354"/>
      <c r="C658" s="461"/>
      <c r="D658" s="461"/>
      <c r="E658" s="461"/>
      <c r="F658" s="462"/>
      <c r="G658" s="461"/>
      <c r="H658" s="461"/>
      <c r="I658" s="461"/>
      <c r="J658" s="461"/>
      <c r="K658" s="461"/>
      <c r="L658" s="461"/>
      <c r="M658" s="461"/>
      <c r="N658" s="461"/>
      <c r="O658" s="463"/>
      <c r="P658" s="464"/>
      <c r="Q658" s="464"/>
      <c r="R658" s="461"/>
      <c r="S658" s="461"/>
      <c r="T658" s="354"/>
      <c r="U658" s="354"/>
      <c r="V658" s="465"/>
      <c r="W658" s="354"/>
      <c r="X658" s="354"/>
      <c r="Y658" s="354"/>
      <c r="Z658" s="354"/>
      <c r="AA658" s="354"/>
      <c r="AB658" s="354"/>
      <c r="AC658" s="354"/>
    </row>
    <row r="659">
      <c r="A659" s="354"/>
      <c r="B659" s="354"/>
      <c r="C659" s="461"/>
      <c r="D659" s="461"/>
      <c r="E659" s="461"/>
      <c r="F659" s="462"/>
      <c r="G659" s="461"/>
      <c r="H659" s="461"/>
      <c r="I659" s="461"/>
      <c r="J659" s="461"/>
      <c r="K659" s="461"/>
      <c r="L659" s="461"/>
      <c r="M659" s="461"/>
      <c r="N659" s="461"/>
      <c r="O659" s="463"/>
      <c r="P659" s="464"/>
      <c r="Q659" s="464"/>
      <c r="R659" s="461"/>
      <c r="S659" s="461"/>
      <c r="T659" s="354"/>
      <c r="U659" s="354"/>
      <c r="V659" s="465"/>
      <c r="W659" s="354"/>
      <c r="X659" s="354"/>
      <c r="Y659" s="354"/>
      <c r="Z659" s="354"/>
      <c r="AA659" s="354"/>
      <c r="AB659" s="354"/>
      <c r="AC659" s="354"/>
    </row>
    <row r="660">
      <c r="A660" s="354"/>
      <c r="B660" s="354"/>
      <c r="C660" s="461"/>
      <c r="D660" s="461"/>
      <c r="E660" s="461"/>
      <c r="F660" s="462"/>
      <c r="G660" s="461"/>
      <c r="H660" s="461"/>
      <c r="I660" s="461"/>
      <c r="J660" s="461"/>
      <c r="K660" s="461"/>
      <c r="L660" s="461"/>
      <c r="M660" s="461"/>
      <c r="N660" s="461"/>
      <c r="O660" s="463"/>
      <c r="P660" s="464"/>
      <c r="Q660" s="464"/>
      <c r="R660" s="461"/>
      <c r="S660" s="461"/>
      <c r="T660" s="354"/>
      <c r="U660" s="354"/>
      <c r="V660" s="465"/>
      <c r="W660" s="354"/>
      <c r="X660" s="354"/>
      <c r="Y660" s="354"/>
      <c r="Z660" s="354"/>
      <c r="AA660" s="354"/>
      <c r="AB660" s="354"/>
      <c r="AC660" s="354"/>
    </row>
    <row r="661">
      <c r="A661" s="354"/>
      <c r="B661" s="354"/>
      <c r="C661" s="461"/>
      <c r="D661" s="461"/>
      <c r="E661" s="461"/>
      <c r="F661" s="462"/>
      <c r="G661" s="461"/>
      <c r="H661" s="461"/>
      <c r="I661" s="461"/>
      <c r="J661" s="461"/>
      <c r="K661" s="461"/>
      <c r="L661" s="461"/>
      <c r="M661" s="461"/>
      <c r="N661" s="461"/>
      <c r="O661" s="463"/>
      <c r="P661" s="464"/>
      <c r="Q661" s="464"/>
      <c r="R661" s="461"/>
      <c r="S661" s="461"/>
      <c r="T661" s="354"/>
      <c r="U661" s="354"/>
      <c r="V661" s="465"/>
      <c r="W661" s="354"/>
      <c r="X661" s="354"/>
      <c r="Y661" s="354"/>
      <c r="Z661" s="354"/>
      <c r="AA661" s="354"/>
      <c r="AB661" s="354"/>
      <c r="AC661" s="354"/>
    </row>
    <row r="662">
      <c r="A662" s="354"/>
      <c r="B662" s="354"/>
      <c r="C662" s="461"/>
      <c r="D662" s="461"/>
      <c r="E662" s="461"/>
      <c r="F662" s="462"/>
      <c r="G662" s="461"/>
      <c r="H662" s="461"/>
      <c r="I662" s="461"/>
      <c r="J662" s="461"/>
      <c r="K662" s="461"/>
      <c r="L662" s="461"/>
      <c r="M662" s="461"/>
      <c r="N662" s="461"/>
      <c r="O662" s="463"/>
      <c r="P662" s="464"/>
      <c r="Q662" s="464"/>
      <c r="R662" s="461"/>
      <c r="S662" s="461"/>
      <c r="T662" s="354"/>
      <c r="U662" s="354"/>
      <c r="V662" s="465"/>
      <c r="W662" s="354"/>
      <c r="X662" s="354"/>
      <c r="Y662" s="354"/>
      <c r="Z662" s="354"/>
      <c r="AA662" s="354"/>
      <c r="AB662" s="354"/>
      <c r="AC662" s="354"/>
    </row>
    <row r="663">
      <c r="A663" s="354"/>
      <c r="B663" s="354"/>
      <c r="C663" s="461"/>
      <c r="D663" s="461"/>
      <c r="E663" s="461"/>
      <c r="F663" s="462"/>
      <c r="G663" s="461"/>
      <c r="H663" s="461"/>
      <c r="I663" s="461"/>
      <c r="J663" s="461"/>
      <c r="K663" s="461"/>
      <c r="L663" s="461"/>
      <c r="M663" s="461"/>
      <c r="N663" s="461"/>
      <c r="O663" s="463"/>
      <c r="P663" s="464"/>
      <c r="Q663" s="464"/>
      <c r="R663" s="461"/>
      <c r="S663" s="461"/>
      <c r="T663" s="354"/>
      <c r="U663" s="354"/>
      <c r="V663" s="465"/>
      <c r="W663" s="354"/>
      <c r="X663" s="354"/>
      <c r="Y663" s="354"/>
      <c r="Z663" s="354"/>
      <c r="AA663" s="354"/>
      <c r="AB663" s="354"/>
      <c r="AC663" s="354"/>
    </row>
    <row r="664">
      <c r="A664" s="354"/>
      <c r="B664" s="354"/>
      <c r="C664" s="461"/>
      <c r="D664" s="461"/>
      <c r="E664" s="461"/>
      <c r="F664" s="462"/>
      <c r="G664" s="461"/>
      <c r="H664" s="461"/>
      <c r="I664" s="461"/>
      <c r="J664" s="461"/>
      <c r="K664" s="461"/>
      <c r="L664" s="461"/>
      <c r="M664" s="461"/>
      <c r="N664" s="461"/>
      <c r="O664" s="463"/>
      <c r="P664" s="464"/>
      <c r="Q664" s="464"/>
      <c r="R664" s="461"/>
      <c r="S664" s="461"/>
      <c r="T664" s="354"/>
      <c r="U664" s="354"/>
      <c r="V664" s="465"/>
      <c r="W664" s="354"/>
      <c r="X664" s="354"/>
      <c r="Y664" s="354"/>
      <c r="Z664" s="354"/>
      <c r="AA664" s="354"/>
      <c r="AB664" s="354"/>
      <c r="AC664" s="354"/>
    </row>
    <row r="665">
      <c r="A665" s="354"/>
      <c r="B665" s="354"/>
      <c r="C665" s="461"/>
      <c r="D665" s="461"/>
      <c r="E665" s="461"/>
      <c r="F665" s="462"/>
      <c r="G665" s="461"/>
      <c r="H665" s="461"/>
      <c r="I665" s="461"/>
      <c r="J665" s="461"/>
      <c r="K665" s="461"/>
      <c r="L665" s="461"/>
      <c r="M665" s="461"/>
      <c r="N665" s="461"/>
      <c r="O665" s="463"/>
      <c r="P665" s="464"/>
      <c r="Q665" s="464"/>
      <c r="R665" s="461"/>
      <c r="S665" s="461"/>
      <c r="T665" s="354"/>
      <c r="U665" s="354"/>
      <c r="V665" s="465"/>
      <c r="W665" s="354"/>
      <c r="X665" s="354"/>
      <c r="Y665" s="354"/>
      <c r="Z665" s="354"/>
      <c r="AA665" s="354"/>
      <c r="AB665" s="354"/>
      <c r="AC665" s="354"/>
    </row>
    <row r="666">
      <c r="A666" s="354"/>
      <c r="B666" s="354"/>
      <c r="C666" s="461"/>
      <c r="D666" s="461"/>
      <c r="E666" s="461"/>
      <c r="F666" s="462"/>
      <c r="G666" s="461"/>
      <c r="H666" s="461"/>
      <c r="I666" s="461"/>
      <c r="J666" s="461"/>
      <c r="K666" s="461"/>
      <c r="L666" s="461"/>
      <c r="M666" s="461"/>
      <c r="N666" s="461"/>
      <c r="O666" s="463"/>
      <c r="P666" s="464"/>
      <c r="Q666" s="464"/>
      <c r="R666" s="461"/>
      <c r="S666" s="461"/>
      <c r="T666" s="354"/>
      <c r="U666" s="354"/>
      <c r="V666" s="465"/>
      <c r="W666" s="354"/>
      <c r="X666" s="354"/>
      <c r="Y666" s="354"/>
      <c r="Z666" s="354"/>
      <c r="AA666" s="354"/>
      <c r="AB666" s="354"/>
      <c r="AC666" s="354"/>
    </row>
    <row r="667">
      <c r="A667" s="354"/>
      <c r="B667" s="354"/>
      <c r="C667" s="461"/>
      <c r="D667" s="461"/>
      <c r="E667" s="461"/>
      <c r="F667" s="462"/>
      <c r="G667" s="461"/>
      <c r="H667" s="461"/>
      <c r="I667" s="461"/>
      <c r="J667" s="461"/>
      <c r="K667" s="461"/>
      <c r="L667" s="461"/>
      <c r="M667" s="461"/>
      <c r="N667" s="461"/>
      <c r="O667" s="463"/>
      <c r="P667" s="464"/>
      <c r="Q667" s="464"/>
      <c r="R667" s="461"/>
      <c r="S667" s="461"/>
      <c r="T667" s="354"/>
      <c r="U667" s="354"/>
      <c r="V667" s="465"/>
      <c r="W667" s="354"/>
      <c r="X667" s="354"/>
      <c r="Y667" s="354"/>
      <c r="Z667" s="354"/>
      <c r="AA667" s="354"/>
      <c r="AB667" s="354"/>
      <c r="AC667" s="354"/>
    </row>
    <row r="668">
      <c r="A668" s="354"/>
      <c r="B668" s="354"/>
      <c r="C668" s="461"/>
      <c r="D668" s="461"/>
      <c r="E668" s="461"/>
      <c r="F668" s="462"/>
      <c r="G668" s="461"/>
      <c r="H668" s="461"/>
      <c r="I668" s="461"/>
      <c r="J668" s="461"/>
      <c r="K668" s="461"/>
      <c r="L668" s="461"/>
      <c r="M668" s="461"/>
      <c r="N668" s="461"/>
      <c r="O668" s="463"/>
      <c r="P668" s="464"/>
      <c r="Q668" s="464"/>
      <c r="R668" s="461"/>
      <c r="S668" s="461"/>
      <c r="T668" s="354"/>
      <c r="U668" s="354"/>
      <c r="V668" s="465"/>
      <c r="W668" s="354"/>
      <c r="X668" s="354"/>
      <c r="Y668" s="354"/>
      <c r="Z668" s="354"/>
      <c r="AA668" s="354"/>
      <c r="AB668" s="354"/>
      <c r="AC668" s="354"/>
    </row>
    <row r="669">
      <c r="A669" s="354"/>
      <c r="B669" s="354"/>
      <c r="C669" s="461"/>
      <c r="D669" s="461"/>
      <c r="E669" s="461"/>
      <c r="F669" s="462"/>
      <c r="G669" s="461"/>
      <c r="H669" s="461"/>
      <c r="I669" s="461"/>
      <c r="J669" s="461"/>
      <c r="K669" s="461"/>
      <c r="L669" s="461"/>
      <c r="M669" s="461"/>
      <c r="N669" s="461"/>
      <c r="O669" s="463"/>
      <c r="P669" s="464"/>
      <c r="Q669" s="464"/>
      <c r="R669" s="461"/>
      <c r="S669" s="461"/>
      <c r="T669" s="354"/>
      <c r="U669" s="354"/>
      <c r="V669" s="465"/>
      <c r="W669" s="354"/>
      <c r="X669" s="354"/>
      <c r="Y669" s="354"/>
      <c r="Z669" s="354"/>
      <c r="AA669" s="354"/>
      <c r="AB669" s="354"/>
      <c r="AC669" s="354"/>
    </row>
    <row r="670">
      <c r="A670" s="354"/>
      <c r="B670" s="354"/>
      <c r="C670" s="461"/>
      <c r="D670" s="461"/>
      <c r="E670" s="461"/>
      <c r="F670" s="462"/>
      <c r="G670" s="461"/>
      <c r="H670" s="461"/>
      <c r="I670" s="461"/>
      <c r="J670" s="461"/>
      <c r="K670" s="461"/>
      <c r="L670" s="461"/>
      <c r="M670" s="461"/>
      <c r="N670" s="461"/>
      <c r="O670" s="463"/>
      <c r="P670" s="464"/>
      <c r="Q670" s="464"/>
      <c r="R670" s="461"/>
      <c r="S670" s="461"/>
      <c r="T670" s="354"/>
      <c r="U670" s="354"/>
      <c r="V670" s="465"/>
      <c r="W670" s="354"/>
      <c r="X670" s="354"/>
      <c r="Y670" s="354"/>
      <c r="Z670" s="354"/>
      <c r="AA670" s="354"/>
      <c r="AB670" s="354"/>
      <c r="AC670" s="354"/>
    </row>
    <row r="671">
      <c r="A671" s="354"/>
      <c r="B671" s="354"/>
      <c r="C671" s="461"/>
      <c r="D671" s="461"/>
      <c r="E671" s="461"/>
      <c r="F671" s="462"/>
      <c r="G671" s="461"/>
      <c r="H671" s="461"/>
      <c r="I671" s="461"/>
      <c r="J671" s="461"/>
      <c r="K671" s="461"/>
      <c r="L671" s="461"/>
      <c r="M671" s="461"/>
      <c r="N671" s="461"/>
      <c r="O671" s="463"/>
      <c r="P671" s="464"/>
      <c r="Q671" s="464"/>
      <c r="R671" s="461"/>
      <c r="S671" s="461"/>
      <c r="T671" s="354"/>
      <c r="U671" s="354"/>
      <c r="V671" s="465"/>
      <c r="W671" s="354"/>
      <c r="X671" s="354"/>
      <c r="Y671" s="354"/>
      <c r="Z671" s="354"/>
      <c r="AA671" s="354"/>
      <c r="AB671" s="354"/>
      <c r="AC671" s="354"/>
    </row>
    <row r="672">
      <c r="A672" s="354"/>
      <c r="B672" s="354"/>
      <c r="C672" s="461"/>
      <c r="D672" s="461"/>
      <c r="E672" s="461"/>
      <c r="F672" s="462"/>
      <c r="G672" s="461"/>
      <c r="H672" s="461"/>
      <c r="I672" s="461"/>
      <c r="J672" s="461"/>
      <c r="K672" s="461"/>
      <c r="L672" s="461"/>
      <c r="M672" s="461"/>
      <c r="N672" s="461"/>
      <c r="O672" s="463"/>
      <c r="P672" s="464"/>
      <c r="Q672" s="464"/>
      <c r="R672" s="461"/>
      <c r="S672" s="461"/>
      <c r="T672" s="354"/>
      <c r="U672" s="354"/>
      <c r="V672" s="465"/>
      <c r="W672" s="354"/>
      <c r="X672" s="354"/>
      <c r="Y672" s="354"/>
      <c r="Z672" s="354"/>
      <c r="AA672" s="354"/>
      <c r="AB672" s="354"/>
      <c r="AC672" s="354"/>
    </row>
    <row r="673">
      <c r="A673" s="354"/>
      <c r="B673" s="354"/>
      <c r="C673" s="461"/>
      <c r="D673" s="461"/>
      <c r="E673" s="461"/>
      <c r="F673" s="462"/>
      <c r="G673" s="461"/>
      <c r="H673" s="461"/>
      <c r="I673" s="461"/>
      <c r="J673" s="461"/>
      <c r="K673" s="461"/>
      <c r="L673" s="461"/>
      <c r="M673" s="461"/>
      <c r="N673" s="461"/>
      <c r="O673" s="463"/>
      <c r="P673" s="464"/>
      <c r="Q673" s="464"/>
      <c r="R673" s="461"/>
      <c r="S673" s="461"/>
      <c r="T673" s="354"/>
      <c r="U673" s="354"/>
      <c r="V673" s="465"/>
      <c r="W673" s="354"/>
      <c r="X673" s="354"/>
      <c r="Y673" s="354"/>
      <c r="Z673" s="354"/>
      <c r="AA673" s="354"/>
      <c r="AB673" s="354"/>
      <c r="AC673" s="354"/>
    </row>
    <row r="674">
      <c r="A674" s="354"/>
      <c r="B674" s="354"/>
      <c r="C674" s="461"/>
      <c r="D674" s="461"/>
      <c r="E674" s="461"/>
      <c r="F674" s="462"/>
      <c r="G674" s="461"/>
      <c r="H674" s="461"/>
      <c r="I674" s="461"/>
      <c r="J674" s="461"/>
      <c r="K674" s="461"/>
      <c r="L674" s="461"/>
      <c r="M674" s="461"/>
      <c r="N674" s="461"/>
      <c r="O674" s="463"/>
      <c r="P674" s="464"/>
      <c r="Q674" s="464"/>
      <c r="R674" s="461"/>
      <c r="S674" s="461"/>
      <c r="T674" s="354"/>
      <c r="U674" s="354"/>
      <c r="V674" s="465"/>
      <c r="W674" s="354"/>
      <c r="X674" s="354"/>
      <c r="Y674" s="354"/>
      <c r="Z674" s="354"/>
      <c r="AA674" s="354"/>
      <c r="AB674" s="354"/>
      <c r="AC674" s="354"/>
    </row>
    <row r="675">
      <c r="A675" s="354"/>
      <c r="B675" s="354"/>
      <c r="C675" s="461"/>
      <c r="D675" s="461"/>
      <c r="E675" s="461"/>
      <c r="F675" s="462"/>
      <c r="G675" s="461"/>
      <c r="H675" s="461"/>
      <c r="I675" s="461"/>
      <c r="J675" s="461"/>
      <c r="K675" s="461"/>
      <c r="L675" s="461"/>
      <c r="M675" s="461"/>
      <c r="N675" s="461"/>
      <c r="O675" s="463"/>
      <c r="P675" s="464"/>
      <c r="Q675" s="464"/>
      <c r="R675" s="461"/>
      <c r="S675" s="461"/>
      <c r="T675" s="354"/>
      <c r="U675" s="354"/>
      <c r="V675" s="465"/>
      <c r="W675" s="354"/>
      <c r="X675" s="354"/>
      <c r="Y675" s="354"/>
      <c r="Z675" s="354"/>
      <c r="AA675" s="354"/>
      <c r="AB675" s="354"/>
      <c r="AC675" s="354"/>
    </row>
    <row r="676">
      <c r="A676" s="354"/>
      <c r="B676" s="354"/>
      <c r="C676" s="461"/>
      <c r="D676" s="461"/>
      <c r="E676" s="461"/>
      <c r="F676" s="462"/>
      <c r="G676" s="461"/>
      <c r="H676" s="461"/>
      <c r="I676" s="461"/>
      <c r="J676" s="461"/>
      <c r="K676" s="461"/>
      <c r="L676" s="461"/>
      <c r="M676" s="461"/>
      <c r="N676" s="461"/>
      <c r="O676" s="463"/>
      <c r="P676" s="464"/>
      <c r="Q676" s="464"/>
      <c r="R676" s="461"/>
      <c r="S676" s="461"/>
      <c r="T676" s="354"/>
      <c r="U676" s="354"/>
      <c r="V676" s="465"/>
      <c r="W676" s="354"/>
      <c r="X676" s="354"/>
      <c r="Y676" s="354"/>
      <c r="Z676" s="354"/>
      <c r="AA676" s="354"/>
      <c r="AB676" s="354"/>
      <c r="AC676" s="354"/>
    </row>
    <row r="677">
      <c r="A677" s="354"/>
      <c r="B677" s="354"/>
      <c r="C677" s="461"/>
      <c r="D677" s="461"/>
      <c r="E677" s="461"/>
      <c r="F677" s="462"/>
      <c r="G677" s="461"/>
      <c r="H677" s="461"/>
      <c r="I677" s="461"/>
      <c r="J677" s="461"/>
      <c r="K677" s="461"/>
      <c r="L677" s="461"/>
      <c r="M677" s="461"/>
      <c r="N677" s="461"/>
      <c r="O677" s="463"/>
      <c r="P677" s="464"/>
      <c r="Q677" s="464"/>
      <c r="R677" s="461"/>
      <c r="S677" s="461"/>
      <c r="T677" s="354"/>
      <c r="U677" s="354"/>
      <c r="V677" s="465"/>
      <c r="W677" s="354"/>
      <c r="X677" s="354"/>
      <c r="Y677" s="354"/>
      <c r="Z677" s="354"/>
      <c r="AA677" s="354"/>
      <c r="AB677" s="354"/>
      <c r="AC677" s="354"/>
    </row>
    <row r="678">
      <c r="A678" s="354"/>
      <c r="B678" s="354"/>
      <c r="C678" s="461"/>
      <c r="D678" s="461"/>
      <c r="E678" s="461"/>
      <c r="F678" s="462"/>
      <c r="G678" s="461"/>
      <c r="H678" s="461"/>
      <c r="I678" s="461"/>
      <c r="J678" s="461"/>
      <c r="K678" s="461"/>
      <c r="L678" s="461"/>
      <c r="M678" s="461"/>
      <c r="N678" s="461"/>
      <c r="O678" s="463"/>
      <c r="P678" s="464"/>
      <c r="Q678" s="464"/>
      <c r="R678" s="461"/>
      <c r="S678" s="461"/>
      <c r="T678" s="354"/>
      <c r="U678" s="354"/>
      <c r="V678" s="465"/>
      <c r="W678" s="354"/>
      <c r="X678" s="354"/>
      <c r="Y678" s="354"/>
      <c r="Z678" s="354"/>
      <c r="AA678" s="354"/>
      <c r="AB678" s="354"/>
      <c r="AC678" s="354"/>
    </row>
    <row r="679">
      <c r="A679" s="354"/>
      <c r="B679" s="354"/>
      <c r="C679" s="461"/>
      <c r="D679" s="461"/>
      <c r="E679" s="461"/>
      <c r="F679" s="462"/>
      <c r="G679" s="461"/>
      <c r="H679" s="461"/>
      <c r="I679" s="461"/>
      <c r="J679" s="461"/>
      <c r="K679" s="461"/>
      <c r="L679" s="461"/>
      <c r="M679" s="461"/>
      <c r="N679" s="461"/>
      <c r="O679" s="463"/>
      <c r="P679" s="464"/>
      <c r="Q679" s="464"/>
      <c r="R679" s="461"/>
      <c r="S679" s="461"/>
      <c r="T679" s="354"/>
      <c r="U679" s="354"/>
      <c r="V679" s="465"/>
      <c r="W679" s="354"/>
      <c r="X679" s="354"/>
      <c r="Y679" s="354"/>
      <c r="Z679" s="354"/>
      <c r="AA679" s="354"/>
      <c r="AB679" s="354"/>
      <c r="AC679" s="354"/>
    </row>
    <row r="680">
      <c r="A680" s="354"/>
      <c r="B680" s="354"/>
      <c r="C680" s="461"/>
      <c r="D680" s="461"/>
      <c r="E680" s="461"/>
      <c r="F680" s="462"/>
      <c r="G680" s="461"/>
      <c r="H680" s="461"/>
      <c r="I680" s="461"/>
      <c r="J680" s="461"/>
      <c r="K680" s="461"/>
      <c r="L680" s="461"/>
      <c r="M680" s="461"/>
      <c r="N680" s="461"/>
      <c r="O680" s="463"/>
      <c r="P680" s="464"/>
      <c r="Q680" s="464"/>
      <c r="R680" s="461"/>
      <c r="S680" s="461"/>
      <c r="T680" s="354"/>
      <c r="U680" s="354"/>
      <c r="V680" s="465"/>
      <c r="W680" s="354"/>
      <c r="X680" s="354"/>
      <c r="Y680" s="354"/>
      <c r="Z680" s="354"/>
      <c r="AA680" s="354"/>
      <c r="AB680" s="354"/>
      <c r="AC680" s="354"/>
    </row>
    <row r="681">
      <c r="A681" s="354"/>
      <c r="B681" s="354"/>
      <c r="C681" s="461"/>
      <c r="D681" s="461"/>
      <c r="E681" s="461"/>
      <c r="F681" s="462"/>
      <c r="G681" s="461"/>
      <c r="H681" s="461"/>
      <c r="I681" s="461"/>
      <c r="J681" s="461"/>
      <c r="K681" s="461"/>
      <c r="L681" s="461"/>
      <c r="M681" s="461"/>
      <c r="N681" s="461"/>
      <c r="O681" s="463"/>
      <c r="P681" s="464"/>
      <c r="Q681" s="464"/>
      <c r="R681" s="461"/>
      <c r="S681" s="461"/>
      <c r="T681" s="354"/>
      <c r="U681" s="354"/>
      <c r="V681" s="465"/>
      <c r="W681" s="354"/>
      <c r="X681" s="354"/>
      <c r="Y681" s="354"/>
      <c r="Z681" s="354"/>
      <c r="AA681" s="354"/>
      <c r="AB681" s="354"/>
      <c r="AC681" s="354"/>
    </row>
    <row r="682">
      <c r="A682" s="354"/>
      <c r="B682" s="354"/>
      <c r="C682" s="461"/>
      <c r="D682" s="461"/>
      <c r="E682" s="461"/>
      <c r="F682" s="462"/>
      <c r="G682" s="461"/>
      <c r="H682" s="461"/>
      <c r="I682" s="461"/>
      <c r="J682" s="461"/>
      <c r="K682" s="461"/>
      <c r="L682" s="461"/>
      <c r="M682" s="461"/>
      <c r="N682" s="461"/>
      <c r="O682" s="463"/>
      <c r="P682" s="464"/>
      <c r="Q682" s="464"/>
      <c r="R682" s="461"/>
      <c r="S682" s="461"/>
      <c r="T682" s="354"/>
      <c r="U682" s="354"/>
      <c r="V682" s="465"/>
      <c r="W682" s="354"/>
      <c r="X682" s="354"/>
      <c r="Y682" s="354"/>
      <c r="Z682" s="354"/>
      <c r="AA682" s="354"/>
      <c r="AB682" s="354"/>
      <c r="AC682" s="354"/>
    </row>
    <row r="683">
      <c r="A683" s="354"/>
      <c r="B683" s="354"/>
      <c r="C683" s="461"/>
      <c r="D683" s="461"/>
      <c r="E683" s="461"/>
      <c r="F683" s="462"/>
      <c r="G683" s="461"/>
      <c r="H683" s="461"/>
      <c r="I683" s="461"/>
      <c r="J683" s="461"/>
      <c r="K683" s="461"/>
      <c r="L683" s="461"/>
      <c r="M683" s="461"/>
      <c r="N683" s="461"/>
      <c r="O683" s="463"/>
      <c r="P683" s="464"/>
      <c r="Q683" s="464"/>
      <c r="R683" s="461"/>
      <c r="S683" s="461"/>
      <c r="T683" s="354"/>
      <c r="U683" s="354"/>
      <c r="V683" s="465"/>
      <c r="W683" s="354"/>
      <c r="X683" s="354"/>
      <c r="Y683" s="354"/>
      <c r="Z683" s="354"/>
      <c r="AA683" s="354"/>
      <c r="AB683" s="354"/>
      <c r="AC683" s="354"/>
    </row>
    <row r="684">
      <c r="A684" s="354"/>
      <c r="B684" s="354"/>
      <c r="C684" s="461"/>
      <c r="D684" s="461"/>
      <c r="E684" s="461"/>
      <c r="F684" s="462"/>
      <c r="G684" s="461"/>
      <c r="H684" s="461"/>
      <c r="I684" s="461"/>
      <c r="J684" s="461"/>
      <c r="K684" s="461"/>
      <c r="L684" s="461"/>
      <c r="M684" s="461"/>
      <c r="N684" s="461"/>
      <c r="O684" s="463"/>
      <c r="P684" s="464"/>
      <c r="Q684" s="464"/>
      <c r="R684" s="461"/>
      <c r="S684" s="461"/>
      <c r="T684" s="354"/>
      <c r="U684" s="354"/>
      <c r="V684" s="465"/>
      <c r="W684" s="354"/>
      <c r="X684" s="354"/>
      <c r="Y684" s="354"/>
      <c r="Z684" s="354"/>
      <c r="AA684" s="354"/>
      <c r="AB684" s="354"/>
      <c r="AC684" s="354"/>
    </row>
    <row r="685">
      <c r="A685" s="354"/>
      <c r="B685" s="354"/>
      <c r="C685" s="461"/>
      <c r="D685" s="461"/>
      <c r="E685" s="461"/>
      <c r="F685" s="462"/>
      <c r="G685" s="461"/>
      <c r="H685" s="461"/>
      <c r="I685" s="461"/>
      <c r="J685" s="461"/>
      <c r="K685" s="461"/>
      <c r="L685" s="461"/>
      <c r="M685" s="461"/>
      <c r="N685" s="461"/>
      <c r="O685" s="463"/>
      <c r="P685" s="464"/>
      <c r="Q685" s="464"/>
      <c r="R685" s="461"/>
      <c r="S685" s="461"/>
      <c r="T685" s="354"/>
      <c r="U685" s="354"/>
      <c r="V685" s="465"/>
      <c r="W685" s="354"/>
      <c r="X685" s="354"/>
      <c r="Y685" s="354"/>
      <c r="Z685" s="354"/>
      <c r="AA685" s="354"/>
      <c r="AB685" s="354"/>
      <c r="AC685" s="354"/>
    </row>
    <row r="686">
      <c r="A686" s="354"/>
      <c r="B686" s="354"/>
      <c r="C686" s="461"/>
      <c r="D686" s="461"/>
      <c r="E686" s="461"/>
      <c r="F686" s="462"/>
      <c r="G686" s="461"/>
      <c r="H686" s="461"/>
      <c r="I686" s="461"/>
      <c r="J686" s="461"/>
      <c r="K686" s="461"/>
      <c r="L686" s="461"/>
      <c r="M686" s="461"/>
      <c r="N686" s="461"/>
      <c r="O686" s="463"/>
      <c r="P686" s="464"/>
      <c r="Q686" s="464"/>
      <c r="R686" s="461"/>
      <c r="S686" s="461"/>
      <c r="T686" s="354"/>
      <c r="U686" s="354"/>
      <c r="V686" s="465"/>
      <c r="W686" s="354"/>
      <c r="X686" s="354"/>
      <c r="Y686" s="354"/>
      <c r="Z686" s="354"/>
      <c r="AA686" s="354"/>
      <c r="AB686" s="354"/>
      <c r="AC686" s="354"/>
    </row>
    <row r="687">
      <c r="A687" s="354"/>
      <c r="B687" s="354"/>
      <c r="C687" s="461"/>
      <c r="D687" s="461"/>
      <c r="E687" s="461"/>
      <c r="F687" s="462"/>
      <c r="G687" s="461"/>
      <c r="H687" s="461"/>
      <c r="I687" s="461"/>
      <c r="J687" s="461"/>
      <c r="K687" s="461"/>
      <c r="L687" s="461"/>
      <c r="M687" s="461"/>
      <c r="N687" s="461"/>
      <c r="O687" s="463"/>
      <c r="P687" s="464"/>
      <c r="Q687" s="464"/>
      <c r="R687" s="461"/>
      <c r="S687" s="461"/>
      <c r="T687" s="354"/>
      <c r="U687" s="354"/>
      <c r="V687" s="465"/>
      <c r="W687" s="354"/>
      <c r="X687" s="354"/>
      <c r="Y687" s="354"/>
      <c r="Z687" s="354"/>
      <c r="AA687" s="354"/>
      <c r="AB687" s="354"/>
      <c r="AC687" s="354"/>
    </row>
    <row r="688">
      <c r="A688" s="354"/>
      <c r="B688" s="354"/>
      <c r="C688" s="461"/>
      <c r="D688" s="461"/>
      <c r="E688" s="461"/>
      <c r="F688" s="462"/>
      <c r="G688" s="461"/>
      <c r="H688" s="461"/>
      <c r="I688" s="461"/>
      <c r="J688" s="461"/>
      <c r="K688" s="461"/>
      <c r="L688" s="461"/>
      <c r="M688" s="461"/>
      <c r="N688" s="461"/>
      <c r="O688" s="463"/>
      <c r="P688" s="464"/>
      <c r="Q688" s="464"/>
      <c r="R688" s="461"/>
      <c r="S688" s="461"/>
      <c r="T688" s="354"/>
      <c r="U688" s="354"/>
      <c r="V688" s="465"/>
      <c r="W688" s="354"/>
      <c r="X688" s="354"/>
      <c r="Y688" s="354"/>
      <c r="Z688" s="354"/>
      <c r="AA688" s="354"/>
      <c r="AB688" s="354"/>
      <c r="AC688" s="354"/>
    </row>
    <row r="689">
      <c r="A689" s="354"/>
      <c r="B689" s="354"/>
      <c r="C689" s="461"/>
      <c r="D689" s="461"/>
      <c r="E689" s="461"/>
      <c r="F689" s="462"/>
      <c r="G689" s="461"/>
      <c r="H689" s="461"/>
      <c r="I689" s="461"/>
      <c r="J689" s="461"/>
      <c r="K689" s="461"/>
      <c r="L689" s="461"/>
      <c r="M689" s="461"/>
      <c r="N689" s="461"/>
      <c r="O689" s="463"/>
      <c r="P689" s="464"/>
      <c r="Q689" s="464"/>
      <c r="R689" s="461"/>
      <c r="S689" s="461"/>
      <c r="T689" s="354"/>
      <c r="U689" s="354"/>
      <c r="V689" s="465"/>
      <c r="W689" s="354"/>
      <c r="X689" s="354"/>
      <c r="Y689" s="354"/>
      <c r="Z689" s="354"/>
      <c r="AA689" s="354"/>
      <c r="AB689" s="354"/>
      <c r="AC689" s="354"/>
    </row>
    <row r="690">
      <c r="A690" s="354"/>
      <c r="B690" s="354"/>
      <c r="C690" s="461"/>
      <c r="D690" s="461"/>
      <c r="E690" s="461"/>
      <c r="F690" s="462"/>
      <c r="G690" s="461"/>
      <c r="H690" s="461"/>
      <c r="I690" s="461"/>
      <c r="J690" s="461"/>
      <c r="K690" s="461"/>
      <c r="L690" s="461"/>
      <c r="M690" s="461"/>
      <c r="N690" s="461"/>
      <c r="O690" s="463"/>
      <c r="P690" s="464"/>
      <c r="Q690" s="464"/>
      <c r="R690" s="461"/>
      <c r="S690" s="461"/>
      <c r="T690" s="354"/>
      <c r="U690" s="354"/>
      <c r="V690" s="465"/>
      <c r="W690" s="354"/>
      <c r="X690" s="354"/>
      <c r="Y690" s="354"/>
      <c r="Z690" s="354"/>
      <c r="AA690" s="354"/>
      <c r="AB690" s="354"/>
      <c r="AC690" s="354"/>
    </row>
    <row r="691">
      <c r="A691" s="354"/>
      <c r="B691" s="354"/>
      <c r="C691" s="461"/>
      <c r="D691" s="461"/>
      <c r="E691" s="461"/>
      <c r="F691" s="462"/>
      <c r="G691" s="461"/>
      <c r="H691" s="461"/>
      <c r="I691" s="461"/>
      <c r="J691" s="461"/>
      <c r="K691" s="461"/>
      <c r="L691" s="461"/>
      <c r="M691" s="461"/>
      <c r="N691" s="461"/>
      <c r="O691" s="463"/>
      <c r="P691" s="464"/>
      <c r="Q691" s="464"/>
      <c r="R691" s="461"/>
      <c r="S691" s="461"/>
      <c r="T691" s="354"/>
      <c r="U691" s="354"/>
      <c r="V691" s="465"/>
      <c r="W691" s="354"/>
      <c r="X691" s="354"/>
      <c r="Y691" s="354"/>
      <c r="Z691" s="354"/>
      <c r="AA691" s="354"/>
      <c r="AB691" s="354"/>
      <c r="AC691" s="354"/>
    </row>
    <row r="692">
      <c r="A692" s="354"/>
      <c r="B692" s="354"/>
      <c r="C692" s="461"/>
      <c r="D692" s="461"/>
      <c r="E692" s="461"/>
      <c r="F692" s="462"/>
      <c r="G692" s="461"/>
      <c r="H692" s="461"/>
      <c r="I692" s="461"/>
      <c r="J692" s="461"/>
      <c r="K692" s="461"/>
      <c r="L692" s="461"/>
      <c r="M692" s="461"/>
      <c r="N692" s="461"/>
      <c r="O692" s="463"/>
      <c r="P692" s="464"/>
      <c r="Q692" s="464"/>
      <c r="R692" s="461"/>
      <c r="S692" s="461"/>
      <c r="T692" s="354"/>
      <c r="U692" s="354"/>
      <c r="V692" s="465"/>
      <c r="W692" s="354"/>
      <c r="X692" s="354"/>
      <c r="Y692" s="354"/>
      <c r="Z692" s="354"/>
      <c r="AA692" s="354"/>
      <c r="AB692" s="354"/>
      <c r="AC692" s="354"/>
    </row>
    <row r="693">
      <c r="A693" s="354"/>
      <c r="B693" s="354"/>
      <c r="C693" s="461"/>
      <c r="D693" s="461"/>
      <c r="E693" s="461"/>
      <c r="F693" s="462"/>
      <c r="G693" s="461"/>
      <c r="H693" s="461"/>
      <c r="I693" s="461"/>
      <c r="J693" s="461"/>
      <c r="K693" s="461"/>
      <c r="L693" s="461"/>
      <c r="M693" s="461"/>
      <c r="N693" s="461"/>
      <c r="O693" s="463"/>
      <c r="P693" s="464"/>
      <c r="Q693" s="464"/>
      <c r="R693" s="461"/>
      <c r="S693" s="461"/>
      <c r="T693" s="354"/>
      <c r="U693" s="354"/>
      <c r="V693" s="465"/>
      <c r="W693" s="354"/>
      <c r="X693" s="354"/>
      <c r="Y693" s="354"/>
      <c r="Z693" s="354"/>
      <c r="AA693" s="354"/>
      <c r="AB693" s="354"/>
      <c r="AC693" s="354"/>
    </row>
    <row r="694">
      <c r="A694" s="354"/>
      <c r="B694" s="354"/>
      <c r="C694" s="461"/>
      <c r="D694" s="461"/>
      <c r="E694" s="461"/>
      <c r="F694" s="462"/>
      <c r="G694" s="461"/>
      <c r="H694" s="461"/>
      <c r="I694" s="461"/>
      <c r="J694" s="461"/>
      <c r="K694" s="461"/>
      <c r="L694" s="461"/>
      <c r="M694" s="461"/>
      <c r="N694" s="461"/>
      <c r="O694" s="463"/>
      <c r="P694" s="464"/>
      <c r="Q694" s="464"/>
      <c r="R694" s="461"/>
      <c r="S694" s="461"/>
      <c r="T694" s="354"/>
      <c r="U694" s="354"/>
      <c r="V694" s="465"/>
      <c r="W694" s="354"/>
      <c r="X694" s="354"/>
      <c r="Y694" s="354"/>
      <c r="Z694" s="354"/>
      <c r="AA694" s="354"/>
      <c r="AB694" s="354"/>
      <c r="AC694" s="354"/>
    </row>
    <row r="695">
      <c r="A695" s="354"/>
      <c r="B695" s="354"/>
      <c r="C695" s="461"/>
      <c r="D695" s="461"/>
      <c r="E695" s="461"/>
      <c r="F695" s="462"/>
      <c r="G695" s="461"/>
      <c r="H695" s="461"/>
      <c r="I695" s="461"/>
      <c r="J695" s="461"/>
      <c r="K695" s="461"/>
      <c r="L695" s="461"/>
      <c r="M695" s="461"/>
      <c r="N695" s="461"/>
      <c r="O695" s="463"/>
      <c r="P695" s="464"/>
      <c r="Q695" s="464"/>
      <c r="R695" s="461"/>
      <c r="S695" s="461"/>
      <c r="T695" s="354"/>
      <c r="U695" s="354"/>
      <c r="V695" s="465"/>
      <c r="W695" s="354"/>
      <c r="X695" s="354"/>
      <c r="Y695" s="354"/>
      <c r="Z695" s="354"/>
      <c r="AA695" s="354"/>
      <c r="AB695" s="354"/>
      <c r="AC695" s="354"/>
    </row>
    <row r="696">
      <c r="A696" s="354"/>
      <c r="B696" s="354"/>
      <c r="C696" s="461"/>
      <c r="D696" s="461"/>
      <c r="E696" s="461"/>
      <c r="F696" s="462"/>
      <c r="G696" s="461"/>
      <c r="H696" s="461"/>
      <c r="I696" s="461"/>
      <c r="J696" s="461"/>
      <c r="K696" s="461"/>
      <c r="L696" s="461"/>
      <c r="M696" s="461"/>
      <c r="N696" s="461"/>
      <c r="O696" s="463"/>
      <c r="P696" s="464"/>
      <c r="Q696" s="464"/>
      <c r="R696" s="461"/>
      <c r="S696" s="461"/>
      <c r="T696" s="354"/>
      <c r="U696" s="354"/>
      <c r="V696" s="465"/>
      <c r="W696" s="354"/>
      <c r="X696" s="354"/>
      <c r="Y696" s="354"/>
      <c r="Z696" s="354"/>
      <c r="AA696" s="354"/>
      <c r="AB696" s="354"/>
      <c r="AC696" s="354"/>
    </row>
    <row r="697">
      <c r="A697" s="354"/>
      <c r="B697" s="354"/>
      <c r="C697" s="461"/>
      <c r="D697" s="461"/>
      <c r="E697" s="461"/>
      <c r="F697" s="462"/>
      <c r="G697" s="461"/>
      <c r="H697" s="461"/>
      <c r="I697" s="461"/>
      <c r="J697" s="461"/>
      <c r="K697" s="461"/>
      <c r="L697" s="461"/>
      <c r="M697" s="461"/>
      <c r="N697" s="461"/>
      <c r="O697" s="463"/>
      <c r="P697" s="464"/>
      <c r="Q697" s="464"/>
      <c r="R697" s="461"/>
      <c r="S697" s="461"/>
      <c r="T697" s="354"/>
      <c r="U697" s="354"/>
      <c r="V697" s="465"/>
      <c r="W697" s="354"/>
      <c r="X697" s="354"/>
      <c r="Y697" s="354"/>
      <c r="Z697" s="354"/>
      <c r="AA697" s="354"/>
      <c r="AB697" s="354"/>
      <c r="AC697" s="354"/>
    </row>
    <row r="698">
      <c r="A698" s="354"/>
      <c r="B698" s="354"/>
      <c r="C698" s="461"/>
      <c r="D698" s="461"/>
      <c r="E698" s="461"/>
      <c r="F698" s="462"/>
      <c r="G698" s="461"/>
      <c r="H698" s="461"/>
      <c r="I698" s="461"/>
      <c r="J698" s="461"/>
      <c r="K698" s="461"/>
      <c r="L698" s="461"/>
      <c r="M698" s="461"/>
      <c r="N698" s="461"/>
      <c r="O698" s="463"/>
      <c r="P698" s="464"/>
      <c r="Q698" s="464"/>
      <c r="R698" s="461"/>
      <c r="S698" s="461"/>
      <c r="T698" s="354"/>
      <c r="U698" s="354"/>
      <c r="V698" s="465"/>
      <c r="W698" s="354"/>
      <c r="X698" s="354"/>
      <c r="Y698" s="354"/>
      <c r="Z698" s="354"/>
      <c r="AA698" s="354"/>
      <c r="AB698" s="354"/>
      <c r="AC698" s="354"/>
    </row>
    <row r="699">
      <c r="A699" s="354"/>
      <c r="B699" s="354"/>
      <c r="C699" s="461"/>
      <c r="D699" s="461"/>
      <c r="E699" s="461"/>
      <c r="F699" s="462"/>
      <c r="G699" s="461"/>
      <c r="H699" s="461"/>
      <c r="I699" s="461"/>
      <c r="J699" s="461"/>
      <c r="K699" s="461"/>
      <c r="L699" s="461"/>
      <c r="M699" s="461"/>
      <c r="N699" s="461"/>
      <c r="O699" s="463"/>
      <c r="P699" s="464"/>
      <c r="Q699" s="464"/>
      <c r="R699" s="461"/>
      <c r="S699" s="461"/>
      <c r="T699" s="354"/>
      <c r="U699" s="354"/>
      <c r="V699" s="465"/>
      <c r="W699" s="354"/>
      <c r="X699" s="354"/>
      <c r="Y699" s="354"/>
      <c r="Z699" s="354"/>
      <c r="AA699" s="354"/>
      <c r="AB699" s="354"/>
      <c r="AC699" s="354"/>
    </row>
    <row r="700">
      <c r="A700" s="354"/>
      <c r="B700" s="354"/>
      <c r="C700" s="461"/>
      <c r="D700" s="461"/>
      <c r="E700" s="461"/>
      <c r="F700" s="462"/>
      <c r="G700" s="461"/>
      <c r="H700" s="461"/>
      <c r="I700" s="461"/>
      <c r="J700" s="461"/>
      <c r="K700" s="461"/>
      <c r="L700" s="461"/>
      <c r="M700" s="461"/>
      <c r="N700" s="461"/>
      <c r="O700" s="463"/>
      <c r="P700" s="464"/>
      <c r="Q700" s="464"/>
      <c r="R700" s="461"/>
      <c r="S700" s="461"/>
      <c r="T700" s="354"/>
      <c r="U700" s="354"/>
      <c r="V700" s="465"/>
      <c r="W700" s="354"/>
      <c r="X700" s="354"/>
      <c r="Y700" s="354"/>
      <c r="Z700" s="354"/>
      <c r="AA700" s="354"/>
      <c r="AB700" s="354"/>
      <c r="AC700" s="354"/>
    </row>
    <row r="701">
      <c r="A701" s="354"/>
      <c r="B701" s="354"/>
      <c r="C701" s="461"/>
      <c r="D701" s="461"/>
      <c r="E701" s="461"/>
      <c r="F701" s="462"/>
      <c r="G701" s="461"/>
      <c r="H701" s="461"/>
      <c r="I701" s="461"/>
      <c r="J701" s="461"/>
      <c r="K701" s="461"/>
      <c r="L701" s="461"/>
      <c r="M701" s="461"/>
      <c r="N701" s="461"/>
      <c r="O701" s="463"/>
      <c r="P701" s="464"/>
      <c r="Q701" s="464"/>
      <c r="R701" s="461"/>
      <c r="S701" s="461"/>
      <c r="T701" s="354"/>
      <c r="U701" s="354"/>
      <c r="V701" s="465"/>
      <c r="W701" s="354"/>
      <c r="X701" s="354"/>
      <c r="Y701" s="354"/>
      <c r="Z701" s="354"/>
      <c r="AA701" s="354"/>
      <c r="AB701" s="354"/>
      <c r="AC701" s="354"/>
    </row>
    <row r="702">
      <c r="A702" s="354"/>
      <c r="B702" s="354"/>
      <c r="C702" s="461"/>
      <c r="D702" s="461"/>
      <c r="E702" s="461"/>
      <c r="F702" s="462"/>
      <c r="G702" s="461"/>
      <c r="H702" s="461"/>
      <c r="I702" s="461"/>
      <c r="J702" s="461"/>
      <c r="K702" s="461"/>
      <c r="L702" s="461"/>
      <c r="M702" s="461"/>
      <c r="N702" s="461"/>
      <c r="O702" s="463"/>
      <c r="P702" s="464"/>
      <c r="Q702" s="464"/>
      <c r="R702" s="461"/>
      <c r="S702" s="461"/>
      <c r="T702" s="354"/>
      <c r="U702" s="354"/>
      <c r="V702" s="465"/>
      <c r="W702" s="354"/>
      <c r="X702" s="354"/>
      <c r="Y702" s="354"/>
      <c r="Z702" s="354"/>
      <c r="AA702" s="354"/>
      <c r="AB702" s="354"/>
      <c r="AC702" s="354"/>
    </row>
    <row r="703">
      <c r="A703" s="354"/>
      <c r="B703" s="354"/>
      <c r="C703" s="461"/>
      <c r="D703" s="461"/>
      <c r="E703" s="461"/>
      <c r="F703" s="462"/>
      <c r="G703" s="461"/>
      <c r="H703" s="461"/>
      <c r="I703" s="461"/>
      <c r="J703" s="461"/>
      <c r="K703" s="461"/>
      <c r="L703" s="461"/>
      <c r="M703" s="461"/>
      <c r="N703" s="461"/>
      <c r="O703" s="463"/>
      <c r="P703" s="464"/>
      <c r="Q703" s="464"/>
      <c r="R703" s="461"/>
      <c r="S703" s="461"/>
      <c r="T703" s="354"/>
      <c r="U703" s="354"/>
      <c r="V703" s="465"/>
      <c r="W703" s="354"/>
      <c r="X703" s="354"/>
      <c r="Y703" s="354"/>
      <c r="Z703" s="354"/>
      <c r="AA703" s="354"/>
      <c r="AB703" s="354"/>
      <c r="AC703" s="354"/>
    </row>
    <row r="704">
      <c r="A704" s="354"/>
      <c r="B704" s="354"/>
      <c r="C704" s="461"/>
      <c r="D704" s="461"/>
      <c r="E704" s="461"/>
      <c r="F704" s="462"/>
      <c r="G704" s="461"/>
      <c r="H704" s="461"/>
      <c r="I704" s="461"/>
      <c r="J704" s="461"/>
      <c r="K704" s="461"/>
      <c r="L704" s="461"/>
      <c r="M704" s="461"/>
      <c r="N704" s="461"/>
      <c r="O704" s="463"/>
      <c r="P704" s="464"/>
      <c r="Q704" s="464"/>
      <c r="R704" s="461"/>
      <c r="S704" s="461"/>
      <c r="T704" s="354"/>
      <c r="U704" s="354"/>
      <c r="V704" s="465"/>
      <c r="W704" s="354"/>
      <c r="X704" s="354"/>
      <c r="Y704" s="354"/>
      <c r="Z704" s="354"/>
      <c r="AA704" s="354"/>
      <c r="AB704" s="354"/>
      <c r="AC704" s="354"/>
    </row>
    <row r="705">
      <c r="A705" s="354"/>
      <c r="B705" s="354"/>
      <c r="C705" s="461"/>
      <c r="D705" s="461"/>
      <c r="E705" s="461"/>
      <c r="F705" s="462"/>
      <c r="G705" s="461"/>
      <c r="H705" s="461"/>
      <c r="I705" s="461"/>
      <c r="J705" s="461"/>
      <c r="K705" s="461"/>
      <c r="L705" s="461"/>
      <c r="M705" s="461"/>
      <c r="N705" s="461"/>
      <c r="O705" s="463"/>
      <c r="P705" s="464"/>
      <c r="Q705" s="464"/>
      <c r="R705" s="461"/>
      <c r="S705" s="461"/>
      <c r="T705" s="354"/>
      <c r="U705" s="354"/>
      <c r="V705" s="465"/>
      <c r="W705" s="354"/>
      <c r="X705" s="354"/>
      <c r="Y705" s="354"/>
      <c r="Z705" s="354"/>
      <c r="AA705" s="354"/>
      <c r="AB705" s="354"/>
      <c r="AC705" s="354"/>
    </row>
    <row r="706">
      <c r="A706" s="354"/>
      <c r="B706" s="354"/>
      <c r="C706" s="461"/>
      <c r="D706" s="461"/>
      <c r="E706" s="461"/>
      <c r="F706" s="462"/>
      <c r="G706" s="461"/>
      <c r="H706" s="461"/>
      <c r="I706" s="461"/>
      <c r="J706" s="461"/>
      <c r="K706" s="461"/>
      <c r="L706" s="461"/>
      <c r="M706" s="461"/>
      <c r="N706" s="461"/>
      <c r="O706" s="463"/>
      <c r="P706" s="464"/>
      <c r="Q706" s="464"/>
      <c r="R706" s="461"/>
      <c r="S706" s="461"/>
      <c r="T706" s="354"/>
      <c r="U706" s="354"/>
      <c r="V706" s="465"/>
      <c r="W706" s="354"/>
      <c r="X706" s="354"/>
      <c r="Y706" s="354"/>
      <c r="Z706" s="354"/>
      <c r="AA706" s="354"/>
      <c r="AB706" s="354"/>
      <c r="AC706" s="354"/>
    </row>
    <row r="707">
      <c r="A707" s="354"/>
      <c r="B707" s="354"/>
      <c r="C707" s="461"/>
      <c r="D707" s="461"/>
      <c r="E707" s="461"/>
      <c r="F707" s="462"/>
      <c r="G707" s="461"/>
      <c r="H707" s="461"/>
      <c r="I707" s="461"/>
      <c r="J707" s="461"/>
      <c r="K707" s="461"/>
      <c r="L707" s="461"/>
      <c r="M707" s="461"/>
      <c r="N707" s="461"/>
      <c r="O707" s="463"/>
      <c r="P707" s="464"/>
      <c r="Q707" s="464"/>
      <c r="R707" s="461"/>
      <c r="S707" s="461"/>
      <c r="T707" s="354"/>
      <c r="U707" s="354"/>
      <c r="V707" s="465"/>
      <c r="W707" s="354"/>
      <c r="X707" s="354"/>
      <c r="Y707" s="354"/>
      <c r="Z707" s="354"/>
      <c r="AA707" s="354"/>
      <c r="AB707" s="354"/>
      <c r="AC707" s="354"/>
    </row>
    <row r="708">
      <c r="A708" s="354"/>
      <c r="B708" s="354"/>
      <c r="C708" s="461"/>
      <c r="D708" s="461"/>
      <c r="E708" s="461"/>
      <c r="F708" s="462"/>
      <c r="G708" s="461"/>
      <c r="H708" s="461"/>
      <c r="I708" s="461"/>
      <c r="J708" s="461"/>
      <c r="K708" s="461"/>
      <c r="L708" s="461"/>
      <c r="M708" s="461"/>
      <c r="N708" s="461"/>
      <c r="O708" s="463"/>
      <c r="P708" s="464"/>
      <c r="Q708" s="464"/>
      <c r="R708" s="461"/>
      <c r="S708" s="461"/>
      <c r="T708" s="354"/>
      <c r="U708" s="354"/>
      <c r="V708" s="465"/>
      <c r="W708" s="354"/>
      <c r="X708" s="354"/>
      <c r="Y708" s="354"/>
      <c r="Z708" s="354"/>
      <c r="AA708" s="354"/>
      <c r="AB708" s="354"/>
      <c r="AC708" s="354"/>
    </row>
    <row r="709">
      <c r="A709" s="354"/>
      <c r="B709" s="354"/>
      <c r="C709" s="461"/>
      <c r="D709" s="461"/>
      <c r="E709" s="461"/>
      <c r="F709" s="462"/>
      <c r="G709" s="461"/>
      <c r="H709" s="461"/>
      <c r="I709" s="461"/>
      <c r="J709" s="461"/>
      <c r="K709" s="461"/>
      <c r="L709" s="461"/>
      <c r="M709" s="461"/>
      <c r="N709" s="461"/>
      <c r="O709" s="463"/>
      <c r="P709" s="464"/>
      <c r="Q709" s="464"/>
      <c r="R709" s="461"/>
      <c r="S709" s="461"/>
      <c r="T709" s="354"/>
      <c r="U709" s="354"/>
      <c r="V709" s="465"/>
      <c r="W709" s="354"/>
      <c r="X709" s="354"/>
      <c r="Y709" s="354"/>
      <c r="Z709" s="354"/>
      <c r="AA709" s="354"/>
      <c r="AB709" s="354"/>
      <c r="AC709" s="354"/>
    </row>
    <row r="710">
      <c r="A710" s="354"/>
      <c r="B710" s="354"/>
      <c r="C710" s="461"/>
      <c r="D710" s="461"/>
      <c r="E710" s="461"/>
      <c r="F710" s="462"/>
      <c r="G710" s="461"/>
      <c r="H710" s="461"/>
      <c r="I710" s="461"/>
      <c r="J710" s="461"/>
      <c r="K710" s="461"/>
      <c r="L710" s="461"/>
      <c r="M710" s="461"/>
      <c r="N710" s="461"/>
      <c r="O710" s="463"/>
      <c r="P710" s="464"/>
      <c r="Q710" s="464"/>
      <c r="R710" s="461"/>
      <c r="S710" s="461"/>
      <c r="T710" s="354"/>
      <c r="U710" s="354"/>
      <c r="V710" s="465"/>
      <c r="W710" s="354"/>
      <c r="X710" s="354"/>
      <c r="Y710" s="354"/>
      <c r="Z710" s="354"/>
      <c r="AA710" s="354"/>
      <c r="AB710" s="354"/>
      <c r="AC710" s="354"/>
    </row>
    <row r="711">
      <c r="A711" s="354"/>
      <c r="B711" s="354"/>
      <c r="C711" s="461"/>
      <c r="D711" s="461"/>
      <c r="E711" s="461"/>
      <c r="F711" s="462"/>
      <c r="G711" s="461"/>
      <c r="H711" s="461"/>
      <c r="I711" s="461"/>
      <c r="J711" s="461"/>
      <c r="K711" s="461"/>
      <c r="L711" s="461"/>
      <c r="M711" s="461"/>
      <c r="N711" s="461"/>
      <c r="O711" s="463"/>
      <c r="P711" s="464"/>
      <c r="Q711" s="464"/>
      <c r="R711" s="461"/>
      <c r="S711" s="461"/>
      <c r="T711" s="354"/>
      <c r="U711" s="354"/>
      <c r="V711" s="465"/>
      <c r="W711" s="354"/>
      <c r="X711" s="354"/>
      <c r="Y711" s="354"/>
      <c r="Z711" s="354"/>
      <c r="AA711" s="354"/>
      <c r="AB711" s="354"/>
      <c r="AC711" s="354"/>
    </row>
    <row r="712">
      <c r="A712" s="354"/>
      <c r="B712" s="354"/>
      <c r="C712" s="461"/>
      <c r="D712" s="461"/>
      <c r="E712" s="461"/>
      <c r="F712" s="462"/>
      <c r="G712" s="461"/>
      <c r="H712" s="461"/>
      <c r="I712" s="461"/>
      <c r="J712" s="461"/>
      <c r="K712" s="461"/>
      <c r="L712" s="461"/>
      <c r="M712" s="461"/>
      <c r="N712" s="461"/>
      <c r="O712" s="463"/>
      <c r="P712" s="464"/>
      <c r="Q712" s="464"/>
      <c r="R712" s="461"/>
      <c r="S712" s="461"/>
      <c r="T712" s="354"/>
      <c r="U712" s="354"/>
      <c r="V712" s="465"/>
      <c r="W712" s="354"/>
      <c r="X712" s="354"/>
      <c r="Y712" s="354"/>
      <c r="Z712" s="354"/>
      <c r="AA712" s="354"/>
      <c r="AB712" s="354"/>
      <c r="AC712" s="354"/>
    </row>
    <row r="713">
      <c r="A713" s="354"/>
      <c r="B713" s="354"/>
      <c r="C713" s="461"/>
      <c r="D713" s="461"/>
      <c r="E713" s="461"/>
      <c r="F713" s="462"/>
      <c r="G713" s="461"/>
      <c r="H713" s="461"/>
      <c r="I713" s="461"/>
      <c r="J713" s="461"/>
      <c r="K713" s="461"/>
      <c r="L713" s="461"/>
      <c r="M713" s="461"/>
      <c r="N713" s="461"/>
      <c r="O713" s="463"/>
      <c r="P713" s="464"/>
      <c r="Q713" s="464"/>
      <c r="R713" s="461"/>
      <c r="S713" s="461"/>
      <c r="T713" s="354"/>
      <c r="U713" s="354"/>
      <c r="V713" s="465"/>
      <c r="W713" s="354"/>
      <c r="X713" s="354"/>
      <c r="Y713" s="354"/>
      <c r="Z713" s="354"/>
      <c r="AA713" s="354"/>
      <c r="AB713" s="354"/>
      <c r="AC713" s="354"/>
    </row>
    <row r="714">
      <c r="A714" s="354"/>
      <c r="B714" s="354"/>
      <c r="C714" s="461"/>
      <c r="D714" s="461"/>
      <c r="E714" s="461"/>
      <c r="F714" s="462"/>
      <c r="G714" s="461"/>
      <c r="H714" s="461"/>
      <c r="I714" s="461"/>
      <c r="J714" s="461"/>
      <c r="K714" s="461"/>
      <c r="L714" s="461"/>
      <c r="M714" s="461"/>
      <c r="N714" s="461"/>
      <c r="O714" s="463"/>
      <c r="P714" s="464"/>
      <c r="Q714" s="464"/>
      <c r="R714" s="461"/>
      <c r="S714" s="461"/>
      <c r="T714" s="354"/>
      <c r="U714" s="354"/>
      <c r="V714" s="465"/>
      <c r="W714" s="354"/>
      <c r="X714" s="354"/>
      <c r="Y714" s="354"/>
      <c r="Z714" s="354"/>
      <c r="AA714" s="354"/>
      <c r="AB714" s="354"/>
      <c r="AC714" s="354"/>
    </row>
    <row r="715">
      <c r="A715" s="354"/>
      <c r="B715" s="354"/>
      <c r="C715" s="461"/>
      <c r="D715" s="461"/>
      <c r="E715" s="461"/>
      <c r="F715" s="462"/>
      <c r="G715" s="461"/>
      <c r="H715" s="461"/>
      <c r="I715" s="461"/>
      <c r="J715" s="461"/>
      <c r="K715" s="461"/>
      <c r="L715" s="461"/>
      <c r="M715" s="461"/>
      <c r="N715" s="461"/>
      <c r="O715" s="463"/>
      <c r="P715" s="464"/>
      <c r="Q715" s="464"/>
      <c r="R715" s="461"/>
      <c r="S715" s="461"/>
      <c r="T715" s="354"/>
      <c r="U715" s="354"/>
      <c r="V715" s="465"/>
      <c r="W715" s="354"/>
      <c r="X715" s="354"/>
      <c r="Y715" s="354"/>
      <c r="Z715" s="354"/>
      <c r="AA715" s="354"/>
      <c r="AB715" s="354"/>
      <c r="AC715" s="354"/>
    </row>
    <row r="716">
      <c r="A716" s="354"/>
      <c r="B716" s="354"/>
      <c r="C716" s="461"/>
      <c r="D716" s="461"/>
      <c r="E716" s="461"/>
      <c r="F716" s="462"/>
      <c r="G716" s="461"/>
      <c r="H716" s="461"/>
      <c r="I716" s="461"/>
      <c r="J716" s="461"/>
      <c r="K716" s="461"/>
      <c r="L716" s="461"/>
      <c r="M716" s="461"/>
      <c r="N716" s="461"/>
      <c r="O716" s="463"/>
      <c r="P716" s="464"/>
      <c r="Q716" s="464"/>
      <c r="R716" s="461"/>
      <c r="S716" s="461"/>
      <c r="T716" s="354"/>
      <c r="U716" s="354"/>
      <c r="V716" s="465"/>
      <c r="W716" s="354"/>
      <c r="X716" s="354"/>
      <c r="Y716" s="354"/>
      <c r="Z716" s="354"/>
      <c r="AA716" s="354"/>
      <c r="AB716" s="354"/>
      <c r="AC716" s="354"/>
    </row>
    <row r="717">
      <c r="A717" s="354"/>
      <c r="B717" s="354"/>
      <c r="C717" s="461"/>
      <c r="D717" s="461"/>
      <c r="E717" s="461"/>
      <c r="F717" s="462"/>
      <c r="G717" s="461"/>
      <c r="H717" s="461"/>
      <c r="I717" s="461"/>
      <c r="J717" s="461"/>
      <c r="K717" s="461"/>
      <c r="L717" s="461"/>
      <c r="M717" s="461"/>
      <c r="N717" s="461"/>
      <c r="O717" s="463"/>
      <c r="P717" s="464"/>
      <c r="Q717" s="464"/>
      <c r="R717" s="461"/>
      <c r="S717" s="461"/>
      <c r="T717" s="354"/>
      <c r="U717" s="354"/>
      <c r="V717" s="465"/>
      <c r="W717" s="354"/>
      <c r="X717" s="354"/>
      <c r="Y717" s="354"/>
      <c r="Z717" s="354"/>
      <c r="AA717" s="354"/>
      <c r="AB717" s="354"/>
      <c r="AC717" s="354"/>
    </row>
    <row r="718">
      <c r="A718" s="354"/>
      <c r="B718" s="354"/>
      <c r="C718" s="461"/>
      <c r="D718" s="461"/>
      <c r="E718" s="461"/>
      <c r="F718" s="462"/>
      <c r="G718" s="461"/>
      <c r="H718" s="461"/>
      <c r="I718" s="461"/>
      <c r="J718" s="461"/>
      <c r="K718" s="461"/>
      <c r="L718" s="461"/>
      <c r="M718" s="461"/>
      <c r="N718" s="461"/>
      <c r="O718" s="463"/>
      <c r="P718" s="464"/>
      <c r="Q718" s="464"/>
      <c r="R718" s="461"/>
      <c r="S718" s="461"/>
      <c r="T718" s="354"/>
      <c r="U718" s="354"/>
      <c r="V718" s="465"/>
      <c r="W718" s="354"/>
      <c r="X718" s="354"/>
      <c r="Y718" s="354"/>
      <c r="Z718" s="354"/>
      <c r="AA718" s="354"/>
      <c r="AB718" s="354"/>
      <c r="AC718" s="354"/>
    </row>
    <row r="719">
      <c r="A719" s="354"/>
      <c r="B719" s="354"/>
      <c r="C719" s="461"/>
      <c r="D719" s="461"/>
      <c r="E719" s="461"/>
      <c r="F719" s="462"/>
      <c r="G719" s="461"/>
      <c r="H719" s="461"/>
      <c r="I719" s="461"/>
      <c r="J719" s="461"/>
      <c r="K719" s="461"/>
      <c r="L719" s="461"/>
      <c r="M719" s="461"/>
      <c r="N719" s="461"/>
      <c r="O719" s="463"/>
      <c r="P719" s="464"/>
      <c r="Q719" s="464"/>
      <c r="R719" s="461"/>
      <c r="S719" s="461"/>
      <c r="T719" s="354"/>
      <c r="U719" s="354"/>
      <c r="V719" s="465"/>
      <c r="W719" s="354"/>
      <c r="X719" s="354"/>
      <c r="Y719" s="354"/>
      <c r="Z719" s="354"/>
      <c r="AA719" s="354"/>
      <c r="AB719" s="354"/>
      <c r="AC719" s="354"/>
    </row>
    <row r="720">
      <c r="A720" s="354"/>
      <c r="B720" s="354"/>
      <c r="C720" s="461"/>
      <c r="D720" s="461"/>
      <c r="E720" s="461"/>
      <c r="F720" s="462"/>
      <c r="G720" s="461"/>
      <c r="H720" s="461"/>
      <c r="I720" s="461"/>
      <c r="J720" s="461"/>
      <c r="K720" s="461"/>
      <c r="L720" s="461"/>
      <c r="M720" s="461"/>
      <c r="N720" s="461"/>
      <c r="O720" s="463"/>
      <c r="P720" s="464"/>
      <c r="Q720" s="464"/>
      <c r="R720" s="461"/>
      <c r="S720" s="461"/>
      <c r="T720" s="354"/>
      <c r="U720" s="354"/>
      <c r="V720" s="465"/>
      <c r="W720" s="354"/>
      <c r="X720" s="354"/>
      <c r="Y720" s="354"/>
      <c r="Z720" s="354"/>
      <c r="AA720" s="354"/>
      <c r="AB720" s="354"/>
      <c r="AC720" s="354"/>
    </row>
    <row r="721">
      <c r="A721" s="354"/>
      <c r="B721" s="354"/>
      <c r="C721" s="461"/>
      <c r="D721" s="461"/>
      <c r="E721" s="461"/>
      <c r="F721" s="462"/>
      <c r="G721" s="461"/>
      <c r="H721" s="461"/>
      <c r="I721" s="461"/>
      <c r="J721" s="461"/>
      <c r="K721" s="461"/>
      <c r="L721" s="461"/>
      <c r="M721" s="461"/>
      <c r="N721" s="461"/>
      <c r="O721" s="463"/>
      <c r="P721" s="464"/>
      <c r="Q721" s="464"/>
      <c r="R721" s="461"/>
      <c r="S721" s="461"/>
      <c r="T721" s="354"/>
      <c r="U721" s="354"/>
      <c r="V721" s="465"/>
      <c r="W721" s="354"/>
      <c r="X721" s="354"/>
      <c r="Y721" s="354"/>
      <c r="Z721" s="354"/>
      <c r="AA721" s="354"/>
      <c r="AB721" s="354"/>
      <c r="AC721" s="354"/>
    </row>
    <row r="722">
      <c r="A722" s="354"/>
      <c r="B722" s="354"/>
      <c r="C722" s="461"/>
      <c r="D722" s="461"/>
      <c r="E722" s="461"/>
      <c r="F722" s="462"/>
      <c r="G722" s="461"/>
      <c r="H722" s="461"/>
      <c r="I722" s="461"/>
      <c r="J722" s="461"/>
      <c r="K722" s="461"/>
      <c r="L722" s="461"/>
      <c r="M722" s="461"/>
      <c r="N722" s="461"/>
      <c r="O722" s="463"/>
      <c r="P722" s="464"/>
      <c r="Q722" s="464"/>
      <c r="R722" s="461"/>
      <c r="S722" s="461"/>
      <c r="T722" s="354"/>
      <c r="U722" s="354"/>
      <c r="V722" s="465"/>
      <c r="W722" s="354"/>
      <c r="X722" s="354"/>
      <c r="Y722" s="354"/>
      <c r="Z722" s="354"/>
      <c r="AA722" s="354"/>
      <c r="AB722" s="354"/>
      <c r="AC722" s="354"/>
    </row>
    <row r="723">
      <c r="A723" s="354"/>
      <c r="B723" s="354"/>
      <c r="C723" s="461"/>
      <c r="D723" s="461"/>
      <c r="E723" s="461"/>
      <c r="F723" s="462"/>
      <c r="G723" s="461"/>
      <c r="H723" s="461"/>
      <c r="I723" s="461"/>
      <c r="J723" s="461"/>
      <c r="K723" s="461"/>
      <c r="L723" s="461"/>
      <c r="M723" s="461"/>
      <c r="N723" s="461"/>
      <c r="O723" s="463"/>
      <c r="P723" s="464"/>
      <c r="Q723" s="464"/>
      <c r="R723" s="461"/>
      <c r="S723" s="461"/>
      <c r="T723" s="354"/>
      <c r="U723" s="354"/>
      <c r="V723" s="465"/>
      <c r="W723" s="354"/>
      <c r="X723" s="354"/>
      <c r="Y723" s="354"/>
      <c r="Z723" s="354"/>
      <c r="AA723" s="354"/>
      <c r="AB723" s="354"/>
      <c r="AC723" s="354"/>
    </row>
    <row r="724">
      <c r="A724" s="354"/>
      <c r="B724" s="354"/>
      <c r="C724" s="461"/>
      <c r="D724" s="461"/>
      <c r="E724" s="461"/>
      <c r="F724" s="462"/>
      <c r="G724" s="461"/>
      <c r="H724" s="461"/>
      <c r="I724" s="461"/>
      <c r="J724" s="461"/>
      <c r="K724" s="461"/>
      <c r="L724" s="461"/>
      <c r="M724" s="461"/>
      <c r="N724" s="461"/>
      <c r="O724" s="463"/>
      <c r="P724" s="464"/>
      <c r="Q724" s="464"/>
      <c r="R724" s="461"/>
      <c r="S724" s="461"/>
      <c r="T724" s="354"/>
      <c r="U724" s="354"/>
      <c r="V724" s="465"/>
      <c r="W724" s="354"/>
      <c r="X724" s="354"/>
      <c r="Y724" s="354"/>
      <c r="Z724" s="354"/>
      <c r="AA724" s="354"/>
      <c r="AB724" s="354"/>
      <c r="AC724" s="354"/>
    </row>
    <row r="725">
      <c r="A725" s="354"/>
      <c r="B725" s="354"/>
      <c r="C725" s="461"/>
      <c r="D725" s="461"/>
      <c r="E725" s="461"/>
      <c r="F725" s="462"/>
      <c r="G725" s="461"/>
      <c r="H725" s="461"/>
      <c r="I725" s="461"/>
      <c r="J725" s="461"/>
      <c r="K725" s="461"/>
      <c r="L725" s="461"/>
      <c r="M725" s="461"/>
      <c r="N725" s="461"/>
      <c r="O725" s="463"/>
      <c r="P725" s="464"/>
      <c r="Q725" s="464"/>
      <c r="R725" s="461"/>
      <c r="S725" s="461"/>
      <c r="T725" s="354"/>
      <c r="U725" s="354"/>
      <c r="V725" s="465"/>
      <c r="W725" s="354"/>
      <c r="X725" s="354"/>
      <c r="Y725" s="354"/>
      <c r="Z725" s="354"/>
      <c r="AA725" s="354"/>
      <c r="AB725" s="354"/>
      <c r="AC725" s="354"/>
    </row>
    <row r="726">
      <c r="A726" s="354"/>
      <c r="B726" s="354"/>
      <c r="C726" s="461"/>
      <c r="D726" s="461"/>
      <c r="E726" s="461"/>
      <c r="F726" s="462"/>
      <c r="G726" s="461"/>
      <c r="H726" s="461"/>
      <c r="I726" s="461"/>
      <c r="J726" s="461"/>
      <c r="K726" s="461"/>
      <c r="L726" s="461"/>
      <c r="M726" s="461"/>
      <c r="N726" s="461"/>
      <c r="O726" s="463"/>
      <c r="P726" s="464"/>
      <c r="Q726" s="464"/>
      <c r="R726" s="461"/>
      <c r="S726" s="461"/>
      <c r="T726" s="354"/>
      <c r="U726" s="354"/>
      <c r="V726" s="465"/>
      <c r="W726" s="354"/>
      <c r="X726" s="354"/>
      <c r="Y726" s="354"/>
      <c r="Z726" s="354"/>
      <c r="AA726" s="354"/>
      <c r="AB726" s="354"/>
      <c r="AC726" s="354"/>
    </row>
    <row r="727">
      <c r="A727" s="354"/>
      <c r="B727" s="354"/>
      <c r="C727" s="461"/>
      <c r="D727" s="461"/>
      <c r="E727" s="461"/>
      <c r="F727" s="462"/>
      <c r="G727" s="461"/>
      <c r="H727" s="461"/>
      <c r="I727" s="461"/>
      <c r="J727" s="461"/>
      <c r="K727" s="461"/>
      <c r="L727" s="461"/>
      <c r="M727" s="461"/>
      <c r="N727" s="461"/>
      <c r="O727" s="463"/>
      <c r="P727" s="464"/>
      <c r="Q727" s="464"/>
      <c r="R727" s="461"/>
      <c r="S727" s="461"/>
      <c r="T727" s="354"/>
      <c r="U727" s="354"/>
      <c r="V727" s="465"/>
      <c r="W727" s="354"/>
      <c r="X727" s="354"/>
      <c r="Y727" s="354"/>
      <c r="Z727" s="354"/>
      <c r="AA727" s="354"/>
      <c r="AB727" s="354"/>
      <c r="AC727" s="354"/>
    </row>
    <row r="728">
      <c r="A728" s="354"/>
      <c r="B728" s="354"/>
      <c r="C728" s="461"/>
      <c r="D728" s="461"/>
      <c r="E728" s="461"/>
      <c r="F728" s="462"/>
      <c r="G728" s="461"/>
      <c r="H728" s="461"/>
      <c r="I728" s="461"/>
      <c r="J728" s="461"/>
      <c r="K728" s="461"/>
      <c r="L728" s="461"/>
      <c r="M728" s="461"/>
      <c r="N728" s="461"/>
      <c r="O728" s="463"/>
      <c r="P728" s="464"/>
      <c r="Q728" s="464"/>
      <c r="R728" s="461"/>
      <c r="S728" s="461"/>
      <c r="T728" s="354"/>
      <c r="U728" s="354"/>
      <c r="V728" s="465"/>
      <c r="W728" s="354"/>
      <c r="X728" s="354"/>
      <c r="Y728" s="354"/>
      <c r="Z728" s="354"/>
      <c r="AA728" s="354"/>
      <c r="AB728" s="354"/>
      <c r="AC728" s="354"/>
    </row>
    <row r="729">
      <c r="A729" s="354"/>
      <c r="B729" s="354"/>
      <c r="C729" s="461"/>
      <c r="D729" s="461"/>
      <c r="E729" s="461"/>
      <c r="F729" s="462"/>
      <c r="G729" s="461"/>
      <c r="H729" s="461"/>
      <c r="I729" s="461"/>
      <c r="J729" s="461"/>
      <c r="K729" s="461"/>
      <c r="L729" s="461"/>
      <c r="M729" s="461"/>
      <c r="N729" s="461"/>
      <c r="O729" s="463"/>
      <c r="P729" s="464"/>
      <c r="Q729" s="464"/>
      <c r="R729" s="461"/>
      <c r="S729" s="461"/>
      <c r="T729" s="354"/>
      <c r="U729" s="354"/>
      <c r="V729" s="465"/>
      <c r="W729" s="354"/>
      <c r="X729" s="354"/>
      <c r="Y729" s="354"/>
      <c r="Z729" s="354"/>
      <c r="AA729" s="354"/>
      <c r="AB729" s="354"/>
      <c r="AC729" s="354"/>
    </row>
    <row r="730">
      <c r="A730" s="354"/>
      <c r="B730" s="354"/>
      <c r="C730" s="461"/>
      <c r="D730" s="461"/>
      <c r="E730" s="461"/>
      <c r="F730" s="462"/>
      <c r="G730" s="461"/>
      <c r="H730" s="461"/>
      <c r="I730" s="461"/>
      <c r="J730" s="461"/>
      <c r="K730" s="461"/>
      <c r="L730" s="461"/>
      <c r="M730" s="461"/>
      <c r="N730" s="461"/>
      <c r="O730" s="463"/>
      <c r="P730" s="464"/>
      <c r="Q730" s="464"/>
      <c r="R730" s="461"/>
      <c r="S730" s="461"/>
      <c r="T730" s="354"/>
      <c r="U730" s="354"/>
      <c r="V730" s="465"/>
      <c r="W730" s="354"/>
      <c r="X730" s="354"/>
      <c r="Y730" s="354"/>
      <c r="Z730" s="354"/>
      <c r="AA730" s="354"/>
      <c r="AB730" s="354"/>
      <c r="AC730" s="354"/>
    </row>
    <row r="731">
      <c r="A731" s="354"/>
      <c r="B731" s="354"/>
      <c r="C731" s="461"/>
      <c r="D731" s="461"/>
      <c r="E731" s="461"/>
      <c r="F731" s="462"/>
      <c r="G731" s="461"/>
      <c r="H731" s="461"/>
      <c r="I731" s="461"/>
      <c r="J731" s="461"/>
      <c r="K731" s="461"/>
      <c r="L731" s="461"/>
      <c r="M731" s="461"/>
      <c r="N731" s="461"/>
      <c r="O731" s="463"/>
      <c r="P731" s="464"/>
      <c r="Q731" s="464"/>
      <c r="R731" s="461"/>
      <c r="S731" s="461"/>
      <c r="T731" s="354"/>
      <c r="U731" s="354"/>
      <c r="V731" s="465"/>
      <c r="W731" s="354"/>
      <c r="X731" s="354"/>
      <c r="Y731" s="354"/>
      <c r="Z731" s="354"/>
      <c r="AA731" s="354"/>
      <c r="AB731" s="354"/>
      <c r="AC731" s="354"/>
    </row>
    <row r="732">
      <c r="A732" s="354"/>
      <c r="B732" s="354"/>
      <c r="C732" s="461"/>
      <c r="D732" s="461"/>
      <c r="E732" s="461"/>
      <c r="F732" s="462"/>
      <c r="G732" s="461"/>
      <c r="H732" s="461"/>
      <c r="I732" s="461"/>
      <c r="J732" s="461"/>
      <c r="K732" s="461"/>
      <c r="L732" s="461"/>
      <c r="M732" s="461"/>
      <c r="N732" s="461"/>
      <c r="O732" s="463"/>
      <c r="P732" s="464"/>
      <c r="Q732" s="464"/>
      <c r="R732" s="461"/>
      <c r="S732" s="461"/>
      <c r="T732" s="354"/>
      <c r="U732" s="354"/>
      <c r="V732" s="465"/>
      <c r="W732" s="354"/>
      <c r="X732" s="354"/>
      <c r="Y732" s="354"/>
      <c r="Z732" s="354"/>
      <c r="AA732" s="354"/>
      <c r="AB732" s="354"/>
      <c r="AC732" s="354"/>
    </row>
    <row r="733">
      <c r="A733" s="354"/>
      <c r="B733" s="354"/>
      <c r="C733" s="461"/>
      <c r="D733" s="461"/>
      <c r="E733" s="461"/>
      <c r="F733" s="462"/>
      <c r="G733" s="461"/>
      <c r="H733" s="461"/>
      <c r="I733" s="461"/>
      <c r="J733" s="461"/>
      <c r="K733" s="461"/>
      <c r="L733" s="461"/>
      <c r="M733" s="461"/>
      <c r="N733" s="461"/>
      <c r="O733" s="463"/>
      <c r="P733" s="464"/>
      <c r="Q733" s="464"/>
      <c r="R733" s="461"/>
      <c r="S733" s="461"/>
      <c r="T733" s="354"/>
      <c r="U733" s="354"/>
      <c r="V733" s="465"/>
      <c r="W733" s="354"/>
      <c r="X733" s="354"/>
      <c r="Y733" s="354"/>
      <c r="Z733" s="354"/>
      <c r="AA733" s="354"/>
      <c r="AB733" s="354"/>
      <c r="AC733" s="354"/>
    </row>
    <row r="734">
      <c r="A734" s="354"/>
      <c r="B734" s="354"/>
      <c r="C734" s="461"/>
      <c r="D734" s="461"/>
      <c r="E734" s="461"/>
      <c r="F734" s="462"/>
      <c r="G734" s="461"/>
      <c r="H734" s="461"/>
      <c r="I734" s="461"/>
      <c r="J734" s="461"/>
      <c r="K734" s="461"/>
      <c r="L734" s="461"/>
      <c r="M734" s="461"/>
      <c r="N734" s="461"/>
      <c r="O734" s="463"/>
      <c r="P734" s="464"/>
      <c r="Q734" s="464"/>
      <c r="R734" s="461"/>
      <c r="S734" s="461"/>
      <c r="T734" s="354"/>
      <c r="U734" s="354"/>
      <c r="V734" s="465"/>
      <c r="W734" s="354"/>
      <c r="X734" s="354"/>
      <c r="Y734" s="354"/>
      <c r="Z734" s="354"/>
      <c r="AA734" s="354"/>
      <c r="AB734" s="354"/>
      <c r="AC734" s="354"/>
    </row>
    <row r="735">
      <c r="A735" s="354"/>
      <c r="B735" s="354"/>
      <c r="C735" s="461"/>
      <c r="D735" s="461"/>
      <c r="E735" s="461"/>
      <c r="F735" s="462"/>
      <c r="G735" s="461"/>
      <c r="H735" s="461"/>
      <c r="I735" s="461"/>
      <c r="J735" s="461"/>
      <c r="K735" s="461"/>
      <c r="L735" s="461"/>
      <c r="M735" s="461"/>
      <c r="N735" s="461"/>
      <c r="O735" s="463"/>
      <c r="P735" s="464"/>
      <c r="Q735" s="464"/>
      <c r="R735" s="461"/>
      <c r="S735" s="461"/>
      <c r="T735" s="354"/>
      <c r="U735" s="354"/>
      <c r="V735" s="465"/>
      <c r="W735" s="354"/>
      <c r="X735" s="354"/>
      <c r="Y735" s="354"/>
      <c r="Z735" s="354"/>
      <c r="AA735" s="354"/>
      <c r="AB735" s="354"/>
      <c r="AC735" s="354"/>
    </row>
    <row r="736">
      <c r="A736" s="354"/>
      <c r="B736" s="354"/>
      <c r="C736" s="461"/>
      <c r="D736" s="461"/>
      <c r="E736" s="461"/>
      <c r="F736" s="462"/>
      <c r="G736" s="461"/>
      <c r="H736" s="461"/>
      <c r="I736" s="461"/>
      <c r="J736" s="461"/>
      <c r="K736" s="461"/>
      <c r="L736" s="461"/>
      <c r="M736" s="461"/>
      <c r="N736" s="461"/>
      <c r="O736" s="463"/>
      <c r="P736" s="464"/>
      <c r="Q736" s="464"/>
      <c r="R736" s="461"/>
      <c r="S736" s="461"/>
      <c r="T736" s="354"/>
      <c r="U736" s="354"/>
      <c r="V736" s="465"/>
      <c r="W736" s="354"/>
      <c r="X736" s="354"/>
      <c r="Y736" s="354"/>
      <c r="Z736" s="354"/>
      <c r="AA736" s="354"/>
      <c r="AB736" s="354"/>
      <c r="AC736" s="354"/>
    </row>
    <row r="737">
      <c r="A737" s="354"/>
      <c r="B737" s="354"/>
      <c r="C737" s="461"/>
      <c r="D737" s="461"/>
      <c r="E737" s="461"/>
      <c r="F737" s="462"/>
      <c r="G737" s="461"/>
      <c r="H737" s="461"/>
      <c r="I737" s="461"/>
      <c r="J737" s="461"/>
      <c r="K737" s="461"/>
      <c r="L737" s="461"/>
      <c r="M737" s="461"/>
      <c r="N737" s="461"/>
      <c r="O737" s="463"/>
      <c r="P737" s="464"/>
      <c r="Q737" s="464"/>
      <c r="R737" s="461"/>
      <c r="S737" s="461"/>
      <c r="T737" s="354"/>
      <c r="U737" s="354"/>
      <c r="V737" s="465"/>
      <c r="W737" s="354"/>
      <c r="X737" s="354"/>
      <c r="Y737" s="354"/>
      <c r="Z737" s="354"/>
      <c r="AA737" s="354"/>
      <c r="AB737" s="354"/>
      <c r="AC737" s="354"/>
    </row>
    <row r="738">
      <c r="A738" s="354"/>
      <c r="B738" s="354"/>
      <c r="C738" s="461"/>
      <c r="D738" s="461"/>
      <c r="E738" s="461"/>
      <c r="F738" s="462"/>
      <c r="G738" s="461"/>
      <c r="H738" s="461"/>
      <c r="I738" s="461"/>
      <c r="J738" s="461"/>
      <c r="K738" s="461"/>
      <c r="L738" s="461"/>
      <c r="M738" s="461"/>
      <c r="N738" s="461"/>
      <c r="O738" s="463"/>
      <c r="P738" s="464"/>
      <c r="Q738" s="464"/>
      <c r="R738" s="461"/>
      <c r="S738" s="461"/>
      <c r="T738" s="354"/>
      <c r="U738" s="354"/>
      <c r="V738" s="465"/>
      <c r="W738" s="354"/>
      <c r="X738" s="354"/>
      <c r="Y738" s="354"/>
      <c r="Z738" s="354"/>
      <c r="AA738" s="354"/>
      <c r="AB738" s="354"/>
      <c r="AC738" s="354"/>
    </row>
    <row r="739">
      <c r="A739" s="354"/>
      <c r="B739" s="354"/>
      <c r="C739" s="461"/>
      <c r="D739" s="461"/>
      <c r="E739" s="461"/>
      <c r="F739" s="462"/>
      <c r="G739" s="461"/>
      <c r="H739" s="461"/>
      <c r="I739" s="461"/>
      <c r="J739" s="461"/>
      <c r="K739" s="461"/>
      <c r="L739" s="461"/>
      <c r="M739" s="461"/>
      <c r="N739" s="461"/>
      <c r="O739" s="463"/>
      <c r="P739" s="464"/>
      <c r="Q739" s="464"/>
      <c r="R739" s="461"/>
      <c r="S739" s="461"/>
      <c r="T739" s="354"/>
      <c r="U739" s="354"/>
      <c r="V739" s="465"/>
      <c r="W739" s="354"/>
      <c r="X739" s="354"/>
      <c r="Y739" s="354"/>
      <c r="Z739" s="354"/>
      <c r="AA739" s="354"/>
      <c r="AB739" s="354"/>
      <c r="AC739" s="354"/>
    </row>
    <row r="740">
      <c r="A740" s="354"/>
      <c r="B740" s="354"/>
      <c r="C740" s="461"/>
      <c r="D740" s="461"/>
      <c r="E740" s="461"/>
      <c r="F740" s="462"/>
      <c r="G740" s="461"/>
      <c r="H740" s="461"/>
      <c r="I740" s="461"/>
      <c r="J740" s="461"/>
      <c r="K740" s="461"/>
      <c r="L740" s="461"/>
      <c r="M740" s="461"/>
      <c r="N740" s="461"/>
      <c r="O740" s="463"/>
      <c r="P740" s="464"/>
      <c r="Q740" s="464"/>
      <c r="R740" s="461"/>
      <c r="S740" s="461"/>
      <c r="T740" s="354"/>
      <c r="U740" s="354"/>
      <c r="V740" s="465"/>
      <c r="W740" s="354"/>
      <c r="X740" s="354"/>
      <c r="Y740" s="354"/>
      <c r="Z740" s="354"/>
      <c r="AA740" s="354"/>
      <c r="AB740" s="354"/>
      <c r="AC740" s="354"/>
    </row>
    <row r="741">
      <c r="A741" s="354"/>
      <c r="B741" s="354"/>
      <c r="C741" s="461"/>
      <c r="D741" s="461"/>
      <c r="E741" s="461"/>
      <c r="F741" s="462"/>
      <c r="G741" s="461"/>
      <c r="H741" s="461"/>
      <c r="I741" s="461"/>
      <c r="J741" s="461"/>
      <c r="K741" s="461"/>
      <c r="L741" s="461"/>
      <c r="M741" s="461"/>
      <c r="N741" s="461"/>
      <c r="O741" s="463"/>
      <c r="P741" s="464"/>
      <c r="Q741" s="464"/>
      <c r="R741" s="461"/>
      <c r="S741" s="461"/>
      <c r="T741" s="354"/>
      <c r="U741" s="354"/>
      <c r="V741" s="465"/>
      <c r="W741" s="354"/>
      <c r="X741" s="354"/>
      <c r="Y741" s="354"/>
      <c r="Z741" s="354"/>
      <c r="AA741" s="354"/>
      <c r="AB741" s="354"/>
      <c r="AC741" s="354"/>
    </row>
    <row r="742">
      <c r="A742" s="354"/>
      <c r="B742" s="354"/>
      <c r="C742" s="461"/>
      <c r="D742" s="461"/>
      <c r="E742" s="461"/>
      <c r="F742" s="462"/>
      <c r="G742" s="461"/>
      <c r="H742" s="461"/>
      <c r="I742" s="461"/>
      <c r="J742" s="461"/>
      <c r="K742" s="461"/>
      <c r="L742" s="461"/>
      <c r="M742" s="461"/>
      <c r="N742" s="461"/>
      <c r="O742" s="463"/>
      <c r="P742" s="464"/>
      <c r="Q742" s="464"/>
      <c r="R742" s="461"/>
      <c r="S742" s="461"/>
      <c r="T742" s="354"/>
      <c r="U742" s="354"/>
      <c r="V742" s="465"/>
      <c r="W742" s="354"/>
      <c r="X742" s="354"/>
      <c r="Y742" s="354"/>
      <c r="Z742" s="354"/>
      <c r="AA742" s="354"/>
      <c r="AB742" s="354"/>
      <c r="AC742" s="354"/>
    </row>
    <row r="743">
      <c r="A743" s="354"/>
      <c r="B743" s="354"/>
      <c r="C743" s="461"/>
      <c r="D743" s="461"/>
      <c r="E743" s="461"/>
      <c r="F743" s="462"/>
      <c r="G743" s="461"/>
      <c r="H743" s="461"/>
      <c r="I743" s="461"/>
      <c r="J743" s="461"/>
      <c r="K743" s="461"/>
      <c r="L743" s="461"/>
      <c r="M743" s="461"/>
      <c r="N743" s="461"/>
      <c r="O743" s="463"/>
      <c r="P743" s="464"/>
      <c r="Q743" s="464"/>
      <c r="R743" s="461"/>
      <c r="S743" s="461"/>
      <c r="T743" s="354"/>
      <c r="U743" s="354"/>
      <c r="V743" s="465"/>
      <c r="W743" s="354"/>
      <c r="X743" s="354"/>
      <c r="Y743" s="354"/>
      <c r="Z743" s="354"/>
      <c r="AA743" s="354"/>
      <c r="AB743" s="354"/>
      <c r="AC743" s="354"/>
    </row>
    <row r="744">
      <c r="A744" s="354"/>
      <c r="B744" s="354"/>
      <c r="C744" s="461"/>
      <c r="D744" s="461"/>
      <c r="E744" s="461"/>
      <c r="F744" s="462"/>
      <c r="G744" s="461"/>
      <c r="H744" s="461"/>
      <c r="I744" s="461"/>
      <c r="J744" s="461"/>
      <c r="K744" s="461"/>
      <c r="L744" s="461"/>
      <c r="M744" s="461"/>
      <c r="N744" s="461"/>
      <c r="O744" s="463"/>
      <c r="P744" s="464"/>
      <c r="Q744" s="464"/>
      <c r="R744" s="461"/>
      <c r="S744" s="461"/>
      <c r="T744" s="354"/>
      <c r="U744" s="354"/>
      <c r="V744" s="465"/>
      <c r="W744" s="354"/>
      <c r="X744" s="354"/>
      <c r="Y744" s="354"/>
      <c r="Z744" s="354"/>
      <c r="AA744" s="354"/>
      <c r="AB744" s="354"/>
      <c r="AC744" s="354"/>
    </row>
    <row r="745">
      <c r="A745" s="354"/>
      <c r="B745" s="354"/>
      <c r="C745" s="461"/>
      <c r="D745" s="461"/>
      <c r="E745" s="461"/>
      <c r="F745" s="462"/>
      <c r="G745" s="461"/>
      <c r="H745" s="461"/>
      <c r="I745" s="461"/>
      <c r="J745" s="461"/>
      <c r="K745" s="461"/>
      <c r="L745" s="461"/>
      <c r="M745" s="461"/>
      <c r="N745" s="461"/>
      <c r="O745" s="463"/>
      <c r="P745" s="464"/>
      <c r="Q745" s="464"/>
      <c r="R745" s="461"/>
      <c r="S745" s="461"/>
      <c r="T745" s="354"/>
      <c r="U745" s="354"/>
      <c r="V745" s="465"/>
      <c r="W745" s="354"/>
      <c r="X745" s="354"/>
      <c r="Y745" s="354"/>
      <c r="Z745" s="354"/>
      <c r="AA745" s="354"/>
      <c r="AB745" s="354"/>
      <c r="AC745" s="354"/>
    </row>
    <row r="746">
      <c r="A746" s="354"/>
      <c r="B746" s="354"/>
      <c r="C746" s="461"/>
      <c r="D746" s="461"/>
      <c r="E746" s="461"/>
      <c r="F746" s="462"/>
      <c r="G746" s="461"/>
      <c r="H746" s="461"/>
      <c r="I746" s="461"/>
      <c r="J746" s="461"/>
      <c r="K746" s="461"/>
      <c r="L746" s="461"/>
      <c r="M746" s="461"/>
      <c r="N746" s="461"/>
      <c r="O746" s="463"/>
      <c r="P746" s="464"/>
      <c r="Q746" s="464"/>
      <c r="R746" s="461"/>
      <c r="S746" s="461"/>
      <c r="T746" s="354"/>
      <c r="U746" s="354"/>
      <c r="V746" s="465"/>
      <c r="W746" s="354"/>
      <c r="X746" s="354"/>
      <c r="Y746" s="354"/>
      <c r="Z746" s="354"/>
      <c r="AA746" s="354"/>
      <c r="AB746" s="354"/>
      <c r="AC746" s="354"/>
    </row>
    <row r="747">
      <c r="A747" s="354"/>
      <c r="B747" s="354"/>
      <c r="C747" s="461"/>
      <c r="D747" s="461"/>
      <c r="E747" s="461"/>
      <c r="F747" s="462"/>
      <c r="G747" s="461"/>
      <c r="H747" s="461"/>
      <c r="I747" s="461"/>
      <c r="J747" s="461"/>
      <c r="K747" s="461"/>
      <c r="L747" s="461"/>
      <c r="M747" s="461"/>
      <c r="N747" s="461"/>
      <c r="O747" s="463"/>
      <c r="P747" s="464"/>
      <c r="Q747" s="464"/>
      <c r="R747" s="461"/>
      <c r="S747" s="461"/>
      <c r="T747" s="354"/>
      <c r="U747" s="354"/>
      <c r="V747" s="465"/>
      <c r="W747" s="354"/>
      <c r="X747" s="354"/>
      <c r="Y747" s="354"/>
      <c r="Z747" s="354"/>
      <c r="AA747" s="354"/>
      <c r="AB747" s="354"/>
      <c r="AC747" s="354"/>
    </row>
    <row r="748">
      <c r="A748" s="354"/>
      <c r="B748" s="354"/>
      <c r="C748" s="461"/>
      <c r="D748" s="461"/>
      <c r="E748" s="461"/>
      <c r="F748" s="462"/>
      <c r="G748" s="461"/>
      <c r="H748" s="461"/>
      <c r="I748" s="461"/>
      <c r="J748" s="461"/>
      <c r="K748" s="461"/>
      <c r="L748" s="461"/>
      <c r="M748" s="461"/>
      <c r="N748" s="461"/>
      <c r="O748" s="463"/>
      <c r="P748" s="464"/>
      <c r="Q748" s="464"/>
      <c r="R748" s="461"/>
      <c r="S748" s="461"/>
      <c r="T748" s="354"/>
      <c r="U748" s="354"/>
      <c r="V748" s="465"/>
      <c r="W748" s="354"/>
      <c r="X748" s="354"/>
      <c r="Y748" s="354"/>
      <c r="Z748" s="354"/>
      <c r="AA748" s="354"/>
      <c r="AB748" s="354"/>
      <c r="AC748" s="354"/>
    </row>
    <row r="749">
      <c r="A749" s="354"/>
      <c r="B749" s="354"/>
      <c r="C749" s="461"/>
      <c r="D749" s="461"/>
      <c r="E749" s="461"/>
      <c r="F749" s="462"/>
      <c r="G749" s="461"/>
      <c r="H749" s="461"/>
      <c r="I749" s="461"/>
      <c r="J749" s="461"/>
      <c r="K749" s="461"/>
      <c r="L749" s="461"/>
      <c r="M749" s="461"/>
      <c r="N749" s="461"/>
      <c r="O749" s="463"/>
      <c r="P749" s="464"/>
      <c r="Q749" s="464"/>
      <c r="R749" s="461"/>
      <c r="S749" s="461"/>
      <c r="T749" s="354"/>
      <c r="U749" s="354"/>
      <c r="V749" s="465"/>
      <c r="W749" s="354"/>
      <c r="X749" s="354"/>
      <c r="Y749" s="354"/>
      <c r="Z749" s="354"/>
      <c r="AA749" s="354"/>
      <c r="AB749" s="354"/>
      <c r="AC749" s="354"/>
    </row>
    <row r="750">
      <c r="A750" s="354"/>
      <c r="B750" s="354"/>
      <c r="C750" s="461"/>
      <c r="D750" s="461"/>
      <c r="E750" s="461"/>
      <c r="F750" s="462"/>
      <c r="G750" s="461"/>
      <c r="H750" s="461"/>
      <c r="I750" s="461"/>
      <c r="J750" s="461"/>
      <c r="K750" s="461"/>
      <c r="L750" s="461"/>
      <c r="M750" s="461"/>
      <c r="N750" s="461"/>
      <c r="O750" s="463"/>
      <c r="P750" s="464"/>
      <c r="Q750" s="464"/>
      <c r="R750" s="461"/>
      <c r="S750" s="461"/>
      <c r="T750" s="354"/>
      <c r="U750" s="354"/>
      <c r="V750" s="465"/>
      <c r="W750" s="354"/>
      <c r="X750" s="354"/>
      <c r="Y750" s="354"/>
      <c r="Z750" s="354"/>
      <c r="AA750" s="354"/>
      <c r="AB750" s="354"/>
      <c r="AC750" s="354"/>
    </row>
    <row r="751">
      <c r="A751" s="354"/>
      <c r="B751" s="354"/>
      <c r="C751" s="461"/>
      <c r="D751" s="461"/>
      <c r="E751" s="461"/>
      <c r="F751" s="462"/>
      <c r="G751" s="461"/>
      <c r="H751" s="461"/>
      <c r="I751" s="461"/>
      <c r="J751" s="461"/>
      <c r="K751" s="461"/>
      <c r="L751" s="461"/>
      <c r="M751" s="461"/>
      <c r="N751" s="461"/>
      <c r="O751" s="463"/>
      <c r="P751" s="464"/>
      <c r="Q751" s="464"/>
      <c r="R751" s="461"/>
      <c r="S751" s="461"/>
      <c r="T751" s="354"/>
      <c r="U751" s="354"/>
      <c r="V751" s="465"/>
      <c r="W751" s="354"/>
      <c r="X751" s="354"/>
      <c r="Y751" s="354"/>
      <c r="Z751" s="354"/>
      <c r="AA751" s="354"/>
      <c r="AB751" s="354"/>
      <c r="AC751" s="354"/>
    </row>
    <row r="752">
      <c r="A752" s="354"/>
      <c r="B752" s="354"/>
      <c r="C752" s="461"/>
      <c r="D752" s="461"/>
      <c r="E752" s="461"/>
      <c r="F752" s="462"/>
      <c r="G752" s="461"/>
      <c r="H752" s="461"/>
      <c r="I752" s="461"/>
      <c r="J752" s="461"/>
      <c r="K752" s="461"/>
      <c r="L752" s="461"/>
      <c r="M752" s="461"/>
      <c r="N752" s="461"/>
      <c r="O752" s="463"/>
      <c r="P752" s="464"/>
      <c r="Q752" s="464"/>
      <c r="R752" s="461"/>
      <c r="S752" s="461"/>
      <c r="T752" s="354"/>
      <c r="U752" s="354"/>
      <c r="V752" s="465"/>
      <c r="W752" s="354"/>
      <c r="X752" s="354"/>
      <c r="Y752" s="354"/>
      <c r="Z752" s="354"/>
      <c r="AA752" s="354"/>
      <c r="AB752" s="354"/>
      <c r="AC752" s="354"/>
    </row>
    <row r="753">
      <c r="A753" s="354"/>
      <c r="B753" s="354"/>
      <c r="C753" s="461"/>
      <c r="D753" s="461"/>
      <c r="E753" s="461"/>
      <c r="F753" s="462"/>
      <c r="G753" s="461"/>
      <c r="H753" s="461"/>
      <c r="I753" s="461"/>
      <c r="J753" s="461"/>
      <c r="K753" s="461"/>
      <c r="L753" s="461"/>
      <c r="M753" s="461"/>
      <c r="N753" s="461"/>
      <c r="O753" s="463"/>
      <c r="P753" s="464"/>
      <c r="Q753" s="464"/>
      <c r="R753" s="461"/>
      <c r="S753" s="461"/>
      <c r="T753" s="354"/>
      <c r="U753" s="354"/>
      <c r="V753" s="465"/>
      <c r="W753" s="354"/>
      <c r="X753" s="354"/>
      <c r="Y753" s="354"/>
      <c r="Z753" s="354"/>
      <c r="AA753" s="354"/>
      <c r="AB753" s="354"/>
      <c r="AC753" s="354"/>
    </row>
    <row r="754">
      <c r="A754" s="354"/>
      <c r="B754" s="354"/>
      <c r="C754" s="461"/>
      <c r="D754" s="461"/>
      <c r="E754" s="461"/>
      <c r="F754" s="462"/>
      <c r="G754" s="461"/>
      <c r="H754" s="461"/>
      <c r="I754" s="461"/>
      <c r="J754" s="461"/>
      <c r="K754" s="461"/>
      <c r="L754" s="461"/>
      <c r="M754" s="461"/>
      <c r="N754" s="461"/>
      <c r="O754" s="463"/>
      <c r="P754" s="464"/>
      <c r="Q754" s="464"/>
      <c r="R754" s="461"/>
      <c r="S754" s="461"/>
      <c r="T754" s="354"/>
      <c r="U754" s="354"/>
      <c r="V754" s="465"/>
      <c r="W754" s="354"/>
      <c r="X754" s="354"/>
      <c r="Y754" s="354"/>
      <c r="Z754" s="354"/>
      <c r="AA754" s="354"/>
      <c r="AB754" s="354"/>
      <c r="AC754" s="354"/>
    </row>
    <row r="755">
      <c r="A755" s="354"/>
      <c r="B755" s="354"/>
      <c r="C755" s="461"/>
      <c r="D755" s="461"/>
      <c r="E755" s="461"/>
      <c r="F755" s="462"/>
      <c r="G755" s="461"/>
      <c r="H755" s="461"/>
      <c r="I755" s="461"/>
      <c r="J755" s="461"/>
      <c r="K755" s="461"/>
      <c r="L755" s="461"/>
      <c r="M755" s="461"/>
      <c r="N755" s="461"/>
      <c r="O755" s="463"/>
      <c r="P755" s="464"/>
      <c r="Q755" s="464"/>
      <c r="R755" s="461"/>
      <c r="S755" s="461"/>
      <c r="T755" s="354"/>
      <c r="U755" s="354"/>
      <c r="V755" s="465"/>
      <c r="W755" s="354"/>
      <c r="X755" s="354"/>
      <c r="Y755" s="354"/>
      <c r="Z755" s="354"/>
      <c r="AA755" s="354"/>
      <c r="AB755" s="354"/>
      <c r="AC755" s="354"/>
    </row>
    <row r="756">
      <c r="A756" s="354"/>
      <c r="B756" s="354"/>
      <c r="C756" s="461"/>
      <c r="D756" s="461"/>
      <c r="E756" s="461"/>
      <c r="F756" s="462"/>
      <c r="G756" s="461"/>
      <c r="H756" s="461"/>
      <c r="I756" s="461"/>
      <c r="J756" s="461"/>
      <c r="K756" s="461"/>
      <c r="L756" s="461"/>
      <c r="M756" s="461"/>
      <c r="N756" s="461"/>
      <c r="O756" s="463"/>
      <c r="P756" s="464"/>
      <c r="Q756" s="464"/>
      <c r="R756" s="461"/>
      <c r="S756" s="461"/>
      <c r="T756" s="354"/>
      <c r="U756" s="354"/>
      <c r="V756" s="465"/>
      <c r="W756" s="354"/>
      <c r="X756" s="354"/>
      <c r="Y756" s="354"/>
      <c r="Z756" s="354"/>
      <c r="AA756" s="354"/>
      <c r="AB756" s="354"/>
      <c r="AC756" s="354"/>
    </row>
    <row r="757">
      <c r="A757" s="354"/>
      <c r="B757" s="354"/>
      <c r="C757" s="461"/>
      <c r="D757" s="461"/>
      <c r="E757" s="461"/>
      <c r="F757" s="462"/>
      <c r="G757" s="461"/>
      <c r="H757" s="461"/>
      <c r="I757" s="461"/>
      <c r="J757" s="461"/>
      <c r="K757" s="461"/>
      <c r="L757" s="461"/>
      <c r="M757" s="461"/>
      <c r="N757" s="461"/>
      <c r="O757" s="463"/>
      <c r="P757" s="464"/>
      <c r="Q757" s="464"/>
      <c r="R757" s="461"/>
      <c r="S757" s="461"/>
      <c r="T757" s="354"/>
      <c r="U757" s="354"/>
      <c r="V757" s="465"/>
      <c r="W757" s="354"/>
      <c r="X757" s="354"/>
      <c r="Y757" s="354"/>
      <c r="Z757" s="354"/>
      <c r="AA757" s="354"/>
      <c r="AB757" s="354"/>
      <c r="AC757" s="354"/>
    </row>
    <row r="758">
      <c r="A758" s="354"/>
      <c r="B758" s="354"/>
      <c r="C758" s="461"/>
      <c r="D758" s="461"/>
      <c r="E758" s="461"/>
      <c r="F758" s="462"/>
      <c r="G758" s="461"/>
      <c r="H758" s="461"/>
      <c r="I758" s="461"/>
      <c r="J758" s="461"/>
      <c r="K758" s="461"/>
      <c r="L758" s="461"/>
      <c r="M758" s="461"/>
      <c r="N758" s="461"/>
      <c r="O758" s="463"/>
      <c r="P758" s="464"/>
      <c r="Q758" s="464"/>
      <c r="R758" s="461"/>
      <c r="S758" s="461"/>
      <c r="T758" s="354"/>
      <c r="U758" s="354"/>
      <c r="V758" s="465"/>
      <c r="W758" s="354"/>
      <c r="X758" s="354"/>
      <c r="Y758" s="354"/>
      <c r="Z758" s="354"/>
      <c r="AA758" s="354"/>
      <c r="AB758" s="354"/>
      <c r="AC758" s="354"/>
    </row>
    <row r="759">
      <c r="A759" s="354"/>
      <c r="B759" s="354"/>
      <c r="C759" s="461"/>
      <c r="D759" s="461"/>
      <c r="E759" s="461"/>
      <c r="F759" s="462"/>
      <c r="G759" s="461"/>
      <c r="H759" s="461"/>
      <c r="I759" s="461"/>
      <c r="J759" s="461"/>
      <c r="K759" s="461"/>
      <c r="L759" s="461"/>
      <c r="M759" s="461"/>
      <c r="N759" s="461"/>
      <c r="O759" s="463"/>
      <c r="P759" s="464"/>
      <c r="Q759" s="464"/>
      <c r="R759" s="461"/>
      <c r="S759" s="461"/>
      <c r="T759" s="354"/>
      <c r="U759" s="354"/>
      <c r="V759" s="465"/>
      <c r="W759" s="354"/>
      <c r="X759" s="354"/>
      <c r="Y759" s="354"/>
      <c r="Z759" s="354"/>
      <c r="AA759" s="354"/>
      <c r="AB759" s="354"/>
      <c r="AC759" s="354"/>
    </row>
    <row r="760">
      <c r="A760" s="354"/>
      <c r="B760" s="354"/>
      <c r="C760" s="461"/>
      <c r="D760" s="461"/>
      <c r="E760" s="461"/>
      <c r="F760" s="462"/>
      <c r="G760" s="461"/>
      <c r="H760" s="461"/>
      <c r="I760" s="461"/>
      <c r="J760" s="461"/>
      <c r="K760" s="461"/>
      <c r="L760" s="461"/>
      <c r="M760" s="461"/>
      <c r="N760" s="461"/>
      <c r="O760" s="463"/>
      <c r="P760" s="464"/>
      <c r="Q760" s="464"/>
      <c r="R760" s="461"/>
      <c r="S760" s="461"/>
      <c r="T760" s="354"/>
      <c r="U760" s="354"/>
      <c r="V760" s="465"/>
      <c r="W760" s="354"/>
      <c r="X760" s="354"/>
      <c r="Y760" s="354"/>
      <c r="Z760" s="354"/>
      <c r="AA760" s="354"/>
      <c r="AB760" s="354"/>
      <c r="AC760" s="354"/>
    </row>
    <row r="761">
      <c r="A761" s="354"/>
      <c r="B761" s="354"/>
      <c r="C761" s="461"/>
      <c r="D761" s="461"/>
      <c r="E761" s="461"/>
      <c r="F761" s="462"/>
      <c r="G761" s="461"/>
      <c r="H761" s="461"/>
      <c r="I761" s="461"/>
      <c r="J761" s="461"/>
      <c r="K761" s="461"/>
      <c r="L761" s="461"/>
      <c r="M761" s="461"/>
      <c r="N761" s="461"/>
      <c r="O761" s="463"/>
      <c r="P761" s="464"/>
      <c r="Q761" s="464"/>
      <c r="R761" s="461"/>
      <c r="S761" s="461"/>
      <c r="T761" s="354"/>
      <c r="U761" s="354"/>
      <c r="V761" s="465"/>
      <c r="W761" s="354"/>
      <c r="X761" s="354"/>
      <c r="Y761" s="354"/>
      <c r="Z761" s="354"/>
      <c r="AA761" s="354"/>
      <c r="AB761" s="354"/>
      <c r="AC761" s="354"/>
    </row>
    <row r="762">
      <c r="A762" s="354"/>
      <c r="B762" s="354"/>
      <c r="C762" s="461"/>
      <c r="D762" s="461"/>
      <c r="E762" s="461"/>
      <c r="F762" s="462"/>
      <c r="G762" s="461"/>
      <c r="H762" s="461"/>
      <c r="I762" s="461"/>
      <c r="J762" s="461"/>
      <c r="K762" s="461"/>
      <c r="L762" s="461"/>
      <c r="M762" s="461"/>
      <c r="N762" s="461"/>
      <c r="O762" s="463"/>
      <c r="P762" s="464"/>
      <c r="Q762" s="464"/>
      <c r="R762" s="461"/>
      <c r="S762" s="461"/>
      <c r="T762" s="354"/>
      <c r="U762" s="354"/>
      <c r="V762" s="465"/>
      <c r="W762" s="354"/>
      <c r="X762" s="354"/>
      <c r="Y762" s="354"/>
      <c r="Z762" s="354"/>
      <c r="AA762" s="354"/>
      <c r="AB762" s="354"/>
      <c r="AC762" s="354"/>
    </row>
    <row r="763">
      <c r="A763" s="354"/>
      <c r="B763" s="354"/>
      <c r="C763" s="461"/>
      <c r="D763" s="461"/>
      <c r="E763" s="461"/>
      <c r="F763" s="462"/>
      <c r="G763" s="461"/>
      <c r="H763" s="461"/>
      <c r="I763" s="461"/>
      <c r="J763" s="461"/>
      <c r="K763" s="461"/>
      <c r="L763" s="461"/>
      <c r="M763" s="461"/>
      <c r="N763" s="461"/>
      <c r="O763" s="463"/>
      <c r="P763" s="464"/>
      <c r="Q763" s="464"/>
      <c r="R763" s="461"/>
      <c r="S763" s="461"/>
      <c r="T763" s="354"/>
      <c r="U763" s="354"/>
      <c r="V763" s="465"/>
      <c r="W763" s="354"/>
      <c r="X763" s="354"/>
      <c r="Y763" s="354"/>
      <c r="Z763" s="354"/>
      <c r="AA763" s="354"/>
      <c r="AB763" s="354"/>
      <c r="AC763" s="354"/>
    </row>
    <row r="764">
      <c r="A764" s="354"/>
      <c r="B764" s="354"/>
      <c r="C764" s="461"/>
      <c r="D764" s="461"/>
      <c r="E764" s="461"/>
      <c r="F764" s="462"/>
      <c r="G764" s="461"/>
      <c r="H764" s="461"/>
      <c r="I764" s="461"/>
      <c r="J764" s="461"/>
      <c r="K764" s="461"/>
      <c r="L764" s="461"/>
      <c r="M764" s="461"/>
      <c r="N764" s="461"/>
      <c r="O764" s="463"/>
      <c r="P764" s="464"/>
      <c r="Q764" s="464"/>
      <c r="R764" s="461"/>
      <c r="S764" s="461"/>
      <c r="T764" s="354"/>
      <c r="U764" s="354"/>
      <c r="V764" s="465"/>
      <c r="W764" s="354"/>
      <c r="X764" s="354"/>
      <c r="Y764" s="354"/>
      <c r="Z764" s="354"/>
      <c r="AA764" s="354"/>
      <c r="AB764" s="354"/>
      <c r="AC764" s="354"/>
    </row>
    <row r="765">
      <c r="A765" s="354"/>
      <c r="B765" s="354"/>
      <c r="C765" s="461"/>
      <c r="D765" s="461"/>
      <c r="E765" s="461"/>
      <c r="F765" s="462"/>
      <c r="G765" s="461"/>
      <c r="H765" s="461"/>
      <c r="I765" s="461"/>
      <c r="J765" s="461"/>
      <c r="K765" s="461"/>
      <c r="L765" s="461"/>
      <c r="M765" s="461"/>
      <c r="N765" s="461"/>
      <c r="O765" s="463"/>
      <c r="P765" s="464"/>
      <c r="Q765" s="464"/>
      <c r="R765" s="461"/>
      <c r="S765" s="461"/>
      <c r="T765" s="354"/>
      <c r="U765" s="354"/>
      <c r="V765" s="465"/>
      <c r="W765" s="354"/>
      <c r="X765" s="354"/>
      <c r="Y765" s="354"/>
      <c r="Z765" s="354"/>
      <c r="AA765" s="354"/>
      <c r="AB765" s="354"/>
      <c r="AC765" s="354"/>
    </row>
    <row r="766">
      <c r="A766" s="354"/>
      <c r="B766" s="354"/>
      <c r="C766" s="461"/>
      <c r="D766" s="461"/>
      <c r="E766" s="461"/>
      <c r="F766" s="462"/>
      <c r="G766" s="461"/>
      <c r="H766" s="461"/>
      <c r="I766" s="461"/>
      <c r="J766" s="461"/>
      <c r="K766" s="461"/>
      <c r="L766" s="461"/>
      <c r="M766" s="461"/>
      <c r="N766" s="461"/>
      <c r="O766" s="463"/>
      <c r="P766" s="464"/>
      <c r="Q766" s="464"/>
      <c r="R766" s="461"/>
      <c r="S766" s="461"/>
      <c r="T766" s="354"/>
      <c r="U766" s="354"/>
      <c r="V766" s="465"/>
      <c r="W766" s="354"/>
      <c r="X766" s="354"/>
      <c r="Y766" s="354"/>
      <c r="Z766" s="354"/>
      <c r="AA766" s="354"/>
      <c r="AB766" s="354"/>
      <c r="AC766" s="354"/>
    </row>
    <row r="767">
      <c r="A767" s="354"/>
      <c r="B767" s="354"/>
      <c r="C767" s="461"/>
      <c r="D767" s="461"/>
      <c r="E767" s="461"/>
      <c r="F767" s="462"/>
      <c r="G767" s="461"/>
      <c r="H767" s="461"/>
      <c r="I767" s="461"/>
      <c r="J767" s="461"/>
      <c r="K767" s="461"/>
      <c r="L767" s="461"/>
      <c r="M767" s="461"/>
      <c r="N767" s="461"/>
      <c r="O767" s="463"/>
      <c r="P767" s="464"/>
      <c r="Q767" s="464"/>
      <c r="R767" s="461"/>
      <c r="S767" s="461"/>
      <c r="T767" s="354"/>
      <c r="U767" s="354"/>
      <c r="V767" s="465"/>
      <c r="W767" s="354"/>
      <c r="X767" s="354"/>
      <c r="Y767" s="354"/>
      <c r="Z767" s="354"/>
      <c r="AA767" s="354"/>
      <c r="AB767" s="354"/>
      <c r="AC767" s="354"/>
    </row>
    <row r="768">
      <c r="A768" s="354"/>
      <c r="B768" s="354"/>
      <c r="C768" s="461"/>
      <c r="D768" s="461"/>
      <c r="E768" s="461"/>
      <c r="F768" s="462"/>
      <c r="G768" s="461"/>
      <c r="H768" s="461"/>
      <c r="I768" s="461"/>
      <c r="J768" s="461"/>
      <c r="K768" s="461"/>
      <c r="L768" s="461"/>
      <c r="M768" s="461"/>
      <c r="N768" s="461"/>
      <c r="O768" s="463"/>
      <c r="P768" s="464"/>
      <c r="Q768" s="464"/>
      <c r="R768" s="461"/>
      <c r="S768" s="461"/>
      <c r="T768" s="354"/>
      <c r="U768" s="354"/>
      <c r="V768" s="465"/>
      <c r="W768" s="354"/>
      <c r="X768" s="354"/>
      <c r="Y768" s="354"/>
      <c r="Z768" s="354"/>
      <c r="AA768" s="354"/>
      <c r="AB768" s="354"/>
      <c r="AC768" s="354"/>
    </row>
    <row r="769">
      <c r="A769" s="354"/>
      <c r="B769" s="354"/>
      <c r="C769" s="461"/>
      <c r="D769" s="461"/>
      <c r="E769" s="461"/>
      <c r="F769" s="462"/>
      <c r="G769" s="461"/>
      <c r="H769" s="461"/>
      <c r="I769" s="461"/>
      <c r="J769" s="461"/>
      <c r="K769" s="461"/>
      <c r="L769" s="461"/>
      <c r="M769" s="461"/>
      <c r="N769" s="461"/>
      <c r="O769" s="463"/>
      <c r="P769" s="464"/>
      <c r="Q769" s="464"/>
      <c r="R769" s="461"/>
      <c r="S769" s="461"/>
      <c r="T769" s="354"/>
      <c r="U769" s="354"/>
      <c r="V769" s="465"/>
      <c r="W769" s="354"/>
      <c r="X769" s="354"/>
      <c r="Y769" s="354"/>
      <c r="Z769" s="354"/>
      <c r="AA769" s="354"/>
      <c r="AB769" s="354"/>
      <c r="AC769" s="354"/>
    </row>
    <row r="770">
      <c r="A770" s="354"/>
      <c r="B770" s="354"/>
      <c r="C770" s="461"/>
      <c r="D770" s="461"/>
      <c r="E770" s="461"/>
      <c r="F770" s="462"/>
      <c r="G770" s="461"/>
      <c r="H770" s="461"/>
      <c r="I770" s="461"/>
      <c r="J770" s="461"/>
      <c r="K770" s="461"/>
      <c r="L770" s="461"/>
      <c r="M770" s="461"/>
      <c r="N770" s="461"/>
      <c r="O770" s="463"/>
      <c r="P770" s="464"/>
      <c r="Q770" s="464"/>
      <c r="R770" s="461"/>
      <c r="S770" s="461"/>
      <c r="T770" s="354"/>
      <c r="U770" s="354"/>
      <c r="V770" s="465"/>
      <c r="W770" s="354"/>
      <c r="X770" s="354"/>
      <c r="Y770" s="354"/>
      <c r="Z770" s="354"/>
      <c r="AA770" s="354"/>
      <c r="AB770" s="354"/>
      <c r="AC770" s="354"/>
    </row>
    <row r="771">
      <c r="A771" s="354"/>
      <c r="B771" s="354"/>
      <c r="C771" s="461"/>
      <c r="D771" s="461"/>
      <c r="E771" s="461"/>
      <c r="F771" s="462"/>
      <c r="G771" s="461"/>
      <c r="H771" s="461"/>
      <c r="I771" s="461"/>
      <c r="J771" s="461"/>
      <c r="K771" s="461"/>
      <c r="L771" s="461"/>
      <c r="M771" s="461"/>
      <c r="N771" s="461"/>
      <c r="O771" s="463"/>
      <c r="P771" s="464"/>
      <c r="Q771" s="464"/>
      <c r="R771" s="461"/>
      <c r="S771" s="461"/>
      <c r="T771" s="354"/>
      <c r="U771" s="354"/>
      <c r="V771" s="465"/>
      <c r="W771" s="354"/>
      <c r="X771" s="354"/>
      <c r="Y771" s="354"/>
      <c r="Z771" s="354"/>
      <c r="AA771" s="354"/>
      <c r="AB771" s="354"/>
      <c r="AC771" s="354"/>
    </row>
    <row r="772">
      <c r="A772" s="354"/>
      <c r="B772" s="354"/>
      <c r="C772" s="461"/>
      <c r="D772" s="461"/>
      <c r="E772" s="461"/>
      <c r="F772" s="462"/>
      <c r="G772" s="461"/>
      <c r="H772" s="461"/>
      <c r="I772" s="461"/>
      <c r="J772" s="461"/>
      <c r="K772" s="461"/>
      <c r="L772" s="461"/>
      <c r="M772" s="461"/>
      <c r="N772" s="461"/>
      <c r="O772" s="463"/>
      <c r="P772" s="464"/>
      <c r="Q772" s="464"/>
      <c r="R772" s="461"/>
      <c r="S772" s="461"/>
      <c r="T772" s="354"/>
      <c r="U772" s="354"/>
      <c r="V772" s="465"/>
      <c r="W772" s="354"/>
      <c r="X772" s="354"/>
      <c r="Y772" s="354"/>
      <c r="Z772" s="354"/>
      <c r="AA772" s="354"/>
      <c r="AB772" s="354"/>
      <c r="AC772" s="354"/>
    </row>
    <row r="773">
      <c r="A773" s="354"/>
      <c r="B773" s="354"/>
      <c r="C773" s="461"/>
      <c r="D773" s="461"/>
      <c r="E773" s="461"/>
      <c r="F773" s="462"/>
      <c r="G773" s="461"/>
      <c r="H773" s="461"/>
      <c r="I773" s="461"/>
      <c r="J773" s="461"/>
      <c r="K773" s="461"/>
      <c r="L773" s="461"/>
      <c r="M773" s="461"/>
      <c r="N773" s="461"/>
      <c r="O773" s="463"/>
      <c r="P773" s="464"/>
      <c r="Q773" s="464"/>
      <c r="R773" s="461"/>
      <c r="S773" s="461"/>
      <c r="T773" s="354"/>
      <c r="U773" s="354"/>
      <c r="V773" s="465"/>
      <c r="W773" s="354"/>
      <c r="X773" s="354"/>
      <c r="Y773" s="354"/>
      <c r="Z773" s="354"/>
      <c r="AA773" s="354"/>
      <c r="AB773" s="354"/>
      <c r="AC773" s="354"/>
    </row>
    <row r="774">
      <c r="A774" s="354"/>
      <c r="B774" s="354"/>
      <c r="C774" s="461"/>
      <c r="D774" s="461"/>
      <c r="E774" s="461"/>
      <c r="F774" s="462"/>
      <c r="G774" s="461"/>
      <c r="H774" s="461"/>
      <c r="I774" s="461"/>
      <c r="J774" s="461"/>
      <c r="K774" s="461"/>
      <c r="L774" s="461"/>
      <c r="M774" s="461"/>
      <c r="N774" s="461"/>
      <c r="O774" s="463"/>
      <c r="P774" s="464"/>
      <c r="Q774" s="464"/>
      <c r="R774" s="461"/>
      <c r="S774" s="461"/>
      <c r="T774" s="354"/>
      <c r="U774" s="354"/>
      <c r="V774" s="465"/>
      <c r="W774" s="354"/>
      <c r="X774" s="354"/>
      <c r="Y774" s="354"/>
      <c r="Z774" s="354"/>
      <c r="AA774" s="354"/>
      <c r="AB774" s="354"/>
      <c r="AC774" s="354"/>
    </row>
    <row r="775">
      <c r="A775" s="354"/>
      <c r="B775" s="354"/>
      <c r="C775" s="461"/>
      <c r="D775" s="461"/>
      <c r="E775" s="461"/>
      <c r="F775" s="462"/>
      <c r="G775" s="461"/>
      <c r="H775" s="461"/>
      <c r="I775" s="461"/>
      <c r="J775" s="461"/>
      <c r="K775" s="461"/>
      <c r="L775" s="461"/>
      <c r="M775" s="461"/>
      <c r="N775" s="461"/>
      <c r="O775" s="463"/>
      <c r="P775" s="464"/>
      <c r="Q775" s="464"/>
      <c r="R775" s="461"/>
      <c r="S775" s="461"/>
      <c r="T775" s="354"/>
      <c r="U775" s="354"/>
      <c r="V775" s="465"/>
      <c r="W775" s="354"/>
      <c r="X775" s="354"/>
      <c r="Y775" s="354"/>
      <c r="Z775" s="354"/>
      <c r="AA775" s="354"/>
      <c r="AB775" s="354"/>
      <c r="AC775" s="354"/>
    </row>
    <row r="776">
      <c r="A776" s="354"/>
      <c r="B776" s="354"/>
      <c r="C776" s="461"/>
      <c r="D776" s="461"/>
      <c r="E776" s="461"/>
      <c r="F776" s="462"/>
      <c r="G776" s="461"/>
      <c r="H776" s="461"/>
      <c r="I776" s="461"/>
      <c r="J776" s="461"/>
      <c r="K776" s="461"/>
      <c r="L776" s="461"/>
      <c r="M776" s="461"/>
      <c r="N776" s="461"/>
      <c r="O776" s="463"/>
      <c r="P776" s="464"/>
      <c r="Q776" s="464"/>
      <c r="R776" s="461"/>
      <c r="S776" s="461"/>
      <c r="T776" s="354"/>
      <c r="U776" s="354"/>
      <c r="V776" s="465"/>
      <c r="W776" s="354"/>
      <c r="X776" s="354"/>
      <c r="Y776" s="354"/>
      <c r="Z776" s="354"/>
      <c r="AA776" s="354"/>
      <c r="AB776" s="354"/>
      <c r="AC776" s="354"/>
    </row>
    <row r="777">
      <c r="A777" s="354"/>
      <c r="B777" s="354"/>
      <c r="C777" s="461"/>
      <c r="D777" s="461"/>
      <c r="E777" s="461"/>
      <c r="F777" s="462"/>
      <c r="G777" s="461"/>
      <c r="H777" s="461"/>
      <c r="I777" s="461"/>
      <c r="J777" s="461"/>
      <c r="K777" s="461"/>
      <c r="L777" s="461"/>
      <c r="M777" s="461"/>
      <c r="N777" s="461"/>
      <c r="O777" s="463"/>
      <c r="P777" s="464"/>
      <c r="Q777" s="464"/>
      <c r="R777" s="461"/>
      <c r="S777" s="461"/>
      <c r="T777" s="354"/>
      <c r="U777" s="354"/>
      <c r="V777" s="465"/>
      <c r="W777" s="354"/>
      <c r="X777" s="354"/>
      <c r="Y777" s="354"/>
      <c r="Z777" s="354"/>
      <c r="AA777" s="354"/>
      <c r="AB777" s="354"/>
      <c r="AC777" s="354"/>
    </row>
    <row r="778">
      <c r="A778" s="354"/>
      <c r="B778" s="354"/>
      <c r="C778" s="461"/>
      <c r="D778" s="461"/>
      <c r="E778" s="461"/>
      <c r="F778" s="462"/>
      <c r="G778" s="461"/>
      <c r="H778" s="461"/>
      <c r="I778" s="461"/>
      <c r="J778" s="461"/>
      <c r="K778" s="461"/>
      <c r="L778" s="461"/>
      <c r="M778" s="461"/>
      <c r="N778" s="461"/>
      <c r="O778" s="463"/>
      <c r="P778" s="464"/>
      <c r="Q778" s="464"/>
      <c r="R778" s="461"/>
      <c r="S778" s="461"/>
      <c r="T778" s="354"/>
      <c r="U778" s="354"/>
      <c r="V778" s="465"/>
      <c r="W778" s="354"/>
      <c r="X778" s="354"/>
      <c r="Y778" s="354"/>
      <c r="Z778" s="354"/>
      <c r="AA778" s="354"/>
      <c r="AB778" s="354"/>
      <c r="AC778" s="354"/>
    </row>
    <row r="779">
      <c r="A779" s="354"/>
      <c r="B779" s="354"/>
      <c r="C779" s="461"/>
      <c r="D779" s="461"/>
      <c r="E779" s="461"/>
      <c r="F779" s="462"/>
      <c r="G779" s="461"/>
      <c r="H779" s="461"/>
      <c r="I779" s="461"/>
      <c r="J779" s="461"/>
      <c r="K779" s="461"/>
      <c r="L779" s="461"/>
      <c r="M779" s="461"/>
      <c r="N779" s="461"/>
      <c r="O779" s="463"/>
      <c r="P779" s="464"/>
      <c r="Q779" s="464"/>
      <c r="R779" s="461"/>
      <c r="S779" s="461"/>
      <c r="T779" s="354"/>
      <c r="U779" s="354"/>
      <c r="V779" s="465"/>
      <c r="W779" s="354"/>
      <c r="X779" s="354"/>
      <c r="Y779" s="354"/>
      <c r="Z779" s="354"/>
      <c r="AA779" s="354"/>
      <c r="AB779" s="354"/>
      <c r="AC779" s="354"/>
    </row>
    <row r="780">
      <c r="A780" s="354"/>
      <c r="B780" s="354"/>
      <c r="C780" s="461"/>
      <c r="D780" s="461"/>
      <c r="E780" s="461"/>
      <c r="F780" s="462"/>
      <c r="G780" s="461"/>
      <c r="H780" s="461"/>
      <c r="I780" s="461"/>
      <c r="J780" s="461"/>
      <c r="K780" s="461"/>
      <c r="L780" s="461"/>
      <c r="M780" s="461"/>
      <c r="N780" s="461"/>
      <c r="O780" s="463"/>
      <c r="P780" s="464"/>
      <c r="Q780" s="464"/>
      <c r="R780" s="461"/>
      <c r="S780" s="461"/>
      <c r="T780" s="354"/>
      <c r="U780" s="354"/>
      <c r="V780" s="465"/>
      <c r="W780" s="354"/>
      <c r="X780" s="354"/>
      <c r="Y780" s="354"/>
      <c r="Z780" s="354"/>
      <c r="AA780" s="354"/>
      <c r="AB780" s="354"/>
      <c r="AC780" s="354"/>
    </row>
    <row r="781">
      <c r="A781" s="354"/>
      <c r="B781" s="354"/>
      <c r="C781" s="461"/>
      <c r="D781" s="461"/>
      <c r="E781" s="461"/>
      <c r="F781" s="462"/>
      <c r="G781" s="461"/>
      <c r="H781" s="461"/>
      <c r="I781" s="461"/>
      <c r="J781" s="461"/>
      <c r="K781" s="461"/>
      <c r="L781" s="461"/>
      <c r="M781" s="461"/>
      <c r="N781" s="461"/>
      <c r="O781" s="463"/>
      <c r="P781" s="464"/>
      <c r="Q781" s="464"/>
      <c r="R781" s="461"/>
      <c r="S781" s="461"/>
      <c r="T781" s="354"/>
      <c r="U781" s="354"/>
      <c r="V781" s="465"/>
      <c r="W781" s="354"/>
      <c r="X781" s="354"/>
      <c r="Y781" s="354"/>
      <c r="Z781" s="354"/>
      <c r="AA781" s="354"/>
      <c r="AB781" s="354"/>
      <c r="AC781" s="354"/>
    </row>
    <row r="782">
      <c r="A782" s="354"/>
      <c r="B782" s="354"/>
      <c r="C782" s="461"/>
      <c r="D782" s="461"/>
      <c r="E782" s="461"/>
      <c r="F782" s="462"/>
      <c r="G782" s="461"/>
      <c r="H782" s="461"/>
      <c r="I782" s="461"/>
      <c r="J782" s="461"/>
      <c r="K782" s="461"/>
      <c r="L782" s="461"/>
      <c r="M782" s="461"/>
      <c r="N782" s="461"/>
      <c r="O782" s="463"/>
      <c r="P782" s="464"/>
      <c r="Q782" s="464"/>
      <c r="R782" s="461"/>
      <c r="S782" s="461"/>
      <c r="T782" s="354"/>
      <c r="U782" s="354"/>
      <c r="V782" s="465"/>
      <c r="W782" s="354"/>
      <c r="X782" s="354"/>
      <c r="Y782" s="354"/>
      <c r="Z782" s="354"/>
      <c r="AA782" s="354"/>
      <c r="AB782" s="354"/>
      <c r="AC782" s="354"/>
    </row>
    <row r="783">
      <c r="A783" s="354"/>
      <c r="B783" s="354"/>
      <c r="C783" s="461"/>
      <c r="D783" s="461"/>
      <c r="E783" s="461"/>
      <c r="F783" s="462"/>
      <c r="G783" s="461"/>
      <c r="H783" s="461"/>
      <c r="I783" s="461"/>
      <c r="J783" s="461"/>
      <c r="K783" s="461"/>
      <c r="L783" s="461"/>
      <c r="M783" s="461"/>
      <c r="N783" s="461"/>
      <c r="O783" s="463"/>
      <c r="P783" s="464"/>
      <c r="Q783" s="464"/>
      <c r="R783" s="461"/>
      <c r="S783" s="461"/>
      <c r="T783" s="354"/>
      <c r="U783" s="354"/>
      <c r="V783" s="465"/>
      <c r="W783" s="354"/>
      <c r="X783" s="354"/>
      <c r="Y783" s="354"/>
      <c r="Z783" s="354"/>
      <c r="AA783" s="354"/>
      <c r="AB783" s="354"/>
      <c r="AC783" s="354"/>
    </row>
    <row r="784">
      <c r="A784" s="354"/>
      <c r="B784" s="354"/>
      <c r="C784" s="461"/>
      <c r="D784" s="461"/>
      <c r="E784" s="461"/>
      <c r="F784" s="462"/>
      <c r="G784" s="461"/>
      <c r="H784" s="461"/>
      <c r="I784" s="461"/>
      <c r="J784" s="461"/>
      <c r="K784" s="461"/>
      <c r="L784" s="461"/>
      <c r="M784" s="461"/>
      <c r="N784" s="461"/>
      <c r="O784" s="463"/>
      <c r="P784" s="464"/>
      <c r="Q784" s="464"/>
      <c r="R784" s="461"/>
      <c r="S784" s="461"/>
      <c r="T784" s="354"/>
      <c r="U784" s="354"/>
      <c r="V784" s="465"/>
      <c r="W784" s="354"/>
      <c r="X784" s="354"/>
      <c r="Y784" s="354"/>
      <c r="Z784" s="354"/>
      <c r="AA784" s="354"/>
      <c r="AB784" s="354"/>
      <c r="AC784" s="354"/>
    </row>
    <row r="785">
      <c r="A785" s="354"/>
      <c r="B785" s="354"/>
      <c r="C785" s="461"/>
      <c r="D785" s="461"/>
      <c r="E785" s="461"/>
      <c r="F785" s="462"/>
      <c r="G785" s="461"/>
      <c r="H785" s="461"/>
      <c r="I785" s="461"/>
      <c r="J785" s="461"/>
      <c r="K785" s="461"/>
      <c r="L785" s="461"/>
      <c r="M785" s="461"/>
      <c r="N785" s="461"/>
      <c r="O785" s="463"/>
      <c r="P785" s="464"/>
      <c r="Q785" s="464"/>
      <c r="R785" s="461"/>
      <c r="S785" s="461"/>
      <c r="T785" s="354"/>
      <c r="U785" s="354"/>
      <c r="V785" s="465"/>
      <c r="W785" s="354"/>
      <c r="X785" s="354"/>
      <c r="Y785" s="354"/>
      <c r="Z785" s="354"/>
      <c r="AA785" s="354"/>
      <c r="AB785" s="354"/>
      <c r="AC785" s="354"/>
    </row>
    <row r="786">
      <c r="A786" s="354"/>
      <c r="B786" s="354"/>
      <c r="C786" s="461"/>
      <c r="D786" s="461"/>
      <c r="E786" s="461"/>
      <c r="F786" s="462"/>
      <c r="G786" s="461"/>
      <c r="H786" s="461"/>
      <c r="I786" s="461"/>
      <c r="J786" s="461"/>
      <c r="K786" s="461"/>
      <c r="L786" s="461"/>
      <c r="M786" s="461"/>
      <c r="N786" s="461"/>
      <c r="O786" s="463"/>
      <c r="P786" s="464"/>
      <c r="Q786" s="464"/>
      <c r="R786" s="461"/>
      <c r="S786" s="461"/>
      <c r="T786" s="354"/>
      <c r="U786" s="354"/>
      <c r="V786" s="465"/>
      <c r="W786" s="354"/>
      <c r="X786" s="354"/>
      <c r="Y786" s="354"/>
      <c r="Z786" s="354"/>
      <c r="AA786" s="354"/>
      <c r="AB786" s="354"/>
      <c r="AC786" s="354"/>
    </row>
    <row r="787">
      <c r="A787" s="354"/>
      <c r="B787" s="354"/>
      <c r="C787" s="461"/>
      <c r="D787" s="461"/>
      <c r="E787" s="461"/>
      <c r="F787" s="462"/>
      <c r="G787" s="461"/>
      <c r="H787" s="461"/>
      <c r="I787" s="461"/>
      <c r="J787" s="461"/>
      <c r="K787" s="461"/>
      <c r="L787" s="461"/>
      <c r="M787" s="461"/>
      <c r="N787" s="461"/>
      <c r="O787" s="463"/>
      <c r="P787" s="464"/>
      <c r="Q787" s="464"/>
      <c r="R787" s="461"/>
      <c r="S787" s="461"/>
      <c r="T787" s="354"/>
      <c r="U787" s="354"/>
      <c r="V787" s="465"/>
      <c r="W787" s="354"/>
      <c r="X787" s="354"/>
      <c r="Y787" s="354"/>
      <c r="Z787" s="354"/>
      <c r="AA787" s="354"/>
      <c r="AB787" s="354"/>
      <c r="AC787" s="354"/>
    </row>
    <row r="788">
      <c r="A788" s="354"/>
      <c r="B788" s="354"/>
      <c r="C788" s="461"/>
      <c r="D788" s="461"/>
      <c r="E788" s="461"/>
      <c r="F788" s="462"/>
      <c r="G788" s="461"/>
      <c r="H788" s="461"/>
      <c r="I788" s="461"/>
      <c r="J788" s="461"/>
      <c r="K788" s="461"/>
      <c r="L788" s="461"/>
      <c r="M788" s="461"/>
      <c r="N788" s="461"/>
      <c r="O788" s="463"/>
      <c r="P788" s="464"/>
      <c r="Q788" s="464"/>
      <c r="R788" s="461"/>
      <c r="S788" s="461"/>
      <c r="T788" s="354"/>
      <c r="U788" s="354"/>
      <c r="V788" s="465"/>
      <c r="W788" s="354"/>
      <c r="X788" s="354"/>
      <c r="Y788" s="354"/>
      <c r="Z788" s="354"/>
      <c r="AA788" s="354"/>
      <c r="AB788" s="354"/>
      <c r="AC788" s="354"/>
    </row>
    <row r="789">
      <c r="A789" s="354"/>
      <c r="B789" s="354"/>
      <c r="C789" s="461"/>
      <c r="D789" s="461"/>
      <c r="E789" s="461"/>
      <c r="F789" s="462"/>
      <c r="G789" s="461"/>
      <c r="H789" s="461"/>
      <c r="I789" s="461"/>
      <c r="J789" s="461"/>
      <c r="K789" s="461"/>
      <c r="L789" s="461"/>
      <c r="M789" s="461"/>
      <c r="N789" s="461"/>
      <c r="O789" s="463"/>
      <c r="P789" s="464"/>
      <c r="Q789" s="464"/>
      <c r="R789" s="461"/>
      <c r="S789" s="461"/>
      <c r="T789" s="354"/>
      <c r="U789" s="354"/>
      <c r="V789" s="465"/>
      <c r="W789" s="354"/>
      <c r="X789" s="354"/>
      <c r="Y789" s="354"/>
      <c r="Z789" s="354"/>
      <c r="AA789" s="354"/>
      <c r="AB789" s="354"/>
      <c r="AC789" s="354"/>
    </row>
    <row r="790">
      <c r="A790" s="354"/>
      <c r="B790" s="354"/>
      <c r="C790" s="461"/>
      <c r="D790" s="461"/>
      <c r="E790" s="461"/>
      <c r="F790" s="462"/>
      <c r="G790" s="461"/>
      <c r="H790" s="461"/>
      <c r="I790" s="461"/>
      <c r="J790" s="461"/>
      <c r="K790" s="461"/>
      <c r="L790" s="461"/>
      <c r="M790" s="461"/>
      <c r="N790" s="461"/>
      <c r="O790" s="463"/>
      <c r="P790" s="464"/>
      <c r="Q790" s="464"/>
      <c r="R790" s="461"/>
      <c r="S790" s="461"/>
      <c r="T790" s="354"/>
      <c r="U790" s="354"/>
      <c r="V790" s="465"/>
      <c r="W790" s="354"/>
      <c r="X790" s="354"/>
      <c r="Y790" s="354"/>
      <c r="Z790" s="354"/>
      <c r="AA790" s="354"/>
      <c r="AB790" s="354"/>
      <c r="AC790" s="354"/>
    </row>
    <row r="791">
      <c r="A791" s="354"/>
      <c r="B791" s="354"/>
      <c r="C791" s="461"/>
      <c r="D791" s="461"/>
      <c r="E791" s="461"/>
      <c r="F791" s="462"/>
      <c r="G791" s="461"/>
      <c r="H791" s="461"/>
      <c r="I791" s="461"/>
      <c r="J791" s="461"/>
      <c r="K791" s="461"/>
      <c r="L791" s="461"/>
      <c r="M791" s="461"/>
      <c r="N791" s="461"/>
      <c r="O791" s="463"/>
      <c r="P791" s="464"/>
      <c r="Q791" s="464"/>
      <c r="R791" s="461"/>
      <c r="S791" s="461"/>
      <c r="T791" s="354"/>
      <c r="U791" s="354"/>
      <c r="V791" s="465"/>
      <c r="W791" s="354"/>
      <c r="X791" s="354"/>
      <c r="Y791" s="354"/>
      <c r="Z791" s="354"/>
      <c r="AA791" s="354"/>
      <c r="AB791" s="354"/>
      <c r="AC791" s="354"/>
    </row>
    <row r="792">
      <c r="A792" s="354"/>
      <c r="B792" s="354"/>
      <c r="C792" s="461"/>
      <c r="D792" s="461"/>
      <c r="E792" s="461"/>
      <c r="F792" s="462"/>
      <c r="G792" s="461"/>
      <c r="H792" s="461"/>
      <c r="I792" s="461"/>
      <c r="J792" s="461"/>
      <c r="K792" s="461"/>
      <c r="L792" s="461"/>
      <c r="M792" s="461"/>
      <c r="N792" s="461"/>
      <c r="O792" s="463"/>
      <c r="P792" s="464"/>
      <c r="Q792" s="464"/>
      <c r="R792" s="461"/>
      <c r="S792" s="461"/>
      <c r="T792" s="354"/>
      <c r="U792" s="354"/>
      <c r="V792" s="465"/>
      <c r="W792" s="354"/>
      <c r="X792" s="354"/>
      <c r="Y792" s="354"/>
      <c r="Z792" s="354"/>
      <c r="AA792" s="354"/>
      <c r="AB792" s="354"/>
      <c r="AC792" s="354"/>
    </row>
    <row r="793">
      <c r="A793" s="354"/>
      <c r="B793" s="354"/>
      <c r="C793" s="461"/>
      <c r="D793" s="461"/>
      <c r="E793" s="461"/>
      <c r="F793" s="462"/>
      <c r="G793" s="461"/>
      <c r="H793" s="461"/>
      <c r="I793" s="461"/>
      <c r="J793" s="461"/>
      <c r="K793" s="461"/>
      <c r="L793" s="461"/>
      <c r="M793" s="461"/>
      <c r="N793" s="461"/>
      <c r="O793" s="463"/>
      <c r="P793" s="464"/>
      <c r="Q793" s="464"/>
      <c r="R793" s="461"/>
      <c r="S793" s="461"/>
      <c r="T793" s="354"/>
      <c r="U793" s="354"/>
      <c r="V793" s="465"/>
      <c r="W793" s="354"/>
      <c r="X793" s="354"/>
      <c r="Y793" s="354"/>
      <c r="Z793" s="354"/>
      <c r="AA793" s="354"/>
      <c r="AB793" s="354"/>
      <c r="AC793" s="354"/>
    </row>
    <row r="794">
      <c r="A794" s="354"/>
      <c r="B794" s="354"/>
      <c r="C794" s="461"/>
      <c r="D794" s="461"/>
      <c r="E794" s="461"/>
      <c r="F794" s="462"/>
      <c r="G794" s="461"/>
      <c r="H794" s="461"/>
      <c r="I794" s="461"/>
      <c r="J794" s="461"/>
      <c r="K794" s="461"/>
      <c r="L794" s="461"/>
      <c r="M794" s="461"/>
      <c r="N794" s="461"/>
      <c r="O794" s="463"/>
      <c r="P794" s="464"/>
      <c r="Q794" s="464"/>
      <c r="R794" s="461"/>
      <c r="S794" s="461"/>
      <c r="T794" s="354"/>
      <c r="U794" s="354"/>
      <c r="V794" s="465"/>
      <c r="W794" s="354"/>
      <c r="X794" s="354"/>
      <c r="Y794" s="354"/>
      <c r="Z794" s="354"/>
      <c r="AA794" s="354"/>
      <c r="AB794" s="354"/>
      <c r="AC794" s="354"/>
    </row>
    <row r="795">
      <c r="A795" s="354"/>
      <c r="B795" s="354"/>
      <c r="C795" s="461"/>
      <c r="D795" s="461"/>
      <c r="E795" s="461"/>
      <c r="F795" s="462"/>
      <c r="G795" s="461"/>
      <c r="H795" s="461"/>
      <c r="I795" s="461"/>
      <c r="J795" s="461"/>
      <c r="K795" s="461"/>
      <c r="L795" s="461"/>
      <c r="M795" s="461"/>
      <c r="N795" s="461"/>
      <c r="O795" s="463"/>
      <c r="P795" s="464"/>
      <c r="Q795" s="464"/>
      <c r="R795" s="461"/>
      <c r="S795" s="461"/>
      <c r="T795" s="354"/>
      <c r="U795" s="354"/>
      <c r="V795" s="465"/>
      <c r="W795" s="354"/>
      <c r="X795" s="354"/>
      <c r="Y795" s="354"/>
      <c r="Z795" s="354"/>
      <c r="AA795" s="354"/>
      <c r="AB795" s="354"/>
      <c r="AC795" s="354"/>
    </row>
    <row r="796">
      <c r="A796" s="354"/>
      <c r="B796" s="354"/>
      <c r="C796" s="461"/>
      <c r="D796" s="461"/>
      <c r="E796" s="461"/>
      <c r="F796" s="462"/>
      <c r="G796" s="461"/>
      <c r="H796" s="461"/>
      <c r="I796" s="461"/>
      <c r="J796" s="461"/>
      <c r="K796" s="461"/>
      <c r="L796" s="461"/>
      <c r="M796" s="461"/>
      <c r="N796" s="461"/>
      <c r="O796" s="463"/>
      <c r="P796" s="464"/>
      <c r="Q796" s="464"/>
      <c r="R796" s="461"/>
      <c r="S796" s="461"/>
      <c r="T796" s="354"/>
      <c r="U796" s="354"/>
      <c r="V796" s="465"/>
      <c r="W796" s="354"/>
      <c r="X796" s="354"/>
      <c r="Y796" s="354"/>
      <c r="Z796" s="354"/>
      <c r="AA796" s="354"/>
      <c r="AB796" s="354"/>
      <c r="AC796" s="354"/>
    </row>
    <row r="797">
      <c r="A797" s="354"/>
      <c r="B797" s="354"/>
      <c r="C797" s="461"/>
      <c r="D797" s="461"/>
      <c r="E797" s="461"/>
      <c r="F797" s="462"/>
      <c r="G797" s="461"/>
      <c r="H797" s="461"/>
      <c r="I797" s="461"/>
      <c r="J797" s="461"/>
      <c r="K797" s="461"/>
      <c r="L797" s="461"/>
      <c r="M797" s="461"/>
      <c r="N797" s="461"/>
      <c r="O797" s="463"/>
      <c r="P797" s="464"/>
      <c r="Q797" s="464"/>
      <c r="R797" s="461"/>
      <c r="S797" s="461"/>
      <c r="T797" s="354"/>
      <c r="U797" s="354"/>
      <c r="V797" s="465"/>
      <c r="W797" s="354"/>
      <c r="X797" s="354"/>
      <c r="Y797" s="354"/>
      <c r="Z797" s="354"/>
      <c r="AA797" s="354"/>
      <c r="AB797" s="354"/>
      <c r="AC797" s="354"/>
    </row>
    <row r="798">
      <c r="A798" s="354"/>
      <c r="B798" s="354"/>
      <c r="C798" s="461"/>
      <c r="D798" s="461"/>
      <c r="E798" s="461"/>
      <c r="F798" s="462"/>
      <c r="G798" s="461"/>
      <c r="H798" s="461"/>
      <c r="I798" s="461"/>
      <c r="J798" s="461"/>
      <c r="K798" s="461"/>
      <c r="L798" s="461"/>
      <c r="M798" s="461"/>
      <c r="N798" s="461"/>
      <c r="O798" s="463"/>
      <c r="P798" s="464"/>
      <c r="Q798" s="464"/>
      <c r="R798" s="461"/>
      <c r="S798" s="461"/>
      <c r="T798" s="354"/>
      <c r="U798" s="354"/>
      <c r="V798" s="465"/>
      <c r="W798" s="354"/>
      <c r="X798" s="354"/>
      <c r="Y798" s="354"/>
      <c r="Z798" s="354"/>
      <c r="AA798" s="354"/>
      <c r="AB798" s="354"/>
      <c r="AC798" s="354"/>
    </row>
    <row r="799">
      <c r="A799" s="354"/>
      <c r="B799" s="354"/>
      <c r="C799" s="461"/>
      <c r="D799" s="461"/>
      <c r="E799" s="461"/>
      <c r="F799" s="462"/>
      <c r="G799" s="461"/>
      <c r="H799" s="461"/>
      <c r="I799" s="461"/>
      <c r="J799" s="461"/>
      <c r="K799" s="461"/>
      <c r="L799" s="461"/>
      <c r="M799" s="461"/>
      <c r="N799" s="461"/>
      <c r="O799" s="463"/>
      <c r="P799" s="464"/>
      <c r="Q799" s="464"/>
      <c r="R799" s="461"/>
      <c r="S799" s="461"/>
      <c r="T799" s="354"/>
      <c r="U799" s="354"/>
      <c r="V799" s="465"/>
      <c r="W799" s="354"/>
      <c r="X799" s="354"/>
      <c r="Y799" s="354"/>
      <c r="Z799" s="354"/>
      <c r="AA799" s="354"/>
      <c r="AB799" s="354"/>
      <c r="AC799" s="354"/>
    </row>
    <row r="800">
      <c r="A800" s="354"/>
      <c r="B800" s="354"/>
      <c r="C800" s="461"/>
      <c r="D800" s="461"/>
      <c r="E800" s="461"/>
      <c r="F800" s="462"/>
      <c r="G800" s="461"/>
      <c r="H800" s="461"/>
      <c r="I800" s="461"/>
      <c r="J800" s="461"/>
      <c r="K800" s="461"/>
      <c r="L800" s="461"/>
      <c r="M800" s="461"/>
      <c r="N800" s="461"/>
      <c r="O800" s="463"/>
      <c r="P800" s="464"/>
      <c r="Q800" s="464"/>
      <c r="R800" s="461"/>
      <c r="S800" s="461"/>
      <c r="T800" s="354"/>
      <c r="U800" s="354"/>
      <c r="V800" s="465"/>
      <c r="W800" s="354"/>
      <c r="X800" s="354"/>
      <c r="Y800" s="354"/>
      <c r="Z800" s="354"/>
      <c r="AA800" s="354"/>
      <c r="AB800" s="354"/>
      <c r="AC800" s="354"/>
    </row>
    <row r="801">
      <c r="A801" s="354"/>
      <c r="B801" s="354"/>
      <c r="C801" s="461"/>
      <c r="D801" s="461"/>
      <c r="E801" s="461"/>
      <c r="F801" s="462"/>
      <c r="G801" s="461"/>
      <c r="H801" s="461"/>
      <c r="I801" s="461"/>
      <c r="J801" s="461"/>
      <c r="K801" s="461"/>
      <c r="L801" s="461"/>
      <c r="M801" s="461"/>
      <c r="N801" s="461"/>
      <c r="O801" s="463"/>
      <c r="P801" s="464"/>
      <c r="Q801" s="464"/>
      <c r="R801" s="461"/>
      <c r="S801" s="461"/>
      <c r="T801" s="354"/>
      <c r="U801" s="354"/>
      <c r="V801" s="465"/>
      <c r="W801" s="354"/>
      <c r="X801" s="354"/>
      <c r="Y801" s="354"/>
      <c r="Z801" s="354"/>
      <c r="AA801" s="354"/>
      <c r="AB801" s="354"/>
      <c r="AC801" s="354"/>
    </row>
    <row r="802">
      <c r="A802" s="354"/>
      <c r="B802" s="354"/>
      <c r="C802" s="461"/>
      <c r="D802" s="461"/>
      <c r="E802" s="461"/>
      <c r="F802" s="462"/>
      <c r="G802" s="461"/>
      <c r="H802" s="461"/>
      <c r="I802" s="461"/>
      <c r="J802" s="461"/>
      <c r="K802" s="461"/>
      <c r="L802" s="461"/>
      <c r="M802" s="461"/>
      <c r="N802" s="461"/>
      <c r="O802" s="463"/>
      <c r="P802" s="464"/>
      <c r="Q802" s="464"/>
      <c r="R802" s="461"/>
      <c r="S802" s="461"/>
      <c r="T802" s="354"/>
      <c r="U802" s="354"/>
      <c r="V802" s="465"/>
      <c r="W802" s="354"/>
      <c r="X802" s="354"/>
      <c r="Y802" s="354"/>
      <c r="Z802" s="354"/>
      <c r="AA802" s="354"/>
      <c r="AB802" s="354"/>
      <c r="AC802" s="354"/>
    </row>
    <row r="803">
      <c r="A803" s="354"/>
      <c r="B803" s="354"/>
      <c r="C803" s="461"/>
      <c r="D803" s="461"/>
      <c r="E803" s="461"/>
      <c r="F803" s="462"/>
      <c r="G803" s="461"/>
      <c r="H803" s="461"/>
      <c r="I803" s="461"/>
      <c r="J803" s="461"/>
      <c r="K803" s="461"/>
      <c r="L803" s="461"/>
      <c r="M803" s="461"/>
      <c r="N803" s="461"/>
      <c r="O803" s="463"/>
      <c r="P803" s="464"/>
      <c r="Q803" s="464"/>
      <c r="R803" s="461"/>
      <c r="S803" s="461"/>
      <c r="T803" s="354"/>
      <c r="U803" s="354"/>
      <c r="V803" s="465"/>
      <c r="W803" s="354"/>
      <c r="X803" s="354"/>
      <c r="Y803" s="354"/>
      <c r="Z803" s="354"/>
      <c r="AA803" s="354"/>
      <c r="AB803" s="354"/>
      <c r="AC803" s="354"/>
    </row>
    <row r="804">
      <c r="A804" s="354"/>
      <c r="B804" s="354"/>
      <c r="C804" s="461"/>
      <c r="D804" s="461"/>
      <c r="E804" s="461"/>
      <c r="F804" s="462"/>
      <c r="G804" s="461"/>
      <c r="H804" s="461"/>
      <c r="I804" s="461"/>
      <c r="J804" s="461"/>
      <c r="K804" s="461"/>
      <c r="L804" s="461"/>
      <c r="M804" s="461"/>
      <c r="N804" s="461"/>
      <c r="O804" s="463"/>
      <c r="P804" s="464"/>
      <c r="Q804" s="464"/>
      <c r="R804" s="461"/>
      <c r="S804" s="461"/>
      <c r="T804" s="354"/>
      <c r="U804" s="354"/>
      <c r="V804" s="465"/>
      <c r="W804" s="354"/>
      <c r="X804" s="354"/>
      <c r="Y804" s="354"/>
      <c r="Z804" s="354"/>
      <c r="AA804" s="354"/>
      <c r="AB804" s="354"/>
      <c r="AC804" s="354"/>
    </row>
    <row r="805">
      <c r="A805" s="354"/>
      <c r="B805" s="354"/>
      <c r="C805" s="461"/>
      <c r="D805" s="461"/>
      <c r="E805" s="461"/>
      <c r="F805" s="462"/>
      <c r="G805" s="461"/>
      <c r="H805" s="461"/>
      <c r="I805" s="461"/>
      <c r="J805" s="461"/>
      <c r="K805" s="461"/>
      <c r="L805" s="461"/>
      <c r="M805" s="461"/>
      <c r="N805" s="461"/>
      <c r="O805" s="463"/>
      <c r="P805" s="464"/>
      <c r="Q805" s="464"/>
      <c r="R805" s="461"/>
      <c r="S805" s="461"/>
      <c r="T805" s="354"/>
      <c r="U805" s="354"/>
      <c r="V805" s="465"/>
      <c r="W805" s="354"/>
      <c r="X805" s="354"/>
      <c r="Y805" s="354"/>
      <c r="Z805" s="354"/>
      <c r="AA805" s="354"/>
      <c r="AB805" s="354"/>
      <c r="AC805" s="354"/>
    </row>
    <row r="806">
      <c r="A806" s="354"/>
      <c r="B806" s="354"/>
      <c r="C806" s="461"/>
      <c r="D806" s="461"/>
      <c r="E806" s="461"/>
      <c r="F806" s="462"/>
      <c r="G806" s="461"/>
      <c r="H806" s="461"/>
      <c r="I806" s="461"/>
      <c r="J806" s="461"/>
      <c r="K806" s="461"/>
      <c r="L806" s="461"/>
      <c r="M806" s="461"/>
      <c r="N806" s="461"/>
      <c r="O806" s="463"/>
      <c r="P806" s="464"/>
      <c r="Q806" s="464"/>
      <c r="R806" s="461"/>
      <c r="S806" s="461"/>
      <c r="T806" s="354"/>
      <c r="U806" s="354"/>
      <c r="V806" s="465"/>
      <c r="W806" s="354"/>
      <c r="X806" s="354"/>
      <c r="Y806" s="354"/>
      <c r="Z806" s="354"/>
      <c r="AA806" s="354"/>
      <c r="AB806" s="354"/>
      <c r="AC806" s="354"/>
    </row>
    <row r="807">
      <c r="A807" s="354"/>
      <c r="B807" s="354"/>
      <c r="C807" s="461"/>
      <c r="D807" s="461"/>
      <c r="E807" s="461"/>
      <c r="F807" s="462"/>
      <c r="G807" s="461"/>
      <c r="H807" s="461"/>
      <c r="I807" s="461"/>
      <c r="J807" s="461"/>
      <c r="K807" s="461"/>
      <c r="L807" s="461"/>
      <c r="M807" s="461"/>
      <c r="N807" s="461"/>
      <c r="O807" s="463"/>
      <c r="P807" s="464"/>
      <c r="Q807" s="464"/>
      <c r="R807" s="461"/>
      <c r="S807" s="461"/>
      <c r="T807" s="354"/>
      <c r="U807" s="354"/>
      <c r="V807" s="465"/>
      <c r="W807" s="354"/>
      <c r="X807" s="354"/>
      <c r="Y807" s="354"/>
      <c r="Z807" s="354"/>
      <c r="AA807" s="354"/>
      <c r="AB807" s="354"/>
      <c r="AC807" s="354"/>
    </row>
    <row r="808">
      <c r="A808" s="354"/>
      <c r="B808" s="354"/>
      <c r="C808" s="461"/>
      <c r="D808" s="461"/>
      <c r="E808" s="461"/>
      <c r="F808" s="462"/>
      <c r="G808" s="461"/>
      <c r="H808" s="461"/>
      <c r="I808" s="461"/>
      <c r="J808" s="461"/>
      <c r="K808" s="461"/>
      <c r="L808" s="461"/>
      <c r="M808" s="461"/>
      <c r="N808" s="461"/>
      <c r="O808" s="463"/>
      <c r="P808" s="464"/>
      <c r="Q808" s="464"/>
      <c r="R808" s="461"/>
      <c r="S808" s="461"/>
      <c r="T808" s="354"/>
      <c r="U808" s="354"/>
      <c r="V808" s="465"/>
      <c r="W808" s="354"/>
      <c r="X808" s="354"/>
      <c r="Y808" s="354"/>
      <c r="Z808" s="354"/>
      <c r="AA808" s="354"/>
      <c r="AB808" s="354"/>
      <c r="AC808" s="354"/>
    </row>
    <row r="809">
      <c r="A809" s="354"/>
      <c r="B809" s="354"/>
      <c r="C809" s="461"/>
      <c r="D809" s="461"/>
      <c r="E809" s="461"/>
      <c r="F809" s="462"/>
      <c r="G809" s="461"/>
      <c r="H809" s="461"/>
      <c r="I809" s="461"/>
      <c r="J809" s="461"/>
      <c r="K809" s="461"/>
      <c r="L809" s="461"/>
      <c r="M809" s="461"/>
      <c r="N809" s="461"/>
      <c r="O809" s="463"/>
      <c r="P809" s="464"/>
      <c r="Q809" s="464"/>
      <c r="R809" s="461"/>
      <c r="S809" s="461"/>
      <c r="T809" s="354"/>
      <c r="U809" s="354"/>
      <c r="V809" s="465"/>
      <c r="W809" s="354"/>
      <c r="X809" s="354"/>
      <c r="Y809" s="354"/>
      <c r="Z809" s="354"/>
      <c r="AA809" s="354"/>
      <c r="AB809" s="354"/>
      <c r="AC809" s="354"/>
    </row>
    <row r="810">
      <c r="A810" s="354"/>
      <c r="B810" s="354"/>
      <c r="C810" s="461"/>
      <c r="D810" s="461"/>
      <c r="E810" s="461"/>
      <c r="F810" s="462"/>
      <c r="G810" s="461"/>
      <c r="H810" s="461"/>
      <c r="I810" s="461"/>
      <c r="J810" s="461"/>
      <c r="K810" s="461"/>
      <c r="L810" s="461"/>
      <c r="M810" s="461"/>
      <c r="N810" s="461"/>
      <c r="O810" s="463"/>
      <c r="P810" s="464"/>
      <c r="Q810" s="464"/>
      <c r="R810" s="461"/>
      <c r="S810" s="461"/>
      <c r="T810" s="354"/>
      <c r="U810" s="354"/>
      <c r="V810" s="465"/>
      <c r="W810" s="354"/>
      <c r="X810" s="354"/>
      <c r="Y810" s="354"/>
      <c r="Z810" s="354"/>
      <c r="AA810" s="354"/>
      <c r="AB810" s="354"/>
      <c r="AC810" s="354"/>
    </row>
    <row r="811">
      <c r="A811" s="354"/>
      <c r="B811" s="354"/>
      <c r="C811" s="461"/>
      <c r="D811" s="461"/>
      <c r="E811" s="461"/>
      <c r="F811" s="462"/>
      <c r="G811" s="461"/>
      <c r="H811" s="461"/>
      <c r="I811" s="461"/>
      <c r="J811" s="461"/>
      <c r="K811" s="461"/>
      <c r="L811" s="461"/>
      <c r="M811" s="461"/>
      <c r="N811" s="461"/>
      <c r="O811" s="463"/>
      <c r="P811" s="464"/>
      <c r="Q811" s="464"/>
      <c r="R811" s="461"/>
      <c r="S811" s="461"/>
      <c r="T811" s="354"/>
      <c r="U811" s="354"/>
      <c r="V811" s="465"/>
      <c r="W811" s="354"/>
      <c r="X811" s="354"/>
      <c r="Y811" s="354"/>
      <c r="Z811" s="354"/>
      <c r="AA811" s="354"/>
      <c r="AB811" s="354"/>
      <c r="AC811" s="354"/>
    </row>
    <row r="812">
      <c r="A812" s="354"/>
      <c r="B812" s="354"/>
      <c r="C812" s="461"/>
      <c r="D812" s="461"/>
      <c r="E812" s="461"/>
      <c r="F812" s="462"/>
      <c r="G812" s="461"/>
      <c r="H812" s="461"/>
      <c r="I812" s="461"/>
      <c r="J812" s="461"/>
      <c r="K812" s="461"/>
      <c r="L812" s="461"/>
      <c r="M812" s="461"/>
      <c r="N812" s="461"/>
      <c r="O812" s="463"/>
      <c r="P812" s="464"/>
      <c r="Q812" s="464"/>
      <c r="R812" s="461"/>
      <c r="S812" s="461"/>
      <c r="T812" s="354"/>
      <c r="U812" s="354"/>
      <c r="V812" s="465"/>
      <c r="W812" s="354"/>
      <c r="X812" s="354"/>
      <c r="Y812" s="354"/>
      <c r="Z812" s="354"/>
      <c r="AA812" s="354"/>
      <c r="AB812" s="354"/>
      <c r="AC812" s="354"/>
    </row>
    <row r="813">
      <c r="A813" s="354"/>
      <c r="B813" s="354"/>
      <c r="C813" s="461"/>
      <c r="D813" s="461"/>
      <c r="E813" s="461"/>
      <c r="F813" s="462"/>
      <c r="G813" s="461"/>
      <c r="H813" s="461"/>
      <c r="I813" s="461"/>
      <c r="J813" s="461"/>
      <c r="K813" s="461"/>
      <c r="L813" s="461"/>
      <c r="M813" s="461"/>
      <c r="N813" s="461"/>
      <c r="O813" s="463"/>
      <c r="P813" s="464"/>
      <c r="Q813" s="464"/>
      <c r="R813" s="461"/>
      <c r="S813" s="461"/>
      <c r="T813" s="354"/>
      <c r="U813" s="354"/>
      <c r="V813" s="465"/>
      <c r="W813" s="354"/>
      <c r="X813" s="354"/>
      <c r="Y813" s="354"/>
      <c r="Z813" s="354"/>
      <c r="AA813" s="354"/>
      <c r="AB813" s="354"/>
      <c r="AC813" s="354"/>
    </row>
    <row r="814">
      <c r="A814" s="354"/>
      <c r="B814" s="354"/>
      <c r="C814" s="461"/>
      <c r="D814" s="461"/>
      <c r="E814" s="461"/>
      <c r="F814" s="462"/>
      <c r="G814" s="461"/>
      <c r="H814" s="461"/>
      <c r="I814" s="461"/>
      <c r="J814" s="461"/>
      <c r="K814" s="461"/>
      <c r="L814" s="461"/>
      <c r="M814" s="461"/>
      <c r="N814" s="461"/>
      <c r="O814" s="463"/>
      <c r="P814" s="464"/>
      <c r="Q814" s="464"/>
      <c r="R814" s="461"/>
      <c r="S814" s="461"/>
      <c r="T814" s="354"/>
      <c r="U814" s="354"/>
      <c r="V814" s="465"/>
      <c r="W814" s="354"/>
      <c r="X814" s="354"/>
      <c r="Y814" s="354"/>
      <c r="Z814" s="354"/>
      <c r="AA814" s="354"/>
      <c r="AB814" s="354"/>
      <c r="AC814" s="354"/>
    </row>
    <row r="815">
      <c r="A815" s="354"/>
      <c r="B815" s="354"/>
      <c r="C815" s="461"/>
      <c r="D815" s="461"/>
      <c r="E815" s="461"/>
      <c r="F815" s="462"/>
      <c r="G815" s="461"/>
      <c r="H815" s="461"/>
      <c r="I815" s="461"/>
      <c r="J815" s="461"/>
      <c r="K815" s="461"/>
      <c r="L815" s="461"/>
      <c r="M815" s="461"/>
      <c r="N815" s="461"/>
      <c r="O815" s="463"/>
      <c r="P815" s="464"/>
      <c r="Q815" s="464"/>
      <c r="R815" s="461"/>
      <c r="S815" s="461"/>
      <c r="T815" s="354"/>
      <c r="U815" s="354"/>
      <c r="V815" s="465"/>
      <c r="W815" s="354"/>
      <c r="X815" s="354"/>
      <c r="Y815" s="354"/>
      <c r="Z815" s="354"/>
      <c r="AA815" s="354"/>
      <c r="AB815" s="354"/>
      <c r="AC815" s="354"/>
    </row>
    <row r="816">
      <c r="A816" s="354"/>
      <c r="B816" s="354"/>
      <c r="C816" s="461"/>
      <c r="D816" s="461"/>
      <c r="E816" s="461"/>
      <c r="F816" s="462"/>
      <c r="G816" s="461"/>
      <c r="H816" s="461"/>
      <c r="I816" s="461"/>
      <c r="J816" s="461"/>
      <c r="K816" s="461"/>
      <c r="L816" s="461"/>
      <c r="M816" s="461"/>
      <c r="N816" s="461"/>
      <c r="O816" s="463"/>
      <c r="P816" s="464"/>
      <c r="Q816" s="464"/>
      <c r="R816" s="461"/>
      <c r="S816" s="461"/>
      <c r="T816" s="354"/>
      <c r="U816" s="354"/>
      <c r="V816" s="465"/>
      <c r="W816" s="354"/>
      <c r="X816" s="354"/>
      <c r="Y816" s="354"/>
      <c r="Z816" s="354"/>
      <c r="AA816" s="354"/>
      <c r="AB816" s="354"/>
      <c r="AC816" s="354"/>
    </row>
    <row r="817">
      <c r="A817" s="354"/>
      <c r="B817" s="354"/>
      <c r="C817" s="461"/>
      <c r="D817" s="461"/>
      <c r="E817" s="461"/>
      <c r="F817" s="462"/>
      <c r="G817" s="461"/>
      <c r="H817" s="461"/>
      <c r="I817" s="461"/>
      <c r="J817" s="461"/>
      <c r="K817" s="461"/>
      <c r="L817" s="461"/>
      <c r="M817" s="461"/>
      <c r="N817" s="461"/>
      <c r="O817" s="463"/>
      <c r="P817" s="464"/>
      <c r="Q817" s="464"/>
      <c r="R817" s="461"/>
      <c r="S817" s="461"/>
      <c r="T817" s="354"/>
      <c r="U817" s="354"/>
      <c r="V817" s="465"/>
      <c r="W817" s="354"/>
      <c r="X817" s="354"/>
      <c r="Y817" s="354"/>
      <c r="Z817" s="354"/>
      <c r="AA817" s="354"/>
      <c r="AB817" s="354"/>
      <c r="AC817" s="354"/>
    </row>
    <row r="818">
      <c r="A818" s="354"/>
      <c r="B818" s="354"/>
      <c r="C818" s="461"/>
      <c r="D818" s="461"/>
      <c r="E818" s="461"/>
      <c r="F818" s="462"/>
      <c r="G818" s="461"/>
      <c r="H818" s="461"/>
      <c r="I818" s="461"/>
      <c r="J818" s="461"/>
      <c r="K818" s="461"/>
      <c r="L818" s="461"/>
      <c r="M818" s="461"/>
      <c r="N818" s="461"/>
      <c r="O818" s="463"/>
      <c r="P818" s="464"/>
      <c r="Q818" s="464"/>
      <c r="R818" s="461"/>
      <c r="S818" s="461"/>
      <c r="T818" s="354"/>
      <c r="U818" s="354"/>
      <c r="V818" s="465"/>
      <c r="W818" s="354"/>
      <c r="X818" s="354"/>
      <c r="Y818" s="354"/>
      <c r="Z818" s="354"/>
      <c r="AA818" s="354"/>
      <c r="AB818" s="354"/>
      <c r="AC818" s="354"/>
    </row>
    <row r="819">
      <c r="A819" s="354"/>
      <c r="B819" s="354"/>
      <c r="C819" s="461"/>
      <c r="D819" s="461"/>
      <c r="E819" s="461"/>
      <c r="F819" s="462"/>
      <c r="G819" s="461"/>
      <c r="H819" s="461"/>
      <c r="I819" s="461"/>
      <c r="J819" s="461"/>
      <c r="K819" s="461"/>
      <c r="L819" s="461"/>
      <c r="M819" s="461"/>
      <c r="N819" s="461"/>
      <c r="O819" s="463"/>
      <c r="P819" s="464"/>
      <c r="Q819" s="464"/>
      <c r="R819" s="461"/>
      <c r="S819" s="461"/>
      <c r="T819" s="354"/>
      <c r="U819" s="354"/>
      <c r="V819" s="465"/>
      <c r="W819" s="354"/>
      <c r="X819" s="354"/>
      <c r="Y819" s="354"/>
      <c r="Z819" s="354"/>
      <c r="AA819" s="354"/>
      <c r="AB819" s="354"/>
      <c r="AC819" s="354"/>
    </row>
    <row r="820">
      <c r="A820" s="354"/>
      <c r="B820" s="354"/>
      <c r="C820" s="461"/>
      <c r="D820" s="461"/>
      <c r="E820" s="461"/>
      <c r="F820" s="462"/>
      <c r="G820" s="461"/>
      <c r="H820" s="461"/>
      <c r="I820" s="461"/>
      <c r="J820" s="461"/>
      <c r="K820" s="461"/>
      <c r="L820" s="461"/>
      <c r="M820" s="461"/>
      <c r="N820" s="461"/>
      <c r="O820" s="463"/>
      <c r="P820" s="464"/>
      <c r="Q820" s="464"/>
      <c r="R820" s="461"/>
      <c r="S820" s="461"/>
      <c r="T820" s="354"/>
      <c r="U820" s="354"/>
      <c r="V820" s="465"/>
      <c r="W820" s="354"/>
      <c r="X820" s="354"/>
      <c r="Y820" s="354"/>
      <c r="Z820" s="354"/>
      <c r="AA820" s="354"/>
      <c r="AB820" s="354"/>
      <c r="AC820" s="354"/>
    </row>
    <row r="821">
      <c r="A821" s="354"/>
      <c r="B821" s="354"/>
      <c r="C821" s="461"/>
      <c r="D821" s="461"/>
      <c r="E821" s="461"/>
      <c r="F821" s="462"/>
      <c r="G821" s="461"/>
      <c r="H821" s="461"/>
      <c r="I821" s="461"/>
      <c r="J821" s="461"/>
      <c r="K821" s="461"/>
      <c r="L821" s="461"/>
      <c r="M821" s="461"/>
      <c r="N821" s="461"/>
      <c r="O821" s="463"/>
      <c r="P821" s="464"/>
      <c r="Q821" s="464"/>
      <c r="R821" s="461"/>
      <c r="S821" s="461"/>
      <c r="T821" s="354"/>
      <c r="U821" s="354"/>
      <c r="V821" s="465"/>
      <c r="W821" s="354"/>
      <c r="X821" s="354"/>
      <c r="Y821" s="354"/>
      <c r="Z821" s="354"/>
      <c r="AA821" s="354"/>
      <c r="AB821" s="354"/>
      <c r="AC821" s="354"/>
    </row>
    <row r="822">
      <c r="A822" s="354"/>
      <c r="B822" s="354"/>
      <c r="C822" s="461"/>
      <c r="D822" s="461"/>
      <c r="E822" s="461"/>
      <c r="F822" s="462"/>
      <c r="G822" s="461"/>
      <c r="H822" s="461"/>
      <c r="I822" s="461"/>
      <c r="J822" s="461"/>
      <c r="K822" s="461"/>
      <c r="L822" s="461"/>
      <c r="M822" s="461"/>
      <c r="N822" s="461"/>
      <c r="O822" s="463"/>
      <c r="P822" s="464"/>
      <c r="Q822" s="464"/>
      <c r="R822" s="461"/>
      <c r="S822" s="461"/>
      <c r="T822" s="354"/>
      <c r="U822" s="354"/>
      <c r="V822" s="465"/>
      <c r="W822" s="354"/>
      <c r="X822" s="354"/>
      <c r="Y822" s="354"/>
      <c r="Z822" s="354"/>
      <c r="AA822" s="354"/>
      <c r="AB822" s="354"/>
      <c r="AC822" s="354"/>
    </row>
    <row r="823">
      <c r="A823" s="354"/>
      <c r="B823" s="354"/>
      <c r="C823" s="461"/>
      <c r="D823" s="461"/>
      <c r="E823" s="461"/>
      <c r="F823" s="462"/>
      <c r="G823" s="461"/>
      <c r="H823" s="461"/>
      <c r="I823" s="461"/>
      <c r="J823" s="461"/>
      <c r="K823" s="461"/>
      <c r="L823" s="461"/>
      <c r="M823" s="461"/>
      <c r="N823" s="461"/>
      <c r="O823" s="463"/>
      <c r="P823" s="464"/>
      <c r="Q823" s="464"/>
      <c r="R823" s="461"/>
      <c r="S823" s="461"/>
      <c r="T823" s="354"/>
      <c r="U823" s="354"/>
      <c r="V823" s="465"/>
      <c r="W823" s="354"/>
      <c r="X823" s="354"/>
      <c r="Y823" s="354"/>
      <c r="Z823" s="354"/>
      <c r="AA823" s="354"/>
      <c r="AB823" s="354"/>
      <c r="AC823" s="354"/>
    </row>
    <row r="824">
      <c r="A824" s="354"/>
      <c r="B824" s="354"/>
      <c r="C824" s="461"/>
      <c r="D824" s="461"/>
      <c r="E824" s="461"/>
      <c r="F824" s="462"/>
      <c r="G824" s="461"/>
      <c r="H824" s="461"/>
      <c r="I824" s="461"/>
      <c r="J824" s="461"/>
      <c r="K824" s="461"/>
      <c r="L824" s="461"/>
      <c r="M824" s="461"/>
      <c r="N824" s="461"/>
      <c r="O824" s="463"/>
      <c r="P824" s="464"/>
      <c r="Q824" s="464"/>
      <c r="R824" s="461"/>
      <c r="S824" s="461"/>
      <c r="T824" s="354"/>
      <c r="U824" s="354"/>
      <c r="V824" s="465"/>
      <c r="W824" s="354"/>
      <c r="X824" s="354"/>
      <c r="Y824" s="354"/>
      <c r="Z824" s="354"/>
      <c r="AA824" s="354"/>
      <c r="AB824" s="354"/>
      <c r="AC824" s="354"/>
    </row>
    <row r="825">
      <c r="A825" s="354"/>
      <c r="B825" s="354"/>
      <c r="C825" s="461"/>
      <c r="D825" s="461"/>
      <c r="E825" s="461"/>
      <c r="F825" s="462"/>
      <c r="G825" s="461"/>
      <c r="H825" s="461"/>
      <c r="I825" s="461"/>
      <c r="J825" s="461"/>
      <c r="K825" s="461"/>
      <c r="L825" s="461"/>
      <c r="M825" s="461"/>
      <c r="N825" s="461"/>
      <c r="O825" s="463"/>
      <c r="P825" s="464"/>
      <c r="Q825" s="464"/>
      <c r="R825" s="461"/>
      <c r="S825" s="461"/>
      <c r="T825" s="354"/>
      <c r="U825" s="354"/>
      <c r="V825" s="465"/>
      <c r="W825" s="354"/>
      <c r="X825" s="354"/>
      <c r="Y825" s="354"/>
      <c r="Z825" s="354"/>
      <c r="AA825" s="354"/>
      <c r="AB825" s="354"/>
      <c r="AC825" s="354"/>
    </row>
    <row r="826">
      <c r="A826" s="354"/>
      <c r="B826" s="354"/>
      <c r="C826" s="461"/>
      <c r="D826" s="461"/>
      <c r="E826" s="461"/>
      <c r="F826" s="462"/>
      <c r="G826" s="461"/>
      <c r="H826" s="461"/>
      <c r="I826" s="461"/>
      <c r="J826" s="461"/>
      <c r="K826" s="461"/>
      <c r="L826" s="461"/>
      <c r="M826" s="461"/>
      <c r="N826" s="461"/>
      <c r="O826" s="463"/>
      <c r="P826" s="464"/>
      <c r="Q826" s="464"/>
      <c r="R826" s="461"/>
      <c r="S826" s="461"/>
      <c r="T826" s="354"/>
      <c r="U826" s="354"/>
      <c r="V826" s="465"/>
      <c r="W826" s="354"/>
      <c r="X826" s="354"/>
      <c r="Y826" s="354"/>
      <c r="Z826" s="354"/>
      <c r="AA826" s="354"/>
      <c r="AB826" s="354"/>
      <c r="AC826" s="354"/>
    </row>
    <row r="827">
      <c r="A827" s="354"/>
      <c r="B827" s="354"/>
      <c r="C827" s="461"/>
      <c r="D827" s="461"/>
      <c r="E827" s="461"/>
      <c r="F827" s="462"/>
      <c r="G827" s="461"/>
      <c r="H827" s="461"/>
      <c r="I827" s="461"/>
      <c r="J827" s="461"/>
      <c r="K827" s="461"/>
      <c r="L827" s="461"/>
      <c r="M827" s="461"/>
      <c r="N827" s="461"/>
      <c r="O827" s="463"/>
      <c r="P827" s="464"/>
      <c r="Q827" s="464"/>
      <c r="R827" s="461"/>
      <c r="S827" s="461"/>
      <c r="T827" s="354"/>
      <c r="U827" s="354"/>
      <c r="V827" s="465"/>
      <c r="W827" s="354"/>
      <c r="X827" s="354"/>
      <c r="Y827" s="354"/>
      <c r="Z827" s="354"/>
      <c r="AA827" s="354"/>
      <c r="AB827" s="354"/>
      <c r="AC827" s="354"/>
    </row>
    <row r="828">
      <c r="A828" s="354"/>
      <c r="B828" s="354"/>
      <c r="C828" s="461"/>
      <c r="D828" s="461"/>
      <c r="E828" s="461"/>
      <c r="F828" s="462"/>
      <c r="G828" s="461"/>
      <c r="H828" s="461"/>
      <c r="I828" s="461"/>
      <c r="J828" s="461"/>
      <c r="K828" s="461"/>
      <c r="L828" s="461"/>
      <c r="M828" s="461"/>
      <c r="N828" s="461"/>
      <c r="O828" s="463"/>
      <c r="P828" s="464"/>
      <c r="Q828" s="464"/>
      <c r="R828" s="461"/>
      <c r="S828" s="461"/>
      <c r="T828" s="354"/>
      <c r="U828" s="354"/>
      <c r="V828" s="465"/>
      <c r="W828" s="354"/>
      <c r="X828" s="354"/>
      <c r="Y828" s="354"/>
      <c r="Z828" s="354"/>
      <c r="AA828" s="354"/>
      <c r="AB828" s="354"/>
      <c r="AC828" s="354"/>
    </row>
    <row r="829">
      <c r="A829" s="354"/>
      <c r="B829" s="354"/>
      <c r="C829" s="461"/>
      <c r="D829" s="461"/>
      <c r="E829" s="461"/>
      <c r="F829" s="462"/>
      <c r="G829" s="461"/>
      <c r="H829" s="461"/>
      <c r="I829" s="461"/>
      <c r="J829" s="461"/>
      <c r="K829" s="461"/>
      <c r="L829" s="461"/>
      <c r="M829" s="461"/>
      <c r="N829" s="461"/>
      <c r="O829" s="463"/>
      <c r="P829" s="464"/>
      <c r="Q829" s="464"/>
      <c r="R829" s="461"/>
      <c r="S829" s="461"/>
      <c r="T829" s="354"/>
      <c r="U829" s="354"/>
      <c r="V829" s="465"/>
      <c r="W829" s="354"/>
      <c r="X829" s="354"/>
      <c r="Y829" s="354"/>
      <c r="Z829" s="354"/>
      <c r="AA829" s="354"/>
      <c r="AB829" s="354"/>
      <c r="AC829" s="354"/>
    </row>
    <row r="830">
      <c r="A830" s="354"/>
      <c r="B830" s="354"/>
      <c r="C830" s="461"/>
      <c r="D830" s="461"/>
      <c r="E830" s="461"/>
      <c r="F830" s="462"/>
      <c r="G830" s="461"/>
      <c r="H830" s="461"/>
      <c r="I830" s="461"/>
      <c r="J830" s="461"/>
      <c r="K830" s="461"/>
      <c r="L830" s="461"/>
      <c r="M830" s="461"/>
      <c r="N830" s="461"/>
      <c r="O830" s="463"/>
      <c r="P830" s="464"/>
      <c r="Q830" s="464"/>
      <c r="R830" s="461"/>
      <c r="S830" s="461"/>
      <c r="T830" s="354"/>
      <c r="U830" s="354"/>
      <c r="V830" s="465"/>
      <c r="W830" s="354"/>
      <c r="X830" s="354"/>
      <c r="Y830" s="354"/>
      <c r="Z830" s="354"/>
      <c r="AA830" s="354"/>
      <c r="AB830" s="354"/>
      <c r="AC830" s="354"/>
    </row>
    <row r="831">
      <c r="A831" s="354"/>
      <c r="B831" s="354"/>
      <c r="C831" s="461"/>
      <c r="D831" s="461"/>
      <c r="E831" s="461"/>
      <c r="F831" s="462"/>
      <c r="G831" s="461"/>
      <c r="H831" s="461"/>
      <c r="I831" s="461"/>
      <c r="J831" s="461"/>
      <c r="K831" s="461"/>
      <c r="L831" s="461"/>
      <c r="M831" s="461"/>
      <c r="N831" s="461"/>
      <c r="O831" s="463"/>
      <c r="P831" s="464"/>
      <c r="Q831" s="464"/>
      <c r="R831" s="461"/>
      <c r="S831" s="461"/>
      <c r="T831" s="354"/>
      <c r="U831" s="354"/>
      <c r="V831" s="465"/>
      <c r="W831" s="354"/>
      <c r="X831" s="354"/>
      <c r="Y831" s="354"/>
      <c r="Z831" s="354"/>
      <c r="AA831" s="354"/>
      <c r="AB831" s="354"/>
      <c r="AC831" s="354"/>
    </row>
    <row r="832">
      <c r="A832" s="354"/>
      <c r="B832" s="354"/>
      <c r="C832" s="461"/>
      <c r="D832" s="461"/>
      <c r="E832" s="461"/>
      <c r="F832" s="462"/>
      <c r="G832" s="461"/>
      <c r="H832" s="461"/>
      <c r="I832" s="461"/>
      <c r="J832" s="461"/>
      <c r="K832" s="461"/>
      <c r="L832" s="461"/>
      <c r="M832" s="461"/>
      <c r="N832" s="461"/>
      <c r="O832" s="463"/>
      <c r="P832" s="464"/>
      <c r="Q832" s="464"/>
      <c r="R832" s="461"/>
      <c r="S832" s="461"/>
      <c r="T832" s="354"/>
      <c r="U832" s="354"/>
      <c r="V832" s="465"/>
      <c r="W832" s="354"/>
      <c r="X832" s="354"/>
      <c r="Y832" s="354"/>
      <c r="Z832" s="354"/>
      <c r="AA832" s="354"/>
      <c r="AB832" s="354"/>
      <c r="AC832" s="354"/>
    </row>
    <row r="833">
      <c r="A833" s="354"/>
      <c r="B833" s="354"/>
      <c r="C833" s="461"/>
      <c r="D833" s="461"/>
      <c r="E833" s="461"/>
      <c r="F833" s="462"/>
      <c r="G833" s="461"/>
      <c r="H833" s="461"/>
      <c r="I833" s="461"/>
      <c r="J833" s="461"/>
      <c r="K833" s="461"/>
      <c r="L833" s="461"/>
      <c r="M833" s="461"/>
      <c r="N833" s="461"/>
      <c r="O833" s="463"/>
      <c r="P833" s="464"/>
      <c r="Q833" s="464"/>
      <c r="R833" s="461"/>
      <c r="S833" s="461"/>
      <c r="T833" s="354"/>
      <c r="U833" s="354"/>
      <c r="V833" s="465"/>
      <c r="W833" s="354"/>
      <c r="X833" s="354"/>
      <c r="Y833" s="354"/>
      <c r="Z833" s="354"/>
      <c r="AA833" s="354"/>
      <c r="AB833" s="354"/>
      <c r="AC833" s="354"/>
    </row>
    <row r="834">
      <c r="A834" s="354"/>
      <c r="B834" s="354"/>
      <c r="C834" s="461"/>
      <c r="D834" s="461"/>
      <c r="E834" s="461"/>
      <c r="F834" s="462"/>
      <c r="G834" s="461"/>
      <c r="H834" s="461"/>
      <c r="I834" s="461"/>
      <c r="J834" s="461"/>
      <c r="K834" s="461"/>
      <c r="L834" s="461"/>
      <c r="M834" s="461"/>
      <c r="N834" s="461"/>
      <c r="O834" s="463"/>
      <c r="P834" s="464"/>
      <c r="Q834" s="464"/>
      <c r="R834" s="461"/>
      <c r="S834" s="461"/>
      <c r="T834" s="354"/>
      <c r="U834" s="354"/>
      <c r="V834" s="465"/>
      <c r="W834" s="354"/>
      <c r="X834" s="354"/>
      <c r="Y834" s="354"/>
      <c r="Z834" s="354"/>
      <c r="AA834" s="354"/>
      <c r="AB834" s="354"/>
      <c r="AC834" s="354"/>
    </row>
    <row r="835">
      <c r="A835" s="354"/>
      <c r="B835" s="354"/>
      <c r="C835" s="461"/>
      <c r="D835" s="461"/>
      <c r="E835" s="461"/>
      <c r="F835" s="462"/>
      <c r="G835" s="461"/>
      <c r="H835" s="461"/>
      <c r="I835" s="461"/>
      <c r="J835" s="461"/>
      <c r="K835" s="461"/>
      <c r="L835" s="461"/>
      <c r="M835" s="461"/>
      <c r="N835" s="461"/>
      <c r="O835" s="463"/>
      <c r="P835" s="464"/>
      <c r="Q835" s="464"/>
      <c r="R835" s="461"/>
      <c r="S835" s="461"/>
      <c r="T835" s="354"/>
      <c r="U835" s="354"/>
      <c r="V835" s="465"/>
      <c r="W835" s="354"/>
      <c r="X835" s="354"/>
      <c r="Y835" s="354"/>
      <c r="Z835" s="354"/>
      <c r="AA835" s="354"/>
      <c r="AB835" s="354"/>
      <c r="AC835" s="354"/>
    </row>
    <row r="836">
      <c r="A836" s="354"/>
      <c r="B836" s="354"/>
      <c r="C836" s="461"/>
      <c r="D836" s="461"/>
      <c r="E836" s="461"/>
      <c r="F836" s="462"/>
      <c r="G836" s="461"/>
      <c r="H836" s="461"/>
      <c r="I836" s="461"/>
      <c r="J836" s="461"/>
      <c r="K836" s="461"/>
      <c r="L836" s="461"/>
      <c r="M836" s="461"/>
      <c r="N836" s="461"/>
      <c r="O836" s="463"/>
      <c r="P836" s="464"/>
      <c r="Q836" s="464"/>
      <c r="R836" s="461"/>
      <c r="S836" s="461"/>
      <c r="T836" s="354"/>
      <c r="U836" s="354"/>
      <c r="V836" s="465"/>
      <c r="W836" s="354"/>
      <c r="X836" s="354"/>
      <c r="Y836" s="354"/>
      <c r="Z836" s="354"/>
      <c r="AA836" s="354"/>
      <c r="AB836" s="354"/>
      <c r="AC836" s="354"/>
    </row>
    <row r="837">
      <c r="A837" s="354"/>
      <c r="B837" s="354"/>
      <c r="C837" s="461"/>
      <c r="D837" s="461"/>
      <c r="E837" s="461"/>
      <c r="F837" s="462"/>
      <c r="G837" s="461"/>
      <c r="H837" s="461"/>
      <c r="I837" s="461"/>
      <c r="J837" s="461"/>
      <c r="K837" s="461"/>
      <c r="L837" s="461"/>
      <c r="M837" s="461"/>
      <c r="N837" s="461"/>
      <c r="O837" s="463"/>
      <c r="P837" s="464"/>
      <c r="Q837" s="464"/>
      <c r="R837" s="461"/>
      <c r="S837" s="461"/>
      <c r="T837" s="354"/>
      <c r="U837" s="354"/>
      <c r="V837" s="465"/>
      <c r="W837" s="354"/>
      <c r="X837" s="354"/>
      <c r="Y837" s="354"/>
      <c r="Z837" s="354"/>
      <c r="AA837" s="354"/>
      <c r="AB837" s="354"/>
      <c r="AC837" s="354"/>
    </row>
    <row r="838">
      <c r="A838" s="354"/>
      <c r="B838" s="354"/>
      <c r="C838" s="461"/>
      <c r="D838" s="461"/>
      <c r="E838" s="461"/>
      <c r="F838" s="462"/>
      <c r="G838" s="461"/>
      <c r="H838" s="461"/>
      <c r="I838" s="461"/>
      <c r="J838" s="461"/>
      <c r="K838" s="461"/>
      <c r="L838" s="461"/>
      <c r="M838" s="461"/>
      <c r="N838" s="461"/>
      <c r="O838" s="463"/>
      <c r="P838" s="464"/>
      <c r="Q838" s="464"/>
      <c r="R838" s="461"/>
      <c r="S838" s="461"/>
      <c r="T838" s="354"/>
      <c r="U838" s="354"/>
      <c r="V838" s="465"/>
      <c r="W838" s="354"/>
      <c r="X838" s="354"/>
      <c r="Y838" s="354"/>
      <c r="Z838" s="354"/>
      <c r="AA838" s="354"/>
      <c r="AB838" s="354"/>
      <c r="AC838" s="354"/>
    </row>
    <row r="839">
      <c r="A839" s="354"/>
      <c r="B839" s="354"/>
      <c r="C839" s="461"/>
      <c r="D839" s="461"/>
      <c r="E839" s="461"/>
      <c r="F839" s="462"/>
      <c r="G839" s="461"/>
      <c r="H839" s="461"/>
      <c r="I839" s="461"/>
      <c r="J839" s="461"/>
      <c r="K839" s="461"/>
      <c r="L839" s="461"/>
      <c r="M839" s="461"/>
      <c r="N839" s="461"/>
      <c r="O839" s="463"/>
      <c r="P839" s="464"/>
      <c r="Q839" s="464"/>
      <c r="R839" s="461"/>
      <c r="S839" s="461"/>
      <c r="T839" s="354"/>
      <c r="U839" s="354"/>
      <c r="V839" s="465"/>
      <c r="W839" s="354"/>
      <c r="X839" s="354"/>
      <c r="Y839" s="354"/>
      <c r="Z839" s="354"/>
      <c r="AA839" s="354"/>
      <c r="AB839" s="354"/>
      <c r="AC839" s="354"/>
    </row>
    <row r="840">
      <c r="A840" s="354"/>
      <c r="B840" s="354"/>
      <c r="C840" s="461"/>
      <c r="D840" s="461"/>
      <c r="E840" s="461"/>
      <c r="F840" s="462"/>
      <c r="G840" s="461"/>
      <c r="H840" s="461"/>
      <c r="I840" s="461"/>
      <c r="J840" s="461"/>
      <c r="K840" s="461"/>
      <c r="L840" s="461"/>
      <c r="M840" s="461"/>
      <c r="N840" s="461"/>
      <c r="O840" s="463"/>
      <c r="P840" s="464"/>
      <c r="Q840" s="464"/>
      <c r="R840" s="461"/>
      <c r="S840" s="461"/>
      <c r="T840" s="354"/>
      <c r="U840" s="354"/>
      <c r="V840" s="465"/>
      <c r="W840" s="354"/>
      <c r="X840" s="354"/>
      <c r="Y840" s="354"/>
      <c r="Z840" s="354"/>
      <c r="AA840" s="354"/>
      <c r="AB840" s="354"/>
      <c r="AC840" s="354"/>
    </row>
    <row r="841">
      <c r="A841" s="354"/>
      <c r="B841" s="354"/>
      <c r="C841" s="461"/>
      <c r="D841" s="461"/>
      <c r="E841" s="461"/>
      <c r="F841" s="462"/>
      <c r="G841" s="461"/>
      <c r="H841" s="461"/>
      <c r="I841" s="461"/>
      <c r="J841" s="461"/>
      <c r="K841" s="461"/>
      <c r="L841" s="461"/>
      <c r="M841" s="461"/>
      <c r="N841" s="461"/>
      <c r="O841" s="463"/>
      <c r="P841" s="464"/>
      <c r="Q841" s="464"/>
      <c r="R841" s="461"/>
      <c r="S841" s="461"/>
      <c r="T841" s="354"/>
      <c r="U841" s="354"/>
      <c r="V841" s="465"/>
      <c r="W841" s="354"/>
      <c r="X841" s="354"/>
      <c r="Y841" s="354"/>
      <c r="Z841" s="354"/>
      <c r="AA841" s="354"/>
      <c r="AB841" s="354"/>
      <c r="AC841" s="354"/>
    </row>
    <row r="842">
      <c r="A842" s="354"/>
      <c r="B842" s="354"/>
      <c r="C842" s="461"/>
      <c r="D842" s="461"/>
      <c r="E842" s="461"/>
      <c r="F842" s="462"/>
      <c r="G842" s="461"/>
      <c r="H842" s="461"/>
      <c r="I842" s="461"/>
      <c r="J842" s="461"/>
      <c r="K842" s="461"/>
      <c r="L842" s="461"/>
      <c r="M842" s="461"/>
      <c r="N842" s="461"/>
      <c r="O842" s="463"/>
      <c r="P842" s="464"/>
      <c r="Q842" s="464"/>
      <c r="R842" s="461"/>
      <c r="S842" s="461"/>
      <c r="T842" s="354"/>
      <c r="U842" s="354"/>
      <c r="V842" s="465"/>
      <c r="W842" s="354"/>
      <c r="X842" s="354"/>
      <c r="Y842" s="354"/>
      <c r="Z842" s="354"/>
      <c r="AA842" s="354"/>
      <c r="AB842" s="354"/>
      <c r="AC842" s="354"/>
    </row>
    <row r="843">
      <c r="A843" s="354"/>
      <c r="B843" s="354"/>
      <c r="C843" s="461"/>
      <c r="D843" s="461"/>
      <c r="E843" s="461"/>
      <c r="F843" s="462"/>
      <c r="G843" s="461"/>
      <c r="H843" s="461"/>
      <c r="I843" s="461"/>
      <c r="J843" s="461"/>
      <c r="K843" s="461"/>
      <c r="L843" s="461"/>
      <c r="M843" s="461"/>
      <c r="N843" s="461"/>
      <c r="O843" s="463"/>
      <c r="P843" s="464"/>
      <c r="Q843" s="464"/>
      <c r="R843" s="461"/>
      <c r="S843" s="461"/>
      <c r="T843" s="354"/>
      <c r="U843" s="354"/>
      <c r="V843" s="465"/>
      <c r="W843" s="354"/>
      <c r="X843" s="354"/>
      <c r="Y843" s="354"/>
      <c r="Z843" s="354"/>
      <c r="AA843" s="354"/>
      <c r="AB843" s="354"/>
      <c r="AC843" s="354"/>
    </row>
    <row r="844">
      <c r="A844" s="354"/>
      <c r="B844" s="354"/>
      <c r="C844" s="461"/>
      <c r="D844" s="461"/>
      <c r="E844" s="461"/>
      <c r="F844" s="462"/>
      <c r="G844" s="461"/>
      <c r="H844" s="461"/>
      <c r="I844" s="461"/>
      <c r="J844" s="461"/>
      <c r="K844" s="461"/>
      <c r="L844" s="461"/>
      <c r="M844" s="461"/>
      <c r="N844" s="461"/>
      <c r="O844" s="463"/>
      <c r="P844" s="464"/>
      <c r="Q844" s="464"/>
      <c r="R844" s="461"/>
      <c r="S844" s="461"/>
      <c r="T844" s="354"/>
      <c r="U844" s="354"/>
      <c r="V844" s="465"/>
      <c r="W844" s="354"/>
      <c r="X844" s="354"/>
      <c r="Y844" s="354"/>
      <c r="Z844" s="354"/>
      <c r="AA844" s="354"/>
      <c r="AB844" s="354"/>
      <c r="AC844" s="354"/>
    </row>
    <row r="845">
      <c r="A845" s="354"/>
      <c r="B845" s="354"/>
      <c r="C845" s="461"/>
      <c r="D845" s="461"/>
      <c r="E845" s="461"/>
      <c r="F845" s="462"/>
      <c r="G845" s="461"/>
      <c r="H845" s="461"/>
      <c r="I845" s="461"/>
      <c r="J845" s="461"/>
      <c r="K845" s="461"/>
      <c r="L845" s="461"/>
      <c r="M845" s="461"/>
      <c r="N845" s="461"/>
      <c r="O845" s="463"/>
      <c r="P845" s="464"/>
      <c r="Q845" s="464"/>
      <c r="R845" s="461"/>
      <c r="S845" s="461"/>
      <c r="T845" s="354"/>
      <c r="U845" s="354"/>
      <c r="V845" s="465"/>
      <c r="W845" s="354"/>
      <c r="X845" s="354"/>
      <c r="Y845" s="354"/>
      <c r="Z845" s="354"/>
      <c r="AA845" s="354"/>
      <c r="AB845" s="354"/>
      <c r="AC845" s="354"/>
    </row>
    <row r="846">
      <c r="A846" s="354"/>
      <c r="B846" s="354"/>
      <c r="C846" s="461"/>
      <c r="D846" s="461"/>
      <c r="E846" s="461"/>
      <c r="F846" s="462"/>
      <c r="G846" s="461"/>
      <c r="H846" s="461"/>
      <c r="I846" s="461"/>
      <c r="J846" s="461"/>
      <c r="K846" s="461"/>
      <c r="L846" s="461"/>
      <c r="M846" s="461"/>
      <c r="N846" s="461"/>
      <c r="O846" s="463"/>
      <c r="P846" s="464"/>
      <c r="Q846" s="464"/>
      <c r="R846" s="461"/>
      <c r="S846" s="461"/>
      <c r="T846" s="354"/>
      <c r="U846" s="354"/>
      <c r="V846" s="465"/>
      <c r="W846" s="354"/>
      <c r="X846" s="354"/>
      <c r="Y846" s="354"/>
      <c r="Z846" s="354"/>
      <c r="AA846" s="354"/>
      <c r="AB846" s="354"/>
      <c r="AC846" s="354"/>
    </row>
    <row r="847">
      <c r="A847" s="354"/>
      <c r="B847" s="354"/>
      <c r="C847" s="461"/>
      <c r="D847" s="461"/>
      <c r="E847" s="461"/>
      <c r="F847" s="462"/>
      <c r="G847" s="461"/>
      <c r="H847" s="461"/>
      <c r="I847" s="461"/>
      <c r="J847" s="461"/>
      <c r="K847" s="461"/>
      <c r="L847" s="461"/>
      <c r="M847" s="461"/>
      <c r="N847" s="461"/>
      <c r="O847" s="463"/>
      <c r="P847" s="464"/>
      <c r="Q847" s="464"/>
      <c r="R847" s="461"/>
      <c r="S847" s="461"/>
      <c r="T847" s="354"/>
      <c r="U847" s="354"/>
      <c r="V847" s="465"/>
      <c r="W847" s="354"/>
      <c r="X847" s="354"/>
      <c r="Y847" s="354"/>
      <c r="Z847" s="354"/>
      <c r="AA847" s="354"/>
      <c r="AB847" s="354"/>
      <c r="AC847" s="354"/>
    </row>
    <row r="848">
      <c r="A848" s="354"/>
      <c r="B848" s="354"/>
      <c r="C848" s="461"/>
      <c r="D848" s="461"/>
      <c r="E848" s="461"/>
      <c r="F848" s="462"/>
      <c r="G848" s="461"/>
      <c r="H848" s="461"/>
      <c r="I848" s="461"/>
      <c r="J848" s="461"/>
      <c r="K848" s="461"/>
      <c r="L848" s="461"/>
      <c r="M848" s="461"/>
      <c r="N848" s="461"/>
      <c r="O848" s="463"/>
      <c r="P848" s="464"/>
      <c r="Q848" s="464"/>
      <c r="R848" s="461"/>
      <c r="S848" s="461"/>
      <c r="T848" s="354"/>
      <c r="U848" s="354"/>
      <c r="V848" s="465"/>
      <c r="W848" s="354"/>
      <c r="X848" s="354"/>
      <c r="Y848" s="354"/>
      <c r="Z848" s="354"/>
      <c r="AA848" s="354"/>
      <c r="AB848" s="354"/>
      <c r="AC848" s="354"/>
    </row>
    <row r="849">
      <c r="A849" s="354"/>
      <c r="B849" s="354"/>
      <c r="C849" s="461"/>
      <c r="D849" s="461"/>
      <c r="E849" s="461"/>
      <c r="F849" s="462"/>
      <c r="G849" s="461"/>
      <c r="H849" s="461"/>
      <c r="I849" s="461"/>
      <c r="J849" s="461"/>
      <c r="K849" s="461"/>
      <c r="L849" s="461"/>
      <c r="M849" s="461"/>
      <c r="N849" s="461"/>
      <c r="O849" s="463"/>
      <c r="P849" s="464"/>
      <c r="Q849" s="464"/>
      <c r="R849" s="461"/>
      <c r="S849" s="461"/>
      <c r="T849" s="354"/>
      <c r="U849" s="354"/>
      <c r="V849" s="465"/>
      <c r="W849" s="354"/>
      <c r="X849" s="354"/>
      <c r="Y849" s="354"/>
      <c r="Z849" s="354"/>
      <c r="AA849" s="354"/>
      <c r="AB849" s="354"/>
      <c r="AC849" s="354"/>
    </row>
    <row r="850">
      <c r="A850" s="354"/>
      <c r="B850" s="354"/>
      <c r="C850" s="461"/>
      <c r="D850" s="461"/>
      <c r="E850" s="461"/>
      <c r="F850" s="462"/>
      <c r="G850" s="461"/>
      <c r="H850" s="461"/>
      <c r="I850" s="461"/>
      <c r="J850" s="461"/>
      <c r="K850" s="461"/>
      <c r="L850" s="461"/>
      <c r="M850" s="461"/>
      <c r="N850" s="461"/>
      <c r="O850" s="463"/>
      <c r="P850" s="464"/>
      <c r="Q850" s="464"/>
      <c r="R850" s="461"/>
      <c r="S850" s="461"/>
      <c r="T850" s="354"/>
      <c r="U850" s="354"/>
      <c r="V850" s="465"/>
      <c r="W850" s="354"/>
      <c r="X850" s="354"/>
      <c r="Y850" s="354"/>
      <c r="Z850" s="354"/>
      <c r="AA850" s="354"/>
      <c r="AB850" s="354"/>
      <c r="AC850" s="354"/>
    </row>
    <row r="851">
      <c r="A851" s="354"/>
      <c r="B851" s="354"/>
      <c r="C851" s="461"/>
      <c r="D851" s="461"/>
      <c r="E851" s="461"/>
      <c r="F851" s="462"/>
      <c r="G851" s="461"/>
      <c r="H851" s="461"/>
      <c r="I851" s="461"/>
      <c r="J851" s="461"/>
      <c r="K851" s="461"/>
      <c r="L851" s="461"/>
      <c r="M851" s="461"/>
      <c r="N851" s="461"/>
      <c r="O851" s="463"/>
      <c r="P851" s="464"/>
      <c r="Q851" s="464"/>
      <c r="R851" s="461"/>
      <c r="S851" s="461"/>
      <c r="T851" s="354"/>
      <c r="U851" s="354"/>
      <c r="V851" s="465"/>
      <c r="W851" s="354"/>
      <c r="X851" s="354"/>
      <c r="Y851" s="354"/>
      <c r="Z851" s="354"/>
      <c r="AA851" s="354"/>
      <c r="AB851" s="354"/>
      <c r="AC851" s="354"/>
    </row>
    <row r="852">
      <c r="A852" s="354"/>
      <c r="B852" s="354"/>
      <c r="C852" s="461"/>
      <c r="D852" s="461"/>
      <c r="E852" s="461"/>
      <c r="F852" s="462"/>
      <c r="G852" s="461"/>
      <c r="H852" s="461"/>
      <c r="I852" s="461"/>
      <c r="J852" s="461"/>
      <c r="K852" s="461"/>
      <c r="L852" s="461"/>
      <c r="M852" s="461"/>
      <c r="N852" s="461"/>
      <c r="O852" s="463"/>
      <c r="P852" s="464"/>
      <c r="Q852" s="464"/>
      <c r="R852" s="461"/>
      <c r="S852" s="461"/>
      <c r="T852" s="354"/>
      <c r="U852" s="354"/>
      <c r="V852" s="465"/>
      <c r="W852" s="354"/>
      <c r="X852" s="354"/>
      <c r="Y852" s="354"/>
      <c r="Z852" s="354"/>
      <c r="AA852" s="354"/>
      <c r="AB852" s="354"/>
      <c r="AC852" s="354"/>
    </row>
    <row r="853">
      <c r="A853" s="354"/>
      <c r="B853" s="354"/>
      <c r="C853" s="461"/>
      <c r="D853" s="461"/>
      <c r="E853" s="461"/>
      <c r="F853" s="462"/>
      <c r="G853" s="461"/>
      <c r="H853" s="461"/>
      <c r="I853" s="461"/>
      <c r="J853" s="461"/>
      <c r="K853" s="461"/>
      <c r="L853" s="461"/>
      <c r="M853" s="461"/>
      <c r="N853" s="461"/>
      <c r="O853" s="463"/>
      <c r="P853" s="464"/>
      <c r="Q853" s="464"/>
      <c r="R853" s="461"/>
      <c r="S853" s="461"/>
      <c r="T853" s="354"/>
      <c r="U853" s="354"/>
      <c r="V853" s="465"/>
      <c r="W853" s="354"/>
      <c r="X853" s="354"/>
      <c r="Y853" s="354"/>
      <c r="Z853" s="354"/>
      <c r="AA853" s="354"/>
      <c r="AB853" s="354"/>
      <c r="AC853" s="354"/>
    </row>
    <row r="854">
      <c r="A854" s="354"/>
      <c r="B854" s="354"/>
      <c r="C854" s="461"/>
      <c r="D854" s="461"/>
      <c r="E854" s="461"/>
      <c r="F854" s="462"/>
      <c r="G854" s="461"/>
      <c r="H854" s="461"/>
      <c r="I854" s="461"/>
      <c r="J854" s="461"/>
      <c r="K854" s="461"/>
      <c r="L854" s="461"/>
      <c r="M854" s="461"/>
      <c r="N854" s="461"/>
      <c r="O854" s="463"/>
      <c r="P854" s="464"/>
      <c r="Q854" s="464"/>
      <c r="R854" s="461"/>
      <c r="S854" s="461"/>
      <c r="T854" s="354"/>
      <c r="U854" s="354"/>
      <c r="V854" s="465"/>
      <c r="W854" s="354"/>
      <c r="X854" s="354"/>
      <c r="Y854" s="354"/>
      <c r="Z854" s="354"/>
      <c r="AA854" s="354"/>
      <c r="AB854" s="354"/>
      <c r="AC854" s="354"/>
    </row>
    <row r="855">
      <c r="A855" s="354"/>
      <c r="B855" s="354"/>
      <c r="C855" s="461"/>
      <c r="D855" s="461"/>
      <c r="E855" s="461"/>
      <c r="F855" s="462"/>
      <c r="G855" s="461"/>
      <c r="H855" s="461"/>
      <c r="I855" s="461"/>
      <c r="J855" s="461"/>
      <c r="K855" s="461"/>
      <c r="L855" s="461"/>
      <c r="M855" s="461"/>
      <c r="N855" s="461"/>
      <c r="O855" s="463"/>
      <c r="P855" s="464"/>
      <c r="Q855" s="464"/>
      <c r="R855" s="461"/>
      <c r="S855" s="461"/>
      <c r="T855" s="354"/>
      <c r="U855" s="354"/>
      <c r="V855" s="465"/>
      <c r="W855" s="354"/>
      <c r="X855" s="354"/>
      <c r="Y855" s="354"/>
      <c r="Z855" s="354"/>
      <c r="AA855" s="354"/>
      <c r="AB855" s="354"/>
      <c r="AC855" s="354"/>
    </row>
    <row r="856">
      <c r="A856" s="354"/>
      <c r="B856" s="354"/>
      <c r="C856" s="461"/>
      <c r="D856" s="461"/>
      <c r="E856" s="461"/>
      <c r="F856" s="462"/>
      <c r="G856" s="461"/>
      <c r="H856" s="461"/>
      <c r="I856" s="461"/>
      <c r="J856" s="461"/>
      <c r="K856" s="461"/>
      <c r="L856" s="461"/>
      <c r="M856" s="461"/>
      <c r="N856" s="461"/>
      <c r="O856" s="463"/>
      <c r="P856" s="464"/>
      <c r="Q856" s="464"/>
      <c r="R856" s="461"/>
      <c r="S856" s="461"/>
      <c r="T856" s="354"/>
      <c r="U856" s="354"/>
      <c r="V856" s="465"/>
      <c r="W856" s="354"/>
      <c r="X856" s="354"/>
      <c r="Y856" s="354"/>
      <c r="Z856" s="354"/>
      <c r="AA856" s="354"/>
      <c r="AB856" s="354"/>
      <c r="AC856" s="354"/>
    </row>
    <row r="857">
      <c r="A857" s="354"/>
      <c r="B857" s="354"/>
      <c r="C857" s="461"/>
      <c r="D857" s="461"/>
      <c r="E857" s="461"/>
      <c r="F857" s="462"/>
      <c r="G857" s="461"/>
      <c r="H857" s="461"/>
      <c r="I857" s="461"/>
      <c r="J857" s="461"/>
      <c r="K857" s="461"/>
      <c r="L857" s="461"/>
      <c r="M857" s="461"/>
      <c r="N857" s="461"/>
      <c r="O857" s="463"/>
      <c r="P857" s="464"/>
      <c r="Q857" s="464"/>
      <c r="R857" s="461"/>
      <c r="S857" s="461"/>
      <c r="T857" s="354"/>
      <c r="U857" s="354"/>
      <c r="V857" s="465"/>
      <c r="W857" s="354"/>
      <c r="X857" s="354"/>
      <c r="Y857" s="354"/>
      <c r="Z857" s="354"/>
      <c r="AA857" s="354"/>
      <c r="AB857" s="354"/>
      <c r="AC857" s="354"/>
    </row>
    <row r="858">
      <c r="A858" s="354"/>
      <c r="B858" s="354"/>
      <c r="C858" s="461"/>
      <c r="D858" s="461"/>
      <c r="E858" s="461"/>
      <c r="F858" s="462"/>
      <c r="G858" s="461"/>
      <c r="H858" s="461"/>
      <c r="I858" s="461"/>
      <c r="J858" s="461"/>
      <c r="K858" s="461"/>
      <c r="L858" s="461"/>
      <c r="M858" s="461"/>
      <c r="N858" s="461"/>
      <c r="O858" s="463"/>
      <c r="P858" s="464"/>
      <c r="Q858" s="464"/>
      <c r="R858" s="461"/>
      <c r="S858" s="461"/>
      <c r="T858" s="354"/>
      <c r="U858" s="354"/>
      <c r="V858" s="465"/>
      <c r="W858" s="354"/>
      <c r="X858" s="354"/>
      <c r="Y858" s="354"/>
      <c r="Z858" s="354"/>
      <c r="AA858" s="354"/>
      <c r="AB858" s="354"/>
      <c r="AC858" s="354"/>
    </row>
    <row r="859">
      <c r="A859" s="354"/>
      <c r="B859" s="354"/>
      <c r="C859" s="461"/>
      <c r="D859" s="461"/>
      <c r="E859" s="461"/>
      <c r="F859" s="462"/>
      <c r="G859" s="461"/>
      <c r="H859" s="461"/>
      <c r="I859" s="461"/>
      <c r="J859" s="461"/>
      <c r="K859" s="461"/>
      <c r="L859" s="461"/>
      <c r="M859" s="461"/>
      <c r="N859" s="461"/>
      <c r="O859" s="463"/>
      <c r="P859" s="464"/>
      <c r="Q859" s="464"/>
      <c r="R859" s="461"/>
      <c r="S859" s="461"/>
      <c r="T859" s="354"/>
      <c r="U859" s="354"/>
      <c r="V859" s="465"/>
      <c r="W859" s="354"/>
      <c r="X859" s="354"/>
      <c r="Y859" s="354"/>
      <c r="Z859" s="354"/>
      <c r="AA859" s="354"/>
      <c r="AB859" s="354"/>
      <c r="AC859" s="354"/>
    </row>
    <row r="860">
      <c r="A860" s="354"/>
      <c r="B860" s="354"/>
      <c r="C860" s="461"/>
      <c r="D860" s="461"/>
      <c r="E860" s="461"/>
      <c r="F860" s="462"/>
      <c r="G860" s="461"/>
      <c r="H860" s="461"/>
      <c r="I860" s="461"/>
      <c r="J860" s="461"/>
      <c r="K860" s="461"/>
      <c r="L860" s="461"/>
      <c r="M860" s="461"/>
      <c r="N860" s="461"/>
      <c r="O860" s="463"/>
      <c r="P860" s="464"/>
      <c r="Q860" s="464"/>
      <c r="R860" s="461"/>
      <c r="S860" s="461"/>
      <c r="T860" s="354"/>
      <c r="U860" s="354"/>
      <c r="V860" s="465"/>
      <c r="W860" s="354"/>
      <c r="X860" s="354"/>
      <c r="Y860" s="354"/>
      <c r="Z860" s="354"/>
      <c r="AA860" s="354"/>
      <c r="AB860" s="354"/>
      <c r="AC860" s="354"/>
    </row>
    <row r="861">
      <c r="A861" s="354"/>
      <c r="B861" s="354"/>
      <c r="C861" s="461"/>
      <c r="D861" s="461"/>
      <c r="E861" s="461"/>
      <c r="F861" s="462"/>
      <c r="G861" s="461"/>
      <c r="H861" s="461"/>
      <c r="I861" s="461"/>
      <c r="J861" s="461"/>
      <c r="K861" s="461"/>
      <c r="L861" s="461"/>
      <c r="M861" s="461"/>
      <c r="N861" s="461"/>
      <c r="O861" s="463"/>
      <c r="P861" s="464"/>
      <c r="Q861" s="464"/>
      <c r="R861" s="461"/>
      <c r="S861" s="461"/>
      <c r="T861" s="354"/>
      <c r="U861" s="354"/>
      <c r="V861" s="465"/>
      <c r="W861" s="354"/>
      <c r="X861" s="354"/>
      <c r="Y861" s="354"/>
      <c r="Z861" s="354"/>
      <c r="AA861" s="354"/>
      <c r="AB861" s="354"/>
      <c r="AC861" s="354"/>
    </row>
    <row r="862">
      <c r="A862" s="354"/>
      <c r="B862" s="354"/>
      <c r="C862" s="461"/>
      <c r="D862" s="461"/>
      <c r="E862" s="461"/>
      <c r="F862" s="462"/>
      <c r="G862" s="461"/>
      <c r="H862" s="461"/>
      <c r="I862" s="461"/>
      <c r="J862" s="461"/>
      <c r="K862" s="461"/>
      <c r="L862" s="461"/>
      <c r="M862" s="461"/>
      <c r="N862" s="461"/>
      <c r="O862" s="463"/>
      <c r="P862" s="464"/>
      <c r="Q862" s="464"/>
      <c r="R862" s="461"/>
      <c r="S862" s="461"/>
      <c r="T862" s="354"/>
      <c r="U862" s="354"/>
      <c r="V862" s="465"/>
      <c r="W862" s="354"/>
      <c r="X862" s="354"/>
      <c r="Y862" s="354"/>
      <c r="Z862" s="354"/>
      <c r="AA862" s="354"/>
      <c r="AB862" s="354"/>
      <c r="AC862" s="354"/>
    </row>
    <row r="863">
      <c r="A863" s="354"/>
      <c r="B863" s="354"/>
      <c r="C863" s="461"/>
      <c r="D863" s="461"/>
      <c r="E863" s="461"/>
      <c r="F863" s="462"/>
      <c r="G863" s="461"/>
      <c r="H863" s="461"/>
      <c r="I863" s="461"/>
      <c r="J863" s="461"/>
      <c r="K863" s="461"/>
      <c r="L863" s="461"/>
      <c r="M863" s="461"/>
      <c r="N863" s="461"/>
      <c r="O863" s="463"/>
      <c r="P863" s="464"/>
      <c r="Q863" s="464"/>
      <c r="R863" s="461"/>
      <c r="S863" s="461"/>
      <c r="T863" s="354"/>
      <c r="U863" s="354"/>
      <c r="V863" s="465"/>
      <c r="W863" s="354"/>
      <c r="X863" s="354"/>
      <c r="Y863" s="354"/>
      <c r="Z863" s="354"/>
      <c r="AA863" s="354"/>
      <c r="AB863" s="354"/>
      <c r="AC863" s="354"/>
    </row>
    <row r="864">
      <c r="A864" s="354"/>
      <c r="B864" s="354"/>
      <c r="C864" s="461"/>
      <c r="D864" s="461"/>
      <c r="E864" s="461"/>
      <c r="F864" s="462"/>
      <c r="G864" s="461"/>
      <c r="H864" s="461"/>
      <c r="I864" s="461"/>
      <c r="J864" s="461"/>
      <c r="K864" s="461"/>
      <c r="L864" s="461"/>
      <c r="M864" s="461"/>
      <c r="N864" s="461"/>
      <c r="O864" s="463"/>
      <c r="P864" s="464"/>
      <c r="Q864" s="464"/>
      <c r="R864" s="461"/>
      <c r="S864" s="461"/>
      <c r="T864" s="354"/>
      <c r="U864" s="354"/>
      <c r="V864" s="465"/>
      <c r="W864" s="354"/>
      <c r="X864" s="354"/>
      <c r="Y864" s="354"/>
      <c r="Z864" s="354"/>
      <c r="AA864" s="354"/>
      <c r="AB864" s="354"/>
      <c r="AC864" s="354"/>
    </row>
    <row r="865">
      <c r="A865" s="354"/>
      <c r="B865" s="354"/>
      <c r="C865" s="461"/>
      <c r="D865" s="461"/>
      <c r="E865" s="461"/>
      <c r="F865" s="462"/>
      <c r="G865" s="461"/>
      <c r="H865" s="461"/>
      <c r="I865" s="461"/>
      <c r="J865" s="461"/>
      <c r="K865" s="461"/>
      <c r="L865" s="461"/>
      <c r="M865" s="461"/>
      <c r="N865" s="461"/>
      <c r="O865" s="463"/>
      <c r="P865" s="464"/>
      <c r="Q865" s="464"/>
      <c r="R865" s="461"/>
      <c r="S865" s="461"/>
      <c r="T865" s="354"/>
      <c r="U865" s="354"/>
      <c r="V865" s="465"/>
      <c r="W865" s="354"/>
      <c r="X865" s="354"/>
      <c r="Y865" s="354"/>
      <c r="Z865" s="354"/>
      <c r="AA865" s="354"/>
      <c r="AB865" s="354"/>
      <c r="AC865" s="354"/>
    </row>
    <row r="866">
      <c r="A866" s="354"/>
      <c r="B866" s="354"/>
      <c r="C866" s="461"/>
      <c r="D866" s="461"/>
      <c r="E866" s="461"/>
      <c r="F866" s="462"/>
      <c r="G866" s="461"/>
      <c r="H866" s="461"/>
      <c r="I866" s="461"/>
      <c r="J866" s="461"/>
      <c r="K866" s="461"/>
      <c r="L866" s="461"/>
      <c r="M866" s="461"/>
      <c r="N866" s="461"/>
      <c r="O866" s="463"/>
      <c r="P866" s="464"/>
      <c r="Q866" s="464"/>
      <c r="R866" s="461"/>
      <c r="S866" s="461"/>
      <c r="T866" s="354"/>
      <c r="U866" s="354"/>
      <c r="V866" s="465"/>
      <c r="W866" s="354"/>
      <c r="X866" s="354"/>
      <c r="Y866" s="354"/>
      <c r="Z866" s="354"/>
      <c r="AA866" s="354"/>
      <c r="AB866" s="354"/>
      <c r="AC866" s="354"/>
    </row>
    <row r="867">
      <c r="A867" s="354"/>
      <c r="B867" s="354"/>
      <c r="C867" s="461"/>
      <c r="D867" s="461"/>
      <c r="E867" s="461"/>
      <c r="F867" s="462"/>
      <c r="G867" s="461"/>
      <c r="H867" s="461"/>
      <c r="I867" s="461"/>
      <c r="J867" s="461"/>
      <c r="K867" s="461"/>
      <c r="L867" s="461"/>
      <c r="M867" s="461"/>
      <c r="N867" s="461"/>
      <c r="O867" s="463"/>
      <c r="P867" s="464"/>
      <c r="Q867" s="464"/>
      <c r="R867" s="461"/>
      <c r="S867" s="461"/>
      <c r="T867" s="354"/>
      <c r="U867" s="354"/>
      <c r="V867" s="465"/>
      <c r="W867" s="354"/>
      <c r="X867" s="354"/>
      <c r="Y867" s="354"/>
      <c r="Z867" s="354"/>
      <c r="AA867" s="354"/>
      <c r="AB867" s="354"/>
      <c r="AC867" s="354"/>
    </row>
    <row r="868">
      <c r="A868" s="354"/>
      <c r="B868" s="354"/>
      <c r="C868" s="461"/>
      <c r="D868" s="461"/>
      <c r="E868" s="461"/>
      <c r="F868" s="462"/>
      <c r="G868" s="461"/>
      <c r="H868" s="461"/>
      <c r="I868" s="461"/>
      <c r="J868" s="461"/>
      <c r="K868" s="461"/>
      <c r="L868" s="461"/>
      <c r="M868" s="461"/>
      <c r="N868" s="461"/>
      <c r="O868" s="463"/>
      <c r="P868" s="464"/>
      <c r="Q868" s="464"/>
      <c r="R868" s="461"/>
      <c r="S868" s="461"/>
      <c r="T868" s="354"/>
      <c r="U868" s="354"/>
      <c r="V868" s="465"/>
      <c r="W868" s="354"/>
      <c r="X868" s="354"/>
      <c r="Y868" s="354"/>
      <c r="Z868" s="354"/>
      <c r="AA868" s="354"/>
      <c r="AB868" s="354"/>
      <c r="AC868" s="354"/>
    </row>
    <row r="869">
      <c r="A869" s="354"/>
      <c r="B869" s="354"/>
      <c r="C869" s="461"/>
      <c r="D869" s="461"/>
      <c r="E869" s="461"/>
      <c r="F869" s="462"/>
      <c r="G869" s="461"/>
      <c r="H869" s="461"/>
      <c r="I869" s="461"/>
      <c r="J869" s="461"/>
      <c r="K869" s="461"/>
      <c r="L869" s="461"/>
      <c r="M869" s="461"/>
      <c r="N869" s="461"/>
      <c r="O869" s="463"/>
      <c r="P869" s="464"/>
      <c r="Q869" s="464"/>
      <c r="R869" s="461"/>
      <c r="S869" s="461"/>
      <c r="T869" s="354"/>
      <c r="U869" s="354"/>
      <c r="V869" s="465"/>
      <c r="W869" s="354"/>
      <c r="X869" s="354"/>
      <c r="Y869" s="354"/>
      <c r="Z869" s="354"/>
      <c r="AA869" s="354"/>
      <c r="AB869" s="354"/>
      <c r="AC869" s="354"/>
    </row>
    <row r="870">
      <c r="A870" s="354"/>
      <c r="B870" s="354"/>
      <c r="C870" s="461"/>
      <c r="D870" s="461"/>
      <c r="E870" s="461"/>
      <c r="F870" s="462"/>
      <c r="G870" s="461"/>
      <c r="H870" s="461"/>
      <c r="I870" s="461"/>
      <c r="J870" s="461"/>
      <c r="K870" s="461"/>
      <c r="L870" s="461"/>
      <c r="M870" s="461"/>
      <c r="N870" s="461"/>
      <c r="O870" s="463"/>
      <c r="P870" s="464"/>
      <c r="Q870" s="464"/>
      <c r="R870" s="461"/>
      <c r="S870" s="461"/>
      <c r="T870" s="354"/>
      <c r="U870" s="354"/>
      <c r="V870" s="465"/>
      <c r="W870" s="354"/>
      <c r="X870" s="354"/>
      <c r="Y870" s="354"/>
      <c r="Z870" s="354"/>
      <c r="AA870" s="354"/>
      <c r="AB870" s="354"/>
      <c r="AC870" s="354"/>
    </row>
    <row r="871">
      <c r="A871" s="354"/>
      <c r="B871" s="354"/>
      <c r="C871" s="461"/>
      <c r="D871" s="461"/>
      <c r="E871" s="461"/>
      <c r="F871" s="462"/>
      <c r="G871" s="461"/>
      <c r="H871" s="461"/>
      <c r="I871" s="461"/>
      <c r="J871" s="461"/>
      <c r="K871" s="461"/>
      <c r="L871" s="461"/>
      <c r="M871" s="461"/>
      <c r="N871" s="461"/>
      <c r="O871" s="463"/>
      <c r="P871" s="464"/>
      <c r="Q871" s="464"/>
      <c r="R871" s="461"/>
      <c r="S871" s="461"/>
      <c r="T871" s="354"/>
      <c r="U871" s="354"/>
      <c r="V871" s="465"/>
      <c r="W871" s="354"/>
      <c r="X871" s="354"/>
      <c r="Y871" s="354"/>
      <c r="Z871" s="354"/>
      <c r="AA871" s="354"/>
      <c r="AB871" s="354"/>
      <c r="AC871" s="354"/>
    </row>
    <row r="872">
      <c r="A872" s="354"/>
      <c r="B872" s="354"/>
      <c r="C872" s="461"/>
      <c r="D872" s="461"/>
      <c r="E872" s="461"/>
      <c r="F872" s="462"/>
      <c r="G872" s="461"/>
      <c r="H872" s="461"/>
      <c r="I872" s="461"/>
      <c r="J872" s="461"/>
      <c r="K872" s="461"/>
      <c r="L872" s="461"/>
      <c r="M872" s="461"/>
      <c r="N872" s="461"/>
      <c r="O872" s="463"/>
      <c r="P872" s="464"/>
      <c r="Q872" s="464"/>
      <c r="R872" s="461"/>
      <c r="S872" s="461"/>
      <c r="T872" s="354"/>
      <c r="U872" s="354"/>
      <c r="V872" s="465"/>
      <c r="W872" s="354"/>
      <c r="X872" s="354"/>
      <c r="Y872" s="354"/>
      <c r="Z872" s="354"/>
      <c r="AA872" s="354"/>
      <c r="AB872" s="354"/>
      <c r="AC872" s="354"/>
    </row>
    <row r="873">
      <c r="A873" s="354"/>
      <c r="B873" s="354"/>
      <c r="C873" s="461"/>
      <c r="D873" s="461"/>
      <c r="E873" s="461"/>
      <c r="F873" s="462"/>
      <c r="G873" s="461"/>
      <c r="H873" s="461"/>
      <c r="I873" s="461"/>
      <c r="J873" s="461"/>
      <c r="K873" s="461"/>
      <c r="L873" s="461"/>
      <c r="M873" s="461"/>
      <c r="N873" s="461"/>
      <c r="O873" s="463"/>
      <c r="P873" s="464"/>
      <c r="Q873" s="464"/>
      <c r="R873" s="461"/>
      <c r="S873" s="461"/>
      <c r="T873" s="354"/>
      <c r="U873" s="354"/>
      <c r="V873" s="465"/>
      <c r="W873" s="354"/>
      <c r="X873" s="354"/>
      <c r="Y873" s="354"/>
      <c r="Z873" s="354"/>
      <c r="AA873" s="354"/>
      <c r="AB873" s="354"/>
      <c r="AC873" s="354"/>
    </row>
    <row r="874">
      <c r="A874" s="354"/>
      <c r="B874" s="354"/>
      <c r="C874" s="461"/>
      <c r="D874" s="461"/>
      <c r="E874" s="461"/>
      <c r="F874" s="462"/>
      <c r="G874" s="461"/>
      <c r="H874" s="461"/>
      <c r="I874" s="461"/>
      <c r="J874" s="461"/>
      <c r="K874" s="461"/>
      <c r="L874" s="461"/>
      <c r="M874" s="461"/>
      <c r="N874" s="461"/>
      <c r="O874" s="463"/>
      <c r="P874" s="464"/>
      <c r="Q874" s="464"/>
      <c r="R874" s="461"/>
      <c r="S874" s="461"/>
      <c r="T874" s="354"/>
      <c r="U874" s="354"/>
      <c r="V874" s="465"/>
      <c r="W874" s="354"/>
      <c r="X874" s="354"/>
      <c r="Y874" s="354"/>
      <c r="Z874" s="354"/>
      <c r="AA874" s="354"/>
      <c r="AB874" s="354"/>
      <c r="AC874" s="354"/>
    </row>
    <row r="875">
      <c r="A875" s="354"/>
      <c r="B875" s="354"/>
      <c r="C875" s="461"/>
      <c r="D875" s="461"/>
      <c r="E875" s="461"/>
      <c r="F875" s="462"/>
      <c r="G875" s="461"/>
      <c r="H875" s="461"/>
      <c r="I875" s="461"/>
      <c r="J875" s="461"/>
      <c r="K875" s="461"/>
      <c r="L875" s="461"/>
      <c r="M875" s="461"/>
      <c r="N875" s="461"/>
      <c r="O875" s="463"/>
      <c r="P875" s="464"/>
      <c r="Q875" s="464"/>
      <c r="R875" s="461"/>
      <c r="S875" s="461"/>
      <c r="T875" s="354"/>
      <c r="U875" s="354"/>
      <c r="V875" s="465"/>
      <c r="W875" s="354"/>
      <c r="X875" s="354"/>
      <c r="Y875" s="354"/>
      <c r="Z875" s="354"/>
      <c r="AA875" s="354"/>
      <c r="AB875" s="354"/>
      <c r="AC875" s="354"/>
    </row>
    <row r="876">
      <c r="A876" s="354"/>
      <c r="B876" s="354"/>
      <c r="C876" s="461"/>
      <c r="D876" s="461"/>
      <c r="E876" s="461"/>
      <c r="F876" s="462"/>
      <c r="G876" s="461"/>
      <c r="H876" s="461"/>
      <c r="I876" s="461"/>
      <c r="J876" s="461"/>
      <c r="K876" s="461"/>
      <c r="L876" s="461"/>
      <c r="M876" s="461"/>
      <c r="N876" s="461"/>
      <c r="O876" s="463"/>
      <c r="P876" s="464"/>
      <c r="Q876" s="464"/>
      <c r="R876" s="461"/>
      <c r="S876" s="461"/>
      <c r="T876" s="354"/>
      <c r="U876" s="354"/>
      <c r="V876" s="465"/>
      <c r="W876" s="354"/>
      <c r="X876" s="354"/>
      <c r="Y876" s="354"/>
      <c r="Z876" s="354"/>
      <c r="AA876" s="354"/>
      <c r="AB876" s="354"/>
      <c r="AC876" s="354"/>
    </row>
    <row r="877">
      <c r="A877" s="354"/>
      <c r="B877" s="354"/>
      <c r="C877" s="461"/>
      <c r="D877" s="461"/>
      <c r="E877" s="461"/>
      <c r="F877" s="462"/>
      <c r="G877" s="461"/>
      <c r="H877" s="461"/>
      <c r="I877" s="461"/>
      <c r="J877" s="461"/>
      <c r="K877" s="461"/>
      <c r="L877" s="461"/>
      <c r="M877" s="461"/>
      <c r="N877" s="461"/>
      <c r="O877" s="463"/>
      <c r="P877" s="464"/>
      <c r="Q877" s="464"/>
      <c r="R877" s="461"/>
      <c r="S877" s="461"/>
      <c r="T877" s="354"/>
      <c r="U877" s="354"/>
      <c r="V877" s="465"/>
      <c r="W877" s="354"/>
      <c r="X877" s="354"/>
      <c r="Y877" s="354"/>
      <c r="Z877" s="354"/>
      <c r="AA877" s="354"/>
      <c r="AB877" s="354"/>
      <c r="AC877" s="354"/>
    </row>
    <row r="878">
      <c r="A878" s="354"/>
      <c r="B878" s="354"/>
      <c r="C878" s="461"/>
      <c r="D878" s="461"/>
      <c r="E878" s="461"/>
      <c r="F878" s="462"/>
      <c r="G878" s="461"/>
      <c r="H878" s="461"/>
      <c r="I878" s="461"/>
      <c r="J878" s="461"/>
      <c r="K878" s="461"/>
      <c r="L878" s="461"/>
      <c r="M878" s="461"/>
      <c r="N878" s="461"/>
      <c r="O878" s="463"/>
      <c r="P878" s="464"/>
      <c r="Q878" s="464"/>
      <c r="R878" s="461"/>
      <c r="S878" s="461"/>
      <c r="T878" s="354"/>
      <c r="U878" s="354"/>
      <c r="V878" s="465"/>
      <c r="W878" s="354"/>
      <c r="X878" s="354"/>
      <c r="Y878" s="354"/>
      <c r="Z878" s="354"/>
      <c r="AA878" s="354"/>
      <c r="AB878" s="354"/>
      <c r="AC878" s="354"/>
    </row>
    <row r="879">
      <c r="A879" s="354"/>
      <c r="B879" s="354"/>
      <c r="C879" s="461"/>
      <c r="D879" s="461"/>
      <c r="E879" s="461"/>
      <c r="F879" s="462"/>
      <c r="G879" s="461"/>
      <c r="H879" s="461"/>
      <c r="I879" s="461"/>
      <c r="J879" s="461"/>
      <c r="K879" s="461"/>
      <c r="L879" s="461"/>
      <c r="M879" s="461"/>
      <c r="N879" s="461"/>
      <c r="O879" s="463"/>
      <c r="P879" s="464"/>
      <c r="Q879" s="464"/>
      <c r="R879" s="461"/>
      <c r="S879" s="461"/>
      <c r="T879" s="354"/>
      <c r="U879" s="354"/>
      <c r="V879" s="465"/>
      <c r="W879" s="354"/>
      <c r="X879" s="354"/>
      <c r="Y879" s="354"/>
      <c r="Z879" s="354"/>
      <c r="AA879" s="354"/>
      <c r="AB879" s="354"/>
      <c r="AC879" s="354"/>
    </row>
    <row r="880">
      <c r="A880" s="354"/>
      <c r="B880" s="354"/>
      <c r="C880" s="461"/>
      <c r="D880" s="461"/>
      <c r="E880" s="461"/>
      <c r="F880" s="462"/>
      <c r="G880" s="461"/>
      <c r="H880" s="461"/>
      <c r="I880" s="461"/>
      <c r="J880" s="461"/>
      <c r="K880" s="461"/>
      <c r="L880" s="461"/>
      <c r="M880" s="461"/>
      <c r="N880" s="461"/>
      <c r="O880" s="463"/>
      <c r="P880" s="464"/>
      <c r="Q880" s="464"/>
      <c r="R880" s="461"/>
      <c r="S880" s="461"/>
      <c r="T880" s="354"/>
      <c r="U880" s="354"/>
      <c r="V880" s="465"/>
      <c r="W880" s="354"/>
      <c r="X880" s="354"/>
      <c r="Y880" s="354"/>
      <c r="Z880" s="354"/>
      <c r="AA880" s="354"/>
      <c r="AB880" s="354"/>
      <c r="AC880" s="354"/>
    </row>
    <row r="881">
      <c r="A881" s="354"/>
      <c r="B881" s="354"/>
      <c r="C881" s="461"/>
      <c r="D881" s="461"/>
      <c r="E881" s="461"/>
      <c r="F881" s="462"/>
      <c r="G881" s="461"/>
      <c r="H881" s="461"/>
      <c r="I881" s="461"/>
      <c r="J881" s="461"/>
      <c r="K881" s="461"/>
      <c r="L881" s="461"/>
      <c r="M881" s="461"/>
      <c r="N881" s="461"/>
      <c r="O881" s="463"/>
      <c r="P881" s="464"/>
      <c r="Q881" s="464"/>
      <c r="R881" s="461"/>
      <c r="S881" s="461"/>
      <c r="T881" s="354"/>
      <c r="U881" s="354"/>
      <c r="V881" s="465"/>
      <c r="W881" s="354"/>
      <c r="X881" s="354"/>
      <c r="Y881" s="354"/>
      <c r="Z881" s="354"/>
      <c r="AA881" s="354"/>
      <c r="AB881" s="354"/>
      <c r="AC881" s="354"/>
    </row>
    <row r="882">
      <c r="A882" s="354"/>
      <c r="B882" s="354"/>
      <c r="C882" s="461"/>
      <c r="D882" s="461"/>
      <c r="E882" s="461"/>
      <c r="F882" s="462"/>
      <c r="G882" s="461"/>
      <c r="H882" s="461"/>
      <c r="I882" s="461"/>
      <c r="J882" s="461"/>
      <c r="K882" s="461"/>
      <c r="L882" s="461"/>
      <c r="M882" s="461"/>
      <c r="N882" s="461"/>
      <c r="O882" s="463"/>
      <c r="P882" s="464"/>
      <c r="Q882" s="464"/>
      <c r="R882" s="461"/>
      <c r="S882" s="461"/>
      <c r="T882" s="354"/>
      <c r="U882" s="354"/>
      <c r="V882" s="465"/>
      <c r="W882" s="354"/>
      <c r="X882" s="354"/>
      <c r="Y882" s="354"/>
      <c r="Z882" s="354"/>
      <c r="AA882" s="354"/>
      <c r="AB882" s="354"/>
      <c r="AC882" s="354"/>
    </row>
    <row r="883">
      <c r="A883" s="354"/>
      <c r="B883" s="354"/>
      <c r="C883" s="461"/>
      <c r="D883" s="461"/>
      <c r="E883" s="461"/>
      <c r="F883" s="462"/>
      <c r="G883" s="461"/>
      <c r="H883" s="461"/>
      <c r="I883" s="461"/>
      <c r="J883" s="461"/>
      <c r="K883" s="461"/>
      <c r="L883" s="461"/>
      <c r="M883" s="461"/>
      <c r="N883" s="461"/>
      <c r="O883" s="463"/>
      <c r="P883" s="464"/>
      <c r="Q883" s="464"/>
      <c r="R883" s="461"/>
      <c r="S883" s="461"/>
      <c r="T883" s="354"/>
      <c r="U883" s="354"/>
      <c r="V883" s="465"/>
      <c r="W883" s="354"/>
      <c r="X883" s="354"/>
      <c r="Y883" s="354"/>
      <c r="Z883" s="354"/>
      <c r="AA883" s="354"/>
      <c r="AB883" s="354"/>
      <c r="AC883" s="354"/>
    </row>
    <row r="884">
      <c r="A884" s="354"/>
      <c r="B884" s="354"/>
      <c r="C884" s="461"/>
      <c r="D884" s="461"/>
      <c r="E884" s="461"/>
      <c r="F884" s="462"/>
      <c r="G884" s="461"/>
      <c r="H884" s="461"/>
      <c r="I884" s="461"/>
      <c r="J884" s="461"/>
      <c r="K884" s="461"/>
      <c r="L884" s="461"/>
      <c r="M884" s="461"/>
      <c r="N884" s="461"/>
      <c r="O884" s="463"/>
      <c r="P884" s="464"/>
      <c r="Q884" s="464"/>
      <c r="R884" s="461"/>
      <c r="S884" s="461"/>
      <c r="T884" s="354"/>
      <c r="U884" s="354"/>
      <c r="V884" s="465"/>
      <c r="W884" s="354"/>
      <c r="X884" s="354"/>
      <c r="Y884" s="354"/>
      <c r="Z884" s="354"/>
      <c r="AA884" s="354"/>
      <c r="AB884" s="354"/>
      <c r="AC884" s="354"/>
    </row>
    <row r="885">
      <c r="A885" s="354"/>
      <c r="B885" s="354"/>
      <c r="C885" s="461"/>
      <c r="D885" s="461"/>
      <c r="E885" s="461"/>
      <c r="F885" s="462"/>
      <c r="G885" s="461"/>
      <c r="H885" s="461"/>
      <c r="I885" s="461"/>
      <c r="J885" s="461"/>
      <c r="K885" s="461"/>
      <c r="L885" s="461"/>
      <c r="M885" s="461"/>
      <c r="N885" s="461"/>
      <c r="O885" s="463"/>
      <c r="P885" s="464"/>
      <c r="Q885" s="464"/>
      <c r="R885" s="461"/>
      <c r="S885" s="461"/>
      <c r="T885" s="354"/>
      <c r="U885" s="354"/>
      <c r="V885" s="465"/>
      <c r="W885" s="354"/>
      <c r="X885" s="354"/>
      <c r="Y885" s="354"/>
      <c r="Z885" s="354"/>
      <c r="AA885" s="354"/>
      <c r="AB885" s="354"/>
      <c r="AC885" s="354"/>
    </row>
    <row r="886">
      <c r="A886" s="354"/>
      <c r="B886" s="354"/>
      <c r="C886" s="461"/>
      <c r="D886" s="461"/>
      <c r="E886" s="461"/>
      <c r="F886" s="462"/>
      <c r="G886" s="461"/>
      <c r="H886" s="461"/>
      <c r="I886" s="461"/>
      <c r="J886" s="461"/>
      <c r="K886" s="461"/>
      <c r="L886" s="461"/>
      <c r="M886" s="461"/>
      <c r="N886" s="461"/>
      <c r="O886" s="463"/>
      <c r="P886" s="464"/>
      <c r="Q886" s="464"/>
      <c r="R886" s="461"/>
      <c r="S886" s="461"/>
      <c r="T886" s="354"/>
      <c r="U886" s="354"/>
      <c r="V886" s="465"/>
      <c r="W886" s="354"/>
      <c r="X886" s="354"/>
      <c r="Y886" s="354"/>
      <c r="Z886" s="354"/>
      <c r="AA886" s="354"/>
      <c r="AB886" s="354"/>
      <c r="AC886" s="354"/>
    </row>
    <row r="887">
      <c r="A887" s="354"/>
      <c r="B887" s="354"/>
      <c r="C887" s="461"/>
      <c r="D887" s="461"/>
      <c r="E887" s="461"/>
      <c r="F887" s="462"/>
      <c r="G887" s="461"/>
      <c r="H887" s="461"/>
      <c r="I887" s="461"/>
      <c r="J887" s="461"/>
      <c r="K887" s="461"/>
      <c r="L887" s="461"/>
      <c r="M887" s="461"/>
      <c r="N887" s="461"/>
      <c r="O887" s="463"/>
      <c r="P887" s="464"/>
      <c r="Q887" s="464"/>
      <c r="R887" s="461"/>
      <c r="S887" s="461"/>
      <c r="T887" s="354"/>
      <c r="U887" s="354"/>
      <c r="V887" s="465"/>
      <c r="W887" s="354"/>
      <c r="X887" s="354"/>
      <c r="Y887" s="354"/>
      <c r="Z887" s="354"/>
      <c r="AA887" s="354"/>
      <c r="AB887" s="354"/>
      <c r="AC887" s="354"/>
    </row>
    <row r="888">
      <c r="A888" s="354"/>
      <c r="B888" s="354"/>
      <c r="C888" s="461"/>
      <c r="D888" s="461"/>
      <c r="E888" s="461"/>
      <c r="F888" s="462"/>
      <c r="G888" s="461"/>
      <c r="H888" s="461"/>
      <c r="I888" s="461"/>
      <c r="J888" s="461"/>
      <c r="K888" s="461"/>
      <c r="L888" s="461"/>
      <c r="M888" s="461"/>
      <c r="N888" s="461"/>
      <c r="O888" s="463"/>
      <c r="P888" s="464"/>
      <c r="Q888" s="464"/>
      <c r="R888" s="461"/>
      <c r="S888" s="461"/>
      <c r="T888" s="354"/>
      <c r="U888" s="354"/>
      <c r="V888" s="465"/>
      <c r="W888" s="354"/>
      <c r="X888" s="354"/>
      <c r="Y888" s="354"/>
      <c r="Z888" s="354"/>
      <c r="AA888" s="354"/>
      <c r="AB888" s="354"/>
      <c r="AC888" s="354"/>
    </row>
    <row r="889">
      <c r="A889" s="354"/>
      <c r="B889" s="354"/>
      <c r="C889" s="461"/>
      <c r="D889" s="461"/>
      <c r="E889" s="461"/>
      <c r="F889" s="462"/>
      <c r="G889" s="461"/>
      <c r="H889" s="461"/>
      <c r="I889" s="461"/>
      <c r="J889" s="461"/>
      <c r="K889" s="461"/>
      <c r="L889" s="461"/>
      <c r="M889" s="461"/>
      <c r="N889" s="461"/>
      <c r="O889" s="463"/>
      <c r="P889" s="464"/>
      <c r="Q889" s="464"/>
      <c r="R889" s="461"/>
      <c r="S889" s="461"/>
      <c r="T889" s="354"/>
      <c r="U889" s="354"/>
      <c r="V889" s="465"/>
      <c r="W889" s="354"/>
      <c r="X889" s="354"/>
      <c r="Y889" s="354"/>
      <c r="Z889" s="354"/>
      <c r="AA889" s="354"/>
      <c r="AB889" s="354"/>
      <c r="AC889" s="354"/>
    </row>
    <row r="890">
      <c r="A890" s="354"/>
      <c r="B890" s="354"/>
      <c r="C890" s="461"/>
      <c r="D890" s="461"/>
      <c r="E890" s="461"/>
      <c r="F890" s="462"/>
      <c r="G890" s="461"/>
      <c r="H890" s="461"/>
      <c r="I890" s="461"/>
      <c r="J890" s="461"/>
      <c r="K890" s="461"/>
      <c r="L890" s="461"/>
      <c r="M890" s="461"/>
      <c r="N890" s="461"/>
      <c r="O890" s="463"/>
      <c r="P890" s="464"/>
      <c r="Q890" s="464"/>
      <c r="R890" s="461"/>
      <c r="S890" s="461"/>
      <c r="T890" s="354"/>
      <c r="U890" s="354"/>
      <c r="V890" s="465"/>
      <c r="W890" s="354"/>
      <c r="X890" s="354"/>
      <c r="Y890" s="354"/>
      <c r="Z890" s="354"/>
      <c r="AA890" s="354"/>
      <c r="AB890" s="354"/>
      <c r="AC890" s="354"/>
    </row>
    <row r="891">
      <c r="A891" s="354"/>
      <c r="B891" s="354"/>
      <c r="C891" s="461"/>
      <c r="D891" s="461"/>
      <c r="E891" s="461"/>
      <c r="F891" s="462"/>
      <c r="G891" s="461"/>
      <c r="H891" s="461"/>
      <c r="I891" s="461"/>
      <c r="J891" s="461"/>
      <c r="K891" s="461"/>
      <c r="L891" s="461"/>
      <c r="M891" s="461"/>
      <c r="N891" s="461"/>
      <c r="O891" s="463"/>
      <c r="P891" s="464"/>
      <c r="Q891" s="464"/>
      <c r="R891" s="461"/>
      <c r="S891" s="461"/>
      <c r="T891" s="354"/>
      <c r="U891" s="354"/>
      <c r="V891" s="465"/>
      <c r="W891" s="354"/>
      <c r="X891" s="354"/>
      <c r="Y891" s="354"/>
      <c r="Z891" s="354"/>
      <c r="AA891" s="354"/>
      <c r="AB891" s="354"/>
      <c r="AC891" s="354"/>
    </row>
    <row r="892">
      <c r="A892" s="354"/>
      <c r="B892" s="354"/>
      <c r="C892" s="461"/>
      <c r="D892" s="461"/>
      <c r="E892" s="461"/>
      <c r="F892" s="462"/>
      <c r="G892" s="461"/>
      <c r="H892" s="461"/>
      <c r="I892" s="461"/>
      <c r="J892" s="461"/>
      <c r="K892" s="461"/>
      <c r="L892" s="461"/>
      <c r="M892" s="461"/>
      <c r="N892" s="461"/>
      <c r="O892" s="463"/>
      <c r="P892" s="464"/>
      <c r="Q892" s="464"/>
      <c r="R892" s="461"/>
      <c r="S892" s="461"/>
      <c r="T892" s="354"/>
      <c r="U892" s="354"/>
      <c r="V892" s="465"/>
      <c r="W892" s="354"/>
      <c r="X892" s="354"/>
      <c r="Y892" s="354"/>
      <c r="Z892" s="354"/>
      <c r="AA892" s="354"/>
      <c r="AB892" s="354"/>
      <c r="AC892" s="354"/>
    </row>
    <row r="893">
      <c r="A893" s="354"/>
      <c r="B893" s="354"/>
      <c r="C893" s="461"/>
      <c r="D893" s="461"/>
      <c r="E893" s="461"/>
      <c r="F893" s="462"/>
      <c r="G893" s="461"/>
      <c r="H893" s="461"/>
      <c r="I893" s="461"/>
      <c r="J893" s="461"/>
      <c r="K893" s="461"/>
      <c r="L893" s="461"/>
      <c r="M893" s="461"/>
      <c r="N893" s="461"/>
      <c r="O893" s="463"/>
      <c r="P893" s="464"/>
      <c r="Q893" s="464"/>
      <c r="R893" s="461"/>
      <c r="S893" s="461"/>
      <c r="T893" s="354"/>
      <c r="U893" s="354"/>
      <c r="V893" s="465"/>
      <c r="W893" s="354"/>
      <c r="X893" s="354"/>
      <c r="Y893" s="354"/>
      <c r="Z893" s="354"/>
      <c r="AA893" s="354"/>
      <c r="AB893" s="354"/>
      <c r="AC893" s="354"/>
    </row>
    <row r="894">
      <c r="A894" s="354"/>
      <c r="B894" s="354"/>
      <c r="C894" s="461"/>
      <c r="D894" s="461"/>
      <c r="E894" s="461"/>
      <c r="F894" s="462"/>
      <c r="G894" s="461"/>
      <c r="H894" s="461"/>
      <c r="I894" s="461"/>
      <c r="J894" s="461"/>
      <c r="K894" s="461"/>
      <c r="L894" s="461"/>
      <c r="M894" s="461"/>
      <c r="N894" s="461"/>
      <c r="O894" s="463"/>
      <c r="P894" s="464"/>
      <c r="Q894" s="464"/>
      <c r="R894" s="461"/>
      <c r="S894" s="461"/>
      <c r="T894" s="354"/>
      <c r="U894" s="354"/>
      <c r="V894" s="465"/>
      <c r="W894" s="354"/>
      <c r="X894" s="354"/>
      <c r="Y894" s="354"/>
      <c r="Z894" s="354"/>
      <c r="AA894" s="354"/>
      <c r="AB894" s="354"/>
      <c r="AC894" s="354"/>
    </row>
    <row r="895">
      <c r="A895" s="354"/>
      <c r="B895" s="354"/>
      <c r="C895" s="461"/>
      <c r="D895" s="461"/>
      <c r="E895" s="461"/>
      <c r="F895" s="462"/>
      <c r="G895" s="461"/>
      <c r="H895" s="461"/>
      <c r="I895" s="461"/>
      <c r="J895" s="461"/>
      <c r="K895" s="461"/>
      <c r="L895" s="461"/>
      <c r="M895" s="461"/>
      <c r="N895" s="461"/>
      <c r="O895" s="463"/>
      <c r="P895" s="464"/>
      <c r="Q895" s="464"/>
      <c r="R895" s="461"/>
      <c r="S895" s="461"/>
      <c r="T895" s="354"/>
      <c r="U895" s="354"/>
      <c r="V895" s="465"/>
      <c r="W895" s="354"/>
      <c r="X895" s="354"/>
      <c r="Y895" s="354"/>
      <c r="Z895" s="354"/>
      <c r="AA895" s="354"/>
      <c r="AB895" s="354"/>
      <c r="AC895" s="354"/>
    </row>
    <row r="896">
      <c r="A896" s="354"/>
      <c r="B896" s="354"/>
      <c r="C896" s="461"/>
      <c r="D896" s="461"/>
      <c r="E896" s="461"/>
      <c r="F896" s="462"/>
      <c r="G896" s="461"/>
      <c r="H896" s="461"/>
      <c r="I896" s="461"/>
      <c r="J896" s="461"/>
      <c r="K896" s="461"/>
      <c r="L896" s="461"/>
      <c r="M896" s="461"/>
      <c r="N896" s="461"/>
      <c r="O896" s="463"/>
      <c r="P896" s="464"/>
      <c r="Q896" s="464"/>
      <c r="R896" s="461"/>
      <c r="S896" s="461"/>
      <c r="T896" s="354"/>
      <c r="U896" s="354"/>
      <c r="V896" s="465"/>
      <c r="W896" s="354"/>
      <c r="X896" s="354"/>
      <c r="Y896" s="354"/>
      <c r="Z896" s="354"/>
      <c r="AA896" s="354"/>
      <c r="AB896" s="354"/>
      <c r="AC896" s="354"/>
    </row>
    <row r="897">
      <c r="A897" s="354"/>
      <c r="B897" s="354"/>
      <c r="C897" s="461"/>
      <c r="D897" s="461"/>
      <c r="E897" s="461"/>
      <c r="F897" s="462"/>
      <c r="G897" s="461"/>
      <c r="H897" s="461"/>
      <c r="I897" s="461"/>
      <c r="J897" s="461"/>
      <c r="K897" s="461"/>
      <c r="L897" s="461"/>
      <c r="M897" s="461"/>
      <c r="N897" s="461"/>
      <c r="O897" s="463"/>
      <c r="P897" s="464"/>
      <c r="Q897" s="464"/>
      <c r="R897" s="461"/>
      <c r="S897" s="461"/>
      <c r="T897" s="354"/>
      <c r="U897" s="354"/>
      <c r="V897" s="465"/>
      <c r="W897" s="354"/>
      <c r="X897" s="354"/>
      <c r="Y897" s="354"/>
      <c r="Z897" s="354"/>
      <c r="AA897" s="354"/>
      <c r="AB897" s="354"/>
      <c r="AC897" s="354"/>
    </row>
    <row r="898">
      <c r="A898" s="354"/>
      <c r="B898" s="354"/>
      <c r="C898" s="461"/>
      <c r="D898" s="461"/>
      <c r="E898" s="461"/>
      <c r="F898" s="462"/>
      <c r="G898" s="461"/>
      <c r="H898" s="461"/>
      <c r="I898" s="461"/>
      <c r="J898" s="461"/>
      <c r="K898" s="461"/>
      <c r="L898" s="461"/>
      <c r="M898" s="461"/>
      <c r="N898" s="461"/>
      <c r="O898" s="463"/>
      <c r="P898" s="464"/>
      <c r="Q898" s="464"/>
      <c r="R898" s="461"/>
      <c r="S898" s="461"/>
      <c r="T898" s="354"/>
      <c r="U898" s="354"/>
      <c r="V898" s="465"/>
      <c r="W898" s="354"/>
      <c r="X898" s="354"/>
      <c r="Y898" s="354"/>
      <c r="Z898" s="354"/>
      <c r="AA898" s="354"/>
      <c r="AB898" s="354"/>
      <c r="AC898" s="354"/>
    </row>
    <row r="899">
      <c r="A899" s="354"/>
      <c r="B899" s="354"/>
      <c r="C899" s="461"/>
      <c r="D899" s="461"/>
      <c r="E899" s="461"/>
      <c r="F899" s="462"/>
      <c r="G899" s="461"/>
      <c r="H899" s="461"/>
      <c r="I899" s="461"/>
      <c r="J899" s="461"/>
      <c r="K899" s="461"/>
      <c r="L899" s="461"/>
      <c r="M899" s="461"/>
      <c r="N899" s="461"/>
      <c r="O899" s="463"/>
      <c r="P899" s="464"/>
      <c r="Q899" s="464"/>
      <c r="R899" s="461"/>
      <c r="S899" s="461"/>
      <c r="T899" s="354"/>
      <c r="U899" s="354"/>
      <c r="V899" s="465"/>
      <c r="W899" s="354"/>
      <c r="X899" s="354"/>
      <c r="Y899" s="354"/>
      <c r="Z899" s="354"/>
      <c r="AA899" s="354"/>
      <c r="AB899" s="354"/>
      <c r="AC899" s="354"/>
    </row>
    <row r="900">
      <c r="A900" s="354"/>
      <c r="B900" s="354"/>
      <c r="C900" s="461"/>
      <c r="D900" s="461"/>
      <c r="E900" s="461"/>
      <c r="F900" s="462"/>
      <c r="G900" s="461"/>
      <c r="H900" s="461"/>
      <c r="I900" s="461"/>
      <c r="J900" s="461"/>
      <c r="K900" s="461"/>
      <c r="L900" s="461"/>
      <c r="M900" s="461"/>
      <c r="N900" s="461"/>
      <c r="O900" s="463"/>
      <c r="P900" s="464"/>
      <c r="Q900" s="464"/>
      <c r="R900" s="461"/>
      <c r="S900" s="461"/>
      <c r="T900" s="354"/>
      <c r="U900" s="354"/>
      <c r="V900" s="465"/>
      <c r="W900" s="354"/>
      <c r="X900" s="354"/>
      <c r="Y900" s="354"/>
      <c r="Z900" s="354"/>
      <c r="AA900" s="354"/>
      <c r="AB900" s="354"/>
      <c r="AC900" s="354"/>
    </row>
    <row r="901">
      <c r="A901" s="354"/>
      <c r="B901" s="354"/>
      <c r="C901" s="461"/>
      <c r="D901" s="461"/>
      <c r="E901" s="461"/>
      <c r="F901" s="462"/>
      <c r="G901" s="461"/>
      <c r="H901" s="461"/>
      <c r="I901" s="461"/>
      <c r="J901" s="461"/>
      <c r="K901" s="461"/>
      <c r="L901" s="461"/>
      <c r="M901" s="461"/>
      <c r="N901" s="461"/>
      <c r="O901" s="463"/>
      <c r="P901" s="464"/>
      <c r="Q901" s="464"/>
      <c r="R901" s="461"/>
      <c r="S901" s="461"/>
      <c r="T901" s="354"/>
      <c r="U901" s="354"/>
      <c r="V901" s="465"/>
      <c r="W901" s="354"/>
      <c r="X901" s="354"/>
      <c r="Y901" s="354"/>
      <c r="Z901" s="354"/>
      <c r="AA901" s="354"/>
      <c r="AB901" s="354"/>
      <c r="AC901" s="354"/>
    </row>
    <row r="902">
      <c r="A902" s="354"/>
      <c r="B902" s="354"/>
      <c r="C902" s="461"/>
      <c r="D902" s="461"/>
      <c r="E902" s="461"/>
      <c r="F902" s="462"/>
      <c r="G902" s="461"/>
      <c r="H902" s="461"/>
      <c r="I902" s="461"/>
      <c r="J902" s="461"/>
      <c r="K902" s="461"/>
      <c r="L902" s="461"/>
      <c r="M902" s="461"/>
      <c r="N902" s="461"/>
      <c r="O902" s="463"/>
      <c r="P902" s="464"/>
      <c r="Q902" s="464"/>
      <c r="R902" s="461"/>
      <c r="S902" s="461"/>
      <c r="T902" s="354"/>
      <c r="U902" s="354"/>
      <c r="V902" s="465"/>
      <c r="W902" s="354"/>
      <c r="X902" s="354"/>
      <c r="Y902" s="354"/>
      <c r="Z902" s="354"/>
      <c r="AA902" s="354"/>
      <c r="AB902" s="354"/>
      <c r="AC902" s="354"/>
    </row>
    <row r="903">
      <c r="A903" s="354"/>
      <c r="B903" s="354"/>
      <c r="C903" s="461"/>
      <c r="D903" s="461"/>
      <c r="E903" s="461"/>
      <c r="F903" s="462"/>
      <c r="G903" s="461"/>
      <c r="H903" s="461"/>
      <c r="I903" s="461"/>
      <c r="J903" s="461"/>
      <c r="K903" s="461"/>
      <c r="L903" s="461"/>
      <c r="M903" s="461"/>
      <c r="N903" s="461"/>
      <c r="O903" s="463"/>
      <c r="P903" s="464"/>
      <c r="Q903" s="464"/>
      <c r="R903" s="461"/>
      <c r="S903" s="461"/>
      <c r="T903" s="354"/>
      <c r="U903" s="354"/>
      <c r="V903" s="465"/>
      <c r="W903" s="354"/>
      <c r="X903" s="354"/>
      <c r="Y903" s="354"/>
      <c r="Z903" s="354"/>
      <c r="AA903" s="354"/>
      <c r="AB903" s="354"/>
      <c r="AC903" s="354"/>
    </row>
    <row r="904">
      <c r="A904" s="354"/>
      <c r="B904" s="354"/>
      <c r="C904" s="461"/>
      <c r="D904" s="461"/>
      <c r="E904" s="461"/>
      <c r="F904" s="462"/>
      <c r="G904" s="461"/>
      <c r="H904" s="461"/>
      <c r="I904" s="461"/>
      <c r="J904" s="461"/>
      <c r="K904" s="461"/>
      <c r="L904" s="461"/>
      <c r="M904" s="461"/>
      <c r="N904" s="461"/>
      <c r="O904" s="463"/>
      <c r="P904" s="464"/>
      <c r="Q904" s="464"/>
      <c r="R904" s="461"/>
      <c r="S904" s="461"/>
      <c r="T904" s="354"/>
      <c r="U904" s="354"/>
      <c r="V904" s="465"/>
      <c r="W904" s="354"/>
      <c r="X904" s="354"/>
      <c r="Y904" s="354"/>
      <c r="Z904" s="354"/>
      <c r="AA904" s="354"/>
      <c r="AB904" s="354"/>
      <c r="AC904" s="354"/>
    </row>
    <row r="905">
      <c r="A905" s="354"/>
      <c r="B905" s="354"/>
      <c r="C905" s="461"/>
      <c r="D905" s="461"/>
      <c r="E905" s="461"/>
      <c r="F905" s="462"/>
      <c r="G905" s="461"/>
      <c r="H905" s="461"/>
      <c r="I905" s="461"/>
      <c r="J905" s="461"/>
      <c r="K905" s="461"/>
      <c r="L905" s="461"/>
      <c r="M905" s="461"/>
      <c r="N905" s="461"/>
      <c r="O905" s="463"/>
      <c r="P905" s="464"/>
      <c r="Q905" s="464"/>
      <c r="R905" s="461"/>
      <c r="S905" s="461"/>
      <c r="T905" s="354"/>
      <c r="U905" s="354"/>
      <c r="V905" s="465"/>
      <c r="W905" s="354"/>
      <c r="X905" s="354"/>
      <c r="Y905" s="354"/>
      <c r="Z905" s="354"/>
      <c r="AA905" s="354"/>
      <c r="AB905" s="354"/>
      <c r="AC905" s="354"/>
    </row>
    <row r="906">
      <c r="A906" s="354"/>
      <c r="B906" s="354"/>
      <c r="C906" s="461"/>
      <c r="D906" s="461"/>
      <c r="E906" s="461"/>
      <c r="F906" s="462"/>
      <c r="G906" s="461"/>
      <c r="H906" s="461"/>
      <c r="I906" s="461"/>
      <c r="J906" s="461"/>
      <c r="K906" s="461"/>
      <c r="L906" s="461"/>
      <c r="M906" s="461"/>
      <c r="N906" s="461"/>
      <c r="O906" s="463"/>
      <c r="P906" s="464"/>
      <c r="Q906" s="464"/>
      <c r="R906" s="461"/>
      <c r="S906" s="461"/>
      <c r="T906" s="354"/>
      <c r="U906" s="354"/>
      <c r="V906" s="465"/>
      <c r="W906" s="354"/>
      <c r="X906" s="354"/>
      <c r="Y906" s="354"/>
      <c r="Z906" s="354"/>
      <c r="AA906" s="354"/>
      <c r="AB906" s="354"/>
      <c r="AC906" s="354"/>
    </row>
    <row r="907">
      <c r="A907" s="354"/>
      <c r="B907" s="354"/>
      <c r="C907" s="461"/>
      <c r="D907" s="461"/>
      <c r="E907" s="461"/>
      <c r="F907" s="462"/>
      <c r="G907" s="461"/>
      <c r="H907" s="461"/>
      <c r="I907" s="461"/>
      <c r="J907" s="461"/>
      <c r="K907" s="461"/>
      <c r="L907" s="461"/>
      <c r="M907" s="461"/>
      <c r="N907" s="461"/>
      <c r="O907" s="463"/>
      <c r="P907" s="464"/>
      <c r="Q907" s="464"/>
      <c r="R907" s="461"/>
      <c r="S907" s="461"/>
      <c r="T907" s="354"/>
      <c r="U907" s="354"/>
      <c r="V907" s="465"/>
      <c r="W907" s="354"/>
      <c r="X907" s="354"/>
      <c r="Y907" s="354"/>
      <c r="Z907" s="354"/>
      <c r="AA907" s="354"/>
      <c r="AB907" s="354"/>
      <c r="AC907" s="354"/>
    </row>
    <row r="908">
      <c r="A908" s="354"/>
      <c r="B908" s="354"/>
      <c r="C908" s="461"/>
      <c r="D908" s="461"/>
      <c r="E908" s="461"/>
      <c r="F908" s="462"/>
      <c r="G908" s="461"/>
      <c r="H908" s="461"/>
      <c r="I908" s="461"/>
      <c r="J908" s="461"/>
      <c r="K908" s="461"/>
      <c r="L908" s="461"/>
      <c r="M908" s="461"/>
      <c r="N908" s="461"/>
      <c r="O908" s="463"/>
      <c r="P908" s="464"/>
      <c r="Q908" s="464"/>
      <c r="R908" s="461"/>
      <c r="S908" s="461"/>
      <c r="T908" s="354"/>
      <c r="U908" s="354"/>
      <c r="V908" s="465"/>
      <c r="W908" s="354"/>
      <c r="X908" s="354"/>
      <c r="Y908" s="354"/>
      <c r="Z908" s="354"/>
      <c r="AA908" s="354"/>
      <c r="AB908" s="354"/>
      <c r="AC908" s="354"/>
    </row>
    <row r="909">
      <c r="A909" s="354"/>
      <c r="B909" s="354"/>
      <c r="C909" s="461"/>
      <c r="D909" s="461"/>
      <c r="E909" s="461"/>
      <c r="F909" s="462"/>
      <c r="G909" s="461"/>
      <c r="H909" s="461"/>
      <c r="I909" s="461"/>
      <c r="J909" s="461"/>
      <c r="K909" s="461"/>
      <c r="L909" s="461"/>
      <c r="M909" s="461"/>
      <c r="N909" s="461"/>
      <c r="O909" s="463"/>
      <c r="P909" s="464"/>
      <c r="Q909" s="464"/>
      <c r="R909" s="461"/>
      <c r="S909" s="461"/>
      <c r="T909" s="354"/>
      <c r="U909" s="354"/>
      <c r="V909" s="465"/>
      <c r="W909" s="354"/>
      <c r="X909" s="354"/>
      <c r="Y909" s="354"/>
      <c r="Z909" s="354"/>
      <c r="AA909" s="354"/>
      <c r="AB909" s="354"/>
      <c r="AC909" s="354"/>
    </row>
    <row r="910">
      <c r="A910" s="354"/>
      <c r="B910" s="354"/>
      <c r="C910" s="461"/>
      <c r="D910" s="461"/>
      <c r="E910" s="461"/>
      <c r="F910" s="462"/>
      <c r="G910" s="461"/>
      <c r="H910" s="461"/>
      <c r="I910" s="461"/>
      <c r="J910" s="461"/>
      <c r="K910" s="461"/>
      <c r="L910" s="461"/>
      <c r="M910" s="461"/>
      <c r="N910" s="461"/>
      <c r="O910" s="463"/>
      <c r="P910" s="464"/>
      <c r="Q910" s="464"/>
      <c r="R910" s="461"/>
      <c r="S910" s="461"/>
      <c r="T910" s="354"/>
      <c r="U910" s="354"/>
      <c r="V910" s="465"/>
      <c r="W910" s="354"/>
      <c r="X910" s="354"/>
      <c r="Y910" s="354"/>
      <c r="Z910" s="354"/>
      <c r="AA910" s="354"/>
      <c r="AB910" s="354"/>
      <c r="AC910" s="354"/>
    </row>
    <row r="911">
      <c r="A911" s="354"/>
      <c r="B911" s="354"/>
      <c r="C911" s="461"/>
      <c r="D911" s="461"/>
      <c r="E911" s="461"/>
      <c r="F911" s="462"/>
      <c r="G911" s="461"/>
      <c r="H911" s="461"/>
      <c r="I911" s="461"/>
      <c r="J911" s="461"/>
      <c r="K911" s="461"/>
      <c r="L911" s="461"/>
      <c r="M911" s="461"/>
      <c r="N911" s="461"/>
      <c r="O911" s="463"/>
      <c r="P911" s="464"/>
      <c r="Q911" s="464"/>
      <c r="R911" s="461"/>
      <c r="S911" s="461"/>
      <c r="T911" s="354"/>
      <c r="U911" s="354"/>
      <c r="V911" s="465"/>
      <c r="W911" s="354"/>
      <c r="X911" s="354"/>
      <c r="Y911" s="354"/>
      <c r="Z911" s="354"/>
      <c r="AA911" s="354"/>
      <c r="AB911" s="354"/>
      <c r="AC911" s="354"/>
    </row>
    <row r="912">
      <c r="A912" s="354"/>
      <c r="B912" s="354"/>
      <c r="C912" s="461"/>
      <c r="D912" s="461"/>
      <c r="E912" s="461"/>
      <c r="F912" s="462"/>
      <c r="G912" s="461"/>
      <c r="H912" s="461"/>
      <c r="I912" s="461"/>
      <c r="J912" s="461"/>
      <c r="K912" s="461"/>
      <c r="L912" s="461"/>
      <c r="M912" s="461"/>
      <c r="N912" s="461"/>
      <c r="O912" s="463"/>
      <c r="P912" s="464"/>
      <c r="Q912" s="464"/>
      <c r="R912" s="461"/>
      <c r="S912" s="461"/>
      <c r="T912" s="354"/>
      <c r="U912" s="354"/>
      <c r="V912" s="465"/>
      <c r="W912" s="354"/>
      <c r="X912" s="354"/>
      <c r="Y912" s="354"/>
      <c r="Z912" s="354"/>
      <c r="AA912" s="354"/>
      <c r="AB912" s="354"/>
      <c r="AC912" s="354"/>
    </row>
    <row r="913">
      <c r="A913" s="354"/>
      <c r="B913" s="354"/>
      <c r="C913" s="461"/>
      <c r="D913" s="461"/>
      <c r="E913" s="461"/>
      <c r="F913" s="462"/>
      <c r="G913" s="461"/>
      <c r="H913" s="461"/>
      <c r="I913" s="461"/>
      <c r="J913" s="461"/>
      <c r="K913" s="461"/>
      <c r="L913" s="461"/>
      <c r="M913" s="461"/>
      <c r="N913" s="461"/>
      <c r="O913" s="463"/>
      <c r="P913" s="464"/>
      <c r="Q913" s="464"/>
      <c r="R913" s="461"/>
      <c r="S913" s="461"/>
      <c r="T913" s="354"/>
      <c r="U913" s="354"/>
      <c r="V913" s="465"/>
      <c r="W913" s="354"/>
      <c r="X913" s="354"/>
      <c r="Y913" s="354"/>
      <c r="Z913" s="354"/>
      <c r="AA913" s="354"/>
      <c r="AB913" s="354"/>
      <c r="AC913" s="354"/>
    </row>
    <row r="914">
      <c r="A914" s="354"/>
      <c r="B914" s="354"/>
      <c r="C914" s="461"/>
      <c r="D914" s="461"/>
      <c r="E914" s="461"/>
      <c r="F914" s="462"/>
      <c r="G914" s="461"/>
      <c r="H914" s="461"/>
      <c r="I914" s="461"/>
      <c r="J914" s="461"/>
      <c r="K914" s="461"/>
      <c r="L914" s="461"/>
      <c r="M914" s="461"/>
      <c r="N914" s="461"/>
      <c r="O914" s="463"/>
      <c r="P914" s="464"/>
      <c r="Q914" s="464"/>
      <c r="R914" s="461"/>
      <c r="S914" s="461"/>
      <c r="T914" s="354"/>
      <c r="U914" s="354"/>
      <c r="V914" s="465"/>
      <c r="W914" s="354"/>
      <c r="X914" s="354"/>
      <c r="Y914" s="354"/>
      <c r="Z914" s="354"/>
      <c r="AA914" s="354"/>
      <c r="AB914" s="354"/>
      <c r="AC914" s="354"/>
    </row>
    <row r="915">
      <c r="A915" s="354"/>
      <c r="B915" s="354"/>
      <c r="C915" s="461"/>
      <c r="D915" s="461"/>
      <c r="E915" s="461"/>
      <c r="F915" s="462"/>
      <c r="G915" s="461"/>
      <c r="H915" s="461"/>
      <c r="I915" s="461"/>
      <c r="J915" s="461"/>
      <c r="K915" s="461"/>
      <c r="L915" s="461"/>
      <c r="M915" s="461"/>
      <c r="N915" s="461"/>
      <c r="O915" s="463"/>
      <c r="P915" s="464"/>
      <c r="Q915" s="464"/>
      <c r="R915" s="461"/>
      <c r="S915" s="461"/>
      <c r="T915" s="354"/>
      <c r="U915" s="354"/>
      <c r="V915" s="465"/>
      <c r="W915" s="354"/>
      <c r="X915" s="354"/>
      <c r="Y915" s="354"/>
      <c r="Z915" s="354"/>
      <c r="AA915" s="354"/>
      <c r="AB915" s="354"/>
      <c r="AC915" s="354"/>
    </row>
    <row r="916">
      <c r="A916" s="354"/>
      <c r="B916" s="354"/>
      <c r="C916" s="461"/>
      <c r="D916" s="461"/>
      <c r="E916" s="461"/>
      <c r="F916" s="462"/>
      <c r="G916" s="461"/>
      <c r="H916" s="461"/>
      <c r="I916" s="461"/>
      <c r="J916" s="461"/>
      <c r="K916" s="461"/>
      <c r="L916" s="461"/>
      <c r="M916" s="461"/>
      <c r="N916" s="461"/>
      <c r="O916" s="463"/>
      <c r="P916" s="464"/>
      <c r="Q916" s="464"/>
      <c r="R916" s="461"/>
      <c r="S916" s="461"/>
      <c r="T916" s="354"/>
      <c r="U916" s="354"/>
      <c r="V916" s="465"/>
      <c r="W916" s="354"/>
      <c r="X916" s="354"/>
      <c r="Y916" s="354"/>
      <c r="Z916" s="354"/>
      <c r="AA916" s="354"/>
      <c r="AB916" s="354"/>
      <c r="AC916" s="354"/>
    </row>
    <row r="917">
      <c r="A917" s="354"/>
      <c r="B917" s="354"/>
      <c r="C917" s="461"/>
      <c r="D917" s="461"/>
      <c r="E917" s="461"/>
      <c r="F917" s="462"/>
      <c r="G917" s="461"/>
      <c r="H917" s="461"/>
      <c r="I917" s="461"/>
      <c r="J917" s="461"/>
      <c r="K917" s="461"/>
      <c r="L917" s="461"/>
      <c r="M917" s="461"/>
      <c r="N917" s="461"/>
      <c r="O917" s="463"/>
      <c r="P917" s="464"/>
      <c r="Q917" s="464"/>
      <c r="R917" s="461"/>
      <c r="S917" s="461"/>
      <c r="T917" s="354"/>
      <c r="U917" s="354"/>
      <c r="V917" s="465"/>
      <c r="W917" s="354"/>
      <c r="X917" s="354"/>
      <c r="Y917" s="354"/>
      <c r="Z917" s="354"/>
      <c r="AA917" s="354"/>
      <c r="AB917" s="354"/>
      <c r="AC917" s="354"/>
    </row>
    <row r="918">
      <c r="A918" s="354"/>
      <c r="B918" s="354"/>
      <c r="C918" s="461"/>
      <c r="D918" s="461"/>
      <c r="E918" s="461"/>
      <c r="F918" s="462"/>
      <c r="G918" s="461"/>
      <c r="H918" s="461"/>
      <c r="I918" s="461"/>
      <c r="J918" s="461"/>
      <c r="K918" s="461"/>
      <c r="L918" s="461"/>
      <c r="M918" s="461"/>
      <c r="N918" s="461"/>
      <c r="O918" s="463"/>
      <c r="P918" s="464"/>
      <c r="Q918" s="464"/>
      <c r="R918" s="461"/>
      <c r="S918" s="461"/>
      <c r="T918" s="354"/>
      <c r="U918" s="354"/>
      <c r="V918" s="465"/>
      <c r="W918" s="354"/>
      <c r="X918" s="354"/>
      <c r="Y918" s="354"/>
      <c r="Z918" s="354"/>
      <c r="AA918" s="354"/>
      <c r="AB918" s="354"/>
      <c r="AC918" s="354"/>
    </row>
    <row r="919">
      <c r="A919" s="354"/>
      <c r="B919" s="354"/>
      <c r="C919" s="461"/>
      <c r="D919" s="461"/>
      <c r="E919" s="461"/>
      <c r="F919" s="462"/>
      <c r="G919" s="461"/>
      <c r="H919" s="461"/>
      <c r="I919" s="461"/>
      <c r="J919" s="461"/>
      <c r="K919" s="461"/>
      <c r="L919" s="461"/>
      <c r="M919" s="461"/>
      <c r="N919" s="461"/>
      <c r="O919" s="463"/>
      <c r="P919" s="464"/>
      <c r="Q919" s="464"/>
      <c r="R919" s="461"/>
      <c r="S919" s="461"/>
      <c r="T919" s="354"/>
      <c r="U919" s="354"/>
      <c r="V919" s="465"/>
      <c r="W919" s="354"/>
      <c r="X919" s="354"/>
      <c r="Y919" s="354"/>
      <c r="Z919" s="354"/>
      <c r="AA919" s="354"/>
      <c r="AB919" s="354"/>
      <c r="AC919" s="354"/>
    </row>
    <row r="920">
      <c r="A920" s="354"/>
      <c r="B920" s="354"/>
      <c r="C920" s="461"/>
      <c r="D920" s="461"/>
      <c r="E920" s="461"/>
      <c r="F920" s="462"/>
      <c r="G920" s="461"/>
      <c r="H920" s="461"/>
      <c r="I920" s="461"/>
      <c r="J920" s="461"/>
      <c r="K920" s="461"/>
      <c r="L920" s="461"/>
      <c r="M920" s="461"/>
      <c r="N920" s="461"/>
      <c r="O920" s="463"/>
      <c r="P920" s="464"/>
      <c r="Q920" s="464"/>
      <c r="R920" s="461"/>
      <c r="S920" s="461"/>
      <c r="T920" s="354"/>
      <c r="U920" s="354"/>
      <c r="V920" s="465"/>
      <c r="W920" s="354"/>
      <c r="X920" s="354"/>
      <c r="Y920" s="354"/>
      <c r="Z920" s="354"/>
      <c r="AA920" s="354"/>
      <c r="AB920" s="354"/>
      <c r="AC920" s="354"/>
    </row>
    <row r="921">
      <c r="A921" s="354"/>
      <c r="B921" s="354"/>
      <c r="C921" s="461"/>
      <c r="D921" s="461"/>
      <c r="E921" s="461"/>
      <c r="F921" s="462"/>
      <c r="G921" s="461"/>
      <c r="H921" s="461"/>
      <c r="I921" s="461"/>
      <c r="J921" s="461"/>
      <c r="K921" s="461"/>
      <c r="L921" s="461"/>
      <c r="M921" s="461"/>
      <c r="N921" s="461"/>
      <c r="O921" s="463"/>
      <c r="P921" s="464"/>
      <c r="Q921" s="464"/>
      <c r="R921" s="461"/>
      <c r="S921" s="461"/>
      <c r="T921" s="354"/>
      <c r="U921" s="354"/>
      <c r="V921" s="465"/>
      <c r="W921" s="354"/>
      <c r="X921" s="354"/>
      <c r="Y921" s="354"/>
      <c r="Z921" s="354"/>
      <c r="AA921" s="354"/>
      <c r="AB921" s="354"/>
      <c r="AC921" s="354"/>
    </row>
    <row r="922">
      <c r="A922" s="354"/>
      <c r="B922" s="354"/>
      <c r="C922" s="461"/>
      <c r="D922" s="461"/>
      <c r="E922" s="461"/>
      <c r="F922" s="462"/>
      <c r="G922" s="461"/>
      <c r="H922" s="461"/>
      <c r="I922" s="461"/>
      <c r="J922" s="461"/>
      <c r="K922" s="461"/>
      <c r="L922" s="461"/>
      <c r="M922" s="461"/>
      <c r="N922" s="461"/>
      <c r="O922" s="463"/>
      <c r="P922" s="464"/>
      <c r="Q922" s="464"/>
      <c r="R922" s="461"/>
      <c r="S922" s="461"/>
      <c r="T922" s="354"/>
      <c r="U922" s="354"/>
      <c r="V922" s="465"/>
      <c r="W922" s="354"/>
      <c r="X922" s="354"/>
      <c r="Y922" s="354"/>
      <c r="Z922" s="354"/>
      <c r="AA922" s="354"/>
      <c r="AB922" s="354"/>
      <c r="AC922" s="354"/>
    </row>
    <row r="923">
      <c r="A923" s="354"/>
      <c r="B923" s="354"/>
      <c r="C923" s="461"/>
      <c r="D923" s="461"/>
      <c r="E923" s="461"/>
      <c r="F923" s="462"/>
      <c r="G923" s="461"/>
      <c r="H923" s="461"/>
      <c r="I923" s="461"/>
      <c r="J923" s="461"/>
      <c r="K923" s="461"/>
      <c r="L923" s="461"/>
      <c r="M923" s="461"/>
      <c r="N923" s="461"/>
      <c r="O923" s="463"/>
      <c r="P923" s="464"/>
      <c r="Q923" s="464"/>
      <c r="R923" s="461"/>
      <c r="S923" s="461"/>
      <c r="T923" s="354"/>
      <c r="U923" s="354"/>
      <c r="V923" s="465"/>
      <c r="W923" s="354"/>
      <c r="X923" s="354"/>
      <c r="Y923" s="354"/>
      <c r="Z923" s="354"/>
      <c r="AA923" s="354"/>
      <c r="AB923" s="354"/>
      <c r="AC923" s="354"/>
    </row>
    <row r="924">
      <c r="A924" s="354"/>
      <c r="B924" s="354"/>
      <c r="C924" s="461"/>
      <c r="D924" s="461"/>
      <c r="E924" s="461"/>
      <c r="F924" s="462"/>
      <c r="G924" s="461"/>
      <c r="H924" s="461"/>
      <c r="I924" s="461"/>
      <c r="J924" s="461"/>
      <c r="K924" s="461"/>
      <c r="L924" s="461"/>
      <c r="M924" s="461"/>
      <c r="N924" s="461"/>
      <c r="O924" s="463"/>
      <c r="P924" s="464"/>
      <c r="Q924" s="464"/>
      <c r="R924" s="461"/>
      <c r="S924" s="461"/>
      <c r="T924" s="354"/>
      <c r="U924" s="354"/>
      <c r="V924" s="465"/>
      <c r="W924" s="354"/>
      <c r="X924" s="354"/>
      <c r="Y924" s="354"/>
      <c r="Z924" s="354"/>
      <c r="AA924" s="354"/>
      <c r="AB924" s="354"/>
      <c r="AC924" s="354"/>
    </row>
    <row r="925">
      <c r="A925" s="354"/>
      <c r="B925" s="354"/>
      <c r="C925" s="461"/>
      <c r="D925" s="461"/>
      <c r="E925" s="461"/>
      <c r="F925" s="462"/>
      <c r="G925" s="461"/>
      <c r="H925" s="461"/>
      <c r="I925" s="461"/>
      <c r="J925" s="461"/>
      <c r="K925" s="461"/>
      <c r="L925" s="461"/>
      <c r="M925" s="461"/>
      <c r="N925" s="461"/>
      <c r="O925" s="463"/>
      <c r="P925" s="464"/>
      <c r="Q925" s="464"/>
      <c r="R925" s="461"/>
      <c r="S925" s="461"/>
      <c r="T925" s="354"/>
      <c r="U925" s="354"/>
      <c r="V925" s="465"/>
      <c r="W925" s="354"/>
      <c r="X925" s="354"/>
      <c r="Y925" s="354"/>
      <c r="Z925" s="354"/>
      <c r="AA925" s="354"/>
      <c r="AB925" s="354"/>
      <c r="AC925" s="354"/>
    </row>
    <row r="926">
      <c r="A926" s="354"/>
      <c r="B926" s="354"/>
      <c r="C926" s="461"/>
      <c r="D926" s="461"/>
      <c r="E926" s="461"/>
      <c r="F926" s="462"/>
      <c r="G926" s="461"/>
      <c r="H926" s="461"/>
      <c r="I926" s="461"/>
      <c r="J926" s="461"/>
      <c r="K926" s="461"/>
      <c r="L926" s="461"/>
      <c r="M926" s="461"/>
      <c r="N926" s="461"/>
      <c r="O926" s="463"/>
      <c r="P926" s="464"/>
      <c r="Q926" s="464"/>
      <c r="R926" s="461"/>
      <c r="S926" s="461"/>
      <c r="T926" s="354"/>
      <c r="U926" s="354"/>
      <c r="V926" s="465"/>
      <c r="W926" s="354"/>
      <c r="X926" s="354"/>
      <c r="Y926" s="354"/>
      <c r="Z926" s="354"/>
      <c r="AA926" s="354"/>
      <c r="AB926" s="354"/>
      <c r="AC926" s="354"/>
    </row>
    <row r="927">
      <c r="A927" s="354"/>
      <c r="B927" s="354"/>
      <c r="C927" s="461"/>
      <c r="D927" s="461"/>
      <c r="E927" s="461"/>
      <c r="F927" s="462"/>
      <c r="G927" s="461"/>
      <c r="H927" s="461"/>
      <c r="I927" s="461"/>
      <c r="J927" s="461"/>
      <c r="K927" s="461"/>
      <c r="L927" s="461"/>
      <c r="M927" s="461"/>
      <c r="N927" s="461"/>
      <c r="O927" s="463"/>
      <c r="P927" s="464"/>
      <c r="Q927" s="464"/>
      <c r="R927" s="461"/>
      <c r="S927" s="461"/>
      <c r="T927" s="354"/>
      <c r="U927" s="354"/>
      <c r="V927" s="465"/>
      <c r="W927" s="354"/>
      <c r="X927" s="354"/>
      <c r="Y927" s="354"/>
      <c r="Z927" s="354"/>
      <c r="AA927" s="354"/>
      <c r="AB927" s="354"/>
      <c r="AC927" s="354"/>
    </row>
    <row r="928">
      <c r="A928" s="354"/>
      <c r="B928" s="354"/>
      <c r="C928" s="461"/>
      <c r="D928" s="461"/>
      <c r="E928" s="461"/>
      <c r="F928" s="462"/>
      <c r="G928" s="461"/>
      <c r="H928" s="461"/>
      <c r="I928" s="461"/>
      <c r="J928" s="461"/>
      <c r="K928" s="461"/>
      <c r="L928" s="461"/>
      <c r="M928" s="461"/>
      <c r="N928" s="461"/>
      <c r="O928" s="463"/>
      <c r="P928" s="464"/>
      <c r="Q928" s="464"/>
      <c r="R928" s="461"/>
      <c r="S928" s="461"/>
      <c r="T928" s="354"/>
      <c r="U928" s="354"/>
      <c r="V928" s="465"/>
      <c r="W928" s="354"/>
      <c r="X928" s="354"/>
      <c r="Y928" s="354"/>
      <c r="Z928" s="354"/>
      <c r="AA928" s="354"/>
      <c r="AB928" s="354"/>
      <c r="AC928" s="354"/>
    </row>
    <row r="929">
      <c r="A929" s="354"/>
      <c r="B929" s="354"/>
      <c r="C929" s="461"/>
      <c r="D929" s="461"/>
      <c r="E929" s="461"/>
      <c r="F929" s="462"/>
      <c r="G929" s="461"/>
      <c r="H929" s="461"/>
      <c r="I929" s="461"/>
      <c r="J929" s="461"/>
      <c r="K929" s="461"/>
      <c r="L929" s="461"/>
      <c r="M929" s="461"/>
      <c r="N929" s="461"/>
      <c r="O929" s="463"/>
      <c r="P929" s="464"/>
      <c r="Q929" s="464"/>
      <c r="R929" s="461"/>
      <c r="S929" s="461"/>
      <c r="T929" s="354"/>
      <c r="U929" s="354"/>
      <c r="V929" s="465"/>
      <c r="W929" s="354"/>
      <c r="X929" s="354"/>
      <c r="Y929" s="354"/>
      <c r="Z929" s="354"/>
      <c r="AA929" s="354"/>
      <c r="AB929" s="354"/>
      <c r="AC929" s="354"/>
    </row>
    <row r="930">
      <c r="A930" s="354"/>
      <c r="B930" s="354"/>
      <c r="C930" s="461"/>
      <c r="D930" s="461"/>
      <c r="E930" s="461"/>
      <c r="F930" s="462"/>
      <c r="G930" s="461"/>
      <c r="H930" s="461"/>
      <c r="I930" s="461"/>
      <c r="J930" s="461"/>
      <c r="K930" s="461"/>
      <c r="L930" s="461"/>
      <c r="M930" s="461"/>
      <c r="N930" s="461"/>
      <c r="O930" s="463"/>
      <c r="P930" s="464"/>
      <c r="Q930" s="464"/>
      <c r="R930" s="461"/>
      <c r="S930" s="461"/>
      <c r="T930" s="354"/>
      <c r="U930" s="354"/>
      <c r="V930" s="465"/>
      <c r="W930" s="354"/>
      <c r="X930" s="354"/>
      <c r="Y930" s="354"/>
      <c r="Z930" s="354"/>
      <c r="AA930" s="354"/>
      <c r="AB930" s="354"/>
      <c r="AC930" s="354"/>
    </row>
    <row r="931">
      <c r="A931" s="354"/>
      <c r="B931" s="354"/>
      <c r="C931" s="461"/>
      <c r="D931" s="461"/>
      <c r="E931" s="461"/>
      <c r="F931" s="462"/>
      <c r="G931" s="461"/>
      <c r="H931" s="461"/>
      <c r="I931" s="461"/>
      <c r="J931" s="461"/>
      <c r="K931" s="461"/>
      <c r="L931" s="461"/>
      <c r="M931" s="461"/>
      <c r="N931" s="461"/>
      <c r="O931" s="463"/>
      <c r="P931" s="464"/>
      <c r="Q931" s="464"/>
      <c r="R931" s="461"/>
      <c r="S931" s="461"/>
      <c r="T931" s="354"/>
      <c r="U931" s="354"/>
      <c r="V931" s="465"/>
      <c r="W931" s="354"/>
      <c r="X931" s="354"/>
      <c r="Y931" s="354"/>
      <c r="Z931" s="354"/>
      <c r="AA931" s="354"/>
      <c r="AB931" s="354"/>
      <c r="AC931" s="354"/>
    </row>
    <row r="932">
      <c r="A932" s="354"/>
      <c r="B932" s="354"/>
      <c r="C932" s="461"/>
      <c r="D932" s="461"/>
      <c r="E932" s="461"/>
      <c r="F932" s="462"/>
      <c r="G932" s="461"/>
      <c r="H932" s="461"/>
      <c r="I932" s="461"/>
      <c r="J932" s="461"/>
      <c r="K932" s="461"/>
      <c r="L932" s="461"/>
      <c r="M932" s="461"/>
      <c r="N932" s="461"/>
      <c r="O932" s="463"/>
      <c r="P932" s="464"/>
      <c r="Q932" s="464"/>
      <c r="R932" s="461"/>
      <c r="S932" s="461"/>
      <c r="T932" s="354"/>
      <c r="U932" s="354"/>
      <c r="V932" s="465"/>
      <c r="W932" s="354"/>
      <c r="X932" s="354"/>
      <c r="Y932" s="354"/>
      <c r="Z932" s="354"/>
      <c r="AA932" s="354"/>
      <c r="AB932" s="354"/>
      <c r="AC932" s="354"/>
    </row>
    <row r="933">
      <c r="A933" s="354"/>
      <c r="B933" s="354"/>
      <c r="C933" s="461"/>
      <c r="D933" s="461"/>
      <c r="E933" s="461"/>
      <c r="F933" s="462"/>
      <c r="G933" s="461"/>
      <c r="H933" s="461"/>
      <c r="I933" s="461"/>
      <c r="J933" s="461"/>
      <c r="K933" s="461"/>
      <c r="L933" s="461"/>
      <c r="M933" s="461"/>
      <c r="N933" s="461"/>
      <c r="O933" s="463"/>
      <c r="P933" s="464"/>
      <c r="Q933" s="464"/>
      <c r="R933" s="461"/>
      <c r="S933" s="461"/>
      <c r="T933" s="354"/>
      <c r="U933" s="354"/>
      <c r="V933" s="465"/>
      <c r="W933" s="354"/>
      <c r="X933" s="354"/>
      <c r="Y933" s="354"/>
      <c r="Z933" s="354"/>
      <c r="AA933" s="354"/>
      <c r="AB933" s="354"/>
      <c r="AC933" s="354"/>
    </row>
    <row r="934">
      <c r="A934" s="354"/>
      <c r="B934" s="354"/>
      <c r="C934" s="461"/>
      <c r="D934" s="461"/>
      <c r="E934" s="461"/>
      <c r="F934" s="462"/>
      <c r="G934" s="461"/>
      <c r="H934" s="461"/>
      <c r="I934" s="461"/>
      <c r="J934" s="461"/>
      <c r="K934" s="461"/>
      <c r="L934" s="461"/>
      <c r="M934" s="461"/>
      <c r="N934" s="461"/>
      <c r="O934" s="463"/>
      <c r="P934" s="464"/>
      <c r="Q934" s="464"/>
      <c r="R934" s="461"/>
      <c r="S934" s="461"/>
      <c r="T934" s="354"/>
      <c r="U934" s="354"/>
      <c r="V934" s="465"/>
      <c r="W934" s="354"/>
      <c r="X934" s="354"/>
      <c r="Y934" s="354"/>
      <c r="Z934" s="354"/>
      <c r="AA934" s="354"/>
      <c r="AB934" s="354"/>
      <c r="AC934" s="354"/>
    </row>
    <row r="935">
      <c r="A935" s="354"/>
      <c r="B935" s="354"/>
      <c r="C935" s="461"/>
      <c r="D935" s="461"/>
      <c r="E935" s="461"/>
      <c r="F935" s="462"/>
      <c r="G935" s="461"/>
      <c r="H935" s="461"/>
      <c r="I935" s="461"/>
      <c r="J935" s="461"/>
      <c r="K935" s="461"/>
      <c r="L935" s="461"/>
      <c r="M935" s="461"/>
      <c r="N935" s="461"/>
      <c r="O935" s="463"/>
      <c r="P935" s="464"/>
      <c r="Q935" s="464"/>
      <c r="R935" s="461"/>
      <c r="S935" s="461"/>
      <c r="T935" s="354"/>
      <c r="U935" s="354"/>
      <c r="V935" s="465"/>
      <c r="W935" s="354"/>
      <c r="X935" s="354"/>
      <c r="Y935" s="354"/>
      <c r="Z935" s="354"/>
      <c r="AA935" s="354"/>
      <c r="AB935" s="354"/>
      <c r="AC935" s="354"/>
    </row>
    <row r="936">
      <c r="A936" s="354"/>
      <c r="B936" s="354"/>
      <c r="C936" s="461"/>
      <c r="D936" s="461"/>
      <c r="E936" s="461"/>
      <c r="F936" s="462"/>
      <c r="G936" s="461"/>
      <c r="H936" s="461"/>
      <c r="I936" s="461"/>
      <c r="J936" s="461"/>
      <c r="K936" s="461"/>
      <c r="L936" s="461"/>
      <c r="M936" s="461"/>
      <c r="N936" s="461"/>
      <c r="O936" s="463"/>
      <c r="P936" s="464"/>
      <c r="Q936" s="464"/>
      <c r="R936" s="461"/>
      <c r="S936" s="461"/>
      <c r="T936" s="354"/>
      <c r="U936" s="354"/>
      <c r="V936" s="465"/>
      <c r="W936" s="354"/>
      <c r="X936" s="354"/>
      <c r="Y936" s="354"/>
      <c r="Z936" s="354"/>
      <c r="AA936" s="354"/>
      <c r="AB936" s="354"/>
      <c r="AC936" s="354"/>
    </row>
    <row r="937">
      <c r="A937" s="354"/>
      <c r="B937" s="354"/>
      <c r="C937" s="461"/>
      <c r="D937" s="461"/>
      <c r="E937" s="461"/>
      <c r="F937" s="462"/>
      <c r="G937" s="461"/>
      <c r="H937" s="461"/>
      <c r="I937" s="461"/>
      <c r="J937" s="461"/>
      <c r="K937" s="461"/>
      <c r="L937" s="461"/>
      <c r="M937" s="461"/>
      <c r="N937" s="461"/>
      <c r="O937" s="463"/>
      <c r="P937" s="464"/>
      <c r="Q937" s="464"/>
      <c r="R937" s="461"/>
      <c r="S937" s="461"/>
      <c r="T937" s="354"/>
      <c r="U937" s="354"/>
      <c r="V937" s="465"/>
      <c r="W937" s="354"/>
      <c r="X937" s="354"/>
      <c r="Y937" s="354"/>
      <c r="Z937" s="354"/>
      <c r="AA937" s="354"/>
      <c r="AB937" s="354"/>
      <c r="AC937" s="354"/>
    </row>
    <row r="938">
      <c r="A938" s="354"/>
      <c r="B938" s="354"/>
      <c r="C938" s="461"/>
      <c r="D938" s="461"/>
      <c r="E938" s="461"/>
      <c r="F938" s="462"/>
      <c r="G938" s="461"/>
      <c r="H938" s="461"/>
      <c r="I938" s="461"/>
      <c r="J938" s="461"/>
      <c r="K938" s="461"/>
      <c r="L938" s="461"/>
      <c r="M938" s="461"/>
      <c r="N938" s="461"/>
      <c r="O938" s="463"/>
      <c r="P938" s="464"/>
      <c r="Q938" s="464"/>
      <c r="R938" s="461"/>
      <c r="S938" s="461"/>
      <c r="T938" s="354"/>
      <c r="U938" s="354"/>
      <c r="V938" s="465"/>
      <c r="W938" s="354"/>
      <c r="X938" s="354"/>
      <c r="Y938" s="354"/>
      <c r="Z938" s="354"/>
      <c r="AA938" s="354"/>
      <c r="AB938" s="354"/>
      <c r="AC938" s="354"/>
    </row>
    <row r="939">
      <c r="A939" s="354"/>
      <c r="B939" s="354"/>
      <c r="C939" s="461"/>
      <c r="D939" s="461"/>
      <c r="E939" s="461"/>
      <c r="F939" s="462"/>
      <c r="G939" s="461"/>
      <c r="H939" s="461"/>
      <c r="I939" s="461"/>
      <c r="J939" s="461"/>
      <c r="K939" s="461"/>
      <c r="L939" s="461"/>
      <c r="M939" s="461"/>
      <c r="N939" s="461"/>
      <c r="O939" s="463"/>
      <c r="P939" s="464"/>
      <c r="Q939" s="464"/>
      <c r="R939" s="461"/>
      <c r="S939" s="461"/>
      <c r="T939" s="354"/>
      <c r="U939" s="354"/>
      <c r="V939" s="465"/>
      <c r="W939" s="354"/>
      <c r="X939" s="354"/>
      <c r="Y939" s="354"/>
      <c r="Z939" s="354"/>
      <c r="AA939" s="354"/>
      <c r="AB939" s="354"/>
      <c r="AC939" s="354"/>
    </row>
    <row r="940">
      <c r="A940" s="354"/>
      <c r="B940" s="354"/>
      <c r="C940" s="461"/>
      <c r="D940" s="461"/>
      <c r="E940" s="461"/>
      <c r="F940" s="462"/>
      <c r="G940" s="461"/>
      <c r="H940" s="461"/>
      <c r="I940" s="461"/>
      <c r="J940" s="461"/>
      <c r="K940" s="461"/>
      <c r="L940" s="461"/>
      <c r="M940" s="461"/>
      <c r="N940" s="461"/>
      <c r="O940" s="463"/>
      <c r="P940" s="464"/>
      <c r="Q940" s="464"/>
      <c r="R940" s="461"/>
      <c r="S940" s="461"/>
      <c r="T940" s="354"/>
      <c r="U940" s="354"/>
      <c r="V940" s="465"/>
      <c r="W940" s="354"/>
      <c r="X940" s="354"/>
      <c r="Y940" s="354"/>
      <c r="Z940" s="354"/>
      <c r="AA940" s="354"/>
      <c r="AB940" s="354"/>
      <c r="AC940" s="354"/>
    </row>
    <row r="941">
      <c r="A941" s="354"/>
      <c r="B941" s="354"/>
      <c r="C941" s="461"/>
      <c r="D941" s="461"/>
      <c r="E941" s="461"/>
      <c r="F941" s="462"/>
      <c r="G941" s="461"/>
      <c r="H941" s="461"/>
      <c r="I941" s="461"/>
      <c r="J941" s="461"/>
      <c r="K941" s="461"/>
      <c r="L941" s="461"/>
      <c r="M941" s="461"/>
      <c r="N941" s="461"/>
      <c r="O941" s="463"/>
      <c r="P941" s="464"/>
      <c r="Q941" s="464"/>
      <c r="R941" s="461"/>
      <c r="S941" s="461"/>
      <c r="T941" s="354"/>
      <c r="U941" s="354"/>
      <c r="V941" s="465"/>
      <c r="W941" s="354"/>
      <c r="X941" s="354"/>
      <c r="Y941" s="354"/>
      <c r="Z941" s="354"/>
      <c r="AA941" s="354"/>
      <c r="AB941" s="354"/>
      <c r="AC941" s="354"/>
    </row>
    <row r="942">
      <c r="A942" s="354"/>
      <c r="B942" s="354"/>
      <c r="C942" s="461"/>
      <c r="D942" s="461"/>
      <c r="E942" s="461"/>
      <c r="F942" s="462"/>
      <c r="G942" s="461"/>
      <c r="H942" s="461"/>
      <c r="I942" s="461"/>
      <c r="J942" s="461"/>
      <c r="K942" s="461"/>
      <c r="L942" s="461"/>
      <c r="M942" s="461"/>
      <c r="N942" s="461"/>
      <c r="O942" s="463"/>
      <c r="P942" s="464"/>
      <c r="Q942" s="464"/>
      <c r="R942" s="461"/>
      <c r="S942" s="461"/>
      <c r="T942" s="354"/>
      <c r="U942" s="354"/>
      <c r="V942" s="465"/>
      <c r="W942" s="354"/>
      <c r="X942" s="354"/>
      <c r="Y942" s="354"/>
      <c r="Z942" s="354"/>
      <c r="AA942" s="354"/>
      <c r="AB942" s="354"/>
      <c r="AC942" s="354"/>
    </row>
    <row r="943">
      <c r="A943" s="354"/>
      <c r="B943" s="354"/>
      <c r="C943" s="461"/>
      <c r="D943" s="461"/>
      <c r="E943" s="461"/>
      <c r="F943" s="462"/>
      <c r="G943" s="461"/>
      <c r="H943" s="461"/>
      <c r="I943" s="461"/>
      <c r="J943" s="461"/>
      <c r="K943" s="461"/>
      <c r="L943" s="461"/>
      <c r="M943" s="461"/>
      <c r="N943" s="461"/>
      <c r="O943" s="463"/>
      <c r="P943" s="464"/>
      <c r="Q943" s="464"/>
      <c r="R943" s="461"/>
      <c r="S943" s="461"/>
      <c r="T943" s="354"/>
      <c r="U943" s="354"/>
      <c r="V943" s="465"/>
      <c r="W943" s="354"/>
      <c r="X943" s="354"/>
      <c r="Y943" s="354"/>
      <c r="Z943" s="354"/>
      <c r="AA943" s="354"/>
      <c r="AB943" s="354"/>
      <c r="AC943" s="354"/>
    </row>
    <row r="944">
      <c r="A944" s="354"/>
      <c r="B944" s="354"/>
      <c r="C944" s="461"/>
      <c r="D944" s="461"/>
      <c r="E944" s="461"/>
      <c r="F944" s="462"/>
      <c r="G944" s="461"/>
      <c r="H944" s="461"/>
      <c r="I944" s="461"/>
      <c r="J944" s="461"/>
      <c r="K944" s="461"/>
      <c r="L944" s="461"/>
      <c r="M944" s="461"/>
      <c r="N944" s="461"/>
      <c r="O944" s="463"/>
      <c r="P944" s="464"/>
      <c r="Q944" s="464"/>
      <c r="R944" s="461"/>
      <c r="S944" s="461"/>
      <c r="T944" s="354"/>
      <c r="U944" s="354"/>
      <c r="V944" s="465"/>
      <c r="W944" s="354"/>
      <c r="X944" s="354"/>
      <c r="Y944" s="354"/>
      <c r="Z944" s="354"/>
      <c r="AA944" s="354"/>
      <c r="AB944" s="354"/>
      <c r="AC944" s="354"/>
    </row>
    <row r="945">
      <c r="A945" s="354"/>
      <c r="B945" s="354"/>
      <c r="C945" s="461"/>
      <c r="D945" s="461"/>
      <c r="E945" s="461"/>
      <c r="F945" s="462"/>
      <c r="G945" s="461"/>
      <c r="H945" s="461"/>
      <c r="I945" s="461"/>
      <c r="J945" s="461"/>
      <c r="K945" s="461"/>
      <c r="L945" s="461"/>
      <c r="M945" s="461"/>
      <c r="N945" s="461"/>
      <c r="O945" s="463"/>
      <c r="P945" s="464"/>
      <c r="Q945" s="464"/>
      <c r="R945" s="461"/>
      <c r="S945" s="461"/>
      <c r="T945" s="354"/>
      <c r="U945" s="354"/>
      <c r="V945" s="465"/>
      <c r="W945" s="354"/>
      <c r="X945" s="354"/>
      <c r="Y945" s="354"/>
      <c r="Z945" s="354"/>
      <c r="AA945" s="354"/>
      <c r="AB945" s="354"/>
      <c r="AC945" s="354"/>
    </row>
    <row r="946">
      <c r="A946" s="354"/>
      <c r="B946" s="354"/>
      <c r="C946" s="461"/>
      <c r="D946" s="461"/>
      <c r="E946" s="461"/>
      <c r="F946" s="462"/>
      <c r="G946" s="461"/>
      <c r="H946" s="461"/>
      <c r="I946" s="461"/>
      <c r="J946" s="461"/>
      <c r="K946" s="461"/>
      <c r="L946" s="461"/>
      <c r="M946" s="461"/>
      <c r="N946" s="461"/>
      <c r="O946" s="463"/>
      <c r="P946" s="464"/>
      <c r="Q946" s="464"/>
      <c r="R946" s="461"/>
      <c r="S946" s="461"/>
      <c r="T946" s="354"/>
      <c r="U946" s="354"/>
      <c r="V946" s="465"/>
      <c r="W946" s="354"/>
      <c r="X946" s="354"/>
      <c r="Y946" s="354"/>
      <c r="Z946" s="354"/>
      <c r="AA946" s="354"/>
      <c r="AB946" s="354"/>
      <c r="AC946" s="354"/>
    </row>
    <row r="947">
      <c r="A947" s="354"/>
      <c r="B947" s="354"/>
      <c r="C947" s="461"/>
      <c r="D947" s="461"/>
      <c r="E947" s="461"/>
      <c r="F947" s="462"/>
      <c r="G947" s="461"/>
      <c r="H947" s="461"/>
      <c r="I947" s="461"/>
      <c r="J947" s="461"/>
      <c r="K947" s="461"/>
      <c r="L947" s="461"/>
      <c r="M947" s="461"/>
      <c r="N947" s="461"/>
      <c r="O947" s="463"/>
      <c r="P947" s="464"/>
      <c r="Q947" s="464"/>
      <c r="R947" s="461"/>
      <c r="S947" s="461"/>
      <c r="T947" s="354"/>
      <c r="U947" s="354"/>
      <c r="V947" s="465"/>
      <c r="W947" s="354"/>
      <c r="X947" s="354"/>
      <c r="Y947" s="354"/>
      <c r="Z947" s="354"/>
      <c r="AA947" s="354"/>
      <c r="AB947" s="354"/>
      <c r="AC947" s="354"/>
    </row>
    <row r="948">
      <c r="A948" s="354"/>
      <c r="B948" s="354"/>
      <c r="C948" s="461"/>
      <c r="D948" s="461"/>
      <c r="E948" s="461"/>
      <c r="F948" s="462"/>
      <c r="G948" s="461"/>
      <c r="H948" s="461"/>
      <c r="I948" s="461"/>
      <c r="J948" s="461"/>
      <c r="K948" s="461"/>
      <c r="L948" s="461"/>
      <c r="M948" s="461"/>
      <c r="N948" s="461"/>
      <c r="O948" s="463"/>
      <c r="P948" s="464"/>
      <c r="Q948" s="464"/>
      <c r="R948" s="461"/>
      <c r="S948" s="461"/>
      <c r="T948" s="354"/>
      <c r="U948" s="354"/>
      <c r="V948" s="465"/>
      <c r="W948" s="354"/>
      <c r="X948" s="354"/>
      <c r="Y948" s="354"/>
      <c r="Z948" s="354"/>
      <c r="AA948" s="354"/>
      <c r="AB948" s="354"/>
      <c r="AC948" s="354"/>
    </row>
    <row r="949">
      <c r="A949" s="354"/>
      <c r="B949" s="354"/>
      <c r="C949" s="461"/>
      <c r="D949" s="461"/>
      <c r="E949" s="461"/>
      <c r="F949" s="462"/>
      <c r="G949" s="461"/>
      <c r="H949" s="461"/>
      <c r="I949" s="461"/>
      <c r="J949" s="461"/>
      <c r="K949" s="461"/>
      <c r="L949" s="461"/>
      <c r="M949" s="461"/>
      <c r="N949" s="461"/>
      <c r="O949" s="463"/>
      <c r="P949" s="464"/>
      <c r="Q949" s="464"/>
      <c r="R949" s="461"/>
      <c r="S949" s="461"/>
      <c r="T949" s="354"/>
      <c r="U949" s="354"/>
      <c r="V949" s="465"/>
      <c r="W949" s="354"/>
      <c r="X949" s="354"/>
      <c r="Y949" s="354"/>
      <c r="Z949" s="354"/>
      <c r="AA949" s="354"/>
      <c r="AB949" s="354"/>
      <c r="AC949" s="354"/>
    </row>
    <row r="950">
      <c r="A950" s="354"/>
      <c r="B950" s="354"/>
      <c r="C950" s="461"/>
      <c r="D950" s="461"/>
      <c r="E950" s="461"/>
      <c r="F950" s="462"/>
      <c r="G950" s="461"/>
      <c r="H950" s="461"/>
      <c r="I950" s="461"/>
      <c r="J950" s="461"/>
      <c r="K950" s="461"/>
      <c r="L950" s="461"/>
      <c r="M950" s="461"/>
      <c r="N950" s="461"/>
      <c r="O950" s="463"/>
      <c r="P950" s="464"/>
      <c r="Q950" s="464"/>
      <c r="R950" s="461"/>
      <c r="S950" s="461"/>
      <c r="T950" s="354"/>
      <c r="U950" s="354"/>
      <c r="V950" s="465"/>
      <c r="W950" s="354"/>
      <c r="X950" s="354"/>
      <c r="Y950" s="354"/>
      <c r="Z950" s="354"/>
      <c r="AA950" s="354"/>
      <c r="AB950" s="354"/>
      <c r="AC950" s="354"/>
    </row>
    <row r="951">
      <c r="A951" s="354"/>
      <c r="B951" s="354"/>
      <c r="C951" s="461"/>
      <c r="D951" s="461"/>
      <c r="E951" s="461"/>
      <c r="F951" s="462"/>
      <c r="G951" s="461"/>
      <c r="H951" s="461"/>
      <c r="I951" s="461"/>
      <c r="J951" s="461"/>
      <c r="K951" s="461"/>
      <c r="L951" s="461"/>
      <c r="M951" s="461"/>
      <c r="N951" s="461"/>
      <c r="O951" s="463"/>
      <c r="P951" s="464"/>
      <c r="Q951" s="464"/>
      <c r="R951" s="461"/>
      <c r="S951" s="461"/>
      <c r="T951" s="354"/>
      <c r="U951" s="354"/>
      <c r="V951" s="465"/>
      <c r="W951" s="354"/>
      <c r="X951" s="354"/>
      <c r="Y951" s="354"/>
      <c r="Z951" s="354"/>
      <c r="AA951" s="354"/>
      <c r="AB951" s="354"/>
      <c r="AC951" s="354"/>
    </row>
    <row r="952">
      <c r="A952" s="354"/>
      <c r="B952" s="354"/>
      <c r="C952" s="461"/>
      <c r="D952" s="461"/>
      <c r="E952" s="461"/>
      <c r="F952" s="462"/>
      <c r="G952" s="461"/>
      <c r="H952" s="461"/>
      <c r="I952" s="461"/>
      <c r="J952" s="461"/>
      <c r="K952" s="461"/>
      <c r="L952" s="461"/>
      <c r="M952" s="461"/>
      <c r="N952" s="461"/>
      <c r="O952" s="463"/>
      <c r="P952" s="464"/>
      <c r="Q952" s="464"/>
      <c r="R952" s="461"/>
      <c r="S952" s="461"/>
      <c r="T952" s="354"/>
      <c r="U952" s="354"/>
      <c r="V952" s="465"/>
      <c r="W952" s="354"/>
      <c r="X952" s="354"/>
      <c r="Y952" s="354"/>
      <c r="Z952" s="354"/>
      <c r="AA952" s="354"/>
      <c r="AB952" s="354"/>
      <c r="AC952" s="354"/>
    </row>
    <row r="953">
      <c r="A953" s="354"/>
      <c r="B953" s="354"/>
      <c r="C953" s="461"/>
      <c r="D953" s="461"/>
      <c r="E953" s="461"/>
      <c r="F953" s="462"/>
      <c r="G953" s="461"/>
      <c r="H953" s="461"/>
      <c r="I953" s="461"/>
      <c r="J953" s="461"/>
      <c r="K953" s="461"/>
      <c r="L953" s="461"/>
      <c r="M953" s="461"/>
      <c r="N953" s="461"/>
      <c r="O953" s="463"/>
      <c r="P953" s="464"/>
      <c r="Q953" s="464"/>
      <c r="R953" s="461"/>
      <c r="S953" s="461"/>
      <c r="T953" s="354"/>
      <c r="U953" s="354"/>
      <c r="V953" s="465"/>
      <c r="W953" s="354"/>
      <c r="X953" s="354"/>
      <c r="Y953" s="354"/>
      <c r="Z953" s="354"/>
      <c r="AA953" s="354"/>
      <c r="AB953" s="354"/>
      <c r="AC953" s="354"/>
    </row>
    <row r="954">
      <c r="A954" s="354"/>
      <c r="B954" s="354"/>
      <c r="C954" s="461"/>
      <c r="D954" s="461"/>
      <c r="E954" s="461"/>
      <c r="F954" s="462"/>
      <c r="G954" s="461"/>
      <c r="H954" s="461"/>
      <c r="I954" s="461"/>
      <c r="J954" s="461"/>
      <c r="K954" s="461"/>
      <c r="L954" s="461"/>
      <c r="M954" s="461"/>
      <c r="N954" s="461"/>
      <c r="O954" s="463"/>
      <c r="P954" s="464"/>
      <c r="Q954" s="464"/>
      <c r="R954" s="461"/>
      <c r="S954" s="461"/>
      <c r="T954" s="354"/>
      <c r="U954" s="354"/>
      <c r="V954" s="465"/>
      <c r="W954" s="354"/>
      <c r="X954" s="354"/>
      <c r="Y954" s="354"/>
      <c r="Z954" s="354"/>
      <c r="AA954" s="354"/>
      <c r="AB954" s="354"/>
      <c r="AC954" s="354"/>
    </row>
    <row r="955">
      <c r="A955" s="354"/>
      <c r="B955" s="354"/>
      <c r="C955" s="461"/>
      <c r="D955" s="461"/>
      <c r="E955" s="461"/>
      <c r="F955" s="462"/>
      <c r="G955" s="461"/>
      <c r="H955" s="461"/>
      <c r="I955" s="461"/>
      <c r="J955" s="461"/>
      <c r="K955" s="461"/>
      <c r="L955" s="461"/>
      <c r="M955" s="461"/>
      <c r="N955" s="461"/>
      <c r="O955" s="463"/>
      <c r="P955" s="464"/>
      <c r="Q955" s="464"/>
      <c r="R955" s="461"/>
      <c r="S955" s="461"/>
      <c r="T955" s="354"/>
      <c r="U955" s="354"/>
      <c r="V955" s="465"/>
      <c r="W955" s="354"/>
      <c r="X955" s="354"/>
      <c r="Y955" s="354"/>
      <c r="Z955" s="354"/>
      <c r="AA955" s="354"/>
      <c r="AB955" s="354"/>
      <c r="AC955" s="354"/>
    </row>
    <row r="956">
      <c r="A956" s="354"/>
      <c r="B956" s="354"/>
      <c r="C956" s="461"/>
      <c r="D956" s="461"/>
      <c r="E956" s="461"/>
      <c r="F956" s="462"/>
      <c r="G956" s="461"/>
      <c r="H956" s="461"/>
      <c r="I956" s="461"/>
      <c r="J956" s="461"/>
      <c r="K956" s="461"/>
      <c r="L956" s="461"/>
      <c r="M956" s="461"/>
      <c r="N956" s="461"/>
      <c r="O956" s="463"/>
      <c r="P956" s="464"/>
      <c r="Q956" s="464"/>
      <c r="R956" s="461"/>
      <c r="S956" s="461"/>
      <c r="T956" s="354"/>
      <c r="U956" s="354"/>
      <c r="V956" s="465"/>
      <c r="W956" s="354"/>
      <c r="X956" s="354"/>
      <c r="Y956" s="354"/>
      <c r="Z956" s="354"/>
      <c r="AA956" s="354"/>
      <c r="AB956" s="354"/>
      <c r="AC956" s="354"/>
    </row>
    <row r="957">
      <c r="A957" s="354"/>
      <c r="B957" s="354"/>
      <c r="C957" s="461"/>
      <c r="D957" s="461"/>
      <c r="E957" s="461"/>
      <c r="F957" s="462"/>
      <c r="G957" s="461"/>
      <c r="H957" s="461"/>
      <c r="I957" s="461"/>
      <c r="J957" s="461"/>
      <c r="K957" s="461"/>
      <c r="L957" s="461"/>
      <c r="M957" s="461"/>
      <c r="N957" s="461"/>
      <c r="O957" s="463"/>
      <c r="P957" s="464"/>
      <c r="Q957" s="464"/>
      <c r="R957" s="461"/>
      <c r="S957" s="461"/>
      <c r="T957" s="354"/>
      <c r="U957" s="354"/>
      <c r="V957" s="465"/>
      <c r="W957" s="354"/>
      <c r="X957" s="354"/>
      <c r="Y957" s="354"/>
      <c r="Z957" s="354"/>
      <c r="AA957" s="354"/>
      <c r="AB957" s="354"/>
      <c r="AC957" s="354"/>
    </row>
    <row r="958">
      <c r="A958" s="354"/>
      <c r="B958" s="354"/>
      <c r="C958" s="461"/>
      <c r="D958" s="461"/>
      <c r="E958" s="461"/>
      <c r="F958" s="462"/>
      <c r="G958" s="461"/>
      <c r="H958" s="461"/>
      <c r="I958" s="461"/>
      <c r="J958" s="461"/>
      <c r="K958" s="461"/>
      <c r="L958" s="461"/>
      <c r="M958" s="461"/>
      <c r="N958" s="461"/>
      <c r="O958" s="463"/>
      <c r="P958" s="464"/>
      <c r="Q958" s="464"/>
      <c r="R958" s="461"/>
      <c r="S958" s="461"/>
      <c r="T958" s="354"/>
      <c r="U958" s="354"/>
      <c r="V958" s="465"/>
      <c r="W958" s="354"/>
      <c r="X958" s="354"/>
      <c r="Y958" s="354"/>
      <c r="Z958" s="354"/>
      <c r="AA958" s="354"/>
      <c r="AB958" s="354"/>
      <c r="AC958" s="354"/>
    </row>
    <row r="959">
      <c r="A959" s="354"/>
      <c r="B959" s="354"/>
      <c r="C959" s="461"/>
      <c r="D959" s="461"/>
      <c r="E959" s="461"/>
      <c r="F959" s="462"/>
      <c r="G959" s="461"/>
      <c r="H959" s="461"/>
      <c r="I959" s="461"/>
      <c r="J959" s="461"/>
      <c r="K959" s="461"/>
      <c r="L959" s="461"/>
      <c r="M959" s="461"/>
      <c r="N959" s="461"/>
      <c r="O959" s="463"/>
      <c r="P959" s="464"/>
      <c r="Q959" s="464"/>
      <c r="R959" s="461"/>
      <c r="S959" s="461"/>
      <c r="T959" s="354"/>
      <c r="U959" s="354"/>
      <c r="V959" s="465"/>
      <c r="W959" s="354"/>
      <c r="X959" s="354"/>
      <c r="Y959" s="354"/>
      <c r="Z959" s="354"/>
      <c r="AA959" s="354"/>
      <c r="AB959" s="354"/>
      <c r="AC959" s="354"/>
    </row>
    <row r="960">
      <c r="A960" s="354"/>
      <c r="B960" s="354"/>
      <c r="C960" s="461"/>
      <c r="D960" s="461"/>
      <c r="E960" s="461"/>
      <c r="F960" s="462"/>
      <c r="G960" s="461"/>
      <c r="H960" s="461"/>
      <c r="I960" s="461"/>
      <c r="J960" s="461"/>
      <c r="K960" s="461"/>
      <c r="L960" s="461"/>
      <c r="M960" s="461"/>
      <c r="N960" s="461"/>
      <c r="O960" s="463"/>
      <c r="P960" s="464"/>
      <c r="Q960" s="464"/>
      <c r="R960" s="461"/>
      <c r="S960" s="461"/>
      <c r="T960" s="354"/>
      <c r="U960" s="354"/>
      <c r="V960" s="465"/>
      <c r="W960" s="354"/>
      <c r="X960" s="354"/>
      <c r="Y960" s="354"/>
      <c r="Z960" s="354"/>
      <c r="AA960" s="354"/>
      <c r="AB960" s="354"/>
      <c r="AC960" s="354"/>
    </row>
    <row r="961">
      <c r="A961" s="354"/>
      <c r="B961" s="354"/>
      <c r="C961" s="461"/>
      <c r="D961" s="461"/>
      <c r="E961" s="461"/>
      <c r="F961" s="462"/>
      <c r="G961" s="461"/>
      <c r="H961" s="461"/>
      <c r="I961" s="461"/>
      <c r="J961" s="461"/>
      <c r="K961" s="461"/>
      <c r="L961" s="461"/>
      <c r="M961" s="461"/>
      <c r="N961" s="461"/>
      <c r="O961" s="463"/>
      <c r="P961" s="464"/>
      <c r="Q961" s="464"/>
      <c r="R961" s="461"/>
      <c r="S961" s="461"/>
      <c r="T961" s="354"/>
      <c r="U961" s="354"/>
      <c r="V961" s="465"/>
      <c r="W961" s="354"/>
      <c r="X961" s="354"/>
      <c r="Y961" s="354"/>
      <c r="Z961" s="354"/>
      <c r="AA961" s="354"/>
      <c r="AB961" s="354"/>
      <c r="AC961" s="354"/>
    </row>
    <row r="962">
      <c r="A962" s="354"/>
      <c r="B962" s="354"/>
      <c r="C962" s="461"/>
      <c r="D962" s="461"/>
      <c r="E962" s="461"/>
      <c r="F962" s="462"/>
      <c r="G962" s="461"/>
      <c r="H962" s="461"/>
      <c r="I962" s="461"/>
      <c r="J962" s="461"/>
      <c r="K962" s="461"/>
      <c r="L962" s="461"/>
      <c r="M962" s="461"/>
      <c r="N962" s="461"/>
      <c r="O962" s="463"/>
      <c r="P962" s="464"/>
      <c r="Q962" s="464"/>
      <c r="R962" s="461"/>
      <c r="S962" s="461"/>
      <c r="T962" s="354"/>
      <c r="U962" s="354"/>
      <c r="V962" s="465"/>
      <c r="W962" s="354"/>
      <c r="X962" s="354"/>
      <c r="Y962" s="354"/>
      <c r="Z962" s="354"/>
      <c r="AA962" s="354"/>
      <c r="AB962" s="354"/>
      <c r="AC962" s="354"/>
    </row>
    <row r="963">
      <c r="A963" s="354"/>
      <c r="B963" s="354"/>
      <c r="C963" s="461"/>
      <c r="D963" s="461"/>
      <c r="E963" s="461"/>
      <c r="F963" s="462"/>
      <c r="G963" s="461"/>
      <c r="H963" s="461"/>
      <c r="I963" s="461"/>
      <c r="J963" s="461"/>
      <c r="K963" s="461"/>
      <c r="L963" s="461"/>
      <c r="M963" s="461"/>
      <c r="N963" s="461"/>
      <c r="O963" s="463"/>
      <c r="P963" s="464"/>
      <c r="Q963" s="464"/>
      <c r="R963" s="461"/>
      <c r="S963" s="461"/>
      <c r="T963" s="354"/>
      <c r="U963" s="354"/>
      <c r="V963" s="465"/>
      <c r="W963" s="354"/>
      <c r="X963" s="354"/>
      <c r="Y963" s="354"/>
      <c r="Z963" s="354"/>
      <c r="AA963" s="354"/>
      <c r="AB963" s="354"/>
      <c r="AC963" s="354"/>
    </row>
    <row r="964">
      <c r="A964" s="354"/>
      <c r="B964" s="354"/>
      <c r="C964" s="461"/>
      <c r="D964" s="461"/>
      <c r="E964" s="461"/>
      <c r="F964" s="462"/>
      <c r="G964" s="461"/>
      <c r="H964" s="461"/>
      <c r="I964" s="461"/>
      <c r="J964" s="461"/>
      <c r="K964" s="461"/>
      <c r="L964" s="461"/>
      <c r="M964" s="461"/>
      <c r="N964" s="461"/>
      <c r="O964" s="463"/>
      <c r="P964" s="464"/>
      <c r="Q964" s="464"/>
      <c r="R964" s="461"/>
      <c r="S964" s="461"/>
      <c r="T964" s="354"/>
      <c r="U964" s="354"/>
      <c r="V964" s="465"/>
      <c r="W964" s="354"/>
      <c r="X964" s="354"/>
      <c r="Y964" s="354"/>
      <c r="Z964" s="354"/>
      <c r="AA964" s="354"/>
      <c r="AB964" s="354"/>
      <c r="AC964" s="354"/>
    </row>
    <row r="965">
      <c r="A965" s="354"/>
      <c r="B965" s="354"/>
      <c r="C965" s="461"/>
      <c r="D965" s="461"/>
      <c r="E965" s="461"/>
      <c r="F965" s="462"/>
      <c r="G965" s="461"/>
      <c r="H965" s="461"/>
      <c r="I965" s="461"/>
      <c r="J965" s="461"/>
      <c r="K965" s="461"/>
      <c r="L965" s="461"/>
      <c r="M965" s="461"/>
      <c r="N965" s="461"/>
      <c r="O965" s="463"/>
      <c r="P965" s="464"/>
      <c r="Q965" s="464"/>
      <c r="R965" s="461"/>
      <c r="S965" s="461"/>
      <c r="T965" s="354"/>
      <c r="U965" s="354"/>
      <c r="V965" s="465"/>
      <c r="W965" s="354"/>
      <c r="X965" s="354"/>
      <c r="Y965" s="354"/>
      <c r="Z965" s="354"/>
      <c r="AA965" s="354"/>
      <c r="AB965" s="354"/>
      <c r="AC965" s="354"/>
    </row>
    <row r="966">
      <c r="A966" s="354"/>
      <c r="B966" s="354"/>
      <c r="C966" s="461"/>
      <c r="D966" s="461"/>
      <c r="E966" s="461"/>
      <c r="F966" s="462"/>
      <c r="G966" s="461"/>
      <c r="H966" s="461"/>
      <c r="I966" s="461"/>
      <c r="J966" s="461"/>
      <c r="K966" s="461"/>
      <c r="L966" s="461"/>
      <c r="M966" s="461"/>
      <c r="N966" s="461"/>
      <c r="O966" s="463"/>
      <c r="P966" s="464"/>
      <c r="Q966" s="464"/>
      <c r="R966" s="461"/>
      <c r="S966" s="461"/>
      <c r="T966" s="354"/>
      <c r="U966" s="354"/>
      <c r="V966" s="465"/>
      <c r="W966" s="354"/>
      <c r="X966" s="354"/>
      <c r="Y966" s="354"/>
      <c r="Z966" s="354"/>
      <c r="AA966" s="354"/>
      <c r="AB966" s="354"/>
      <c r="AC966" s="354"/>
    </row>
    <row r="967">
      <c r="A967" s="354"/>
      <c r="B967" s="354"/>
      <c r="C967" s="461"/>
      <c r="D967" s="461"/>
      <c r="E967" s="461"/>
      <c r="F967" s="462"/>
      <c r="G967" s="461"/>
      <c r="H967" s="461"/>
      <c r="I967" s="461"/>
      <c r="J967" s="461"/>
      <c r="K967" s="461"/>
      <c r="L967" s="461"/>
      <c r="M967" s="461"/>
      <c r="N967" s="461"/>
      <c r="O967" s="463"/>
      <c r="P967" s="464"/>
      <c r="Q967" s="464"/>
      <c r="R967" s="461"/>
      <c r="S967" s="461"/>
      <c r="T967" s="354"/>
      <c r="U967" s="354"/>
      <c r="V967" s="465"/>
      <c r="W967" s="354"/>
      <c r="X967" s="354"/>
      <c r="Y967" s="354"/>
      <c r="Z967" s="354"/>
      <c r="AA967" s="354"/>
      <c r="AB967" s="354"/>
      <c r="AC967" s="354"/>
    </row>
    <row r="968">
      <c r="A968" s="354"/>
      <c r="B968" s="354"/>
      <c r="C968" s="461"/>
      <c r="D968" s="461"/>
      <c r="E968" s="461"/>
      <c r="F968" s="462"/>
      <c r="G968" s="461"/>
      <c r="H968" s="461"/>
      <c r="I968" s="461"/>
      <c r="J968" s="461"/>
      <c r="K968" s="461"/>
      <c r="L968" s="461"/>
      <c r="M968" s="461"/>
      <c r="N968" s="461"/>
      <c r="O968" s="463"/>
      <c r="P968" s="464"/>
      <c r="Q968" s="464"/>
      <c r="R968" s="461"/>
      <c r="S968" s="461"/>
      <c r="T968" s="354"/>
      <c r="U968" s="354"/>
      <c r="V968" s="465"/>
      <c r="W968" s="354"/>
      <c r="X968" s="354"/>
      <c r="Y968" s="354"/>
      <c r="Z968" s="354"/>
      <c r="AA968" s="354"/>
      <c r="AB968" s="354"/>
      <c r="AC968" s="354"/>
    </row>
    <row r="969">
      <c r="A969" s="354"/>
      <c r="B969" s="354"/>
      <c r="C969" s="461"/>
      <c r="D969" s="461"/>
      <c r="E969" s="461"/>
      <c r="F969" s="462"/>
      <c r="G969" s="461"/>
      <c r="H969" s="461"/>
      <c r="I969" s="461"/>
      <c r="J969" s="461"/>
      <c r="K969" s="461"/>
      <c r="L969" s="461"/>
      <c r="M969" s="461"/>
      <c r="N969" s="461"/>
      <c r="O969" s="463"/>
      <c r="P969" s="464"/>
      <c r="Q969" s="464"/>
      <c r="R969" s="461"/>
      <c r="S969" s="461"/>
      <c r="T969" s="354"/>
      <c r="U969" s="354"/>
      <c r="V969" s="465"/>
      <c r="W969" s="354"/>
      <c r="X969" s="354"/>
      <c r="Y969" s="354"/>
      <c r="Z969" s="354"/>
      <c r="AA969" s="354"/>
      <c r="AB969" s="354"/>
      <c r="AC969" s="354"/>
    </row>
    <row r="970">
      <c r="A970" s="354"/>
      <c r="B970" s="354"/>
      <c r="C970" s="461"/>
      <c r="D970" s="461"/>
      <c r="E970" s="461"/>
      <c r="F970" s="462"/>
      <c r="G970" s="461"/>
      <c r="H970" s="461"/>
      <c r="I970" s="461"/>
      <c r="J970" s="461"/>
      <c r="K970" s="461"/>
      <c r="L970" s="461"/>
      <c r="M970" s="461"/>
      <c r="N970" s="461"/>
      <c r="O970" s="463"/>
      <c r="P970" s="464"/>
      <c r="Q970" s="464"/>
      <c r="R970" s="461"/>
      <c r="S970" s="461"/>
      <c r="T970" s="354"/>
      <c r="U970" s="354"/>
      <c r="V970" s="465"/>
      <c r="W970" s="354"/>
      <c r="X970" s="354"/>
      <c r="Y970" s="354"/>
      <c r="Z970" s="354"/>
      <c r="AA970" s="354"/>
      <c r="AB970" s="354"/>
      <c r="AC970" s="354"/>
    </row>
    <row r="971">
      <c r="A971" s="354"/>
      <c r="B971" s="354"/>
      <c r="C971" s="461"/>
      <c r="D971" s="461"/>
      <c r="E971" s="461"/>
      <c r="F971" s="462"/>
      <c r="G971" s="461"/>
      <c r="H971" s="461"/>
      <c r="I971" s="461"/>
      <c r="J971" s="461"/>
      <c r="K971" s="461"/>
      <c r="L971" s="461"/>
      <c r="M971" s="461"/>
      <c r="N971" s="461"/>
      <c r="O971" s="463"/>
      <c r="P971" s="464"/>
      <c r="Q971" s="464"/>
      <c r="R971" s="461"/>
      <c r="S971" s="461"/>
      <c r="T971" s="354"/>
      <c r="U971" s="354"/>
      <c r="V971" s="465"/>
      <c r="W971" s="354"/>
      <c r="X971" s="354"/>
      <c r="Y971" s="354"/>
      <c r="Z971" s="354"/>
      <c r="AA971" s="354"/>
      <c r="AB971" s="354"/>
      <c r="AC971" s="354"/>
    </row>
    <row r="972">
      <c r="A972" s="354"/>
      <c r="B972" s="354"/>
      <c r="C972" s="461"/>
      <c r="D972" s="461"/>
      <c r="E972" s="461"/>
      <c r="F972" s="462"/>
      <c r="G972" s="461"/>
      <c r="H972" s="461"/>
      <c r="I972" s="461"/>
      <c r="J972" s="461"/>
      <c r="K972" s="461"/>
      <c r="L972" s="461"/>
      <c r="M972" s="461"/>
      <c r="N972" s="461"/>
      <c r="O972" s="463"/>
      <c r="P972" s="464"/>
      <c r="Q972" s="464"/>
      <c r="R972" s="461"/>
      <c r="S972" s="461"/>
      <c r="T972" s="354"/>
      <c r="U972" s="354"/>
      <c r="V972" s="465"/>
      <c r="W972" s="354"/>
      <c r="X972" s="354"/>
      <c r="Y972" s="354"/>
      <c r="Z972" s="354"/>
      <c r="AA972" s="354"/>
      <c r="AB972" s="354"/>
      <c r="AC972" s="354"/>
    </row>
    <row r="973">
      <c r="A973" s="354"/>
      <c r="B973" s="354"/>
      <c r="C973" s="461"/>
      <c r="D973" s="461"/>
      <c r="E973" s="461"/>
      <c r="F973" s="462"/>
      <c r="G973" s="461"/>
      <c r="H973" s="461"/>
      <c r="I973" s="461"/>
      <c r="J973" s="461"/>
      <c r="K973" s="461"/>
      <c r="L973" s="461"/>
      <c r="M973" s="461"/>
      <c r="N973" s="461"/>
      <c r="O973" s="463"/>
      <c r="P973" s="464"/>
      <c r="Q973" s="464"/>
      <c r="R973" s="461"/>
      <c r="S973" s="461"/>
      <c r="T973" s="354"/>
      <c r="U973" s="354"/>
      <c r="V973" s="465"/>
      <c r="W973" s="354"/>
      <c r="X973" s="354"/>
      <c r="Y973" s="354"/>
      <c r="Z973" s="354"/>
      <c r="AA973" s="354"/>
      <c r="AB973" s="354"/>
      <c r="AC973" s="354"/>
    </row>
    <row r="974">
      <c r="A974" s="354"/>
      <c r="B974" s="354"/>
      <c r="C974" s="461"/>
      <c r="D974" s="461"/>
      <c r="E974" s="461"/>
      <c r="F974" s="462"/>
      <c r="G974" s="461"/>
      <c r="H974" s="461"/>
      <c r="I974" s="461"/>
      <c r="J974" s="461"/>
      <c r="K974" s="461"/>
      <c r="L974" s="461"/>
      <c r="M974" s="461"/>
      <c r="N974" s="461"/>
      <c r="O974" s="463"/>
      <c r="P974" s="464"/>
      <c r="Q974" s="464"/>
      <c r="R974" s="461"/>
      <c r="S974" s="461"/>
      <c r="T974" s="354"/>
      <c r="U974" s="354"/>
      <c r="V974" s="465"/>
      <c r="W974" s="354"/>
      <c r="X974" s="354"/>
      <c r="Y974" s="354"/>
      <c r="Z974" s="354"/>
      <c r="AA974" s="354"/>
      <c r="AB974" s="354"/>
      <c r="AC974" s="354"/>
    </row>
    <row r="975">
      <c r="A975" s="354"/>
      <c r="B975" s="354"/>
      <c r="C975" s="461"/>
      <c r="D975" s="461"/>
      <c r="E975" s="461"/>
      <c r="F975" s="462"/>
      <c r="G975" s="461"/>
      <c r="H975" s="461"/>
      <c r="I975" s="461"/>
      <c r="J975" s="461"/>
      <c r="K975" s="461"/>
      <c r="L975" s="461"/>
      <c r="M975" s="461"/>
      <c r="N975" s="461"/>
      <c r="O975" s="463"/>
      <c r="P975" s="464"/>
      <c r="Q975" s="464"/>
      <c r="R975" s="461"/>
      <c r="S975" s="461"/>
      <c r="T975" s="354"/>
      <c r="U975" s="354"/>
      <c r="V975" s="465"/>
      <c r="W975" s="354"/>
      <c r="X975" s="354"/>
      <c r="Y975" s="354"/>
      <c r="Z975" s="354"/>
      <c r="AA975" s="354"/>
      <c r="AB975" s="354"/>
      <c r="AC975" s="354"/>
    </row>
    <row r="976">
      <c r="A976" s="354"/>
      <c r="B976" s="354"/>
      <c r="C976" s="461"/>
      <c r="D976" s="461"/>
      <c r="E976" s="461"/>
      <c r="F976" s="462"/>
      <c r="G976" s="461"/>
      <c r="H976" s="461"/>
      <c r="I976" s="461"/>
      <c r="J976" s="461"/>
      <c r="K976" s="461"/>
      <c r="L976" s="461"/>
      <c r="M976" s="461"/>
      <c r="N976" s="461"/>
      <c r="O976" s="463"/>
      <c r="P976" s="464"/>
      <c r="Q976" s="464"/>
      <c r="R976" s="461"/>
      <c r="S976" s="461"/>
      <c r="T976" s="354"/>
      <c r="U976" s="354"/>
      <c r="V976" s="465"/>
      <c r="W976" s="354"/>
      <c r="X976" s="354"/>
      <c r="Y976" s="354"/>
      <c r="Z976" s="354"/>
      <c r="AA976" s="354"/>
      <c r="AB976" s="354"/>
      <c r="AC976" s="354"/>
    </row>
    <row r="977">
      <c r="A977" s="354"/>
      <c r="B977" s="354"/>
      <c r="C977" s="461"/>
      <c r="D977" s="461"/>
      <c r="E977" s="461"/>
      <c r="F977" s="462"/>
      <c r="G977" s="461"/>
      <c r="H977" s="461"/>
      <c r="I977" s="461"/>
      <c r="J977" s="461"/>
      <c r="K977" s="461"/>
      <c r="L977" s="461"/>
      <c r="M977" s="461"/>
      <c r="N977" s="461"/>
      <c r="O977" s="463"/>
      <c r="P977" s="464"/>
      <c r="Q977" s="464"/>
      <c r="R977" s="461"/>
      <c r="S977" s="461"/>
      <c r="T977" s="354"/>
      <c r="U977" s="354"/>
      <c r="V977" s="465"/>
      <c r="W977" s="354"/>
      <c r="X977" s="354"/>
      <c r="Y977" s="354"/>
      <c r="Z977" s="354"/>
      <c r="AA977" s="354"/>
      <c r="AB977" s="354"/>
      <c r="AC977" s="354"/>
    </row>
    <row r="978">
      <c r="A978" s="354"/>
      <c r="B978" s="354"/>
      <c r="C978" s="461"/>
      <c r="D978" s="461"/>
      <c r="E978" s="461"/>
      <c r="F978" s="462"/>
      <c r="G978" s="461"/>
      <c r="H978" s="461"/>
      <c r="I978" s="461"/>
      <c r="J978" s="461"/>
      <c r="K978" s="461"/>
      <c r="L978" s="461"/>
      <c r="M978" s="461"/>
      <c r="N978" s="461"/>
      <c r="O978" s="463"/>
      <c r="P978" s="464"/>
      <c r="Q978" s="464"/>
      <c r="R978" s="461"/>
      <c r="S978" s="461"/>
      <c r="T978" s="354"/>
      <c r="U978" s="354"/>
      <c r="V978" s="465"/>
      <c r="W978" s="354"/>
      <c r="X978" s="354"/>
      <c r="Y978" s="354"/>
      <c r="Z978" s="354"/>
      <c r="AA978" s="354"/>
      <c r="AB978" s="354"/>
      <c r="AC978" s="354"/>
    </row>
    <row r="979">
      <c r="A979" s="354"/>
      <c r="B979" s="354"/>
      <c r="C979" s="461"/>
      <c r="D979" s="461"/>
      <c r="E979" s="461"/>
      <c r="F979" s="462"/>
      <c r="G979" s="461"/>
      <c r="H979" s="461"/>
      <c r="I979" s="461"/>
      <c r="J979" s="461"/>
      <c r="K979" s="461"/>
      <c r="L979" s="461"/>
      <c r="M979" s="461"/>
      <c r="N979" s="461"/>
      <c r="O979" s="463"/>
      <c r="P979" s="464"/>
      <c r="Q979" s="464"/>
      <c r="R979" s="461"/>
      <c r="S979" s="461"/>
      <c r="T979" s="354"/>
      <c r="U979" s="354"/>
      <c r="V979" s="465"/>
      <c r="W979" s="354"/>
      <c r="X979" s="354"/>
      <c r="Y979" s="354"/>
      <c r="Z979" s="354"/>
      <c r="AA979" s="354"/>
      <c r="AB979" s="354"/>
      <c r="AC979" s="354"/>
    </row>
    <row r="980">
      <c r="A980" s="354"/>
      <c r="B980" s="354"/>
      <c r="C980" s="461"/>
      <c r="D980" s="461"/>
      <c r="E980" s="461"/>
      <c r="F980" s="462"/>
      <c r="G980" s="461"/>
      <c r="H980" s="461"/>
      <c r="I980" s="461"/>
      <c r="J980" s="461"/>
      <c r="K980" s="461"/>
      <c r="L980" s="461"/>
      <c r="M980" s="461"/>
      <c r="N980" s="461"/>
      <c r="O980" s="463"/>
      <c r="P980" s="464"/>
      <c r="Q980" s="464"/>
      <c r="R980" s="461"/>
      <c r="S980" s="461"/>
      <c r="T980" s="354"/>
      <c r="U980" s="354"/>
      <c r="V980" s="465"/>
      <c r="W980" s="354"/>
      <c r="X980" s="354"/>
      <c r="Y980" s="354"/>
      <c r="Z980" s="354"/>
      <c r="AA980" s="354"/>
      <c r="AB980" s="354"/>
      <c r="AC980" s="354"/>
    </row>
    <row r="981">
      <c r="A981" s="354"/>
      <c r="B981" s="354"/>
      <c r="C981" s="461"/>
      <c r="D981" s="461"/>
      <c r="E981" s="461"/>
      <c r="F981" s="462"/>
      <c r="G981" s="461"/>
      <c r="H981" s="461"/>
      <c r="I981" s="461"/>
      <c r="J981" s="461"/>
      <c r="K981" s="461"/>
      <c r="L981" s="461"/>
      <c r="M981" s="461"/>
      <c r="N981" s="461"/>
      <c r="O981" s="463"/>
      <c r="P981" s="464"/>
      <c r="Q981" s="464"/>
      <c r="R981" s="461"/>
      <c r="S981" s="461"/>
      <c r="T981" s="354"/>
      <c r="U981" s="354"/>
      <c r="V981" s="465"/>
      <c r="W981" s="354"/>
      <c r="X981" s="354"/>
      <c r="Y981" s="354"/>
      <c r="Z981" s="354"/>
      <c r="AA981" s="354"/>
      <c r="AB981" s="354"/>
      <c r="AC981" s="354"/>
    </row>
    <row r="982">
      <c r="A982" s="354"/>
      <c r="B982" s="354"/>
      <c r="C982" s="461"/>
      <c r="D982" s="461"/>
      <c r="E982" s="461"/>
      <c r="F982" s="462"/>
      <c r="G982" s="461"/>
      <c r="H982" s="461"/>
      <c r="I982" s="461"/>
      <c r="J982" s="461"/>
      <c r="K982" s="461"/>
      <c r="L982" s="461"/>
      <c r="M982" s="461"/>
      <c r="N982" s="461"/>
      <c r="O982" s="463"/>
      <c r="P982" s="464"/>
      <c r="Q982" s="464"/>
      <c r="R982" s="461"/>
      <c r="S982" s="461"/>
      <c r="T982" s="354"/>
      <c r="U982" s="354"/>
      <c r="V982" s="465"/>
      <c r="W982" s="354"/>
      <c r="X982" s="354"/>
      <c r="Y982" s="354"/>
      <c r="Z982" s="354"/>
      <c r="AA982" s="354"/>
      <c r="AB982" s="354"/>
      <c r="AC982" s="354"/>
    </row>
    <row r="983">
      <c r="A983" s="354"/>
      <c r="B983" s="354"/>
      <c r="C983" s="461"/>
      <c r="D983" s="461"/>
      <c r="E983" s="461"/>
      <c r="F983" s="462"/>
      <c r="G983" s="461"/>
      <c r="H983" s="461"/>
      <c r="I983" s="461"/>
      <c r="J983" s="461"/>
      <c r="K983" s="461"/>
      <c r="L983" s="461"/>
      <c r="M983" s="461"/>
      <c r="N983" s="461"/>
      <c r="O983" s="463"/>
      <c r="P983" s="464"/>
      <c r="Q983" s="464"/>
      <c r="R983" s="461"/>
      <c r="S983" s="461"/>
      <c r="T983" s="354"/>
      <c r="U983" s="354"/>
      <c r="V983" s="465"/>
      <c r="W983" s="354"/>
      <c r="X983" s="354"/>
      <c r="Y983" s="354"/>
      <c r="Z983" s="354"/>
      <c r="AA983" s="354"/>
      <c r="AB983" s="354"/>
      <c r="AC983" s="354"/>
    </row>
    <row r="984">
      <c r="A984" s="354"/>
      <c r="B984" s="354"/>
      <c r="C984" s="461"/>
      <c r="D984" s="461"/>
      <c r="E984" s="461"/>
      <c r="F984" s="462"/>
      <c r="G984" s="461"/>
      <c r="H984" s="461"/>
      <c r="I984" s="461"/>
      <c r="J984" s="461"/>
      <c r="K984" s="461"/>
      <c r="L984" s="461"/>
      <c r="M984" s="461"/>
      <c r="N984" s="461"/>
      <c r="O984" s="463"/>
      <c r="P984" s="464"/>
      <c r="Q984" s="464"/>
      <c r="R984" s="461"/>
      <c r="S984" s="461"/>
      <c r="T984" s="354"/>
      <c r="U984" s="354"/>
      <c r="V984" s="465"/>
      <c r="W984" s="354"/>
      <c r="X984" s="354"/>
      <c r="Y984" s="354"/>
      <c r="Z984" s="354"/>
      <c r="AA984" s="354"/>
      <c r="AB984" s="354"/>
      <c r="AC984" s="354"/>
    </row>
    <row r="985">
      <c r="A985" s="354"/>
      <c r="B985" s="354"/>
      <c r="C985" s="461"/>
      <c r="D985" s="461"/>
      <c r="E985" s="461"/>
      <c r="F985" s="462"/>
      <c r="G985" s="461"/>
      <c r="H985" s="461"/>
      <c r="I985" s="461"/>
      <c r="J985" s="461"/>
      <c r="K985" s="461"/>
      <c r="L985" s="461"/>
      <c r="M985" s="461"/>
      <c r="N985" s="461"/>
      <c r="O985" s="463"/>
      <c r="P985" s="464"/>
      <c r="Q985" s="464"/>
      <c r="R985" s="461"/>
      <c r="S985" s="461"/>
      <c r="T985" s="354"/>
      <c r="U985" s="354"/>
      <c r="V985" s="465"/>
      <c r="W985" s="354"/>
      <c r="X985" s="354"/>
      <c r="Y985" s="354"/>
      <c r="Z985" s="354"/>
      <c r="AA985" s="354"/>
      <c r="AB985" s="354"/>
      <c r="AC985" s="354"/>
    </row>
    <row r="986">
      <c r="A986" s="354"/>
      <c r="B986" s="354"/>
      <c r="C986" s="461"/>
      <c r="D986" s="461"/>
      <c r="E986" s="461"/>
      <c r="F986" s="462"/>
      <c r="G986" s="461"/>
      <c r="H986" s="461"/>
      <c r="I986" s="461"/>
      <c r="J986" s="461"/>
      <c r="K986" s="461"/>
      <c r="L986" s="461"/>
      <c r="M986" s="461"/>
      <c r="N986" s="461"/>
      <c r="O986" s="463"/>
      <c r="P986" s="464"/>
      <c r="Q986" s="464"/>
      <c r="R986" s="461"/>
      <c r="S986" s="461"/>
      <c r="T986" s="354"/>
      <c r="U986" s="354"/>
      <c r="V986" s="465"/>
      <c r="W986" s="354"/>
      <c r="X986" s="354"/>
      <c r="Y986" s="354"/>
      <c r="Z986" s="354"/>
      <c r="AA986" s="354"/>
      <c r="AB986" s="354"/>
      <c r="AC986" s="354"/>
    </row>
    <row r="987">
      <c r="A987" s="354"/>
      <c r="B987" s="354"/>
      <c r="C987" s="461"/>
      <c r="D987" s="461"/>
      <c r="E987" s="461"/>
      <c r="F987" s="462"/>
      <c r="G987" s="461"/>
      <c r="H987" s="461"/>
      <c r="I987" s="461"/>
      <c r="J987" s="461"/>
      <c r="K987" s="461"/>
      <c r="L987" s="461"/>
      <c r="M987" s="461"/>
      <c r="N987" s="461"/>
      <c r="O987" s="463"/>
      <c r="P987" s="464"/>
      <c r="Q987" s="464"/>
      <c r="R987" s="461"/>
      <c r="S987" s="461"/>
      <c r="T987" s="354"/>
      <c r="U987" s="354"/>
      <c r="V987" s="465"/>
      <c r="W987" s="354"/>
      <c r="X987" s="354"/>
      <c r="Y987" s="354"/>
      <c r="Z987" s="354"/>
      <c r="AA987" s="354"/>
      <c r="AB987" s="354"/>
      <c r="AC987" s="354"/>
    </row>
    <row r="988">
      <c r="A988" s="354"/>
      <c r="B988" s="354"/>
      <c r="C988" s="461"/>
      <c r="D988" s="461"/>
      <c r="E988" s="461"/>
      <c r="F988" s="462"/>
      <c r="G988" s="461"/>
      <c r="H988" s="461"/>
      <c r="I988" s="461"/>
      <c r="J988" s="461"/>
      <c r="K988" s="461"/>
      <c r="L988" s="461"/>
      <c r="M988" s="461"/>
      <c r="N988" s="461"/>
      <c r="O988" s="463"/>
      <c r="P988" s="464"/>
      <c r="Q988" s="464"/>
      <c r="R988" s="461"/>
      <c r="S988" s="461"/>
      <c r="T988" s="354"/>
      <c r="U988" s="354"/>
      <c r="V988" s="465"/>
      <c r="W988" s="354"/>
      <c r="X988" s="354"/>
      <c r="Y988" s="354"/>
      <c r="Z988" s="354"/>
      <c r="AA988" s="354"/>
      <c r="AB988" s="354"/>
      <c r="AC988" s="354"/>
    </row>
    <row r="989">
      <c r="A989" s="354"/>
      <c r="B989" s="354"/>
      <c r="C989" s="461"/>
      <c r="D989" s="461"/>
      <c r="E989" s="461"/>
      <c r="F989" s="462"/>
      <c r="G989" s="461"/>
      <c r="H989" s="461"/>
      <c r="I989" s="461"/>
      <c r="J989" s="461"/>
      <c r="K989" s="461"/>
      <c r="L989" s="461"/>
      <c r="M989" s="461"/>
      <c r="N989" s="461"/>
      <c r="O989" s="463"/>
      <c r="P989" s="464"/>
      <c r="Q989" s="464"/>
      <c r="R989" s="461"/>
      <c r="S989" s="461"/>
      <c r="T989" s="354"/>
      <c r="U989" s="354"/>
      <c r="V989" s="465"/>
      <c r="W989" s="354"/>
      <c r="X989" s="354"/>
      <c r="Y989" s="354"/>
      <c r="Z989" s="354"/>
      <c r="AA989" s="354"/>
      <c r="AB989" s="354"/>
      <c r="AC989" s="354"/>
    </row>
    <row r="990">
      <c r="A990" s="354"/>
      <c r="B990" s="354"/>
      <c r="C990" s="461"/>
      <c r="D990" s="461"/>
      <c r="E990" s="461"/>
      <c r="F990" s="462"/>
      <c r="G990" s="461"/>
      <c r="H990" s="461"/>
      <c r="I990" s="461"/>
      <c r="J990" s="461"/>
      <c r="K990" s="461"/>
      <c r="L990" s="461"/>
      <c r="M990" s="461"/>
      <c r="N990" s="461"/>
      <c r="O990" s="463"/>
      <c r="P990" s="464"/>
      <c r="Q990" s="464"/>
      <c r="R990" s="461"/>
      <c r="S990" s="461"/>
      <c r="T990" s="354"/>
      <c r="U990" s="354"/>
      <c r="V990" s="465"/>
      <c r="W990" s="354"/>
      <c r="X990" s="354"/>
      <c r="Y990" s="354"/>
      <c r="Z990" s="354"/>
      <c r="AA990" s="354"/>
      <c r="AB990" s="354"/>
      <c r="AC990" s="354"/>
    </row>
    <row r="991">
      <c r="A991" s="354"/>
      <c r="B991" s="354"/>
      <c r="C991" s="461"/>
      <c r="D991" s="461"/>
      <c r="E991" s="461"/>
      <c r="F991" s="462"/>
      <c r="G991" s="461"/>
      <c r="H991" s="461"/>
      <c r="I991" s="461"/>
      <c r="J991" s="461"/>
      <c r="K991" s="461"/>
      <c r="L991" s="461"/>
      <c r="M991" s="461"/>
      <c r="N991" s="461"/>
      <c r="O991" s="463"/>
      <c r="P991" s="464"/>
      <c r="Q991" s="464"/>
      <c r="R991" s="461"/>
      <c r="S991" s="461"/>
      <c r="T991" s="354"/>
      <c r="U991" s="354"/>
      <c r="V991" s="465"/>
      <c r="W991" s="354"/>
      <c r="X991" s="354"/>
      <c r="Y991" s="354"/>
      <c r="Z991" s="354"/>
      <c r="AA991" s="354"/>
      <c r="AB991" s="354"/>
      <c r="AC991" s="354"/>
    </row>
    <row r="992">
      <c r="A992" s="354"/>
      <c r="B992" s="354"/>
      <c r="C992" s="461"/>
      <c r="D992" s="461"/>
      <c r="E992" s="461"/>
      <c r="F992" s="462"/>
      <c r="G992" s="461"/>
      <c r="H992" s="461"/>
      <c r="I992" s="461"/>
      <c r="J992" s="461"/>
      <c r="K992" s="461"/>
      <c r="L992" s="461"/>
      <c r="M992" s="461"/>
      <c r="N992" s="461"/>
      <c r="O992" s="463"/>
      <c r="P992" s="464"/>
      <c r="Q992" s="464"/>
      <c r="R992" s="461"/>
      <c r="S992" s="461"/>
      <c r="T992" s="354"/>
      <c r="U992" s="354"/>
      <c r="V992" s="465"/>
      <c r="W992" s="354"/>
      <c r="X992" s="354"/>
      <c r="Y992" s="354"/>
      <c r="Z992" s="354"/>
      <c r="AA992" s="354"/>
      <c r="AB992" s="354"/>
      <c r="AC992" s="354"/>
    </row>
    <row r="993">
      <c r="A993" s="354"/>
      <c r="B993" s="354"/>
      <c r="C993" s="461"/>
      <c r="D993" s="461"/>
      <c r="E993" s="461"/>
      <c r="F993" s="462"/>
      <c r="G993" s="461"/>
      <c r="H993" s="461"/>
      <c r="I993" s="461"/>
      <c r="J993" s="461"/>
      <c r="K993" s="461"/>
      <c r="L993" s="461"/>
      <c r="M993" s="461"/>
      <c r="N993" s="461"/>
      <c r="O993" s="463"/>
      <c r="P993" s="464"/>
      <c r="Q993" s="464"/>
      <c r="R993" s="461"/>
      <c r="S993" s="461"/>
      <c r="T993" s="354"/>
      <c r="U993" s="354"/>
      <c r="V993" s="465"/>
      <c r="W993" s="354"/>
      <c r="X993" s="354"/>
      <c r="Y993" s="354"/>
      <c r="Z993" s="354"/>
      <c r="AA993" s="354"/>
      <c r="AB993" s="354"/>
      <c r="AC993" s="354"/>
    </row>
    <row r="994">
      <c r="A994" s="354"/>
      <c r="B994" s="354"/>
      <c r="C994" s="461"/>
      <c r="D994" s="461"/>
      <c r="E994" s="461"/>
      <c r="F994" s="462"/>
      <c r="G994" s="461"/>
      <c r="H994" s="461"/>
      <c r="I994" s="461"/>
      <c r="J994" s="461"/>
      <c r="K994" s="461"/>
      <c r="L994" s="461"/>
      <c r="M994" s="461"/>
      <c r="N994" s="461"/>
      <c r="O994" s="463"/>
      <c r="P994" s="464"/>
      <c r="Q994" s="464"/>
      <c r="R994" s="461"/>
      <c r="S994" s="461"/>
      <c r="T994" s="354"/>
      <c r="U994" s="354"/>
      <c r="V994" s="465"/>
      <c r="W994" s="354"/>
      <c r="X994" s="354"/>
      <c r="Y994" s="354"/>
      <c r="Z994" s="354"/>
      <c r="AA994" s="354"/>
      <c r="AB994" s="354"/>
      <c r="AC994" s="354"/>
    </row>
    <row r="995">
      <c r="A995" s="354"/>
      <c r="B995" s="354"/>
      <c r="C995" s="461"/>
      <c r="D995" s="461"/>
      <c r="E995" s="461"/>
      <c r="F995" s="462"/>
      <c r="G995" s="461"/>
      <c r="H995" s="461"/>
      <c r="I995" s="461"/>
      <c r="J995" s="461"/>
      <c r="K995" s="461"/>
      <c r="L995" s="461"/>
      <c r="M995" s="461"/>
      <c r="N995" s="461"/>
      <c r="O995" s="463"/>
      <c r="P995" s="464"/>
      <c r="Q995" s="464"/>
      <c r="R995" s="461"/>
      <c r="S995" s="461"/>
      <c r="T995" s="354"/>
      <c r="U995" s="354"/>
      <c r="V995" s="465"/>
      <c r="W995" s="354"/>
      <c r="X995" s="354"/>
      <c r="Y995" s="354"/>
      <c r="Z995" s="354"/>
      <c r="AA995" s="354"/>
      <c r="AB995" s="354"/>
      <c r="AC995" s="354"/>
    </row>
    <row r="996">
      <c r="A996" s="354"/>
      <c r="B996" s="354"/>
      <c r="C996" s="461"/>
      <c r="D996" s="461"/>
      <c r="E996" s="461"/>
      <c r="F996" s="462"/>
      <c r="G996" s="461"/>
      <c r="H996" s="461"/>
      <c r="I996" s="461"/>
      <c r="J996" s="461"/>
      <c r="K996" s="461"/>
      <c r="L996" s="461"/>
      <c r="M996" s="461"/>
      <c r="N996" s="461"/>
      <c r="O996" s="463"/>
      <c r="P996" s="464"/>
      <c r="Q996" s="464"/>
      <c r="R996" s="461"/>
      <c r="S996" s="461"/>
      <c r="T996" s="354"/>
      <c r="U996" s="354"/>
      <c r="V996" s="465"/>
      <c r="W996" s="354"/>
      <c r="X996" s="354"/>
      <c r="Y996" s="354"/>
      <c r="Z996" s="354"/>
      <c r="AA996" s="354"/>
      <c r="AB996" s="354"/>
      <c r="AC996" s="354"/>
    </row>
    <row r="997">
      <c r="A997" s="354"/>
      <c r="B997" s="354"/>
      <c r="C997" s="461"/>
      <c r="D997" s="461"/>
      <c r="E997" s="461"/>
      <c r="F997" s="462"/>
      <c r="G997" s="461"/>
      <c r="H997" s="461"/>
      <c r="I997" s="461"/>
      <c r="J997" s="461"/>
      <c r="K997" s="461"/>
      <c r="L997" s="461"/>
      <c r="M997" s="461"/>
      <c r="N997" s="461"/>
      <c r="O997" s="463"/>
      <c r="P997" s="464"/>
      <c r="Q997" s="464"/>
      <c r="R997" s="461"/>
      <c r="S997" s="461"/>
      <c r="T997" s="354"/>
      <c r="U997" s="354"/>
      <c r="V997" s="465"/>
      <c r="W997" s="354"/>
      <c r="X997" s="354"/>
      <c r="Y997" s="354"/>
      <c r="Z997" s="354"/>
      <c r="AA997" s="354"/>
      <c r="AB997" s="354"/>
      <c r="AC997" s="354"/>
    </row>
    <row r="998">
      <c r="A998" s="354"/>
      <c r="B998" s="354"/>
      <c r="C998" s="461"/>
      <c r="D998" s="461"/>
      <c r="E998" s="461"/>
      <c r="F998" s="462"/>
      <c r="G998" s="461"/>
      <c r="H998" s="461"/>
      <c r="I998" s="461"/>
      <c r="J998" s="461"/>
      <c r="K998" s="461"/>
      <c r="L998" s="461"/>
      <c r="M998" s="461"/>
      <c r="N998" s="461"/>
      <c r="O998" s="463"/>
      <c r="P998" s="464"/>
      <c r="Q998" s="464"/>
      <c r="R998" s="461"/>
      <c r="S998" s="461"/>
      <c r="T998" s="354"/>
      <c r="U998" s="354"/>
      <c r="V998" s="465"/>
      <c r="W998" s="354"/>
      <c r="X998" s="354"/>
      <c r="Y998" s="354"/>
      <c r="Z998" s="354"/>
      <c r="AA998" s="354"/>
      <c r="AB998" s="354"/>
      <c r="AC998" s="354"/>
    </row>
    <row r="999">
      <c r="A999" s="354"/>
      <c r="B999" s="354"/>
      <c r="C999" s="461"/>
      <c r="D999" s="461"/>
      <c r="E999" s="461"/>
      <c r="F999" s="462"/>
      <c r="G999" s="461"/>
      <c r="H999" s="461"/>
      <c r="I999" s="461"/>
      <c r="J999" s="461"/>
      <c r="K999" s="461"/>
      <c r="L999" s="461"/>
      <c r="M999" s="461"/>
      <c r="N999" s="461"/>
      <c r="O999" s="463"/>
      <c r="P999" s="464"/>
      <c r="Q999" s="464"/>
      <c r="R999" s="461"/>
      <c r="S999" s="461"/>
      <c r="T999" s="354"/>
      <c r="U999" s="354"/>
      <c r="V999" s="465"/>
      <c r="W999" s="354"/>
      <c r="X999" s="354"/>
      <c r="Y999" s="354"/>
      <c r="Z999" s="354"/>
      <c r="AA999" s="354"/>
      <c r="AB999" s="354"/>
      <c r="AC999" s="354"/>
    </row>
    <row r="1000">
      <c r="A1000" s="354"/>
      <c r="B1000" s="354"/>
      <c r="C1000" s="461"/>
      <c r="D1000" s="461"/>
      <c r="E1000" s="461"/>
      <c r="F1000" s="462"/>
      <c r="G1000" s="461"/>
      <c r="H1000" s="461"/>
      <c r="I1000" s="461"/>
      <c r="J1000" s="461"/>
      <c r="K1000" s="461"/>
      <c r="L1000" s="461"/>
      <c r="M1000" s="461"/>
      <c r="N1000" s="461"/>
      <c r="O1000" s="463"/>
      <c r="P1000" s="464"/>
      <c r="Q1000" s="464"/>
      <c r="R1000" s="461"/>
      <c r="S1000" s="461"/>
      <c r="T1000" s="354"/>
      <c r="U1000" s="354"/>
      <c r="V1000" s="465"/>
      <c r="W1000" s="354"/>
      <c r="X1000" s="354"/>
      <c r="Y1000" s="354"/>
      <c r="Z1000" s="354"/>
      <c r="AA1000" s="354"/>
      <c r="AB1000" s="354"/>
      <c r="AC1000" s="354"/>
    </row>
    <row r="1001">
      <c r="A1001" s="354"/>
      <c r="B1001" s="354"/>
      <c r="C1001" s="461"/>
      <c r="D1001" s="461"/>
      <c r="E1001" s="461"/>
      <c r="F1001" s="462"/>
      <c r="G1001" s="461"/>
      <c r="H1001" s="461"/>
      <c r="I1001" s="461"/>
      <c r="J1001" s="461"/>
      <c r="K1001" s="461"/>
      <c r="L1001" s="461"/>
      <c r="M1001" s="461"/>
      <c r="N1001" s="461"/>
      <c r="O1001" s="463"/>
      <c r="P1001" s="464"/>
      <c r="Q1001" s="464"/>
      <c r="R1001" s="461"/>
      <c r="S1001" s="461"/>
      <c r="T1001" s="354"/>
      <c r="U1001" s="354"/>
      <c r="V1001" s="465"/>
      <c r="W1001" s="354"/>
      <c r="X1001" s="354"/>
      <c r="Y1001" s="354"/>
      <c r="Z1001" s="354"/>
      <c r="AA1001" s="354"/>
      <c r="AB1001" s="354"/>
      <c r="AC1001" s="354"/>
    </row>
    <row r="1002">
      <c r="A1002" s="354"/>
      <c r="B1002" s="354"/>
      <c r="C1002" s="461"/>
      <c r="D1002" s="461"/>
      <c r="E1002" s="461"/>
      <c r="F1002" s="462"/>
      <c r="G1002" s="461"/>
      <c r="H1002" s="461"/>
      <c r="I1002" s="461"/>
      <c r="J1002" s="461"/>
      <c r="K1002" s="461"/>
      <c r="L1002" s="461"/>
      <c r="M1002" s="461"/>
      <c r="N1002" s="461"/>
      <c r="O1002" s="463"/>
      <c r="P1002" s="464"/>
      <c r="Q1002" s="464"/>
      <c r="R1002" s="461"/>
      <c r="S1002" s="461"/>
      <c r="T1002" s="354"/>
      <c r="U1002" s="354"/>
      <c r="V1002" s="465"/>
      <c r="W1002" s="354"/>
      <c r="X1002" s="354"/>
      <c r="Y1002" s="354"/>
      <c r="Z1002" s="354"/>
      <c r="AA1002" s="354"/>
      <c r="AB1002" s="354"/>
      <c r="AC1002" s="354"/>
    </row>
    <row r="1003">
      <c r="A1003" s="354"/>
      <c r="B1003" s="354"/>
      <c r="C1003" s="461"/>
      <c r="D1003" s="461"/>
      <c r="E1003" s="461"/>
      <c r="F1003" s="462"/>
      <c r="G1003" s="461"/>
      <c r="H1003" s="461"/>
      <c r="I1003" s="461"/>
      <c r="J1003" s="461"/>
      <c r="K1003" s="461"/>
      <c r="L1003" s="461"/>
      <c r="M1003" s="461"/>
      <c r="N1003" s="461"/>
      <c r="O1003" s="463"/>
      <c r="P1003" s="464"/>
      <c r="Q1003" s="464"/>
      <c r="R1003" s="461"/>
      <c r="S1003" s="461"/>
      <c r="T1003" s="354"/>
      <c r="U1003" s="354"/>
      <c r="V1003" s="465"/>
      <c r="W1003" s="354"/>
      <c r="X1003" s="354"/>
      <c r="Y1003" s="354"/>
      <c r="Z1003" s="354"/>
      <c r="AA1003" s="354"/>
      <c r="AB1003" s="354"/>
      <c r="AC1003" s="354"/>
    </row>
    <row r="1004">
      <c r="A1004" s="354"/>
      <c r="B1004" s="354"/>
      <c r="C1004" s="461"/>
      <c r="D1004" s="461"/>
      <c r="E1004" s="461"/>
      <c r="F1004" s="462"/>
      <c r="G1004" s="461"/>
      <c r="H1004" s="461"/>
      <c r="I1004" s="461"/>
      <c r="J1004" s="461"/>
      <c r="K1004" s="461"/>
      <c r="L1004" s="461"/>
      <c r="M1004" s="461"/>
      <c r="N1004" s="461"/>
      <c r="O1004" s="463"/>
      <c r="P1004" s="464"/>
      <c r="Q1004" s="464"/>
      <c r="R1004" s="461"/>
      <c r="S1004" s="461"/>
      <c r="T1004" s="354"/>
      <c r="U1004" s="354"/>
      <c r="V1004" s="465"/>
      <c r="W1004" s="354"/>
      <c r="X1004" s="354"/>
      <c r="Y1004" s="354"/>
      <c r="Z1004" s="354"/>
      <c r="AA1004" s="354"/>
      <c r="AB1004" s="354"/>
      <c r="AC1004" s="354"/>
    </row>
    <row r="1005">
      <c r="A1005" s="354"/>
      <c r="B1005" s="354"/>
      <c r="C1005" s="461"/>
      <c r="D1005" s="461"/>
      <c r="E1005" s="461"/>
      <c r="F1005" s="462"/>
      <c r="G1005" s="461"/>
      <c r="H1005" s="461"/>
      <c r="I1005" s="461"/>
      <c r="J1005" s="461"/>
      <c r="K1005" s="461"/>
      <c r="L1005" s="461"/>
      <c r="M1005" s="461"/>
      <c r="N1005" s="461"/>
      <c r="O1005" s="463"/>
      <c r="P1005" s="464"/>
      <c r="Q1005" s="464"/>
      <c r="R1005" s="461"/>
      <c r="S1005" s="461"/>
      <c r="T1005" s="354"/>
      <c r="U1005" s="354"/>
      <c r="V1005" s="465"/>
      <c r="W1005" s="354"/>
      <c r="X1005" s="354"/>
      <c r="Y1005" s="354"/>
      <c r="Z1005" s="354"/>
      <c r="AA1005" s="354"/>
      <c r="AB1005" s="354"/>
      <c r="AC1005" s="354"/>
    </row>
    <row r="1006">
      <c r="A1006" s="354"/>
      <c r="B1006" s="354"/>
      <c r="C1006" s="461"/>
      <c r="D1006" s="461"/>
      <c r="E1006" s="461"/>
      <c r="F1006" s="462"/>
      <c r="G1006" s="461"/>
      <c r="H1006" s="461"/>
      <c r="I1006" s="461"/>
      <c r="J1006" s="461"/>
      <c r="K1006" s="461"/>
      <c r="L1006" s="461"/>
      <c r="M1006" s="461"/>
      <c r="N1006" s="461"/>
      <c r="O1006" s="463"/>
      <c r="P1006" s="464"/>
      <c r="Q1006" s="464"/>
      <c r="R1006" s="461"/>
      <c r="S1006" s="461"/>
      <c r="T1006" s="354"/>
      <c r="U1006" s="354"/>
      <c r="V1006" s="465"/>
      <c r="W1006" s="354"/>
      <c r="X1006" s="354"/>
      <c r="Y1006" s="354"/>
      <c r="Z1006" s="354"/>
      <c r="AA1006" s="354"/>
      <c r="AB1006" s="354"/>
      <c r="AC1006" s="354"/>
    </row>
    <row r="1007">
      <c r="A1007" s="354"/>
      <c r="B1007" s="354"/>
      <c r="C1007" s="461"/>
      <c r="D1007" s="461"/>
      <c r="E1007" s="461"/>
      <c r="F1007" s="462"/>
      <c r="G1007" s="461"/>
      <c r="H1007" s="461"/>
      <c r="I1007" s="461"/>
      <c r="J1007" s="461"/>
      <c r="K1007" s="461"/>
      <c r="L1007" s="461"/>
      <c r="M1007" s="461"/>
      <c r="N1007" s="461"/>
      <c r="O1007" s="463"/>
      <c r="P1007" s="464"/>
      <c r="Q1007" s="464"/>
      <c r="R1007" s="461"/>
      <c r="S1007" s="461"/>
      <c r="T1007" s="354"/>
      <c r="U1007" s="354"/>
      <c r="V1007" s="465"/>
      <c r="W1007" s="354"/>
      <c r="X1007" s="354"/>
      <c r="Y1007" s="354"/>
      <c r="Z1007" s="354"/>
      <c r="AA1007" s="354"/>
      <c r="AB1007" s="354"/>
      <c r="AC1007" s="354"/>
    </row>
    <row r="1008">
      <c r="A1008" s="354"/>
      <c r="B1008" s="354"/>
      <c r="C1008" s="461"/>
      <c r="D1008" s="461"/>
      <c r="E1008" s="461"/>
      <c r="F1008" s="462"/>
      <c r="G1008" s="461"/>
      <c r="H1008" s="461"/>
      <c r="I1008" s="461"/>
      <c r="J1008" s="461"/>
      <c r="K1008" s="461"/>
      <c r="L1008" s="461"/>
      <c r="M1008" s="461"/>
      <c r="N1008" s="461"/>
      <c r="O1008" s="463"/>
      <c r="P1008" s="464"/>
      <c r="Q1008" s="464"/>
      <c r="R1008" s="461"/>
      <c r="S1008" s="461"/>
      <c r="T1008" s="354"/>
      <c r="U1008" s="354"/>
      <c r="V1008" s="465"/>
      <c r="W1008" s="354"/>
      <c r="X1008" s="354"/>
      <c r="Y1008" s="354"/>
      <c r="Z1008" s="354"/>
      <c r="AA1008" s="354"/>
      <c r="AB1008" s="354"/>
      <c r="AC1008" s="354"/>
    </row>
    <row r="1009">
      <c r="A1009" s="354"/>
      <c r="B1009" s="354"/>
      <c r="C1009" s="461"/>
      <c r="D1009" s="461"/>
      <c r="E1009" s="461"/>
      <c r="F1009" s="462"/>
      <c r="G1009" s="461"/>
      <c r="H1009" s="461"/>
      <c r="I1009" s="461"/>
      <c r="J1009" s="461"/>
      <c r="K1009" s="461"/>
      <c r="L1009" s="461"/>
      <c r="M1009" s="461"/>
      <c r="N1009" s="461"/>
      <c r="O1009" s="463"/>
      <c r="P1009" s="464"/>
      <c r="Q1009" s="464"/>
      <c r="R1009" s="461"/>
      <c r="S1009" s="461"/>
      <c r="T1009" s="354"/>
      <c r="U1009" s="354"/>
      <c r="V1009" s="465"/>
      <c r="W1009" s="354"/>
      <c r="X1009" s="354"/>
      <c r="Y1009" s="354"/>
      <c r="Z1009" s="354"/>
      <c r="AA1009" s="354"/>
      <c r="AB1009" s="354"/>
      <c r="AC1009" s="354"/>
    </row>
    <row r="1010">
      <c r="A1010" s="354"/>
      <c r="B1010" s="354"/>
      <c r="C1010" s="461"/>
      <c r="D1010" s="461"/>
      <c r="E1010" s="461"/>
      <c r="F1010" s="462"/>
      <c r="G1010" s="461"/>
      <c r="H1010" s="461"/>
      <c r="I1010" s="461"/>
      <c r="J1010" s="461"/>
      <c r="K1010" s="461"/>
      <c r="L1010" s="461"/>
      <c r="M1010" s="461"/>
      <c r="N1010" s="461"/>
      <c r="O1010" s="463"/>
      <c r="P1010" s="464"/>
      <c r="Q1010" s="464"/>
      <c r="R1010" s="461"/>
      <c r="S1010" s="461"/>
      <c r="T1010" s="354"/>
      <c r="U1010" s="354"/>
      <c r="V1010" s="465"/>
      <c r="W1010" s="354"/>
      <c r="X1010" s="354"/>
      <c r="Y1010" s="354"/>
      <c r="Z1010" s="354"/>
      <c r="AA1010" s="354"/>
      <c r="AB1010" s="354"/>
      <c r="AC1010" s="354"/>
    </row>
    <row r="1011">
      <c r="A1011" s="354"/>
      <c r="B1011" s="354"/>
      <c r="C1011" s="461"/>
      <c r="D1011" s="461"/>
      <c r="E1011" s="461"/>
      <c r="F1011" s="462"/>
      <c r="G1011" s="461"/>
      <c r="H1011" s="461"/>
      <c r="I1011" s="461"/>
      <c r="J1011" s="461"/>
      <c r="K1011" s="461"/>
      <c r="L1011" s="461"/>
      <c r="M1011" s="461"/>
      <c r="N1011" s="461"/>
      <c r="O1011" s="463"/>
      <c r="P1011" s="464"/>
      <c r="Q1011" s="464"/>
      <c r="R1011" s="461"/>
      <c r="S1011" s="461"/>
      <c r="T1011" s="354"/>
      <c r="U1011" s="354"/>
      <c r="V1011" s="465"/>
      <c r="W1011" s="354"/>
      <c r="X1011" s="354"/>
      <c r="Y1011" s="354"/>
      <c r="Z1011" s="354"/>
      <c r="AA1011" s="354"/>
      <c r="AB1011" s="354"/>
      <c r="AC1011" s="354"/>
    </row>
    <row r="1012">
      <c r="A1012" s="354"/>
      <c r="B1012" s="354"/>
      <c r="C1012" s="461"/>
      <c r="D1012" s="461"/>
      <c r="E1012" s="461"/>
      <c r="F1012" s="462"/>
      <c r="G1012" s="461"/>
      <c r="H1012" s="461"/>
      <c r="I1012" s="461"/>
      <c r="J1012" s="461"/>
      <c r="K1012" s="461"/>
      <c r="L1012" s="461"/>
      <c r="M1012" s="461"/>
      <c r="N1012" s="461"/>
      <c r="O1012" s="463"/>
      <c r="P1012" s="464"/>
      <c r="Q1012" s="464"/>
      <c r="R1012" s="461"/>
      <c r="S1012" s="461"/>
      <c r="T1012" s="354"/>
      <c r="U1012" s="354"/>
      <c r="V1012" s="465"/>
      <c r="W1012" s="354"/>
      <c r="X1012" s="354"/>
      <c r="Y1012" s="354"/>
      <c r="Z1012" s="354"/>
      <c r="AA1012" s="354"/>
      <c r="AB1012" s="354"/>
      <c r="AC1012" s="354"/>
    </row>
    <row r="1013">
      <c r="A1013" s="354"/>
      <c r="B1013" s="354"/>
      <c r="C1013" s="461"/>
      <c r="D1013" s="461"/>
      <c r="E1013" s="461"/>
      <c r="F1013" s="462"/>
      <c r="G1013" s="461"/>
      <c r="H1013" s="461"/>
      <c r="I1013" s="461"/>
      <c r="J1013" s="461"/>
      <c r="K1013" s="461"/>
      <c r="L1013" s="461"/>
      <c r="M1013" s="461"/>
      <c r="N1013" s="461"/>
      <c r="O1013" s="463"/>
      <c r="P1013" s="464"/>
      <c r="Q1013" s="464"/>
      <c r="R1013" s="461"/>
      <c r="S1013" s="461"/>
      <c r="T1013" s="354"/>
      <c r="U1013" s="354"/>
      <c r="V1013" s="465"/>
      <c r="W1013" s="354"/>
      <c r="X1013" s="354"/>
      <c r="Y1013" s="354"/>
      <c r="Z1013" s="354"/>
      <c r="AA1013" s="354"/>
      <c r="AB1013" s="354"/>
      <c r="AC1013" s="354"/>
    </row>
    <row r="1014">
      <c r="A1014" s="354"/>
      <c r="B1014" s="354"/>
      <c r="C1014" s="461"/>
      <c r="D1014" s="461"/>
      <c r="E1014" s="461"/>
      <c r="F1014" s="462"/>
      <c r="G1014" s="461"/>
      <c r="H1014" s="461"/>
      <c r="I1014" s="461"/>
      <c r="J1014" s="461"/>
      <c r="K1014" s="461"/>
      <c r="L1014" s="461"/>
      <c r="M1014" s="461"/>
      <c r="N1014" s="461"/>
      <c r="O1014" s="463"/>
      <c r="P1014" s="464"/>
      <c r="Q1014" s="464"/>
      <c r="R1014" s="461"/>
      <c r="S1014" s="461"/>
      <c r="T1014" s="354"/>
      <c r="U1014" s="354"/>
      <c r="V1014" s="465"/>
      <c r="W1014" s="354"/>
      <c r="X1014" s="354"/>
      <c r="Y1014" s="354"/>
      <c r="Z1014" s="354"/>
      <c r="AA1014" s="354"/>
      <c r="AB1014" s="354"/>
      <c r="AC1014" s="354"/>
    </row>
    <row r="1015">
      <c r="A1015" s="354"/>
      <c r="B1015" s="354"/>
      <c r="C1015" s="461"/>
      <c r="D1015" s="461"/>
      <c r="E1015" s="461"/>
      <c r="F1015" s="462"/>
      <c r="G1015" s="461"/>
      <c r="H1015" s="461"/>
      <c r="I1015" s="461"/>
      <c r="J1015" s="461"/>
      <c r="K1015" s="461"/>
      <c r="L1015" s="461"/>
      <c r="M1015" s="461"/>
      <c r="N1015" s="461"/>
      <c r="O1015" s="463"/>
      <c r="P1015" s="464"/>
      <c r="Q1015" s="464"/>
      <c r="R1015" s="461"/>
      <c r="S1015" s="461"/>
      <c r="T1015" s="354"/>
      <c r="U1015" s="354"/>
      <c r="V1015" s="465"/>
      <c r="W1015" s="354"/>
      <c r="X1015" s="354"/>
      <c r="Y1015" s="354"/>
      <c r="Z1015" s="354"/>
      <c r="AA1015" s="354"/>
      <c r="AB1015" s="354"/>
      <c r="AC1015" s="354"/>
    </row>
    <row r="1016">
      <c r="A1016" s="354"/>
      <c r="B1016" s="354"/>
      <c r="C1016" s="461"/>
      <c r="D1016" s="461"/>
      <c r="E1016" s="461"/>
      <c r="F1016" s="462"/>
      <c r="G1016" s="461"/>
      <c r="H1016" s="461"/>
      <c r="I1016" s="461"/>
      <c r="J1016" s="461"/>
      <c r="K1016" s="461"/>
      <c r="L1016" s="461"/>
      <c r="M1016" s="461"/>
      <c r="N1016" s="461"/>
      <c r="O1016" s="463"/>
      <c r="P1016" s="464"/>
      <c r="Q1016" s="464"/>
      <c r="R1016" s="461"/>
      <c r="S1016" s="461"/>
      <c r="T1016" s="354"/>
      <c r="U1016" s="354"/>
      <c r="V1016" s="465"/>
      <c r="W1016" s="354"/>
      <c r="X1016" s="354"/>
      <c r="Y1016" s="354"/>
      <c r="Z1016" s="354"/>
      <c r="AA1016" s="354"/>
      <c r="AB1016" s="354"/>
      <c r="AC1016" s="354"/>
    </row>
    <row r="1017">
      <c r="A1017" s="354"/>
      <c r="B1017" s="354"/>
      <c r="C1017" s="461"/>
      <c r="D1017" s="461"/>
      <c r="E1017" s="461"/>
      <c r="F1017" s="462"/>
      <c r="G1017" s="461"/>
      <c r="H1017" s="461"/>
      <c r="I1017" s="461"/>
      <c r="J1017" s="461"/>
      <c r="K1017" s="461"/>
      <c r="L1017" s="461"/>
      <c r="M1017" s="461"/>
      <c r="N1017" s="461"/>
      <c r="O1017" s="463"/>
      <c r="P1017" s="464"/>
      <c r="Q1017" s="464"/>
      <c r="R1017" s="461"/>
      <c r="S1017" s="461"/>
      <c r="T1017" s="354"/>
      <c r="U1017" s="354"/>
      <c r="V1017" s="465"/>
      <c r="W1017" s="354"/>
      <c r="X1017" s="354"/>
      <c r="Y1017" s="354"/>
      <c r="Z1017" s="354"/>
      <c r="AA1017" s="354"/>
      <c r="AB1017" s="354"/>
      <c r="AC1017" s="354"/>
    </row>
    <row r="1018">
      <c r="A1018" s="354"/>
      <c r="B1018" s="354"/>
      <c r="C1018" s="461"/>
      <c r="D1018" s="461"/>
      <c r="E1018" s="461"/>
      <c r="F1018" s="462"/>
      <c r="G1018" s="461"/>
      <c r="H1018" s="461"/>
      <c r="I1018" s="461"/>
      <c r="J1018" s="461"/>
      <c r="K1018" s="461"/>
      <c r="L1018" s="461"/>
      <c r="M1018" s="461"/>
      <c r="N1018" s="461"/>
      <c r="O1018" s="463"/>
      <c r="P1018" s="464"/>
      <c r="Q1018" s="464"/>
      <c r="R1018" s="461"/>
      <c r="S1018" s="461"/>
      <c r="T1018" s="354"/>
      <c r="U1018" s="354"/>
      <c r="V1018" s="465"/>
      <c r="W1018" s="354"/>
      <c r="X1018" s="354"/>
      <c r="Y1018" s="354"/>
      <c r="Z1018" s="354"/>
      <c r="AA1018" s="354"/>
      <c r="AB1018" s="354"/>
      <c r="AC1018" s="354"/>
    </row>
    <row r="1019">
      <c r="A1019" s="354"/>
      <c r="B1019" s="354"/>
      <c r="C1019" s="461"/>
      <c r="D1019" s="461"/>
      <c r="E1019" s="461"/>
      <c r="F1019" s="462"/>
      <c r="G1019" s="461"/>
      <c r="H1019" s="461"/>
      <c r="I1019" s="461"/>
      <c r="J1019" s="461"/>
      <c r="K1019" s="461"/>
      <c r="L1019" s="461"/>
      <c r="M1019" s="461"/>
      <c r="N1019" s="461"/>
      <c r="O1019" s="463"/>
      <c r="P1019" s="464"/>
      <c r="Q1019" s="464"/>
      <c r="R1019" s="461"/>
      <c r="S1019" s="461"/>
      <c r="T1019" s="354"/>
      <c r="U1019" s="354"/>
      <c r="V1019" s="465"/>
      <c r="W1019" s="354"/>
      <c r="X1019" s="354"/>
      <c r="Y1019" s="354"/>
      <c r="Z1019" s="354"/>
      <c r="AA1019" s="354"/>
      <c r="AB1019" s="354"/>
      <c r="AC1019" s="354"/>
    </row>
    <row r="1020">
      <c r="A1020" s="354"/>
      <c r="B1020" s="354"/>
      <c r="C1020" s="461"/>
      <c r="D1020" s="461"/>
      <c r="E1020" s="461"/>
      <c r="F1020" s="462"/>
      <c r="G1020" s="461"/>
      <c r="H1020" s="461"/>
      <c r="I1020" s="461"/>
      <c r="J1020" s="461"/>
      <c r="K1020" s="461"/>
      <c r="L1020" s="461"/>
      <c r="M1020" s="461"/>
      <c r="N1020" s="461"/>
      <c r="O1020" s="463"/>
      <c r="P1020" s="464"/>
      <c r="Q1020" s="464"/>
      <c r="R1020" s="461"/>
      <c r="S1020" s="461"/>
      <c r="T1020" s="354"/>
      <c r="U1020" s="354"/>
      <c r="V1020" s="465"/>
      <c r="W1020" s="354"/>
      <c r="X1020" s="354"/>
      <c r="Y1020" s="354"/>
      <c r="Z1020" s="354"/>
      <c r="AA1020" s="354"/>
      <c r="AB1020" s="354"/>
      <c r="AC1020" s="354"/>
    </row>
    <row r="1021">
      <c r="A1021" s="354"/>
      <c r="B1021" s="354"/>
      <c r="C1021" s="461"/>
      <c r="D1021" s="461"/>
      <c r="E1021" s="461"/>
      <c r="F1021" s="462"/>
      <c r="G1021" s="461"/>
      <c r="H1021" s="461"/>
      <c r="I1021" s="461"/>
      <c r="J1021" s="461"/>
      <c r="K1021" s="461"/>
      <c r="L1021" s="461"/>
      <c r="M1021" s="461"/>
      <c r="N1021" s="461"/>
      <c r="O1021" s="463"/>
      <c r="P1021" s="464"/>
      <c r="Q1021" s="464"/>
      <c r="R1021" s="461"/>
      <c r="S1021" s="461"/>
      <c r="T1021" s="354"/>
      <c r="U1021" s="354"/>
      <c r="V1021" s="465"/>
      <c r="W1021" s="354"/>
      <c r="X1021" s="354"/>
      <c r="Y1021" s="354"/>
      <c r="Z1021" s="354"/>
      <c r="AA1021" s="354"/>
      <c r="AB1021" s="354"/>
      <c r="AC1021" s="354"/>
    </row>
    <row r="1022">
      <c r="A1022" s="354"/>
      <c r="B1022" s="354"/>
      <c r="C1022" s="461"/>
      <c r="D1022" s="461"/>
      <c r="E1022" s="461"/>
      <c r="F1022" s="462"/>
      <c r="G1022" s="461"/>
      <c r="H1022" s="461"/>
      <c r="I1022" s="461"/>
      <c r="J1022" s="461"/>
      <c r="K1022" s="461"/>
      <c r="L1022" s="461"/>
      <c r="M1022" s="461"/>
      <c r="N1022" s="461"/>
      <c r="O1022" s="463"/>
      <c r="P1022" s="464"/>
      <c r="Q1022" s="464"/>
      <c r="R1022" s="461"/>
      <c r="S1022" s="461"/>
      <c r="T1022" s="354"/>
      <c r="U1022" s="354"/>
      <c r="V1022" s="465"/>
      <c r="W1022" s="354"/>
      <c r="X1022" s="354"/>
      <c r="Y1022" s="354"/>
      <c r="Z1022" s="354"/>
      <c r="AA1022" s="354"/>
      <c r="AB1022" s="354"/>
      <c r="AC1022" s="354"/>
    </row>
    <row r="1023">
      <c r="A1023" s="354"/>
      <c r="B1023" s="354"/>
      <c r="C1023" s="461"/>
      <c r="D1023" s="461"/>
      <c r="E1023" s="461"/>
      <c r="F1023" s="462"/>
      <c r="G1023" s="461"/>
      <c r="H1023" s="461"/>
      <c r="I1023" s="461"/>
      <c r="J1023" s="461"/>
      <c r="K1023" s="461"/>
      <c r="L1023" s="461"/>
      <c r="M1023" s="461"/>
      <c r="N1023" s="461"/>
      <c r="O1023" s="463"/>
      <c r="P1023" s="464"/>
      <c r="Q1023" s="464"/>
      <c r="R1023" s="461"/>
      <c r="S1023" s="461"/>
      <c r="T1023" s="354"/>
      <c r="U1023" s="354"/>
      <c r="V1023" s="465"/>
      <c r="W1023" s="354"/>
      <c r="X1023" s="354"/>
      <c r="Y1023" s="354"/>
      <c r="Z1023" s="354"/>
      <c r="AA1023" s="354"/>
      <c r="AB1023" s="354"/>
      <c r="AC1023" s="354"/>
    </row>
    <row r="1024">
      <c r="A1024" s="354"/>
      <c r="B1024" s="354"/>
      <c r="C1024" s="461"/>
      <c r="D1024" s="461"/>
      <c r="E1024" s="461"/>
      <c r="F1024" s="462"/>
      <c r="G1024" s="461"/>
      <c r="H1024" s="461"/>
      <c r="I1024" s="461"/>
      <c r="J1024" s="461"/>
      <c r="K1024" s="461"/>
      <c r="L1024" s="461"/>
      <c r="M1024" s="461"/>
      <c r="N1024" s="461"/>
      <c r="O1024" s="463"/>
      <c r="P1024" s="464"/>
      <c r="Q1024" s="464"/>
      <c r="R1024" s="461"/>
      <c r="S1024" s="461"/>
      <c r="T1024" s="354"/>
      <c r="U1024" s="354"/>
      <c r="V1024" s="465"/>
      <c r="W1024" s="354"/>
      <c r="X1024" s="354"/>
      <c r="Y1024" s="354"/>
      <c r="Z1024" s="354"/>
      <c r="AA1024" s="354"/>
      <c r="AB1024" s="354"/>
      <c r="AC1024" s="354"/>
    </row>
    <row r="1025">
      <c r="A1025" s="354"/>
      <c r="B1025" s="354"/>
      <c r="C1025" s="461"/>
      <c r="D1025" s="461"/>
      <c r="E1025" s="461"/>
      <c r="F1025" s="462"/>
      <c r="G1025" s="461"/>
      <c r="H1025" s="461"/>
      <c r="I1025" s="461"/>
      <c r="J1025" s="461"/>
      <c r="K1025" s="461"/>
      <c r="L1025" s="461"/>
      <c r="M1025" s="461"/>
      <c r="N1025" s="461"/>
      <c r="O1025" s="463"/>
      <c r="P1025" s="464"/>
      <c r="Q1025" s="464"/>
      <c r="R1025" s="461"/>
      <c r="S1025" s="461"/>
      <c r="T1025" s="354"/>
      <c r="U1025" s="354"/>
      <c r="V1025" s="465"/>
      <c r="W1025" s="354"/>
      <c r="X1025" s="354"/>
      <c r="Y1025" s="354"/>
      <c r="Z1025" s="354"/>
      <c r="AA1025" s="354"/>
      <c r="AB1025" s="354"/>
      <c r="AC1025" s="354"/>
    </row>
    <row r="1026">
      <c r="A1026" s="354"/>
      <c r="B1026" s="354"/>
      <c r="C1026" s="461"/>
      <c r="D1026" s="461"/>
      <c r="E1026" s="461"/>
      <c r="F1026" s="462"/>
      <c r="G1026" s="461"/>
      <c r="H1026" s="461"/>
      <c r="I1026" s="461"/>
      <c r="J1026" s="461"/>
      <c r="K1026" s="461"/>
      <c r="L1026" s="461"/>
      <c r="M1026" s="461"/>
      <c r="N1026" s="461"/>
      <c r="O1026" s="463"/>
      <c r="P1026" s="464"/>
      <c r="Q1026" s="464"/>
      <c r="R1026" s="461"/>
      <c r="S1026" s="461"/>
      <c r="T1026" s="354"/>
      <c r="U1026" s="354"/>
      <c r="V1026" s="465"/>
      <c r="W1026" s="354"/>
      <c r="X1026" s="354"/>
      <c r="Y1026" s="354"/>
      <c r="Z1026" s="354"/>
      <c r="AA1026" s="354"/>
      <c r="AB1026" s="354"/>
      <c r="AC1026" s="354"/>
    </row>
    <row r="1027">
      <c r="A1027" s="354"/>
      <c r="B1027" s="354"/>
      <c r="C1027" s="461"/>
      <c r="D1027" s="461"/>
      <c r="E1027" s="461"/>
      <c r="F1027" s="462"/>
      <c r="G1027" s="461"/>
      <c r="H1027" s="461"/>
      <c r="I1027" s="461"/>
      <c r="J1027" s="461"/>
      <c r="K1027" s="461"/>
      <c r="L1027" s="461"/>
      <c r="M1027" s="461"/>
      <c r="N1027" s="461"/>
      <c r="O1027" s="463"/>
      <c r="P1027" s="464"/>
      <c r="Q1027" s="464"/>
      <c r="R1027" s="461"/>
      <c r="S1027" s="461"/>
      <c r="T1027" s="354"/>
      <c r="U1027" s="354"/>
      <c r="V1027" s="465"/>
      <c r="W1027" s="354"/>
      <c r="X1027" s="354"/>
      <c r="Y1027" s="354"/>
      <c r="Z1027" s="354"/>
      <c r="AA1027" s="354"/>
      <c r="AB1027" s="354"/>
      <c r="AC1027" s="354"/>
    </row>
    <row r="1028">
      <c r="A1028" s="354"/>
      <c r="B1028" s="354"/>
      <c r="C1028" s="461"/>
      <c r="D1028" s="461"/>
      <c r="E1028" s="461"/>
      <c r="F1028" s="462"/>
      <c r="G1028" s="461"/>
      <c r="H1028" s="461"/>
      <c r="I1028" s="461"/>
      <c r="J1028" s="461"/>
      <c r="K1028" s="461"/>
      <c r="L1028" s="461"/>
      <c r="M1028" s="461"/>
      <c r="N1028" s="461"/>
      <c r="O1028" s="463"/>
      <c r="P1028" s="464"/>
      <c r="Q1028" s="464"/>
      <c r="R1028" s="461"/>
      <c r="S1028" s="461"/>
      <c r="T1028" s="354"/>
      <c r="U1028" s="354"/>
      <c r="V1028" s="465"/>
      <c r="W1028" s="354"/>
      <c r="X1028" s="354"/>
      <c r="Y1028" s="354"/>
      <c r="Z1028" s="354"/>
      <c r="AA1028" s="354"/>
      <c r="AB1028" s="354"/>
      <c r="AC1028" s="354"/>
    </row>
    <row r="1029">
      <c r="A1029" s="354"/>
      <c r="B1029" s="354"/>
      <c r="C1029" s="461"/>
      <c r="D1029" s="461"/>
      <c r="E1029" s="461"/>
      <c r="F1029" s="462"/>
      <c r="G1029" s="461"/>
      <c r="H1029" s="461"/>
      <c r="I1029" s="461"/>
      <c r="J1029" s="461"/>
      <c r="K1029" s="461"/>
      <c r="L1029" s="461"/>
      <c r="M1029" s="461"/>
      <c r="N1029" s="461"/>
      <c r="O1029" s="463"/>
      <c r="P1029" s="464"/>
      <c r="Q1029" s="464"/>
      <c r="R1029" s="461"/>
      <c r="S1029" s="461"/>
      <c r="T1029" s="354"/>
      <c r="U1029" s="354"/>
      <c r="V1029" s="465"/>
      <c r="W1029" s="354"/>
      <c r="X1029" s="354"/>
      <c r="Y1029" s="354"/>
      <c r="Z1029" s="354"/>
      <c r="AA1029" s="354"/>
      <c r="AB1029" s="354"/>
      <c r="AC1029" s="354"/>
    </row>
    <row r="1030">
      <c r="A1030" s="354"/>
      <c r="B1030" s="354"/>
      <c r="C1030" s="461"/>
      <c r="D1030" s="461"/>
      <c r="E1030" s="461"/>
      <c r="F1030" s="462"/>
      <c r="G1030" s="461"/>
      <c r="H1030" s="461"/>
      <c r="I1030" s="461"/>
      <c r="J1030" s="461"/>
      <c r="K1030" s="461"/>
      <c r="L1030" s="461"/>
      <c r="M1030" s="461"/>
      <c r="N1030" s="461"/>
      <c r="O1030" s="463"/>
      <c r="P1030" s="464"/>
      <c r="Q1030" s="464"/>
      <c r="R1030" s="461"/>
      <c r="S1030" s="461"/>
      <c r="T1030" s="354"/>
      <c r="U1030" s="354"/>
      <c r="V1030" s="465"/>
      <c r="W1030" s="354"/>
      <c r="X1030" s="354"/>
      <c r="Y1030" s="354"/>
      <c r="Z1030" s="354"/>
      <c r="AA1030" s="354"/>
      <c r="AB1030" s="354"/>
      <c r="AC1030" s="354"/>
    </row>
    <row r="1031">
      <c r="A1031" s="354"/>
      <c r="B1031" s="354"/>
      <c r="C1031" s="461"/>
      <c r="D1031" s="461"/>
      <c r="E1031" s="461"/>
      <c r="F1031" s="462"/>
      <c r="G1031" s="461"/>
      <c r="H1031" s="461"/>
      <c r="I1031" s="461"/>
      <c r="J1031" s="461"/>
      <c r="K1031" s="461"/>
      <c r="L1031" s="461"/>
      <c r="M1031" s="461"/>
      <c r="N1031" s="461"/>
      <c r="O1031" s="463"/>
      <c r="P1031" s="464"/>
      <c r="Q1031" s="464"/>
      <c r="R1031" s="461"/>
      <c r="S1031" s="461"/>
      <c r="T1031" s="354"/>
      <c r="U1031" s="354"/>
      <c r="V1031" s="465"/>
      <c r="W1031" s="354"/>
      <c r="X1031" s="354"/>
      <c r="Y1031" s="354"/>
      <c r="Z1031" s="354"/>
      <c r="AA1031" s="354"/>
      <c r="AB1031" s="354"/>
      <c r="AC1031" s="354"/>
    </row>
    <row r="1032">
      <c r="A1032" s="354"/>
      <c r="B1032" s="354"/>
      <c r="C1032" s="461"/>
      <c r="D1032" s="461"/>
      <c r="E1032" s="461"/>
      <c r="F1032" s="462"/>
      <c r="G1032" s="461"/>
      <c r="H1032" s="461"/>
      <c r="I1032" s="461"/>
      <c r="J1032" s="461"/>
      <c r="K1032" s="461"/>
      <c r="L1032" s="461"/>
      <c r="M1032" s="461"/>
      <c r="N1032" s="461"/>
      <c r="O1032" s="463"/>
      <c r="P1032" s="464"/>
      <c r="Q1032" s="464"/>
      <c r="R1032" s="461"/>
      <c r="S1032" s="461"/>
      <c r="T1032" s="354"/>
      <c r="U1032" s="354"/>
      <c r="V1032" s="465"/>
      <c r="W1032" s="354"/>
      <c r="X1032" s="354"/>
      <c r="Y1032" s="354"/>
      <c r="Z1032" s="354"/>
      <c r="AA1032" s="354"/>
      <c r="AB1032" s="354"/>
      <c r="AC1032" s="354"/>
    </row>
    <row r="1033">
      <c r="A1033" s="354"/>
      <c r="B1033" s="354"/>
      <c r="C1033" s="461"/>
      <c r="D1033" s="461"/>
      <c r="E1033" s="461"/>
      <c r="F1033" s="462"/>
      <c r="G1033" s="461"/>
      <c r="H1033" s="461"/>
      <c r="I1033" s="461"/>
      <c r="J1033" s="461"/>
      <c r="K1033" s="461"/>
      <c r="L1033" s="461"/>
      <c r="M1033" s="461"/>
      <c r="N1033" s="461"/>
      <c r="O1033" s="463"/>
      <c r="P1033" s="464"/>
      <c r="Q1033" s="464"/>
      <c r="R1033" s="461"/>
      <c r="S1033" s="461"/>
      <c r="T1033" s="354"/>
      <c r="U1033" s="354"/>
      <c r="V1033" s="465"/>
      <c r="W1033" s="354"/>
      <c r="X1033" s="354"/>
      <c r="Y1033" s="354"/>
      <c r="Z1033" s="354"/>
      <c r="AA1033" s="354"/>
      <c r="AB1033" s="354"/>
      <c r="AC1033" s="354"/>
    </row>
    <row r="1034">
      <c r="A1034" s="354"/>
      <c r="B1034" s="354"/>
      <c r="C1034" s="461"/>
      <c r="D1034" s="461"/>
      <c r="E1034" s="461"/>
      <c r="F1034" s="462"/>
      <c r="G1034" s="461"/>
      <c r="H1034" s="461"/>
      <c r="I1034" s="461"/>
      <c r="J1034" s="461"/>
      <c r="K1034" s="461"/>
      <c r="L1034" s="461"/>
      <c r="M1034" s="461"/>
      <c r="N1034" s="461"/>
      <c r="O1034" s="463"/>
      <c r="P1034" s="464"/>
      <c r="Q1034" s="464"/>
      <c r="R1034" s="461"/>
      <c r="S1034" s="461"/>
      <c r="T1034" s="354"/>
      <c r="U1034" s="354"/>
      <c r="V1034" s="465"/>
      <c r="W1034" s="354"/>
      <c r="X1034" s="354"/>
      <c r="Y1034" s="354"/>
      <c r="Z1034" s="354"/>
      <c r="AA1034" s="354"/>
      <c r="AB1034" s="354"/>
      <c r="AC1034" s="354"/>
    </row>
    <row r="1035">
      <c r="A1035" s="354"/>
      <c r="B1035" s="354"/>
      <c r="C1035" s="461"/>
      <c r="D1035" s="461"/>
      <c r="E1035" s="461"/>
      <c r="F1035" s="462"/>
      <c r="G1035" s="461"/>
      <c r="H1035" s="461"/>
      <c r="I1035" s="461"/>
      <c r="J1035" s="461"/>
      <c r="K1035" s="461"/>
      <c r="L1035" s="461"/>
      <c r="M1035" s="461"/>
      <c r="N1035" s="461"/>
      <c r="O1035" s="463"/>
      <c r="P1035" s="464"/>
      <c r="Q1035" s="464"/>
      <c r="R1035" s="461"/>
      <c r="S1035" s="461"/>
      <c r="T1035" s="354"/>
      <c r="U1035" s="354"/>
      <c r="V1035" s="465"/>
      <c r="W1035" s="354"/>
      <c r="X1035" s="354"/>
      <c r="Y1035" s="354"/>
      <c r="Z1035" s="354"/>
      <c r="AA1035" s="354"/>
      <c r="AB1035" s="354"/>
      <c r="AC1035" s="354"/>
    </row>
    <row r="1036">
      <c r="A1036" s="354"/>
      <c r="B1036" s="354"/>
      <c r="C1036" s="461"/>
      <c r="D1036" s="461"/>
      <c r="E1036" s="461"/>
      <c r="F1036" s="462"/>
      <c r="G1036" s="461"/>
      <c r="H1036" s="461"/>
      <c r="I1036" s="461"/>
      <c r="J1036" s="461"/>
      <c r="K1036" s="461"/>
      <c r="L1036" s="461"/>
      <c r="M1036" s="461"/>
      <c r="N1036" s="461"/>
      <c r="O1036" s="463"/>
      <c r="P1036" s="464"/>
      <c r="Q1036" s="464"/>
      <c r="R1036" s="461"/>
      <c r="S1036" s="461"/>
      <c r="T1036" s="354"/>
      <c r="U1036" s="354"/>
      <c r="V1036" s="465"/>
      <c r="W1036" s="354"/>
      <c r="X1036" s="354"/>
      <c r="Y1036" s="354"/>
      <c r="Z1036" s="354"/>
      <c r="AA1036" s="354"/>
      <c r="AB1036" s="354"/>
      <c r="AC1036" s="354"/>
    </row>
    <row r="1037">
      <c r="A1037" s="354"/>
      <c r="B1037" s="354"/>
      <c r="C1037" s="461"/>
      <c r="D1037" s="461"/>
      <c r="E1037" s="461"/>
      <c r="F1037" s="462"/>
      <c r="G1037" s="461"/>
      <c r="H1037" s="461"/>
      <c r="I1037" s="461"/>
      <c r="J1037" s="461"/>
      <c r="K1037" s="461"/>
      <c r="L1037" s="461"/>
      <c r="M1037" s="461"/>
      <c r="N1037" s="461"/>
      <c r="O1037" s="463"/>
      <c r="P1037" s="464"/>
      <c r="Q1037" s="464"/>
      <c r="R1037" s="461"/>
      <c r="S1037" s="461"/>
      <c r="T1037" s="354"/>
      <c r="U1037" s="354"/>
      <c r="V1037" s="465"/>
      <c r="W1037" s="354"/>
      <c r="X1037" s="354"/>
      <c r="Y1037" s="354"/>
      <c r="Z1037" s="354"/>
      <c r="AA1037" s="354"/>
      <c r="AB1037" s="354"/>
      <c r="AC1037" s="354"/>
    </row>
    <row r="1038">
      <c r="A1038" s="354"/>
      <c r="B1038" s="354"/>
      <c r="C1038" s="461"/>
      <c r="D1038" s="461"/>
      <c r="E1038" s="461"/>
      <c r="F1038" s="462"/>
      <c r="G1038" s="461"/>
      <c r="H1038" s="461"/>
      <c r="I1038" s="461"/>
      <c r="J1038" s="461"/>
      <c r="K1038" s="461"/>
      <c r="L1038" s="461"/>
      <c r="M1038" s="461"/>
      <c r="N1038" s="461"/>
      <c r="O1038" s="463"/>
      <c r="P1038" s="464"/>
      <c r="Q1038" s="464"/>
      <c r="R1038" s="461"/>
      <c r="S1038" s="461"/>
      <c r="T1038" s="354"/>
      <c r="U1038" s="354"/>
      <c r="V1038" s="465"/>
      <c r="W1038" s="354"/>
      <c r="X1038" s="354"/>
      <c r="Y1038" s="354"/>
      <c r="Z1038" s="354"/>
      <c r="AA1038" s="354"/>
      <c r="AB1038" s="354"/>
      <c r="AC1038" s="354"/>
    </row>
    <row r="1039">
      <c r="A1039" s="354"/>
      <c r="B1039" s="354"/>
      <c r="C1039" s="461"/>
      <c r="D1039" s="461"/>
      <c r="E1039" s="461"/>
      <c r="F1039" s="462"/>
      <c r="G1039" s="461"/>
      <c r="H1039" s="461"/>
      <c r="I1039" s="461"/>
      <c r="J1039" s="461"/>
      <c r="K1039" s="461"/>
      <c r="L1039" s="461"/>
      <c r="M1039" s="461"/>
      <c r="N1039" s="461"/>
      <c r="O1039" s="463"/>
      <c r="P1039" s="464"/>
      <c r="Q1039" s="464"/>
      <c r="R1039" s="461"/>
      <c r="S1039" s="461"/>
      <c r="T1039" s="354"/>
      <c r="U1039" s="354"/>
      <c r="V1039" s="465"/>
      <c r="W1039" s="354"/>
      <c r="X1039" s="354"/>
      <c r="Y1039" s="354"/>
      <c r="Z1039" s="354"/>
      <c r="AA1039" s="354"/>
      <c r="AB1039" s="354"/>
      <c r="AC1039" s="354"/>
    </row>
    <row r="1040">
      <c r="A1040" s="354"/>
      <c r="B1040" s="354"/>
      <c r="C1040" s="461"/>
      <c r="D1040" s="461"/>
      <c r="E1040" s="461"/>
      <c r="F1040" s="462"/>
      <c r="G1040" s="461"/>
      <c r="H1040" s="461"/>
      <c r="I1040" s="461"/>
      <c r="J1040" s="461"/>
      <c r="K1040" s="461"/>
      <c r="L1040" s="461"/>
      <c r="M1040" s="461"/>
      <c r="N1040" s="461"/>
      <c r="O1040" s="463"/>
      <c r="P1040" s="464"/>
      <c r="Q1040" s="464"/>
      <c r="R1040" s="461"/>
      <c r="S1040" s="461"/>
      <c r="T1040" s="354"/>
      <c r="U1040" s="354"/>
      <c r="V1040" s="465"/>
      <c r="W1040" s="354"/>
      <c r="X1040" s="354"/>
      <c r="Y1040" s="354"/>
      <c r="Z1040" s="354"/>
      <c r="AA1040" s="354"/>
      <c r="AB1040" s="354"/>
      <c r="AC1040" s="354"/>
    </row>
    <row r="1041">
      <c r="A1041" s="354"/>
      <c r="B1041" s="354"/>
      <c r="C1041" s="461"/>
      <c r="D1041" s="461"/>
      <c r="E1041" s="461"/>
      <c r="F1041" s="462"/>
      <c r="G1041" s="461"/>
      <c r="H1041" s="461"/>
      <c r="I1041" s="461"/>
      <c r="J1041" s="461"/>
      <c r="K1041" s="461"/>
      <c r="L1041" s="461"/>
      <c r="M1041" s="461"/>
      <c r="N1041" s="461"/>
      <c r="O1041" s="463"/>
      <c r="P1041" s="464"/>
      <c r="Q1041" s="464"/>
      <c r="R1041" s="461"/>
      <c r="S1041" s="461"/>
      <c r="T1041" s="354"/>
      <c r="U1041" s="354"/>
      <c r="V1041" s="465"/>
      <c r="W1041" s="354"/>
      <c r="X1041" s="354"/>
      <c r="Y1041" s="354"/>
      <c r="Z1041" s="354"/>
      <c r="AA1041" s="354"/>
      <c r="AB1041" s="354"/>
      <c r="AC1041" s="354"/>
    </row>
    <row r="1042">
      <c r="A1042" s="354"/>
      <c r="B1042" s="354"/>
      <c r="C1042" s="461"/>
      <c r="D1042" s="461"/>
      <c r="E1042" s="461"/>
      <c r="F1042" s="462"/>
      <c r="G1042" s="461"/>
      <c r="H1042" s="461"/>
      <c r="I1042" s="461"/>
      <c r="J1042" s="461"/>
      <c r="K1042" s="461"/>
      <c r="L1042" s="461"/>
      <c r="M1042" s="461"/>
      <c r="N1042" s="461"/>
      <c r="O1042" s="463"/>
      <c r="P1042" s="464"/>
      <c r="Q1042" s="464"/>
      <c r="R1042" s="461"/>
      <c r="S1042" s="461"/>
      <c r="T1042" s="354"/>
      <c r="U1042" s="354"/>
      <c r="V1042" s="465"/>
      <c r="W1042" s="354"/>
      <c r="X1042" s="354"/>
      <c r="Y1042" s="354"/>
      <c r="Z1042" s="354"/>
      <c r="AA1042" s="354"/>
      <c r="AB1042" s="354"/>
      <c r="AC1042" s="354"/>
    </row>
    <row r="1043">
      <c r="A1043" s="354"/>
      <c r="B1043" s="354"/>
      <c r="C1043" s="461"/>
      <c r="D1043" s="461"/>
      <c r="E1043" s="461"/>
      <c r="F1043" s="462"/>
      <c r="G1043" s="461"/>
      <c r="H1043" s="461"/>
      <c r="I1043" s="461"/>
      <c r="J1043" s="461"/>
      <c r="K1043" s="461"/>
      <c r="L1043" s="461"/>
      <c r="M1043" s="461"/>
      <c r="N1043" s="461"/>
      <c r="O1043" s="463"/>
      <c r="P1043" s="464"/>
      <c r="Q1043" s="464"/>
      <c r="R1043" s="461"/>
      <c r="S1043" s="461"/>
      <c r="T1043" s="354"/>
      <c r="U1043" s="354"/>
      <c r="V1043" s="465"/>
      <c r="W1043" s="354"/>
      <c r="X1043" s="354"/>
      <c r="Y1043" s="354"/>
      <c r="Z1043" s="354"/>
      <c r="AA1043" s="354"/>
      <c r="AB1043" s="354"/>
      <c r="AC1043" s="354"/>
    </row>
    <row r="1044">
      <c r="A1044" s="354"/>
      <c r="B1044" s="354"/>
      <c r="C1044" s="461"/>
      <c r="D1044" s="461"/>
      <c r="E1044" s="461"/>
      <c r="F1044" s="462"/>
      <c r="G1044" s="461"/>
      <c r="H1044" s="461"/>
      <c r="I1044" s="461"/>
      <c r="J1044" s="461"/>
      <c r="K1044" s="461"/>
      <c r="L1044" s="461"/>
      <c r="M1044" s="461"/>
      <c r="N1044" s="461"/>
      <c r="O1044" s="463"/>
      <c r="P1044" s="464"/>
      <c r="Q1044" s="464"/>
      <c r="R1044" s="461"/>
      <c r="S1044" s="461"/>
      <c r="T1044" s="354"/>
      <c r="U1044" s="354"/>
      <c r="V1044" s="465"/>
      <c r="W1044" s="354"/>
      <c r="X1044" s="354"/>
      <c r="Y1044" s="354"/>
      <c r="Z1044" s="354"/>
      <c r="AA1044" s="354"/>
      <c r="AB1044" s="354"/>
      <c r="AC1044" s="354"/>
    </row>
    <row r="1045">
      <c r="A1045" s="354"/>
      <c r="B1045" s="354"/>
      <c r="C1045" s="461"/>
      <c r="D1045" s="461"/>
      <c r="E1045" s="461"/>
      <c r="F1045" s="462"/>
      <c r="G1045" s="461"/>
      <c r="H1045" s="461"/>
      <c r="I1045" s="461"/>
      <c r="J1045" s="461"/>
      <c r="K1045" s="461"/>
      <c r="L1045" s="461"/>
      <c r="M1045" s="461"/>
      <c r="N1045" s="461"/>
      <c r="O1045" s="463"/>
      <c r="P1045" s="464"/>
      <c r="Q1045" s="464"/>
      <c r="R1045" s="461"/>
      <c r="S1045" s="461"/>
      <c r="T1045" s="354"/>
      <c r="U1045" s="354"/>
      <c r="V1045" s="465"/>
      <c r="W1045" s="354"/>
      <c r="X1045" s="354"/>
      <c r="Y1045" s="354"/>
      <c r="Z1045" s="354"/>
      <c r="AA1045" s="354"/>
      <c r="AB1045" s="354"/>
      <c r="AC1045" s="354"/>
    </row>
    <row r="1046">
      <c r="A1046" s="354"/>
      <c r="B1046" s="354"/>
      <c r="C1046" s="461"/>
      <c r="D1046" s="461"/>
      <c r="E1046" s="461"/>
      <c r="F1046" s="462"/>
      <c r="G1046" s="461"/>
      <c r="H1046" s="461"/>
      <c r="I1046" s="461"/>
      <c r="J1046" s="461"/>
      <c r="K1046" s="461"/>
      <c r="L1046" s="461"/>
      <c r="M1046" s="461"/>
      <c r="N1046" s="461"/>
      <c r="O1046" s="463"/>
      <c r="P1046" s="464"/>
      <c r="Q1046" s="464"/>
      <c r="R1046" s="461"/>
      <c r="S1046" s="461"/>
      <c r="T1046" s="354"/>
      <c r="U1046" s="354"/>
      <c r="V1046" s="465"/>
      <c r="W1046" s="354"/>
      <c r="X1046" s="354"/>
      <c r="Y1046" s="354"/>
      <c r="Z1046" s="354"/>
      <c r="AA1046" s="354"/>
      <c r="AB1046" s="354"/>
      <c r="AC1046" s="354"/>
    </row>
    <row r="1047">
      <c r="A1047" s="354"/>
      <c r="B1047" s="354"/>
      <c r="C1047" s="461"/>
      <c r="D1047" s="461"/>
      <c r="E1047" s="461"/>
      <c r="F1047" s="462"/>
      <c r="G1047" s="461"/>
      <c r="H1047" s="461"/>
      <c r="I1047" s="461"/>
      <c r="J1047" s="461"/>
      <c r="K1047" s="461"/>
      <c r="L1047" s="461"/>
      <c r="M1047" s="461"/>
      <c r="N1047" s="461"/>
      <c r="O1047" s="463"/>
      <c r="P1047" s="464"/>
      <c r="Q1047" s="464"/>
      <c r="R1047" s="461"/>
      <c r="S1047" s="461"/>
      <c r="T1047" s="354"/>
      <c r="U1047" s="354"/>
      <c r="V1047" s="465"/>
      <c r="W1047" s="354"/>
      <c r="X1047" s="354"/>
      <c r="Y1047" s="354"/>
      <c r="Z1047" s="354"/>
      <c r="AA1047" s="354"/>
      <c r="AB1047" s="354"/>
      <c r="AC1047" s="354"/>
    </row>
    <row r="1048">
      <c r="A1048" s="354"/>
      <c r="B1048" s="354"/>
      <c r="C1048" s="461"/>
      <c r="D1048" s="461"/>
      <c r="E1048" s="461"/>
      <c r="F1048" s="462"/>
      <c r="G1048" s="461"/>
      <c r="H1048" s="461"/>
      <c r="I1048" s="461"/>
      <c r="J1048" s="461"/>
      <c r="K1048" s="461"/>
      <c r="L1048" s="461"/>
      <c r="M1048" s="461"/>
      <c r="N1048" s="461"/>
      <c r="O1048" s="463"/>
      <c r="P1048" s="464"/>
      <c r="Q1048" s="464"/>
      <c r="R1048" s="461"/>
      <c r="S1048" s="461"/>
      <c r="T1048" s="354"/>
      <c r="U1048" s="354"/>
      <c r="V1048" s="465"/>
      <c r="W1048" s="354"/>
      <c r="X1048" s="354"/>
      <c r="Y1048" s="354"/>
      <c r="Z1048" s="354"/>
      <c r="AA1048" s="354"/>
      <c r="AB1048" s="354"/>
      <c r="AC1048" s="354"/>
    </row>
    <row r="1049">
      <c r="A1049" s="354"/>
      <c r="B1049" s="354"/>
      <c r="C1049" s="461"/>
      <c r="D1049" s="461"/>
      <c r="E1049" s="461"/>
      <c r="F1049" s="462"/>
      <c r="G1049" s="461"/>
      <c r="H1049" s="461"/>
      <c r="I1049" s="461"/>
      <c r="J1049" s="461"/>
      <c r="K1049" s="461"/>
      <c r="L1049" s="461"/>
      <c r="M1049" s="461"/>
      <c r="N1049" s="461"/>
      <c r="O1049" s="463"/>
      <c r="P1049" s="464"/>
      <c r="Q1049" s="464"/>
      <c r="R1049" s="461"/>
      <c r="S1049" s="461"/>
      <c r="T1049" s="354"/>
      <c r="U1049" s="354"/>
      <c r="V1049" s="465"/>
      <c r="W1049" s="354"/>
      <c r="X1049" s="354"/>
      <c r="Y1049" s="354"/>
      <c r="Z1049" s="354"/>
      <c r="AA1049" s="354"/>
      <c r="AB1049" s="354"/>
      <c r="AC1049" s="354"/>
    </row>
    <row r="1050">
      <c r="A1050" s="354"/>
      <c r="B1050" s="354"/>
      <c r="C1050" s="461"/>
      <c r="D1050" s="461"/>
      <c r="E1050" s="461"/>
      <c r="F1050" s="462"/>
      <c r="G1050" s="461"/>
      <c r="H1050" s="461"/>
      <c r="I1050" s="461"/>
      <c r="J1050" s="461"/>
      <c r="K1050" s="461"/>
      <c r="L1050" s="461"/>
      <c r="M1050" s="461"/>
      <c r="N1050" s="461"/>
      <c r="O1050" s="463"/>
      <c r="P1050" s="464"/>
      <c r="Q1050" s="464"/>
      <c r="R1050" s="461"/>
      <c r="S1050" s="461"/>
      <c r="T1050" s="354"/>
      <c r="U1050" s="354"/>
      <c r="V1050" s="465"/>
      <c r="W1050" s="354"/>
      <c r="X1050" s="354"/>
      <c r="Y1050" s="354"/>
      <c r="Z1050" s="354"/>
      <c r="AA1050" s="354"/>
      <c r="AB1050" s="354"/>
      <c r="AC1050" s="354"/>
    </row>
    <row r="1051">
      <c r="A1051" s="354"/>
      <c r="B1051" s="354"/>
      <c r="C1051" s="461"/>
      <c r="D1051" s="461"/>
      <c r="E1051" s="461"/>
      <c r="F1051" s="462"/>
      <c r="G1051" s="461"/>
      <c r="H1051" s="461"/>
      <c r="I1051" s="461"/>
      <c r="J1051" s="461"/>
      <c r="K1051" s="461"/>
      <c r="L1051" s="461"/>
      <c r="M1051" s="461"/>
      <c r="N1051" s="461"/>
      <c r="O1051" s="463"/>
      <c r="P1051" s="464"/>
      <c r="Q1051" s="464"/>
      <c r="R1051" s="461"/>
      <c r="S1051" s="461"/>
      <c r="T1051" s="354"/>
      <c r="U1051" s="354"/>
      <c r="V1051" s="465"/>
      <c r="W1051" s="354"/>
      <c r="X1051" s="354"/>
      <c r="Y1051" s="354"/>
      <c r="Z1051" s="354"/>
      <c r="AA1051" s="354"/>
      <c r="AB1051" s="354"/>
      <c r="AC1051" s="354"/>
    </row>
    <row r="1052">
      <c r="A1052" s="354"/>
      <c r="B1052" s="354"/>
      <c r="C1052" s="461"/>
      <c r="D1052" s="461"/>
      <c r="E1052" s="461"/>
      <c r="F1052" s="462"/>
      <c r="G1052" s="461"/>
      <c r="H1052" s="461"/>
      <c r="I1052" s="461"/>
      <c r="J1052" s="461"/>
      <c r="K1052" s="461"/>
      <c r="L1052" s="461"/>
      <c r="M1052" s="461"/>
      <c r="N1052" s="461"/>
      <c r="O1052" s="463"/>
      <c r="P1052" s="464"/>
      <c r="Q1052" s="464"/>
      <c r="R1052" s="461"/>
      <c r="S1052" s="461"/>
      <c r="T1052" s="354"/>
      <c r="U1052" s="354"/>
      <c r="V1052" s="465"/>
      <c r="W1052" s="354"/>
      <c r="X1052" s="354"/>
      <c r="Y1052" s="354"/>
      <c r="Z1052" s="354"/>
      <c r="AA1052" s="354"/>
      <c r="AB1052" s="354"/>
      <c r="AC1052" s="354"/>
    </row>
    <row r="1053">
      <c r="A1053" s="354"/>
      <c r="B1053" s="354"/>
      <c r="C1053" s="461"/>
      <c r="D1053" s="461"/>
      <c r="E1053" s="461"/>
      <c r="F1053" s="462"/>
      <c r="G1053" s="461"/>
      <c r="H1053" s="461"/>
      <c r="I1053" s="461"/>
      <c r="J1053" s="461"/>
      <c r="K1053" s="461"/>
      <c r="L1053" s="461"/>
      <c r="M1053" s="461"/>
      <c r="N1053" s="461"/>
      <c r="O1053" s="463"/>
      <c r="P1053" s="464"/>
      <c r="Q1053" s="464"/>
      <c r="R1053" s="461"/>
      <c r="S1053" s="461"/>
      <c r="T1053" s="354"/>
      <c r="U1053" s="354"/>
      <c r="V1053" s="465"/>
      <c r="W1053" s="354"/>
      <c r="X1053" s="354"/>
      <c r="Y1053" s="354"/>
      <c r="Z1053" s="354"/>
      <c r="AA1053" s="354"/>
      <c r="AB1053" s="354"/>
      <c r="AC1053" s="354"/>
    </row>
    <row r="1054">
      <c r="A1054" s="354"/>
      <c r="B1054" s="354"/>
      <c r="C1054" s="461"/>
      <c r="D1054" s="461"/>
      <c r="E1054" s="461"/>
      <c r="F1054" s="462"/>
      <c r="G1054" s="461"/>
      <c r="H1054" s="461"/>
      <c r="I1054" s="461"/>
      <c r="J1054" s="461"/>
      <c r="K1054" s="461"/>
      <c r="L1054" s="461"/>
      <c r="M1054" s="461"/>
      <c r="N1054" s="461"/>
      <c r="O1054" s="463"/>
      <c r="P1054" s="464"/>
      <c r="Q1054" s="464"/>
      <c r="R1054" s="461"/>
      <c r="S1054" s="461"/>
      <c r="T1054" s="354"/>
      <c r="U1054" s="354"/>
      <c r="V1054" s="465"/>
      <c r="W1054" s="354"/>
      <c r="X1054" s="354"/>
      <c r="Y1054" s="354"/>
      <c r="Z1054" s="354"/>
      <c r="AA1054" s="354"/>
      <c r="AB1054" s="354"/>
      <c r="AC1054" s="354"/>
    </row>
    <row r="1055">
      <c r="A1055" s="354"/>
      <c r="B1055" s="354"/>
      <c r="C1055" s="461"/>
      <c r="D1055" s="461"/>
      <c r="E1055" s="461"/>
      <c r="F1055" s="462"/>
      <c r="G1055" s="461"/>
      <c r="H1055" s="461"/>
      <c r="I1055" s="461"/>
      <c r="J1055" s="461"/>
      <c r="K1055" s="461"/>
      <c r="L1055" s="461"/>
      <c r="M1055" s="461"/>
      <c r="N1055" s="461"/>
      <c r="O1055" s="463"/>
      <c r="P1055" s="464"/>
      <c r="Q1055" s="464"/>
      <c r="R1055" s="461"/>
      <c r="S1055" s="461"/>
      <c r="T1055" s="354"/>
      <c r="U1055" s="354"/>
      <c r="V1055" s="465"/>
      <c r="W1055" s="354"/>
      <c r="X1055" s="354"/>
      <c r="Y1055" s="354"/>
      <c r="Z1055" s="354"/>
      <c r="AA1055" s="354"/>
      <c r="AB1055" s="354"/>
      <c r="AC1055" s="354"/>
    </row>
    <row r="1056">
      <c r="A1056" s="354"/>
      <c r="B1056" s="354"/>
      <c r="C1056" s="461"/>
      <c r="D1056" s="461"/>
      <c r="E1056" s="461"/>
      <c r="F1056" s="462"/>
      <c r="G1056" s="461"/>
      <c r="H1056" s="461"/>
      <c r="I1056" s="461"/>
      <c r="J1056" s="461"/>
      <c r="K1056" s="461"/>
      <c r="L1056" s="461"/>
      <c r="M1056" s="461"/>
      <c r="N1056" s="461"/>
      <c r="O1056" s="463"/>
      <c r="P1056" s="464"/>
      <c r="Q1056" s="464"/>
      <c r="R1056" s="461"/>
      <c r="S1056" s="461"/>
      <c r="T1056" s="354"/>
      <c r="U1056" s="354"/>
      <c r="V1056" s="465"/>
      <c r="W1056" s="354"/>
      <c r="X1056" s="354"/>
      <c r="Y1056" s="354"/>
      <c r="Z1056" s="354"/>
      <c r="AA1056" s="354"/>
      <c r="AB1056" s="354"/>
      <c r="AC1056" s="354"/>
    </row>
    <row r="1057">
      <c r="A1057" s="354"/>
      <c r="B1057" s="354"/>
      <c r="C1057" s="461"/>
      <c r="D1057" s="461"/>
      <c r="E1057" s="461"/>
      <c r="F1057" s="462"/>
      <c r="G1057" s="461"/>
      <c r="H1057" s="461"/>
      <c r="I1057" s="461"/>
      <c r="J1057" s="461"/>
      <c r="K1057" s="461"/>
      <c r="L1057" s="461"/>
      <c r="M1057" s="461"/>
      <c r="N1057" s="461"/>
      <c r="O1057" s="463"/>
      <c r="P1057" s="464"/>
      <c r="Q1057" s="464"/>
      <c r="R1057" s="461"/>
      <c r="S1057" s="461"/>
      <c r="T1057" s="354"/>
      <c r="U1057" s="354"/>
      <c r="V1057" s="465"/>
      <c r="W1057" s="354"/>
      <c r="X1057" s="354"/>
      <c r="Y1057" s="354"/>
      <c r="Z1057" s="354"/>
      <c r="AA1057" s="354"/>
      <c r="AB1057" s="354"/>
      <c r="AC1057" s="354"/>
    </row>
    <row r="1058">
      <c r="A1058" s="354"/>
      <c r="B1058" s="354"/>
      <c r="C1058" s="461"/>
      <c r="D1058" s="461"/>
      <c r="E1058" s="461"/>
      <c r="F1058" s="462"/>
      <c r="G1058" s="461"/>
      <c r="H1058" s="461"/>
      <c r="I1058" s="461"/>
      <c r="J1058" s="461"/>
      <c r="K1058" s="461"/>
      <c r="L1058" s="461"/>
      <c r="M1058" s="461"/>
      <c r="N1058" s="461"/>
      <c r="O1058" s="463"/>
      <c r="P1058" s="464"/>
      <c r="Q1058" s="464"/>
      <c r="R1058" s="461"/>
      <c r="S1058" s="461"/>
      <c r="T1058" s="354"/>
      <c r="U1058" s="354"/>
      <c r="V1058" s="465"/>
      <c r="W1058" s="354"/>
      <c r="X1058" s="354"/>
      <c r="Y1058" s="354"/>
      <c r="Z1058" s="354"/>
      <c r="AA1058" s="354"/>
      <c r="AB1058" s="354"/>
      <c r="AC1058" s="354"/>
    </row>
    <row r="1059">
      <c r="A1059" s="354"/>
      <c r="B1059" s="354"/>
      <c r="C1059" s="461"/>
      <c r="D1059" s="461"/>
      <c r="E1059" s="461"/>
      <c r="F1059" s="462"/>
      <c r="G1059" s="461"/>
      <c r="H1059" s="461"/>
      <c r="I1059" s="461"/>
      <c r="J1059" s="461"/>
      <c r="K1059" s="461"/>
      <c r="L1059" s="461"/>
      <c r="M1059" s="461"/>
      <c r="N1059" s="461"/>
      <c r="O1059" s="463"/>
      <c r="P1059" s="464"/>
      <c r="Q1059" s="464"/>
      <c r="R1059" s="461"/>
      <c r="S1059" s="461"/>
      <c r="T1059" s="354"/>
      <c r="U1059" s="354"/>
      <c r="V1059" s="465"/>
      <c r="W1059" s="354"/>
      <c r="X1059" s="354"/>
      <c r="Y1059" s="354"/>
      <c r="Z1059" s="354"/>
      <c r="AA1059" s="354"/>
      <c r="AB1059" s="354"/>
      <c r="AC1059" s="354"/>
    </row>
    <row r="1060">
      <c r="A1060" s="354"/>
      <c r="B1060" s="354"/>
      <c r="C1060" s="461"/>
      <c r="D1060" s="461"/>
      <c r="E1060" s="461"/>
      <c r="F1060" s="462"/>
      <c r="G1060" s="461"/>
      <c r="H1060" s="461"/>
      <c r="I1060" s="461"/>
      <c r="J1060" s="461"/>
      <c r="K1060" s="461"/>
      <c r="L1060" s="461"/>
      <c r="M1060" s="461"/>
      <c r="N1060" s="461"/>
      <c r="O1060" s="463"/>
      <c r="P1060" s="464"/>
      <c r="Q1060" s="464"/>
      <c r="R1060" s="461"/>
      <c r="S1060" s="461"/>
      <c r="T1060" s="354"/>
      <c r="U1060" s="354"/>
      <c r="V1060" s="465"/>
      <c r="W1060" s="354"/>
      <c r="X1060" s="354"/>
      <c r="Y1060" s="354"/>
      <c r="Z1060" s="354"/>
      <c r="AA1060" s="354"/>
      <c r="AB1060" s="354"/>
      <c r="AC1060" s="354"/>
    </row>
    <row r="1061">
      <c r="A1061" s="354"/>
      <c r="B1061" s="354"/>
      <c r="C1061" s="461"/>
      <c r="D1061" s="461"/>
      <c r="E1061" s="461"/>
      <c r="F1061" s="462"/>
      <c r="G1061" s="461"/>
      <c r="H1061" s="461"/>
      <c r="I1061" s="461"/>
      <c r="J1061" s="461"/>
      <c r="K1061" s="461"/>
      <c r="L1061" s="461"/>
      <c r="M1061" s="461"/>
      <c r="N1061" s="461"/>
      <c r="O1061" s="463"/>
      <c r="P1061" s="464"/>
      <c r="Q1061" s="464"/>
      <c r="R1061" s="461"/>
      <c r="S1061" s="461"/>
      <c r="T1061" s="354"/>
      <c r="U1061" s="354"/>
      <c r="V1061" s="465"/>
      <c r="W1061" s="354"/>
      <c r="X1061" s="354"/>
      <c r="Y1061" s="354"/>
      <c r="Z1061" s="354"/>
      <c r="AA1061" s="354"/>
      <c r="AB1061" s="354"/>
      <c r="AC1061" s="354"/>
    </row>
    <row r="1062">
      <c r="A1062" s="354"/>
      <c r="B1062" s="354"/>
      <c r="C1062" s="461"/>
      <c r="D1062" s="461"/>
      <c r="E1062" s="461"/>
      <c r="F1062" s="462"/>
      <c r="G1062" s="461"/>
      <c r="H1062" s="461"/>
      <c r="I1062" s="461"/>
      <c r="J1062" s="461"/>
      <c r="K1062" s="461"/>
      <c r="L1062" s="461"/>
      <c r="M1062" s="461"/>
      <c r="N1062" s="461"/>
      <c r="O1062" s="463"/>
      <c r="P1062" s="464"/>
      <c r="Q1062" s="464"/>
      <c r="R1062" s="461"/>
      <c r="S1062" s="461"/>
      <c r="T1062" s="354"/>
      <c r="U1062" s="354"/>
      <c r="V1062" s="465"/>
      <c r="W1062" s="354"/>
      <c r="X1062" s="354"/>
      <c r="Y1062" s="354"/>
      <c r="Z1062" s="354"/>
      <c r="AA1062" s="354"/>
      <c r="AB1062" s="354"/>
      <c r="AC1062" s="354"/>
    </row>
    <row r="1063">
      <c r="A1063" s="354"/>
      <c r="B1063" s="354"/>
      <c r="C1063" s="461"/>
      <c r="D1063" s="461"/>
      <c r="E1063" s="461"/>
      <c r="F1063" s="462"/>
      <c r="G1063" s="461"/>
      <c r="H1063" s="461"/>
      <c r="I1063" s="461"/>
      <c r="J1063" s="461"/>
      <c r="K1063" s="461"/>
      <c r="L1063" s="461"/>
      <c r="M1063" s="461"/>
      <c r="N1063" s="461"/>
      <c r="O1063" s="463"/>
      <c r="P1063" s="464"/>
      <c r="Q1063" s="464"/>
      <c r="R1063" s="461"/>
      <c r="S1063" s="461"/>
      <c r="T1063" s="354"/>
      <c r="U1063" s="354"/>
      <c r="V1063" s="465"/>
      <c r="W1063" s="354"/>
      <c r="X1063" s="354"/>
      <c r="Y1063" s="354"/>
      <c r="Z1063" s="354"/>
      <c r="AA1063" s="354"/>
      <c r="AB1063" s="354"/>
      <c r="AC1063" s="354"/>
    </row>
    <row r="1064">
      <c r="A1064" s="354"/>
      <c r="B1064" s="354"/>
      <c r="C1064" s="461"/>
      <c r="D1064" s="461"/>
      <c r="E1064" s="461"/>
      <c r="F1064" s="462"/>
      <c r="G1064" s="461"/>
      <c r="H1064" s="461"/>
      <c r="I1064" s="461"/>
      <c r="J1064" s="461"/>
      <c r="K1064" s="461"/>
      <c r="L1064" s="461"/>
      <c r="M1064" s="461"/>
      <c r="N1064" s="461"/>
      <c r="O1064" s="463"/>
      <c r="P1064" s="464"/>
      <c r="Q1064" s="464"/>
      <c r="R1064" s="461"/>
      <c r="S1064" s="461"/>
      <c r="T1064" s="354"/>
      <c r="U1064" s="354"/>
      <c r="V1064" s="465"/>
      <c r="W1064" s="354"/>
      <c r="X1064" s="354"/>
      <c r="Y1064" s="354"/>
      <c r="Z1064" s="354"/>
      <c r="AA1064" s="354"/>
      <c r="AB1064" s="354"/>
      <c r="AC1064" s="354"/>
    </row>
    <row r="1065">
      <c r="A1065" s="354"/>
      <c r="B1065" s="354"/>
      <c r="C1065" s="461"/>
      <c r="D1065" s="461"/>
      <c r="E1065" s="461"/>
      <c r="F1065" s="462"/>
      <c r="G1065" s="461"/>
      <c r="H1065" s="461"/>
      <c r="I1065" s="461"/>
      <c r="J1065" s="461"/>
      <c r="K1065" s="461"/>
      <c r="L1065" s="461"/>
      <c r="M1065" s="461"/>
      <c r="N1065" s="461"/>
      <c r="O1065" s="463"/>
      <c r="P1065" s="464"/>
      <c r="Q1065" s="464"/>
      <c r="R1065" s="461"/>
      <c r="S1065" s="461"/>
      <c r="T1065" s="354"/>
      <c r="U1065" s="354"/>
      <c r="V1065" s="465"/>
      <c r="W1065" s="354"/>
      <c r="X1065" s="354"/>
      <c r="Y1065" s="354"/>
      <c r="Z1065" s="354"/>
      <c r="AA1065" s="354"/>
      <c r="AB1065" s="354"/>
      <c r="AC1065" s="354"/>
    </row>
    <row r="1066">
      <c r="A1066" s="354"/>
      <c r="B1066" s="354"/>
      <c r="C1066" s="461"/>
      <c r="D1066" s="461"/>
      <c r="E1066" s="461"/>
      <c r="F1066" s="462"/>
      <c r="G1066" s="461"/>
      <c r="H1066" s="461"/>
      <c r="I1066" s="461"/>
      <c r="J1066" s="461"/>
      <c r="K1066" s="461"/>
      <c r="L1066" s="461"/>
      <c r="M1066" s="461"/>
      <c r="N1066" s="461"/>
      <c r="O1066" s="463"/>
      <c r="P1066" s="464"/>
      <c r="Q1066" s="464"/>
      <c r="R1066" s="461"/>
      <c r="S1066" s="461"/>
      <c r="T1066" s="354"/>
      <c r="U1066" s="354"/>
      <c r="V1066" s="465"/>
      <c r="W1066" s="354"/>
      <c r="X1066" s="354"/>
      <c r="Y1066" s="354"/>
      <c r="Z1066" s="354"/>
      <c r="AA1066" s="354"/>
      <c r="AB1066" s="354"/>
      <c r="AC1066" s="354"/>
    </row>
    <row r="1067">
      <c r="A1067" s="354"/>
      <c r="B1067" s="354"/>
      <c r="C1067" s="461"/>
      <c r="D1067" s="461"/>
      <c r="E1067" s="461"/>
      <c r="F1067" s="462"/>
      <c r="G1067" s="461"/>
      <c r="H1067" s="461"/>
      <c r="I1067" s="461"/>
      <c r="J1067" s="461"/>
      <c r="K1067" s="461"/>
      <c r="L1067" s="461"/>
      <c r="M1067" s="461"/>
      <c r="N1067" s="461"/>
      <c r="O1067" s="463"/>
      <c r="P1067" s="464"/>
      <c r="Q1067" s="464"/>
      <c r="R1067" s="461"/>
      <c r="S1067" s="461"/>
      <c r="T1067" s="354"/>
      <c r="U1067" s="354"/>
      <c r="V1067" s="465"/>
      <c r="W1067" s="354"/>
      <c r="X1067" s="354"/>
      <c r="Y1067" s="354"/>
      <c r="Z1067" s="354"/>
      <c r="AA1067" s="354"/>
      <c r="AB1067" s="354"/>
      <c r="AC1067" s="354"/>
    </row>
    <row r="1068">
      <c r="A1068" s="354"/>
      <c r="B1068" s="354"/>
      <c r="C1068" s="461"/>
      <c r="D1068" s="461"/>
      <c r="E1068" s="461"/>
      <c r="F1068" s="462"/>
      <c r="G1068" s="461"/>
      <c r="H1068" s="461"/>
      <c r="I1068" s="461"/>
      <c r="J1068" s="461"/>
      <c r="K1068" s="461"/>
      <c r="L1068" s="461"/>
      <c r="M1068" s="461"/>
      <c r="N1068" s="461"/>
      <c r="O1068" s="463"/>
      <c r="P1068" s="464"/>
      <c r="Q1068" s="464"/>
      <c r="R1068" s="461"/>
      <c r="S1068" s="461"/>
      <c r="T1068" s="354"/>
      <c r="U1068" s="354"/>
      <c r="V1068" s="465"/>
      <c r="W1068" s="354"/>
      <c r="X1068" s="354"/>
      <c r="Y1068" s="354"/>
      <c r="Z1068" s="354"/>
      <c r="AA1068" s="354"/>
      <c r="AB1068" s="354"/>
      <c r="AC1068" s="354"/>
    </row>
    <row r="1069">
      <c r="A1069" s="354"/>
      <c r="B1069" s="354"/>
      <c r="C1069" s="461"/>
      <c r="D1069" s="461"/>
      <c r="E1069" s="461"/>
      <c r="F1069" s="462"/>
      <c r="G1069" s="461"/>
      <c r="H1069" s="461"/>
      <c r="I1069" s="461"/>
      <c r="J1069" s="461"/>
      <c r="K1069" s="461"/>
      <c r="L1069" s="461"/>
      <c r="M1069" s="461"/>
      <c r="N1069" s="461"/>
      <c r="O1069" s="463"/>
      <c r="P1069" s="464"/>
      <c r="Q1069" s="464"/>
      <c r="R1069" s="461"/>
      <c r="S1069" s="461"/>
      <c r="T1069" s="354"/>
      <c r="U1069" s="354"/>
      <c r="V1069" s="465"/>
      <c r="W1069" s="354"/>
      <c r="X1069" s="354"/>
      <c r="Y1069" s="354"/>
      <c r="Z1069" s="354"/>
      <c r="AA1069" s="354"/>
      <c r="AB1069" s="354"/>
      <c r="AC1069" s="354"/>
    </row>
    <row r="1070">
      <c r="A1070" s="354"/>
      <c r="B1070" s="354"/>
      <c r="C1070" s="461"/>
      <c r="D1070" s="461"/>
      <c r="E1070" s="461"/>
      <c r="F1070" s="462"/>
      <c r="G1070" s="461"/>
      <c r="H1070" s="461"/>
      <c r="I1070" s="461"/>
      <c r="J1070" s="461"/>
      <c r="K1070" s="461"/>
      <c r="L1070" s="461"/>
      <c r="M1070" s="461"/>
      <c r="N1070" s="461"/>
      <c r="O1070" s="463"/>
      <c r="P1070" s="464"/>
      <c r="Q1070" s="464"/>
      <c r="R1070" s="461"/>
      <c r="S1070" s="461"/>
      <c r="T1070" s="354"/>
      <c r="U1070" s="354"/>
      <c r="V1070" s="465"/>
      <c r="W1070" s="354"/>
      <c r="X1070" s="354"/>
      <c r="Y1070" s="354"/>
      <c r="Z1070" s="354"/>
      <c r="AA1070" s="354"/>
      <c r="AB1070" s="354"/>
      <c r="AC1070" s="354"/>
    </row>
    <row r="1071">
      <c r="A1071" s="354"/>
      <c r="B1071" s="354"/>
      <c r="C1071" s="461"/>
      <c r="D1071" s="461"/>
      <c r="E1071" s="461"/>
      <c r="F1071" s="462"/>
      <c r="G1071" s="461"/>
      <c r="H1071" s="461"/>
      <c r="I1071" s="461"/>
      <c r="J1071" s="461"/>
      <c r="K1071" s="461"/>
      <c r="L1071" s="461"/>
      <c r="M1071" s="461"/>
      <c r="N1071" s="461"/>
      <c r="O1071" s="463"/>
      <c r="P1071" s="464"/>
      <c r="Q1071" s="464"/>
      <c r="R1071" s="461"/>
      <c r="S1071" s="461"/>
      <c r="T1071" s="354"/>
      <c r="U1071" s="354"/>
      <c r="V1071" s="465"/>
      <c r="W1071" s="354"/>
      <c r="X1071" s="354"/>
      <c r="Y1071" s="354"/>
      <c r="Z1071" s="354"/>
      <c r="AA1071" s="354"/>
      <c r="AB1071" s="354"/>
      <c r="AC1071" s="354"/>
    </row>
    <row r="1072">
      <c r="A1072" s="354"/>
      <c r="B1072" s="354"/>
      <c r="C1072" s="461"/>
      <c r="D1072" s="461"/>
      <c r="E1072" s="461"/>
      <c r="F1072" s="462"/>
      <c r="G1072" s="461"/>
      <c r="H1072" s="461"/>
      <c r="I1072" s="461"/>
      <c r="J1072" s="461"/>
      <c r="K1072" s="461"/>
      <c r="L1072" s="461"/>
      <c r="M1072" s="461"/>
      <c r="N1072" s="461"/>
      <c r="O1072" s="463"/>
      <c r="P1072" s="464"/>
      <c r="Q1072" s="464"/>
      <c r="R1072" s="461"/>
      <c r="S1072" s="461"/>
      <c r="T1072" s="354"/>
      <c r="U1072" s="354"/>
      <c r="V1072" s="465"/>
      <c r="W1072" s="354"/>
      <c r="X1072" s="354"/>
      <c r="Y1072" s="354"/>
      <c r="Z1072" s="354"/>
      <c r="AA1072" s="354"/>
      <c r="AB1072" s="354"/>
      <c r="AC1072" s="354"/>
    </row>
    <row r="1073">
      <c r="A1073" s="354"/>
      <c r="B1073" s="354"/>
      <c r="C1073" s="461"/>
      <c r="D1073" s="461"/>
      <c r="E1073" s="461"/>
      <c r="F1073" s="462"/>
      <c r="G1073" s="461"/>
      <c r="H1073" s="461"/>
      <c r="I1073" s="461"/>
      <c r="J1073" s="461"/>
      <c r="K1073" s="461"/>
      <c r="L1073" s="461"/>
      <c r="M1073" s="461"/>
      <c r="N1073" s="461"/>
      <c r="O1073" s="463"/>
      <c r="P1073" s="464"/>
      <c r="Q1073" s="464"/>
      <c r="R1073" s="461"/>
      <c r="S1073" s="461"/>
      <c r="T1073" s="354"/>
      <c r="U1073" s="354"/>
      <c r="V1073" s="465"/>
      <c r="W1073" s="354"/>
      <c r="X1073" s="354"/>
      <c r="Y1073" s="354"/>
      <c r="Z1073" s="354"/>
      <c r="AA1073" s="354"/>
      <c r="AB1073" s="354"/>
      <c r="AC1073" s="354"/>
    </row>
    <row r="1074">
      <c r="A1074" s="354"/>
      <c r="B1074" s="354"/>
      <c r="C1074" s="461"/>
      <c r="D1074" s="461"/>
      <c r="E1074" s="461"/>
      <c r="F1074" s="462"/>
      <c r="G1074" s="461"/>
      <c r="H1074" s="461"/>
      <c r="I1074" s="461"/>
      <c r="J1074" s="461"/>
      <c r="K1074" s="461"/>
      <c r="L1074" s="461"/>
      <c r="M1074" s="461"/>
      <c r="N1074" s="461"/>
      <c r="O1074" s="463"/>
      <c r="P1074" s="464"/>
      <c r="Q1074" s="464"/>
      <c r="R1074" s="461"/>
      <c r="S1074" s="461"/>
      <c r="T1074" s="354"/>
      <c r="U1074" s="354"/>
      <c r="V1074" s="465"/>
      <c r="W1074" s="354"/>
      <c r="X1074" s="354"/>
      <c r="Y1074" s="354"/>
      <c r="Z1074" s="354"/>
      <c r="AA1074" s="354"/>
      <c r="AB1074" s="354"/>
      <c r="AC1074" s="354"/>
    </row>
    <row r="1075">
      <c r="A1075" s="354"/>
      <c r="B1075" s="354"/>
      <c r="C1075" s="461"/>
      <c r="D1075" s="461"/>
      <c r="E1075" s="461"/>
      <c r="F1075" s="462"/>
      <c r="G1075" s="461"/>
      <c r="H1075" s="461"/>
      <c r="I1075" s="461"/>
      <c r="J1075" s="461"/>
      <c r="K1075" s="461"/>
      <c r="L1075" s="461"/>
      <c r="M1075" s="461"/>
      <c r="N1075" s="461"/>
      <c r="O1075" s="463"/>
      <c r="P1075" s="464"/>
      <c r="Q1075" s="464"/>
      <c r="R1075" s="461"/>
      <c r="S1075" s="461"/>
      <c r="T1075" s="354"/>
      <c r="U1075" s="354"/>
      <c r="V1075" s="465"/>
      <c r="W1075" s="354"/>
      <c r="X1075" s="354"/>
      <c r="Y1075" s="354"/>
      <c r="Z1075" s="354"/>
      <c r="AA1075" s="354"/>
      <c r="AB1075" s="354"/>
      <c r="AC1075" s="354"/>
    </row>
    <row r="1076">
      <c r="A1076" s="354"/>
      <c r="B1076" s="354"/>
      <c r="C1076" s="461"/>
      <c r="D1076" s="461"/>
      <c r="E1076" s="461"/>
      <c r="F1076" s="462"/>
      <c r="G1076" s="461"/>
      <c r="H1076" s="461"/>
      <c r="I1076" s="461"/>
      <c r="J1076" s="461"/>
      <c r="K1076" s="461"/>
      <c r="L1076" s="461"/>
      <c r="M1076" s="461"/>
      <c r="N1076" s="461"/>
      <c r="O1076" s="463"/>
      <c r="P1076" s="464"/>
      <c r="Q1076" s="464"/>
      <c r="R1076" s="461"/>
      <c r="S1076" s="461"/>
      <c r="T1076" s="354"/>
      <c r="U1076" s="354"/>
      <c r="V1076" s="465"/>
      <c r="W1076" s="354"/>
      <c r="X1076" s="354"/>
      <c r="Y1076" s="354"/>
      <c r="Z1076" s="354"/>
      <c r="AA1076" s="354"/>
      <c r="AB1076" s="354"/>
      <c r="AC1076" s="354"/>
    </row>
    <row r="1077">
      <c r="A1077" s="354"/>
      <c r="B1077" s="354"/>
      <c r="C1077" s="461"/>
      <c r="D1077" s="461"/>
      <c r="E1077" s="461"/>
      <c r="F1077" s="462"/>
      <c r="G1077" s="461"/>
      <c r="H1077" s="461"/>
      <c r="I1077" s="461"/>
      <c r="J1077" s="461"/>
      <c r="K1077" s="461"/>
      <c r="L1077" s="461"/>
      <c r="M1077" s="461"/>
      <c r="N1077" s="461"/>
      <c r="O1077" s="463"/>
      <c r="P1077" s="464"/>
      <c r="Q1077" s="464"/>
      <c r="R1077" s="461"/>
      <c r="S1077" s="461"/>
      <c r="T1077" s="354"/>
      <c r="U1077" s="354"/>
      <c r="V1077" s="465"/>
      <c r="W1077" s="354"/>
      <c r="X1077" s="354"/>
      <c r="Y1077" s="354"/>
      <c r="Z1077" s="354"/>
      <c r="AA1077" s="354"/>
      <c r="AB1077" s="354"/>
      <c r="AC1077" s="354"/>
    </row>
    <row r="1078">
      <c r="A1078" s="354"/>
      <c r="B1078" s="354"/>
      <c r="C1078" s="461"/>
      <c r="D1078" s="461"/>
      <c r="E1078" s="461"/>
      <c r="F1078" s="462"/>
      <c r="G1078" s="461"/>
      <c r="H1078" s="461"/>
      <c r="I1078" s="461"/>
      <c r="J1078" s="461"/>
      <c r="K1078" s="461"/>
      <c r="L1078" s="461"/>
      <c r="M1078" s="461"/>
      <c r="N1078" s="461"/>
      <c r="O1078" s="463"/>
      <c r="P1078" s="464"/>
      <c r="Q1078" s="464"/>
      <c r="R1078" s="461"/>
      <c r="S1078" s="461"/>
      <c r="T1078" s="354"/>
      <c r="U1078" s="354"/>
      <c r="V1078" s="465"/>
      <c r="W1078" s="354"/>
      <c r="X1078" s="354"/>
      <c r="Y1078" s="354"/>
      <c r="Z1078" s="354"/>
      <c r="AA1078" s="354"/>
      <c r="AB1078" s="354"/>
      <c r="AC1078" s="354"/>
    </row>
    <row r="1079">
      <c r="A1079" s="354"/>
      <c r="B1079" s="354"/>
      <c r="C1079" s="461"/>
      <c r="D1079" s="461"/>
      <c r="E1079" s="461"/>
      <c r="F1079" s="462"/>
      <c r="G1079" s="461"/>
      <c r="H1079" s="461"/>
      <c r="I1079" s="461"/>
      <c r="J1079" s="461"/>
      <c r="K1079" s="461"/>
      <c r="L1079" s="461"/>
      <c r="M1079" s="461"/>
      <c r="N1079" s="461"/>
      <c r="O1079" s="463"/>
      <c r="P1079" s="464"/>
      <c r="Q1079" s="464"/>
      <c r="R1079" s="461"/>
      <c r="S1079" s="461"/>
      <c r="T1079" s="354"/>
      <c r="U1079" s="354"/>
      <c r="V1079" s="465"/>
      <c r="W1079" s="354"/>
      <c r="X1079" s="354"/>
      <c r="Y1079" s="354"/>
      <c r="Z1079" s="354"/>
      <c r="AA1079" s="354"/>
      <c r="AB1079" s="354"/>
      <c r="AC1079" s="354"/>
    </row>
    <row r="1080">
      <c r="A1080" s="354"/>
      <c r="B1080" s="354"/>
      <c r="C1080" s="461"/>
      <c r="D1080" s="461"/>
      <c r="E1080" s="461"/>
      <c r="F1080" s="462"/>
      <c r="G1080" s="461"/>
      <c r="H1080" s="461"/>
      <c r="I1080" s="461"/>
      <c r="J1080" s="461"/>
      <c r="K1080" s="461"/>
      <c r="L1080" s="461"/>
      <c r="M1080" s="461"/>
      <c r="N1080" s="461"/>
      <c r="O1080" s="463"/>
      <c r="P1080" s="464"/>
      <c r="Q1080" s="464"/>
      <c r="R1080" s="461"/>
      <c r="S1080" s="461"/>
      <c r="T1080" s="354"/>
      <c r="U1080" s="354"/>
      <c r="V1080" s="465"/>
      <c r="W1080" s="354"/>
      <c r="X1080" s="354"/>
      <c r="Y1080" s="354"/>
      <c r="Z1080" s="354"/>
      <c r="AA1080" s="354"/>
      <c r="AB1080" s="354"/>
      <c r="AC1080" s="354"/>
    </row>
    <row r="1081">
      <c r="A1081" s="354"/>
      <c r="B1081" s="354"/>
      <c r="C1081" s="461"/>
      <c r="D1081" s="461"/>
      <c r="E1081" s="461"/>
      <c r="F1081" s="462"/>
      <c r="G1081" s="461"/>
      <c r="H1081" s="461"/>
      <c r="I1081" s="461"/>
      <c r="J1081" s="461"/>
      <c r="K1081" s="461"/>
      <c r="L1081" s="461"/>
      <c r="M1081" s="461"/>
      <c r="N1081" s="461"/>
      <c r="O1081" s="463"/>
      <c r="P1081" s="464"/>
      <c r="Q1081" s="464"/>
      <c r="R1081" s="461"/>
      <c r="S1081" s="461"/>
      <c r="T1081" s="354"/>
      <c r="U1081" s="354"/>
      <c r="V1081" s="465"/>
      <c r="W1081" s="354"/>
      <c r="X1081" s="354"/>
      <c r="Y1081" s="354"/>
      <c r="Z1081" s="354"/>
      <c r="AA1081" s="354"/>
      <c r="AB1081" s="354"/>
      <c r="AC1081" s="354"/>
    </row>
    <row r="1082">
      <c r="A1082" s="354"/>
      <c r="B1082" s="354"/>
      <c r="C1082" s="461"/>
      <c r="D1082" s="461"/>
      <c r="E1082" s="461"/>
      <c r="F1082" s="462"/>
      <c r="G1082" s="461"/>
      <c r="H1082" s="461"/>
      <c r="I1082" s="461"/>
      <c r="J1082" s="461"/>
      <c r="K1082" s="461"/>
      <c r="L1082" s="461"/>
      <c r="M1082" s="461"/>
      <c r="N1082" s="461"/>
      <c r="O1082" s="463"/>
      <c r="P1082" s="464"/>
      <c r="Q1082" s="464"/>
      <c r="R1082" s="461"/>
      <c r="S1082" s="461"/>
      <c r="T1082" s="354"/>
      <c r="U1082" s="354"/>
      <c r="V1082" s="465"/>
      <c r="W1082" s="354"/>
      <c r="X1082" s="354"/>
      <c r="Y1082" s="354"/>
      <c r="Z1082" s="354"/>
      <c r="AA1082" s="354"/>
      <c r="AB1082" s="354"/>
      <c r="AC1082" s="354"/>
    </row>
    <row r="1083">
      <c r="A1083" s="354"/>
      <c r="B1083" s="354"/>
      <c r="C1083" s="461"/>
      <c r="D1083" s="461"/>
      <c r="E1083" s="461"/>
      <c r="F1083" s="462"/>
      <c r="G1083" s="461"/>
      <c r="H1083" s="461"/>
      <c r="I1083" s="461"/>
      <c r="J1083" s="461"/>
      <c r="K1083" s="461"/>
      <c r="L1083" s="461"/>
      <c r="M1083" s="461"/>
      <c r="N1083" s="461"/>
      <c r="O1083" s="463"/>
      <c r="P1083" s="464"/>
      <c r="Q1083" s="464"/>
      <c r="R1083" s="461"/>
      <c r="S1083" s="461"/>
      <c r="T1083" s="354"/>
      <c r="U1083" s="354"/>
      <c r="V1083" s="465"/>
      <c r="W1083" s="354"/>
      <c r="X1083" s="354"/>
      <c r="Y1083" s="354"/>
      <c r="Z1083" s="354"/>
      <c r="AA1083" s="354"/>
      <c r="AB1083" s="354"/>
      <c r="AC1083" s="354"/>
    </row>
    <row r="1084">
      <c r="A1084" s="354"/>
      <c r="B1084" s="354"/>
      <c r="C1084" s="461"/>
      <c r="D1084" s="461"/>
      <c r="E1084" s="461"/>
      <c r="F1084" s="462"/>
      <c r="G1084" s="461"/>
      <c r="H1084" s="461"/>
      <c r="I1084" s="461"/>
      <c r="J1084" s="461"/>
      <c r="K1084" s="461"/>
      <c r="L1084" s="461"/>
      <c r="M1084" s="461"/>
      <c r="N1084" s="461"/>
      <c r="O1084" s="463"/>
      <c r="P1084" s="464"/>
      <c r="Q1084" s="464"/>
      <c r="R1084" s="461"/>
      <c r="S1084" s="461"/>
      <c r="T1084" s="354"/>
      <c r="U1084" s="354"/>
      <c r="V1084" s="465"/>
      <c r="W1084" s="354"/>
      <c r="X1084" s="354"/>
      <c r="Y1084" s="354"/>
      <c r="Z1084" s="354"/>
      <c r="AA1084" s="354"/>
      <c r="AB1084" s="354"/>
      <c r="AC1084" s="354"/>
    </row>
    <row r="1085">
      <c r="A1085" s="354"/>
      <c r="B1085" s="354"/>
      <c r="C1085" s="461"/>
      <c r="D1085" s="461"/>
      <c r="E1085" s="461"/>
      <c r="F1085" s="462"/>
      <c r="G1085" s="461"/>
      <c r="H1085" s="461"/>
      <c r="I1085" s="461"/>
      <c r="J1085" s="461"/>
      <c r="K1085" s="461"/>
      <c r="L1085" s="461"/>
      <c r="M1085" s="461"/>
      <c r="N1085" s="461"/>
      <c r="O1085" s="463"/>
      <c r="P1085" s="464"/>
      <c r="Q1085" s="464"/>
      <c r="R1085" s="461"/>
      <c r="S1085" s="461"/>
      <c r="T1085" s="354"/>
      <c r="U1085" s="354"/>
      <c r="V1085" s="465"/>
      <c r="W1085" s="354"/>
      <c r="X1085" s="354"/>
      <c r="Y1085" s="354"/>
      <c r="Z1085" s="354"/>
      <c r="AA1085" s="354"/>
      <c r="AB1085" s="354"/>
      <c r="AC1085" s="354"/>
    </row>
    <row r="1086">
      <c r="A1086" s="354"/>
      <c r="B1086" s="354"/>
      <c r="C1086" s="461"/>
      <c r="D1086" s="461"/>
      <c r="E1086" s="461"/>
      <c r="F1086" s="462"/>
      <c r="G1086" s="461"/>
      <c r="H1086" s="461"/>
      <c r="I1086" s="461"/>
      <c r="J1086" s="461"/>
      <c r="K1086" s="461"/>
      <c r="L1086" s="461"/>
      <c r="M1086" s="461"/>
      <c r="N1086" s="461"/>
      <c r="O1086" s="463"/>
      <c r="P1086" s="464"/>
      <c r="Q1086" s="464"/>
      <c r="R1086" s="461"/>
      <c r="S1086" s="461"/>
      <c r="T1086" s="354"/>
      <c r="U1086" s="354"/>
      <c r="V1086" s="465"/>
      <c r="W1086" s="354"/>
      <c r="X1086" s="354"/>
      <c r="Y1086" s="354"/>
      <c r="Z1086" s="354"/>
      <c r="AA1086" s="354"/>
      <c r="AB1086" s="354"/>
      <c r="AC1086" s="354"/>
    </row>
    <row r="1087">
      <c r="A1087" s="354"/>
      <c r="B1087" s="354"/>
      <c r="C1087" s="461"/>
      <c r="D1087" s="461"/>
      <c r="E1087" s="461"/>
      <c r="F1087" s="462"/>
      <c r="G1087" s="461"/>
      <c r="H1087" s="461"/>
      <c r="I1087" s="461"/>
      <c r="J1087" s="461"/>
      <c r="K1087" s="461"/>
      <c r="L1087" s="461"/>
      <c r="M1087" s="461"/>
      <c r="N1087" s="461"/>
      <c r="O1087" s="463"/>
      <c r="P1087" s="464"/>
      <c r="Q1087" s="464"/>
      <c r="R1087" s="461"/>
      <c r="S1087" s="461"/>
      <c r="T1087" s="354"/>
      <c r="U1087" s="354"/>
      <c r="V1087" s="465"/>
      <c r="W1087" s="354"/>
      <c r="X1087" s="354"/>
      <c r="Y1087" s="354"/>
      <c r="Z1087" s="354"/>
      <c r="AA1087" s="354"/>
      <c r="AB1087" s="354"/>
      <c r="AC1087" s="354"/>
    </row>
    <row r="1088">
      <c r="A1088" s="354"/>
      <c r="B1088" s="354"/>
      <c r="C1088" s="461"/>
      <c r="D1088" s="461"/>
      <c r="E1088" s="461"/>
      <c r="F1088" s="462"/>
      <c r="G1088" s="461"/>
      <c r="H1088" s="461"/>
      <c r="I1088" s="461"/>
      <c r="J1088" s="461"/>
      <c r="K1088" s="461"/>
      <c r="L1088" s="461"/>
      <c r="M1088" s="461"/>
      <c r="N1088" s="461"/>
      <c r="O1088" s="463"/>
      <c r="P1088" s="464"/>
      <c r="Q1088" s="464"/>
      <c r="R1088" s="461"/>
      <c r="S1088" s="461"/>
      <c r="T1088" s="354"/>
      <c r="U1088" s="354"/>
      <c r="V1088" s="465"/>
      <c r="W1088" s="354"/>
      <c r="X1088" s="354"/>
      <c r="Y1088" s="354"/>
      <c r="Z1088" s="354"/>
      <c r="AA1088" s="354"/>
      <c r="AB1088" s="354"/>
      <c r="AC1088" s="354"/>
    </row>
    <row r="1089">
      <c r="A1089" s="354"/>
      <c r="B1089" s="354"/>
      <c r="C1089" s="461"/>
      <c r="D1089" s="461"/>
      <c r="E1089" s="461"/>
      <c r="F1089" s="462"/>
      <c r="G1089" s="461"/>
      <c r="H1089" s="461"/>
      <c r="I1089" s="461"/>
      <c r="J1089" s="461"/>
      <c r="K1089" s="461"/>
      <c r="L1089" s="461"/>
      <c r="M1089" s="461"/>
      <c r="N1089" s="461"/>
      <c r="O1089" s="463"/>
      <c r="P1089" s="464"/>
      <c r="Q1089" s="464"/>
      <c r="R1089" s="461"/>
      <c r="S1089" s="461"/>
      <c r="T1089" s="354"/>
      <c r="U1089" s="354"/>
      <c r="V1089" s="465"/>
      <c r="W1089" s="354"/>
      <c r="X1089" s="354"/>
      <c r="Y1089" s="354"/>
      <c r="Z1089" s="354"/>
      <c r="AA1089" s="354"/>
      <c r="AB1089" s="354"/>
      <c r="AC1089" s="354"/>
    </row>
    <row r="1090">
      <c r="A1090" s="354"/>
      <c r="B1090" s="354"/>
      <c r="C1090" s="461"/>
      <c r="D1090" s="461"/>
      <c r="E1090" s="461"/>
      <c r="F1090" s="462"/>
      <c r="G1090" s="461"/>
      <c r="H1090" s="461"/>
      <c r="I1090" s="461"/>
      <c r="J1090" s="461"/>
      <c r="K1090" s="461"/>
      <c r="L1090" s="461"/>
      <c r="M1090" s="461"/>
      <c r="N1090" s="461"/>
      <c r="O1090" s="463"/>
      <c r="P1090" s="464"/>
      <c r="Q1090" s="464"/>
      <c r="R1090" s="461"/>
      <c r="S1090" s="461"/>
      <c r="T1090" s="354"/>
      <c r="U1090" s="354"/>
      <c r="V1090" s="465"/>
      <c r="W1090" s="354"/>
      <c r="X1090" s="354"/>
      <c r="Y1090" s="354"/>
      <c r="Z1090" s="354"/>
      <c r="AA1090" s="354"/>
      <c r="AB1090" s="354"/>
      <c r="AC1090" s="354"/>
    </row>
    <row r="1091">
      <c r="A1091" s="354"/>
      <c r="B1091" s="354"/>
      <c r="C1091" s="461"/>
      <c r="D1091" s="461"/>
      <c r="E1091" s="461"/>
      <c r="F1091" s="462"/>
      <c r="G1091" s="461"/>
      <c r="H1091" s="461"/>
      <c r="I1091" s="461"/>
      <c r="J1091" s="461"/>
      <c r="K1091" s="461"/>
      <c r="L1091" s="461"/>
      <c r="M1091" s="461"/>
      <c r="N1091" s="461"/>
      <c r="O1091" s="463"/>
      <c r="P1091" s="464"/>
      <c r="Q1091" s="464"/>
      <c r="R1091" s="461"/>
      <c r="S1091" s="461"/>
      <c r="T1091" s="354"/>
      <c r="U1091" s="354"/>
      <c r="V1091" s="465"/>
      <c r="W1091" s="354"/>
      <c r="X1091" s="354"/>
      <c r="Y1091" s="354"/>
      <c r="Z1091" s="354"/>
      <c r="AA1091" s="354"/>
      <c r="AB1091" s="354"/>
      <c r="AC1091" s="354"/>
    </row>
    <row r="1092">
      <c r="A1092" s="354"/>
      <c r="B1092" s="354"/>
      <c r="C1092" s="461"/>
      <c r="D1092" s="461"/>
      <c r="E1092" s="461"/>
      <c r="F1092" s="462"/>
      <c r="G1092" s="461"/>
      <c r="H1092" s="461"/>
      <c r="I1092" s="461"/>
      <c r="J1092" s="461"/>
      <c r="K1092" s="461"/>
      <c r="L1092" s="461"/>
      <c r="M1092" s="461"/>
      <c r="N1092" s="461"/>
      <c r="O1092" s="463"/>
      <c r="P1092" s="464"/>
      <c r="Q1092" s="464"/>
      <c r="R1092" s="461"/>
      <c r="S1092" s="461"/>
      <c r="T1092" s="354"/>
      <c r="U1092" s="354"/>
      <c r="V1092" s="465"/>
      <c r="W1092" s="354"/>
      <c r="X1092" s="354"/>
      <c r="Y1092" s="354"/>
      <c r="Z1092" s="354"/>
      <c r="AA1092" s="354"/>
      <c r="AB1092" s="354"/>
      <c r="AC1092" s="354"/>
    </row>
    <row r="1093">
      <c r="A1093" s="354"/>
      <c r="B1093" s="354"/>
      <c r="C1093" s="461"/>
      <c r="D1093" s="461"/>
      <c r="E1093" s="461"/>
      <c r="F1093" s="462"/>
      <c r="G1093" s="461"/>
      <c r="H1093" s="461"/>
      <c r="I1093" s="461"/>
      <c r="J1093" s="461"/>
      <c r="K1093" s="461"/>
      <c r="L1093" s="461"/>
      <c r="M1093" s="461"/>
      <c r="N1093" s="461"/>
      <c r="O1093" s="463"/>
      <c r="P1093" s="464"/>
      <c r="Q1093" s="464"/>
      <c r="R1093" s="461"/>
      <c r="S1093" s="461"/>
      <c r="T1093" s="354"/>
      <c r="U1093" s="354"/>
      <c r="V1093" s="465"/>
      <c r="W1093" s="354"/>
      <c r="X1093" s="354"/>
      <c r="Y1093" s="354"/>
      <c r="Z1093" s="354"/>
      <c r="AA1093" s="354"/>
      <c r="AB1093" s="354"/>
      <c r="AC1093" s="354"/>
    </row>
    <row r="1094">
      <c r="A1094" s="354"/>
      <c r="B1094" s="354"/>
      <c r="C1094" s="461"/>
      <c r="D1094" s="461"/>
      <c r="E1094" s="461"/>
      <c r="F1094" s="462"/>
      <c r="G1094" s="461"/>
      <c r="H1094" s="461"/>
      <c r="I1094" s="461"/>
      <c r="J1094" s="461"/>
      <c r="K1094" s="461"/>
      <c r="L1094" s="461"/>
      <c r="M1094" s="461"/>
      <c r="N1094" s="461"/>
      <c r="O1094" s="463"/>
      <c r="P1094" s="464"/>
      <c r="Q1094" s="464"/>
      <c r="R1094" s="461"/>
      <c r="S1094" s="461"/>
      <c r="T1094" s="354"/>
      <c r="U1094" s="354"/>
      <c r="V1094" s="465"/>
      <c r="W1094" s="354"/>
      <c r="X1094" s="354"/>
      <c r="Y1094" s="354"/>
      <c r="Z1094" s="354"/>
      <c r="AA1094" s="354"/>
      <c r="AB1094" s="354"/>
      <c r="AC1094" s="354"/>
    </row>
    <row r="1095">
      <c r="A1095" s="354"/>
      <c r="B1095" s="354"/>
      <c r="C1095" s="461"/>
      <c r="D1095" s="461"/>
      <c r="E1095" s="461"/>
      <c r="F1095" s="462"/>
      <c r="G1095" s="461"/>
      <c r="H1095" s="461"/>
      <c r="I1095" s="461"/>
      <c r="J1095" s="461"/>
      <c r="K1095" s="461"/>
      <c r="L1095" s="461"/>
      <c r="M1095" s="461"/>
      <c r="N1095" s="461"/>
      <c r="O1095" s="463"/>
      <c r="P1095" s="464"/>
      <c r="Q1095" s="464"/>
      <c r="R1095" s="461"/>
      <c r="S1095" s="461"/>
      <c r="T1095" s="354"/>
      <c r="U1095" s="354"/>
      <c r="V1095" s="465"/>
      <c r="W1095" s="354"/>
      <c r="X1095" s="354"/>
      <c r="Y1095" s="354"/>
      <c r="Z1095" s="354"/>
      <c r="AA1095" s="354"/>
      <c r="AB1095" s="354"/>
      <c r="AC1095" s="354"/>
    </row>
    <row r="1096">
      <c r="A1096" s="354"/>
      <c r="B1096" s="354"/>
      <c r="C1096" s="461"/>
      <c r="D1096" s="461"/>
      <c r="E1096" s="461"/>
      <c r="F1096" s="462"/>
      <c r="G1096" s="461"/>
      <c r="H1096" s="461"/>
      <c r="I1096" s="461"/>
      <c r="J1096" s="461"/>
      <c r="K1096" s="461"/>
      <c r="L1096" s="461"/>
      <c r="M1096" s="461"/>
      <c r="N1096" s="461"/>
      <c r="O1096" s="463"/>
      <c r="P1096" s="464"/>
      <c r="Q1096" s="464"/>
      <c r="R1096" s="461"/>
      <c r="S1096" s="461"/>
      <c r="T1096" s="354"/>
      <c r="U1096" s="354"/>
      <c r="V1096" s="465"/>
      <c r="W1096" s="354"/>
      <c r="X1096" s="354"/>
      <c r="Y1096" s="354"/>
      <c r="Z1096" s="354"/>
      <c r="AA1096" s="354"/>
      <c r="AB1096" s="354"/>
      <c r="AC1096" s="354"/>
    </row>
    <row r="1097">
      <c r="A1097" s="354"/>
      <c r="B1097" s="354"/>
      <c r="C1097" s="461"/>
      <c r="D1097" s="461"/>
      <c r="E1097" s="461"/>
      <c r="F1097" s="462"/>
      <c r="G1097" s="461"/>
      <c r="H1097" s="461"/>
      <c r="I1097" s="461"/>
      <c r="J1097" s="461"/>
      <c r="K1097" s="461"/>
      <c r="L1097" s="461"/>
      <c r="M1097" s="461"/>
      <c r="N1097" s="461"/>
      <c r="O1097" s="463"/>
      <c r="P1097" s="464"/>
      <c r="Q1097" s="464"/>
      <c r="R1097" s="461"/>
      <c r="S1097" s="461"/>
      <c r="T1097" s="354"/>
      <c r="U1097" s="354"/>
      <c r="V1097" s="465"/>
      <c r="W1097" s="354"/>
      <c r="X1097" s="354"/>
      <c r="Y1097" s="354"/>
      <c r="Z1097" s="354"/>
      <c r="AA1097" s="354"/>
      <c r="AB1097" s="354"/>
      <c r="AC1097" s="354"/>
    </row>
    <row r="1098">
      <c r="A1098" s="354"/>
      <c r="B1098" s="354"/>
      <c r="C1098" s="461"/>
      <c r="D1098" s="461"/>
      <c r="E1098" s="461"/>
      <c r="F1098" s="462"/>
      <c r="G1098" s="461"/>
      <c r="H1098" s="461"/>
      <c r="I1098" s="461"/>
      <c r="J1098" s="461"/>
      <c r="K1098" s="461"/>
      <c r="L1098" s="461"/>
      <c r="M1098" s="461"/>
      <c r="N1098" s="461"/>
      <c r="O1098" s="463"/>
      <c r="P1098" s="464"/>
      <c r="Q1098" s="464"/>
      <c r="R1098" s="461"/>
      <c r="S1098" s="461"/>
      <c r="T1098" s="354"/>
      <c r="U1098" s="354"/>
      <c r="V1098" s="465"/>
      <c r="W1098" s="354"/>
      <c r="X1098" s="354"/>
      <c r="Y1098" s="354"/>
      <c r="Z1098" s="354"/>
      <c r="AA1098" s="354"/>
      <c r="AB1098" s="354"/>
      <c r="AC1098" s="354"/>
    </row>
    <row r="1099">
      <c r="A1099" s="354"/>
      <c r="B1099" s="354"/>
      <c r="C1099" s="461"/>
      <c r="D1099" s="461"/>
      <c r="E1099" s="461"/>
      <c r="F1099" s="462"/>
      <c r="G1099" s="461"/>
      <c r="H1099" s="461"/>
      <c r="I1099" s="461"/>
      <c r="J1099" s="461"/>
      <c r="K1099" s="461"/>
      <c r="L1099" s="461"/>
      <c r="M1099" s="461"/>
      <c r="N1099" s="461"/>
      <c r="O1099" s="463"/>
      <c r="P1099" s="464"/>
      <c r="Q1099" s="464"/>
      <c r="R1099" s="461"/>
      <c r="S1099" s="461"/>
      <c r="T1099" s="354"/>
      <c r="U1099" s="354"/>
      <c r="V1099" s="465"/>
      <c r="W1099" s="354"/>
      <c r="X1099" s="354"/>
      <c r="Y1099" s="354"/>
      <c r="Z1099" s="354"/>
      <c r="AA1099" s="354"/>
      <c r="AB1099" s="354"/>
      <c r="AC1099" s="354"/>
    </row>
    <row r="1100">
      <c r="A1100" s="354"/>
      <c r="B1100" s="354"/>
      <c r="C1100" s="461"/>
      <c r="D1100" s="461"/>
      <c r="E1100" s="461"/>
      <c r="F1100" s="462"/>
      <c r="G1100" s="461"/>
      <c r="H1100" s="461"/>
      <c r="I1100" s="461"/>
      <c r="J1100" s="461"/>
      <c r="K1100" s="461"/>
      <c r="L1100" s="461"/>
      <c r="M1100" s="461"/>
      <c r="N1100" s="461"/>
      <c r="O1100" s="463"/>
      <c r="P1100" s="464"/>
      <c r="Q1100" s="464"/>
      <c r="R1100" s="461"/>
      <c r="S1100" s="461"/>
      <c r="T1100" s="354"/>
      <c r="U1100" s="354"/>
      <c r="V1100" s="465"/>
      <c r="W1100" s="354"/>
      <c r="X1100" s="354"/>
      <c r="Y1100" s="354"/>
      <c r="Z1100" s="354"/>
      <c r="AA1100" s="354"/>
      <c r="AB1100" s="354"/>
      <c r="AC1100" s="354"/>
    </row>
    <row r="1101">
      <c r="A1101" s="354"/>
      <c r="B1101" s="354"/>
      <c r="C1101" s="461"/>
      <c r="D1101" s="461"/>
      <c r="E1101" s="461"/>
      <c r="F1101" s="462"/>
      <c r="G1101" s="461"/>
      <c r="H1101" s="461"/>
      <c r="I1101" s="461"/>
      <c r="J1101" s="461"/>
      <c r="K1101" s="461"/>
      <c r="L1101" s="461"/>
      <c r="M1101" s="461"/>
      <c r="N1101" s="461"/>
      <c r="O1101" s="463"/>
      <c r="P1101" s="464"/>
      <c r="Q1101" s="464"/>
      <c r="R1101" s="461"/>
      <c r="S1101" s="461"/>
      <c r="T1101" s="354"/>
      <c r="U1101" s="354"/>
      <c r="V1101" s="465"/>
      <c r="W1101" s="354"/>
      <c r="X1101" s="354"/>
      <c r="Y1101" s="354"/>
      <c r="Z1101" s="354"/>
      <c r="AA1101" s="354"/>
      <c r="AB1101" s="354"/>
      <c r="AC1101" s="354"/>
    </row>
    <row r="1102">
      <c r="A1102" s="354"/>
      <c r="B1102" s="354"/>
      <c r="C1102" s="461"/>
      <c r="D1102" s="461"/>
      <c r="E1102" s="461"/>
      <c r="F1102" s="462"/>
      <c r="G1102" s="461"/>
      <c r="H1102" s="461"/>
      <c r="I1102" s="461"/>
      <c r="J1102" s="461"/>
      <c r="K1102" s="461"/>
      <c r="L1102" s="461"/>
      <c r="M1102" s="461"/>
      <c r="N1102" s="461"/>
      <c r="O1102" s="463"/>
      <c r="P1102" s="464"/>
      <c r="Q1102" s="464"/>
      <c r="R1102" s="461"/>
      <c r="S1102" s="461"/>
      <c r="T1102" s="354"/>
      <c r="U1102" s="354"/>
      <c r="V1102" s="465"/>
      <c r="W1102" s="354"/>
      <c r="X1102" s="354"/>
      <c r="Y1102" s="354"/>
      <c r="Z1102" s="354"/>
      <c r="AA1102" s="354"/>
      <c r="AB1102" s="354"/>
      <c r="AC1102" s="354"/>
    </row>
    <row r="1103">
      <c r="A1103" s="354"/>
      <c r="B1103" s="354"/>
      <c r="C1103" s="461"/>
      <c r="D1103" s="461"/>
      <c r="E1103" s="461"/>
      <c r="F1103" s="462"/>
      <c r="G1103" s="461"/>
      <c r="H1103" s="461"/>
      <c r="I1103" s="461"/>
      <c r="J1103" s="461"/>
      <c r="K1103" s="461"/>
      <c r="L1103" s="461"/>
      <c r="M1103" s="461"/>
      <c r="N1103" s="461"/>
      <c r="O1103" s="463"/>
      <c r="P1103" s="464"/>
      <c r="Q1103" s="464"/>
      <c r="R1103" s="461"/>
      <c r="S1103" s="461"/>
      <c r="T1103" s="354"/>
      <c r="U1103" s="354"/>
      <c r="V1103" s="465"/>
      <c r="W1103" s="354"/>
      <c r="X1103" s="354"/>
      <c r="Y1103" s="354"/>
      <c r="Z1103" s="354"/>
      <c r="AA1103" s="354"/>
      <c r="AB1103" s="354"/>
      <c r="AC1103" s="354"/>
    </row>
    <row r="1104">
      <c r="A1104" s="354"/>
      <c r="B1104" s="354"/>
      <c r="C1104" s="461"/>
      <c r="D1104" s="461"/>
      <c r="E1104" s="461"/>
      <c r="F1104" s="462"/>
      <c r="G1104" s="461"/>
      <c r="H1104" s="461"/>
      <c r="I1104" s="461"/>
      <c r="J1104" s="461"/>
      <c r="K1104" s="461"/>
      <c r="L1104" s="461"/>
      <c r="M1104" s="461"/>
      <c r="N1104" s="461"/>
      <c r="O1104" s="463"/>
      <c r="P1104" s="464"/>
      <c r="Q1104" s="464"/>
      <c r="R1104" s="461"/>
      <c r="S1104" s="461"/>
      <c r="T1104" s="354"/>
      <c r="U1104" s="354"/>
      <c r="V1104" s="465"/>
      <c r="W1104" s="354"/>
      <c r="X1104" s="354"/>
      <c r="Y1104" s="354"/>
      <c r="Z1104" s="354"/>
      <c r="AA1104" s="354"/>
      <c r="AB1104" s="354"/>
      <c r="AC1104" s="354"/>
    </row>
    <row r="1105">
      <c r="A1105" s="354"/>
      <c r="B1105" s="354"/>
      <c r="C1105" s="461"/>
      <c r="D1105" s="461"/>
      <c r="E1105" s="461"/>
      <c r="F1105" s="462"/>
      <c r="G1105" s="461"/>
      <c r="H1105" s="461"/>
      <c r="I1105" s="461"/>
      <c r="J1105" s="461"/>
      <c r="K1105" s="461"/>
      <c r="L1105" s="461"/>
      <c r="M1105" s="461"/>
      <c r="N1105" s="461"/>
      <c r="O1105" s="463"/>
      <c r="P1105" s="464"/>
      <c r="Q1105" s="464"/>
      <c r="R1105" s="461"/>
      <c r="S1105" s="461"/>
      <c r="T1105" s="354"/>
      <c r="U1105" s="354"/>
      <c r="V1105" s="465"/>
      <c r="W1105" s="354"/>
      <c r="X1105" s="354"/>
      <c r="Y1105" s="354"/>
      <c r="Z1105" s="354"/>
      <c r="AA1105" s="354"/>
      <c r="AB1105" s="354"/>
      <c r="AC1105" s="354"/>
    </row>
    <row r="1106">
      <c r="A1106" s="354"/>
      <c r="B1106" s="354"/>
      <c r="C1106" s="461"/>
      <c r="D1106" s="461"/>
      <c r="E1106" s="461"/>
      <c r="F1106" s="462"/>
      <c r="G1106" s="461"/>
      <c r="H1106" s="461"/>
      <c r="I1106" s="461"/>
      <c r="J1106" s="461"/>
      <c r="K1106" s="461"/>
      <c r="L1106" s="461"/>
      <c r="M1106" s="461"/>
      <c r="N1106" s="461"/>
      <c r="O1106" s="463"/>
      <c r="P1106" s="464"/>
      <c r="Q1106" s="464"/>
      <c r="R1106" s="461"/>
      <c r="S1106" s="461"/>
      <c r="T1106" s="354"/>
      <c r="U1106" s="354"/>
      <c r="V1106" s="465"/>
      <c r="W1106" s="354"/>
      <c r="X1106" s="354"/>
      <c r="Y1106" s="354"/>
      <c r="Z1106" s="354"/>
      <c r="AA1106" s="354"/>
      <c r="AB1106" s="354"/>
      <c r="AC1106" s="354"/>
    </row>
    <row r="1107">
      <c r="A1107" s="354"/>
      <c r="B1107" s="354"/>
      <c r="C1107" s="461"/>
      <c r="D1107" s="461"/>
      <c r="E1107" s="461"/>
      <c r="F1107" s="462"/>
      <c r="G1107" s="461"/>
      <c r="H1107" s="461"/>
      <c r="I1107" s="461"/>
      <c r="J1107" s="461"/>
      <c r="K1107" s="461"/>
      <c r="L1107" s="461"/>
      <c r="M1107" s="461"/>
      <c r="N1107" s="461"/>
      <c r="O1107" s="463"/>
      <c r="P1107" s="464"/>
      <c r="Q1107" s="464"/>
      <c r="R1107" s="461"/>
      <c r="S1107" s="461"/>
      <c r="T1107" s="354"/>
      <c r="U1107" s="354"/>
      <c r="V1107" s="465"/>
      <c r="W1107" s="354"/>
      <c r="X1107" s="354"/>
      <c r="Y1107" s="354"/>
      <c r="Z1107" s="354"/>
      <c r="AA1107" s="354"/>
      <c r="AB1107" s="354"/>
      <c r="AC1107" s="354"/>
    </row>
    <row r="1108">
      <c r="A1108" s="354"/>
      <c r="B1108" s="354"/>
      <c r="C1108" s="461"/>
      <c r="D1108" s="461"/>
      <c r="E1108" s="461"/>
      <c r="F1108" s="462"/>
      <c r="G1108" s="461"/>
      <c r="H1108" s="461"/>
      <c r="I1108" s="461"/>
      <c r="J1108" s="461"/>
      <c r="K1108" s="461"/>
      <c r="L1108" s="461"/>
      <c r="M1108" s="461"/>
      <c r="N1108" s="461"/>
      <c r="O1108" s="463"/>
      <c r="P1108" s="464"/>
      <c r="Q1108" s="464"/>
      <c r="R1108" s="461"/>
      <c r="S1108" s="461"/>
      <c r="T1108" s="354"/>
      <c r="U1108" s="354"/>
      <c r="V1108" s="465"/>
      <c r="W1108" s="354"/>
      <c r="X1108" s="354"/>
      <c r="Y1108" s="354"/>
      <c r="Z1108" s="354"/>
      <c r="AA1108" s="354"/>
      <c r="AB1108" s="354"/>
      <c r="AC1108" s="354"/>
    </row>
    <row r="1109">
      <c r="A1109" s="354"/>
      <c r="B1109" s="354"/>
      <c r="C1109" s="461"/>
      <c r="D1109" s="461"/>
      <c r="E1109" s="461"/>
      <c r="F1109" s="462"/>
      <c r="G1109" s="461"/>
      <c r="H1109" s="461"/>
      <c r="I1109" s="461"/>
      <c r="J1109" s="461"/>
      <c r="K1109" s="461"/>
      <c r="L1109" s="461"/>
      <c r="M1109" s="461"/>
      <c r="N1109" s="461"/>
      <c r="O1109" s="463"/>
      <c r="P1109" s="464"/>
      <c r="Q1109" s="464"/>
      <c r="R1109" s="461"/>
      <c r="S1109" s="461"/>
      <c r="T1109" s="354"/>
      <c r="U1109" s="354"/>
      <c r="V1109" s="465"/>
      <c r="W1109" s="354"/>
      <c r="X1109" s="354"/>
      <c r="Y1109" s="354"/>
      <c r="Z1109" s="354"/>
      <c r="AA1109" s="354"/>
      <c r="AB1109" s="354"/>
      <c r="AC1109" s="354"/>
    </row>
    <row r="1110">
      <c r="A1110" s="354"/>
      <c r="B1110" s="354"/>
      <c r="C1110" s="461"/>
      <c r="D1110" s="461"/>
      <c r="E1110" s="461"/>
      <c r="F1110" s="462"/>
      <c r="G1110" s="461"/>
      <c r="H1110" s="461"/>
      <c r="I1110" s="461"/>
      <c r="J1110" s="461"/>
      <c r="K1110" s="461"/>
      <c r="L1110" s="461"/>
      <c r="M1110" s="461"/>
      <c r="N1110" s="461"/>
      <c r="O1110" s="463"/>
      <c r="P1110" s="464"/>
      <c r="Q1110" s="464"/>
      <c r="R1110" s="461"/>
      <c r="S1110" s="461"/>
      <c r="T1110" s="354"/>
      <c r="U1110" s="354"/>
      <c r="V1110" s="465"/>
      <c r="W1110" s="354"/>
      <c r="X1110" s="354"/>
      <c r="Y1110" s="354"/>
      <c r="Z1110" s="354"/>
      <c r="AA1110" s="354"/>
      <c r="AB1110" s="354"/>
      <c r="AC1110" s="354"/>
    </row>
    <row r="1111">
      <c r="A1111" s="354"/>
      <c r="B1111" s="354"/>
      <c r="C1111" s="461"/>
      <c r="D1111" s="461"/>
      <c r="E1111" s="461"/>
      <c r="F1111" s="462"/>
      <c r="G1111" s="461"/>
      <c r="H1111" s="461"/>
      <c r="I1111" s="461"/>
      <c r="J1111" s="461"/>
      <c r="K1111" s="461"/>
      <c r="L1111" s="461"/>
      <c r="M1111" s="461"/>
      <c r="N1111" s="461"/>
      <c r="O1111" s="463"/>
      <c r="P1111" s="464"/>
      <c r="Q1111" s="464"/>
      <c r="R1111" s="461"/>
      <c r="S1111" s="461"/>
      <c r="T1111" s="354"/>
      <c r="U1111" s="354"/>
      <c r="V1111" s="465"/>
      <c r="W1111" s="354"/>
      <c r="X1111" s="354"/>
      <c r="Y1111" s="354"/>
      <c r="Z1111" s="354"/>
      <c r="AA1111" s="354"/>
      <c r="AB1111" s="354"/>
      <c r="AC1111" s="354"/>
    </row>
    <row r="1112">
      <c r="A1112" s="354"/>
      <c r="B1112" s="354"/>
      <c r="C1112" s="461"/>
      <c r="D1112" s="461"/>
      <c r="E1112" s="461"/>
      <c r="F1112" s="462"/>
      <c r="G1112" s="461"/>
      <c r="H1112" s="461"/>
      <c r="I1112" s="461"/>
      <c r="J1112" s="461"/>
      <c r="K1112" s="461"/>
      <c r="L1112" s="461"/>
      <c r="M1112" s="461"/>
      <c r="N1112" s="461"/>
      <c r="O1112" s="463"/>
      <c r="P1112" s="464"/>
      <c r="Q1112" s="464"/>
      <c r="R1112" s="461"/>
      <c r="S1112" s="461"/>
      <c r="T1112" s="354"/>
      <c r="U1112" s="354"/>
      <c r="V1112" s="465"/>
      <c r="W1112" s="354"/>
      <c r="X1112" s="354"/>
      <c r="Y1112" s="354"/>
      <c r="Z1112" s="354"/>
      <c r="AA1112" s="354"/>
      <c r="AB1112" s="354"/>
      <c r="AC1112" s="354"/>
    </row>
    <row r="1113">
      <c r="A1113" s="354"/>
      <c r="B1113" s="354"/>
      <c r="C1113" s="461"/>
      <c r="D1113" s="461"/>
      <c r="E1113" s="461"/>
      <c r="F1113" s="462"/>
      <c r="G1113" s="461"/>
      <c r="H1113" s="461"/>
      <c r="I1113" s="461"/>
      <c r="J1113" s="461"/>
      <c r="K1113" s="461"/>
      <c r="L1113" s="461"/>
      <c r="M1113" s="461"/>
      <c r="N1113" s="461"/>
      <c r="O1113" s="463"/>
      <c r="P1113" s="464"/>
      <c r="Q1113" s="464"/>
      <c r="R1113" s="461"/>
      <c r="S1113" s="461"/>
      <c r="T1113" s="354"/>
      <c r="U1113" s="354"/>
      <c r="V1113" s="465"/>
      <c r="W1113" s="354"/>
      <c r="X1113" s="354"/>
      <c r="Y1113" s="354"/>
      <c r="Z1113" s="354"/>
      <c r="AA1113" s="354"/>
      <c r="AB1113" s="354"/>
      <c r="AC1113" s="354"/>
    </row>
    <row r="1114">
      <c r="A1114" s="354"/>
      <c r="B1114" s="354"/>
      <c r="C1114" s="461"/>
      <c r="D1114" s="461"/>
      <c r="E1114" s="461"/>
      <c r="F1114" s="462"/>
      <c r="G1114" s="461"/>
      <c r="H1114" s="461"/>
      <c r="I1114" s="461"/>
      <c r="J1114" s="461"/>
      <c r="K1114" s="461"/>
      <c r="L1114" s="461"/>
      <c r="M1114" s="461"/>
      <c r="N1114" s="461"/>
      <c r="O1114" s="463"/>
      <c r="P1114" s="464"/>
      <c r="Q1114" s="464"/>
      <c r="R1114" s="461"/>
      <c r="S1114" s="461"/>
      <c r="T1114" s="354"/>
      <c r="U1114" s="354"/>
      <c r="V1114" s="465"/>
      <c r="W1114" s="354"/>
      <c r="X1114" s="354"/>
      <c r="Y1114" s="354"/>
      <c r="Z1114" s="354"/>
      <c r="AA1114" s="354"/>
      <c r="AB1114" s="354"/>
      <c r="AC1114" s="354"/>
    </row>
    <row r="1115">
      <c r="A1115" s="354"/>
      <c r="B1115" s="354"/>
      <c r="C1115" s="461"/>
      <c r="D1115" s="461"/>
      <c r="E1115" s="461"/>
      <c r="F1115" s="462"/>
      <c r="G1115" s="461"/>
      <c r="H1115" s="461"/>
      <c r="I1115" s="461"/>
      <c r="J1115" s="461"/>
      <c r="K1115" s="461"/>
      <c r="L1115" s="461"/>
      <c r="M1115" s="461"/>
      <c r="N1115" s="461"/>
      <c r="O1115" s="463"/>
      <c r="P1115" s="464"/>
      <c r="Q1115" s="464"/>
      <c r="R1115" s="461"/>
      <c r="S1115" s="461"/>
      <c r="T1115" s="354"/>
      <c r="U1115" s="354"/>
      <c r="V1115" s="465"/>
      <c r="W1115" s="354"/>
      <c r="X1115" s="354"/>
      <c r="Y1115" s="354"/>
      <c r="Z1115" s="354"/>
      <c r="AA1115" s="354"/>
      <c r="AB1115" s="354"/>
      <c r="AC1115" s="354"/>
    </row>
    <row r="1116">
      <c r="A1116" s="354"/>
      <c r="B1116" s="354"/>
      <c r="C1116" s="461"/>
      <c r="D1116" s="461"/>
      <c r="E1116" s="461"/>
      <c r="F1116" s="462"/>
      <c r="G1116" s="461"/>
      <c r="H1116" s="461"/>
      <c r="I1116" s="461"/>
      <c r="J1116" s="461"/>
      <c r="K1116" s="461"/>
      <c r="L1116" s="461"/>
      <c r="M1116" s="461"/>
      <c r="N1116" s="461"/>
      <c r="O1116" s="463"/>
      <c r="P1116" s="464"/>
      <c r="Q1116" s="464"/>
      <c r="R1116" s="461"/>
      <c r="S1116" s="461"/>
      <c r="T1116" s="354"/>
      <c r="U1116" s="354"/>
      <c r="V1116" s="465"/>
      <c r="W1116" s="354"/>
      <c r="X1116" s="354"/>
      <c r="Y1116" s="354"/>
      <c r="Z1116" s="354"/>
      <c r="AA1116" s="354"/>
      <c r="AB1116" s="354"/>
      <c r="AC1116" s="354"/>
    </row>
    <row r="1117">
      <c r="A1117" s="354"/>
      <c r="B1117" s="354"/>
      <c r="C1117" s="461"/>
      <c r="D1117" s="461"/>
      <c r="E1117" s="461"/>
      <c r="F1117" s="462"/>
      <c r="G1117" s="461"/>
      <c r="H1117" s="461"/>
      <c r="I1117" s="461"/>
      <c r="J1117" s="461"/>
      <c r="K1117" s="461"/>
      <c r="L1117" s="461"/>
      <c r="M1117" s="461"/>
      <c r="N1117" s="461"/>
      <c r="O1117" s="463"/>
      <c r="P1117" s="464"/>
      <c r="Q1117" s="464"/>
      <c r="R1117" s="461"/>
      <c r="S1117" s="461"/>
      <c r="T1117" s="354"/>
      <c r="U1117" s="354"/>
      <c r="V1117" s="465"/>
      <c r="W1117" s="354"/>
      <c r="X1117" s="354"/>
      <c r="Y1117" s="354"/>
      <c r="Z1117" s="354"/>
      <c r="AA1117" s="354"/>
      <c r="AB1117" s="354"/>
      <c r="AC1117" s="354"/>
    </row>
    <row r="1118">
      <c r="A1118" s="354"/>
      <c r="B1118" s="354"/>
      <c r="C1118" s="461"/>
      <c r="D1118" s="461"/>
      <c r="E1118" s="461"/>
      <c r="F1118" s="462"/>
      <c r="G1118" s="461"/>
      <c r="H1118" s="461"/>
      <c r="I1118" s="461"/>
      <c r="J1118" s="461"/>
      <c r="K1118" s="461"/>
      <c r="L1118" s="461"/>
      <c r="M1118" s="461"/>
      <c r="N1118" s="461"/>
      <c r="O1118" s="463"/>
      <c r="P1118" s="464"/>
      <c r="Q1118" s="464"/>
      <c r="R1118" s="461"/>
      <c r="S1118" s="461"/>
      <c r="T1118" s="354"/>
      <c r="U1118" s="354"/>
      <c r="V1118" s="465"/>
      <c r="W1118" s="354"/>
      <c r="X1118" s="354"/>
      <c r="Y1118" s="354"/>
      <c r="Z1118" s="354"/>
      <c r="AA1118" s="354"/>
      <c r="AB1118" s="354"/>
      <c r="AC1118" s="354"/>
    </row>
    <row r="1119">
      <c r="A1119" s="354"/>
      <c r="B1119" s="354"/>
      <c r="C1119" s="461"/>
      <c r="D1119" s="461"/>
      <c r="E1119" s="461"/>
      <c r="F1119" s="462"/>
      <c r="G1119" s="461"/>
      <c r="H1119" s="461"/>
      <c r="I1119" s="461"/>
      <c r="J1119" s="461"/>
      <c r="K1119" s="461"/>
      <c r="L1119" s="461"/>
      <c r="M1119" s="461"/>
      <c r="N1119" s="461"/>
      <c r="O1119" s="463"/>
      <c r="P1119" s="464"/>
      <c r="Q1119" s="464"/>
      <c r="R1119" s="461"/>
      <c r="S1119" s="461"/>
      <c r="T1119" s="354"/>
      <c r="U1119" s="354"/>
      <c r="V1119" s="465"/>
      <c r="W1119" s="354"/>
      <c r="X1119" s="354"/>
      <c r="Y1119" s="354"/>
      <c r="Z1119" s="354"/>
      <c r="AA1119" s="354"/>
      <c r="AB1119" s="354"/>
      <c r="AC1119" s="354"/>
    </row>
    <row r="1120">
      <c r="A1120" s="354"/>
      <c r="B1120" s="354"/>
      <c r="C1120" s="461"/>
      <c r="D1120" s="461"/>
      <c r="E1120" s="461"/>
      <c r="F1120" s="462"/>
      <c r="G1120" s="461"/>
      <c r="H1120" s="461"/>
      <c r="I1120" s="461"/>
      <c r="J1120" s="461"/>
      <c r="K1120" s="461"/>
      <c r="L1120" s="461"/>
      <c r="M1120" s="461"/>
      <c r="N1120" s="461"/>
      <c r="O1120" s="463"/>
      <c r="P1120" s="464"/>
      <c r="Q1120" s="464"/>
      <c r="R1120" s="461"/>
      <c r="S1120" s="461"/>
      <c r="T1120" s="354"/>
      <c r="U1120" s="354"/>
      <c r="V1120" s="465"/>
      <c r="W1120" s="354"/>
      <c r="X1120" s="354"/>
      <c r="Y1120" s="354"/>
      <c r="Z1120" s="354"/>
      <c r="AA1120" s="354"/>
      <c r="AB1120" s="354"/>
      <c r="AC1120" s="354"/>
    </row>
    <row r="1121">
      <c r="A1121" s="354"/>
      <c r="B1121" s="354"/>
      <c r="C1121" s="461"/>
      <c r="D1121" s="461"/>
      <c r="E1121" s="461"/>
      <c r="F1121" s="462"/>
      <c r="G1121" s="461"/>
      <c r="H1121" s="461"/>
      <c r="I1121" s="461"/>
      <c r="J1121" s="461"/>
      <c r="K1121" s="461"/>
      <c r="L1121" s="461"/>
      <c r="M1121" s="461"/>
      <c r="N1121" s="461"/>
      <c r="O1121" s="463"/>
      <c r="P1121" s="464"/>
      <c r="Q1121" s="464"/>
      <c r="R1121" s="461"/>
      <c r="S1121" s="461"/>
      <c r="T1121" s="354"/>
      <c r="U1121" s="354"/>
      <c r="V1121" s="465"/>
      <c r="W1121" s="354"/>
      <c r="X1121" s="354"/>
      <c r="Y1121" s="354"/>
      <c r="Z1121" s="354"/>
      <c r="AA1121" s="354"/>
      <c r="AB1121" s="354"/>
      <c r="AC1121" s="354"/>
    </row>
    <row r="1122">
      <c r="A1122" s="354"/>
      <c r="B1122" s="354"/>
      <c r="C1122" s="461"/>
      <c r="D1122" s="461"/>
      <c r="E1122" s="461"/>
      <c r="F1122" s="462"/>
      <c r="G1122" s="461"/>
      <c r="H1122" s="461"/>
      <c r="I1122" s="461"/>
      <c r="J1122" s="461"/>
      <c r="K1122" s="461"/>
      <c r="L1122" s="461"/>
      <c r="M1122" s="461"/>
      <c r="N1122" s="461"/>
      <c r="O1122" s="463"/>
      <c r="P1122" s="464"/>
      <c r="Q1122" s="464"/>
      <c r="R1122" s="461"/>
      <c r="S1122" s="461"/>
      <c r="T1122" s="354"/>
      <c r="U1122" s="354"/>
      <c r="V1122" s="465"/>
      <c r="W1122" s="354"/>
      <c r="X1122" s="354"/>
      <c r="Y1122" s="354"/>
      <c r="Z1122" s="354"/>
      <c r="AA1122" s="354"/>
      <c r="AB1122" s="354"/>
      <c r="AC1122" s="354"/>
    </row>
    <row r="1123">
      <c r="A1123" s="354"/>
      <c r="B1123" s="354"/>
      <c r="C1123" s="461"/>
      <c r="D1123" s="461"/>
      <c r="E1123" s="461"/>
      <c r="F1123" s="462"/>
      <c r="G1123" s="461"/>
      <c r="H1123" s="461"/>
      <c r="I1123" s="461"/>
      <c r="J1123" s="461"/>
      <c r="K1123" s="461"/>
      <c r="L1123" s="461"/>
      <c r="M1123" s="461"/>
      <c r="N1123" s="461"/>
      <c r="O1123" s="463"/>
      <c r="P1123" s="464"/>
      <c r="Q1123" s="464"/>
      <c r="R1123" s="461"/>
      <c r="S1123" s="461"/>
      <c r="T1123" s="354"/>
      <c r="U1123" s="354"/>
      <c r="V1123" s="465"/>
      <c r="W1123" s="354"/>
      <c r="X1123" s="354"/>
      <c r="Y1123" s="354"/>
      <c r="Z1123" s="354"/>
      <c r="AA1123" s="354"/>
      <c r="AB1123" s="354"/>
      <c r="AC1123" s="354"/>
    </row>
    <row r="1124">
      <c r="A1124" s="354"/>
      <c r="B1124" s="354"/>
      <c r="C1124" s="461"/>
      <c r="D1124" s="461"/>
      <c r="E1124" s="461"/>
      <c r="F1124" s="462"/>
      <c r="G1124" s="461"/>
      <c r="H1124" s="461"/>
      <c r="I1124" s="461"/>
      <c r="J1124" s="461"/>
      <c r="K1124" s="461"/>
      <c r="L1124" s="461"/>
      <c r="M1124" s="461"/>
      <c r="N1124" s="461"/>
      <c r="O1124" s="463"/>
      <c r="P1124" s="464"/>
      <c r="Q1124" s="464"/>
      <c r="R1124" s="461"/>
      <c r="S1124" s="461"/>
      <c r="T1124" s="354"/>
      <c r="U1124" s="354"/>
      <c r="V1124" s="465"/>
      <c r="W1124" s="354"/>
      <c r="X1124" s="354"/>
      <c r="Y1124" s="354"/>
      <c r="Z1124" s="354"/>
      <c r="AA1124" s="354"/>
      <c r="AB1124" s="354"/>
      <c r="AC1124" s="354"/>
    </row>
    <row r="1125">
      <c r="A1125" s="354"/>
      <c r="B1125" s="354"/>
      <c r="C1125" s="461"/>
      <c r="D1125" s="461"/>
      <c r="E1125" s="461"/>
      <c r="F1125" s="462"/>
      <c r="G1125" s="461"/>
      <c r="H1125" s="461"/>
      <c r="I1125" s="461"/>
      <c r="J1125" s="461"/>
      <c r="K1125" s="461"/>
      <c r="L1125" s="461"/>
      <c r="M1125" s="461"/>
      <c r="N1125" s="461"/>
      <c r="O1125" s="463"/>
      <c r="P1125" s="464"/>
      <c r="Q1125" s="464"/>
      <c r="R1125" s="461"/>
      <c r="S1125" s="461"/>
      <c r="T1125" s="354"/>
      <c r="U1125" s="354"/>
      <c r="V1125" s="465"/>
      <c r="W1125" s="354"/>
      <c r="X1125" s="354"/>
      <c r="Y1125" s="354"/>
      <c r="Z1125" s="354"/>
      <c r="AA1125" s="354"/>
      <c r="AB1125" s="354"/>
      <c r="AC1125" s="354"/>
    </row>
    <row r="1126">
      <c r="A1126" s="354"/>
      <c r="B1126" s="354"/>
      <c r="C1126" s="461"/>
      <c r="D1126" s="461"/>
      <c r="E1126" s="461"/>
      <c r="F1126" s="462"/>
      <c r="G1126" s="461"/>
      <c r="H1126" s="461"/>
      <c r="I1126" s="461"/>
      <c r="J1126" s="461"/>
      <c r="K1126" s="461"/>
      <c r="L1126" s="461"/>
      <c r="M1126" s="461"/>
      <c r="N1126" s="461"/>
      <c r="O1126" s="463"/>
      <c r="P1126" s="464"/>
      <c r="Q1126" s="464"/>
      <c r="R1126" s="461"/>
      <c r="S1126" s="461"/>
      <c r="T1126" s="354"/>
      <c r="U1126" s="354"/>
      <c r="V1126" s="465"/>
      <c r="W1126" s="354"/>
      <c r="X1126" s="354"/>
      <c r="Y1126" s="354"/>
      <c r="Z1126" s="354"/>
      <c r="AA1126" s="354"/>
      <c r="AB1126" s="354"/>
      <c r="AC1126" s="354"/>
    </row>
    <row r="1127">
      <c r="A1127" s="354"/>
      <c r="B1127" s="354"/>
      <c r="C1127" s="461"/>
      <c r="D1127" s="461"/>
      <c r="E1127" s="461"/>
      <c r="F1127" s="462"/>
      <c r="G1127" s="461"/>
      <c r="H1127" s="461"/>
      <c r="I1127" s="461"/>
      <c r="J1127" s="461"/>
      <c r="K1127" s="461"/>
      <c r="L1127" s="461"/>
      <c r="M1127" s="461"/>
      <c r="N1127" s="461"/>
      <c r="O1127" s="463"/>
      <c r="P1127" s="464"/>
      <c r="Q1127" s="464"/>
      <c r="R1127" s="461"/>
      <c r="S1127" s="461"/>
      <c r="T1127" s="354"/>
      <c r="U1127" s="354"/>
      <c r="V1127" s="465"/>
      <c r="W1127" s="354"/>
      <c r="X1127" s="354"/>
      <c r="Y1127" s="354"/>
      <c r="Z1127" s="354"/>
      <c r="AA1127" s="354"/>
      <c r="AB1127" s="354"/>
      <c r="AC1127" s="354"/>
    </row>
    <row r="1128">
      <c r="A1128" s="354"/>
      <c r="B1128" s="354"/>
      <c r="C1128" s="461"/>
      <c r="D1128" s="461"/>
      <c r="E1128" s="461"/>
      <c r="F1128" s="462"/>
      <c r="G1128" s="461"/>
      <c r="H1128" s="461"/>
      <c r="I1128" s="461"/>
      <c r="J1128" s="461"/>
      <c r="K1128" s="461"/>
      <c r="L1128" s="461"/>
      <c r="M1128" s="461"/>
      <c r="N1128" s="461"/>
      <c r="O1128" s="463"/>
      <c r="P1128" s="464"/>
      <c r="Q1128" s="464"/>
      <c r="R1128" s="461"/>
      <c r="S1128" s="461"/>
      <c r="T1128" s="354"/>
      <c r="U1128" s="354"/>
      <c r="V1128" s="465"/>
      <c r="W1128" s="354"/>
      <c r="X1128" s="354"/>
      <c r="Y1128" s="354"/>
      <c r="Z1128" s="354"/>
      <c r="AA1128" s="354"/>
      <c r="AB1128" s="354"/>
      <c r="AC1128" s="354"/>
    </row>
    <row r="1129">
      <c r="A1129" s="354"/>
      <c r="B1129" s="354"/>
      <c r="C1129" s="461"/>
      <c r="D1129" s="461"/>
      <c r="E1129" s="461"/>
      <c r="F1129" s="462"/>
      <c r="G1129" s="461"/>
      <c r="H1129" s="461"/>
      <c r="I1129" s="461"/>
      <c r="J1129" s="461"/>
      <c r="K1129" s="461"/>
      <c r="L1129" s="461"/>
      <c r="M1129" s="461"/>
      <c r="N1129" s="461"/>
      <c r="O1129" s="463"/>
      <c r="P1129" s="464"/>
      <c r="Q1129" s="464"/>
      <c r="R1129" s="461"/>
      <c r="S1129" s="461"/>
      <c r="T1129" s="354"/>
      <c r="U1129" s="354"/>
      <c r="V1129" s="465"/>
      <c r="W1129" s="354"/>
      <c r="X1129" s="354"/>
      <c r="Y1129" s="354"/>
      <c r="Z1129" s="354"/>
      <c r="AA1129" s="354"/>
      <c r="AB1129" s="354"/>
      <c r="AC1129" s="354"/>
    </row>
    <row r="1130">
      <c r="A1130" s="354"/>
      <c r="B1130" s="354"/>
      <c r="C1130" s="461"/>
      <c r="D1130" s="461"/>
      <c r="E1130" s="461"/>
      <c r="F1130" s="462"/>
      <c r="G1130" s="461"/>
      <c r="H1130" s="461"/>
      <c r="I1130" s="461"/>
      <c r="J1130" s="461"/>
      <c r="K1130" s="461"/>
      <c r="L1130" s="461"/>
      <c r="M1130" s="461"/>
      <c r="N1130" s="461"/>
      <c r="O1130" s="463"/>
      <c r="P1130" s="464"/>
      <c r="Q1130" s="464"/>
      <c r="R1130" s="461"/>
      <c r="S1130" s="461"/>
      <c r="T1130" s="354"/>
      <c r="U1130" s="354"/>
      <c r="V1130" s="465"/>
      <c r="W1130" s="354"/>
      <c r="X1130" s="354"/>
      <c r="Y1130" s="354"/>
      <c r="Z1130" s="354"/>
      <c r="AA1130" s="354"/>
      <c r="AB1130" s="354"/>
      <c r="AC1130" s="354"/>
    </row>
    <row r="1131">
      <c r="A1131" s="354"/>
      <c r="B1131" s="354"/>
      <c r="C1131" s="461"/>
      <c r="D1131" s="461"/>
      <c r="E1131" s="461"/>
      <c r="F1131" s="462"/>
      <c r="G1131" s="461"/>
      <c r="H1131" s="461"/>
      <c r="I1131" s="461"/>
      <c r="J1131" s="461"/>
      <c r="K1131" s="461"/>
      <c r="L1131" s="461"/>
      <c r="M1131" s="461"/>
      <c r="N1131" s="461"/>
      <c r="O1131" s="463"/>
      <c r="P1131" s="464"/>
      <c r="Q1131" s="464"/>
      <c r="R1131" s="461"/>
      <c r="S1131" s="461"/>
      <c r="T1131" s="354"/>
      <c r="U1131" s="354"/>
      <c r="V1131" s="465"/>
      <c r="W1131" s="354"/>
      <c r="X1131" s="354"/>
      <c r="Y1131" s="354"/>
      <c r="Z1131" s="354"/>
      <c r="AA1131" s="354"/>
      <c r="AB1131" s="354"/>
      <c r="AC1131" s="354"/>
    </row>
    <row r="1132">
      <c r="A1132" s="354"/>
      <c r="B1132" s="354"/>
      <c r="C1132" s="461"/>
      <c r="D1132" s="461"/>
      <c r="E1132" s="461"/>
      <c r="F1132" s="462"/>
      <c r="G1132" s="461"/>
      <c r="H1132" s="461"/>
      <c r="I1132" s="461"/>
      <c r="J1132" s="461"/>
      <c r="K1132" s="461"/>
      <c r="L1132" s="461"/>
      <c r="M1132" s="461"/>
      <c r="N1132" s="461"/>
      <c r="O1132" s="463"/>
      <c r="P1132" s="464"/>
      <c r="Q1132" s="464"/>
      <c r="R1132" s="461"/>
      <c r="S1132" s="461"/>
      <c r="T1132" s="354"/>
      <c r="U1132" s="354"/>
      <c r="V1132" s="465"/>
      <c r="W1132" s="354"/>
      <c r="X1132" s="354"/>
      <c r="Y1132" s="354"/>
      <c r="Z1132" s="354"/>
      <c r="AA1132" s="354"/>
      <c r="AB1132" s="354"/>
      <c r="AC1132" s="354"/>
    </row>
    <row r="1133">
      <c r="A1133" s="354"/>
      <c r="B1133" s="354"/>
      <c r="C1133" s="461"/>
      <c r="D1133" s="461"/>
      <c r="E1133" s="461"/>
      <c r="F1133" s="462"/>
      <c r="G1133" s="461"/>
      <c r="H1133" s="461"/>
      <c r="I1133" s="461"/>
      <c r="J1133" s="461"/>
      <c r="K1133" s="461"/>
      <c r="L1133" s="461"/>
      <c r="M1133" s="461"/>
      <c r="N1133" s="461"/>
      <c r="O1133" s="463"/>
      <c r="P1133" s="464"/>
      <c r="Q1133" s="464"/>
      <c r="R1133" s="461"/>
      <c r="S1133" s="461"/>
      <c r="T1133" s="354"/>
      <c r="U1133" s="354"/>
      <c r="V1133" s="465"/>
      <c r="W1133" s="354"/>
      <c r="X1133" s="354"/>
      <c r="Y1133" s="354"/>
      <c r="Z1133" s="354"/>
      <c r="AA1133" s="354"/>
      <c r="AB1133" s="354"/>
      <c r="AC1133" s="354"/>
    </row>
    <row r="1134">
      <c r="A1134" s="354"/>
      <c r="B1134" s="354"/>
      <c r="C1134" s="461"/>
      <c r="D1134" s="461"/>
      <c r="E1134" s="461"/>
      <c r="F1134" s="462"/>
      <c r="G1134" s="461"/>
      <c r="H1134" s="461"/>
      <c r="I1134" s="461"/>
      <c r="J1134" s="461"/>
      <c r="K1134" s="461"/>
      <c r="L1134" s="461"/>
      <c r="M1134" s="461"/>
      <c r="N1134" s="461"/>
      <c r="O1134" s="463"/>
      <c r="P1134" s="464"/>
      <c r="Q1134" s="464"/>
      <c r="R1134" s="461"/>
      <c r="S1134" s="461"/>
      <c r="T1134" s="354"/>
      <c r="U1134" s="354"/>
      <c r="V1134" s="465"/>
      <c r="W1134" s="354"/>
      <c r="X1134" s="354"/>
      <c r="Y1134" s="354"/>
      <c r="Z1134" s="354"/>
      <c r="AA1134" s="354"/>
      <c r="AB1134" s="354"/>
      <c r="AC1134" s="354"/>
    </row>
    <row r="1135">
      <c r="A1135" s="354"/>
      <c r="B1135" s="354"/>
      <c r="C1135" s="461"/>
      <c r="D1135" s="461"/>
      <c r="E1135" s="461"/>
      <c r="F1135" s="462"/>
      <c r="G1135" s="461"/>
      <c r="H1135" s="461"/>
      <c r="I1135" s="461"/>
      <c r="J1135" s="461"/>
      <c r="K1135" s="461"/>
      <c r="L1135" s="461"/>
      <c r="M1135" s="461"/>
      <c r="N1135" s="461"/>
      <c r="O1135" s="463"/>
      <c r="P1135" s="464"/>
      <c r="Q1135" s="464"/>
      <c r="R1135" s="461"/>
      <c r="S1135" s="461"/>
      <c r="T1135" s="354"/>
      <c r="U1135" s="354"/>
      <c r="V1135" s="465"/>
      <c r="W1135" s="354"/>
      <c r="X1135" s="354"/>
      <c r="Y1135" s="354"/>
      <c r="Z1135" s="354"/>
      <c r="AA1135" s="354"/>
      <c r="AB1135" s="354"/>
      <c r="AC1135" s="354"/>
    </row>
    <row r="1136">
      <c r="A1136" s="354"/>
      <c r="B1136" s="354"/>
      <c r="C1136" s="461"/>
      <c r="D1136" s="461"/>
      <c r="E1136" s="461"/>
      <c r="F1136" s="462"/>
      <c r="G1136" s="461"/>
      <c r="H1136" s="461"/>
      <c r="I1136" s="461"/>
      <c r="J1136" s="461"/>
      <c r="K1136" s="461"/>
      <c r="L1136" s="461"/>
      <c r="M1136" s="461"/>
      <c r="N1136" s="461"/>
      <c r="O1136" s="463"/>
      <c r="P1136" s="464"/>
      <c r="Q1136" s="464"/>
      <c r="R1136" s="461"/>
      <c r="S1136" s="461"/>
      <c r="T1136" s="354"/>
      <c r="U1136" s="354"/>
      <c r="V1136" s="465"/>
      <c r="W1136" s="354"/>
      <c r="X1136" s="354"/>
      <c r="Y1136" s="354"/>
      <c r="Z1136" s="354"/>
      <c r="AA1136" s="354"/>
      <c r="AB1136" s="354"/>
      <c r="AC1136" s="354"/>
    </row>
    <row r="1137">
      <c r="A1137" s="354"/>
      <c r="B1137" s="354"/>
      <c r="C1137" s="461"/>
      <c r="D1137" s="461"/>
      <c r="E1137" s="461"/>
      <c r="F1137" s="462"/>
      <c r="G1137" s="461"/>
      <c r="H1137" s="461"/>
      <c r="I1137" s="461"/>
      <c r="J1137" s="461"/>
      <c r="K1137" s="461"/>
      <c r="L1137" s="461"/>
      <c r="M1137" s="461"/>
      <c r="N1137" s="461"/>
      <c r="O1137" s="463"/>
      <c r="P1137" s="464"/>
      <c r="Q1137" s="464"/>
      <c r="R1137" s="461"/>
      <c r="S1137" s="461"/>
      <c r="T1137" s="354"/>
      <c r="U1137" s="354"/>
      <c r="V1137" s="465"/>
      <c r="W1137" s="354"/>
      <c r="X1137" s="354"/>
      <c r="Y1137" s="354"/>
      <c r="Z1137" s="354"/>
      <c r="AA1137" s="354"/>
      <c r="AB1137" s="354"/>
      <c r="AC1137" s="354"/>
    </row>
    <row r="1138">
      <c r="A1138" s="354"/>
      <c r="B1138" s="354"/>
      <c r="C1138" s="461"/>
      <c r="D1138" s="461"/>
      <c r="E1138" s="461"/>
      <c r="F1138" s="462"/>
      <c r="G1138" s="461"/>
      <c r="H1138" s="461"/>
      <c r="I1138" s="461"/>
      <c r="J1138" s="461"/>
      <c r="K1138" s="461"/>
      <c r="L1138" s="461"/>
      <c r="M1138" s="461"/>
      <c r="N1138" s="461"/>
      <c r="O1138" s="463"/>
      <c r="P1138" s="464"/>
      <c r="Q1138" s="464"/>
      <c r="R1138" s="461"/>
      <c r="S1138" s="461"/>
      <c r="T1138" s="354"/>
      <c r="U1138" s="354"/>
      <c r="V1138" s="465"/>
      <c r="W1138" s="354"/>
      <c r="X1138" s="354"/>
      <c r="Y1138" s="354"/>
      <c r="Z1138" s="354"/>
      <c r="AA1138" s="354"/>
      <c r="AB1138" s="354"/>
      <c r="AC1138" s="354"/>
    </row>
    <row r="1139">
      <c r="A1139" s="354"/>
      <c r="B1139" s="354"/>
      <c r="C1139" s="461"/>
      <c r="D1139" s="461"/>
      <c r="E1139" s="461"/>
      <c r="F1139" s="462"/>
      <c r="G1139" s="461"/>
      <c r="H1139" s="461"/>
      <c r="I1139" s="461"/>
      <c r="J1139" s="461"/>
      <c r="K1139" s="461"/>
      <c r="L1139" s="461"/>
      <c r="M1139" s="461"/>
      <c r="N1139" s="461"/>
      <c r="O1139" s="463"/>
      <c r="P1139" s="464"/>
      <c r="Q1139" s="464"/>
      <c r="R1139" s="461"/>
      <c r="S1139" s="461"/>
      <c r="T1139" s="354"/>
      <c r="U1139" s="354"/>
      <c r="V1139" s="465"/>
      <c r="W1139" s="354"/>
      <c r="X1139" s="354"/>
      <c r="Y1139" s="354"/>
      <c r="Z1139" s="354"/>
      <c r="AA1139" s="354"/>
      <c r="AB1139" s="354"/>
      <c r="AC1139" s="354"/>
    </row>
    <row r="1140">
      <c r="A1140" s="354"/>
      <c r="B1140" s="354"/>
      <c r="C1140" s="461"/>
      <c r="D1140" s="461"/>
      <c r="E1140" s="461"/>
      <c r="F1140" s="462"/>
      <c r="G1140" s="461"/>
      <c r="H1140" s="461"/>
      <c r="I1140" s="461"/>
      <c r="J1140" s="461"/>
      <c r="K1140" s="461"/>
      <c r="L1140" s="461"/>
      <c r="M1140" s="461"/>
      <c r="N1140" s="461"/>
      <c r="O1140" s="463"/>
      <c r="P1140" s="464"/>
      <c r="Q1140" s="464"/>
      <c r="R1140" s="461"/>
      <c r="S1140" s="461"/>
      <c r="T1140" s="354"/>
      <c r="U1140" s="354"/>
      <c r="V1140" s="465"/>
      <c r="W1140" s="354"/>
      <c r="X1140" s="354"/>
      <c r="Y1140" s="354"/>
      <c r="Z1140" s="354"/>
      <c r="AA1140" s="354"/>
      <c r="AB1140" s="354"/>
      <c r="AC1140" s="354"/>
    </row>
    <row r="1141">
      <c r="A1141" s="354"/>
      <c r="B1141" s="354"/>
      <c r="C1141" s="461"/>
      <c r="D1141" s="461"/>
      <c r="E1141" s="461"/>
      <c r="F1141" s="462"/>
      <c r="G1141" s="461"/>
      <c r="H1141" s="461"/>
      <c r="I1141" s="461"/>
      <c r="J1141" s="461"/>
      <c r="K1141" s="461"/>
      <c r="L1141" s="461"/>
      <c r="M1141" s="461"/>
      <c r="N1141" s="461"/>
      <c r="O1141" s="463"/>
      <c r="P1141" s="464"/>
      <c r="Q1141" s="464"/>
      <c r="R1141" s="461"/>
      <c r="S1141" s="461"/>
      <c r="T1141" s="354"/>
      <c r="U1141" s="354"/>
      <c r="V1141" s="465"/>
      <c r="W1141" s="354"/>
      <c r="X1141" s="354"/>
      <c r="Y1141" s="354"/>
      <c r="Z1141" s="354"/>
      <c r="AA1141" s="354"/>
      <c r="AB1141" s="354"/>
      <c r="AC1141" s="354"/>
    </row>
    <row r="1142">
      <c r="A1142" s="354"/>
      <c r="B1142" s="354"/>
      <c r="C1142" s="461"/>
      <c r="D1142" s="461"/>
      <c r="E1142" s="461"/>
      <c r="F1142" s="462"/>
      <c r="G1142" s="461"/>
      <c r="H1142" s="461"/>
      <c r="I1142" s="461"/>
      <c r="J1142" s="461"/>
      <c r="K1142" s="461"/>
      <c r="L1142" s="461"/>
      <c r="M1142" s="461"/>
      <c r="N1142" s="461"/>
      <c r="O1142" s="463"/>
      <c r="P1142" s="464"/>
      <c r="Q1142" s="464"/>
      <c r="R1142" s="461"/>
      <c r="S1142" s="461"/>
      <c r="T1142" s="354"/>
      <c r="U1142" s="354"/>
      <c r="V1142" s="465"/>
      <c r="W1142" s="354"/>
      <c r="X1142" s="354"/>
      <c r="Y1142" s="354"/>
      <c r="Z1142" s="354"/>
      <c r="AA1142" s="354"/>
      <c r="AB1142" s="354"/>
      <c r="AC1142" s="354"/>
    </row>
    <row r="1143">
      <c r="A1143" s="354"/>
      <c r="B1143" s="354"/>
      <c r="C1143" s="461"/>
      <c r="D1143" s="461"/>
      <c r="E1143" s="461"/>
      <c r="F1143" s="462"/>
      <c r="G1143" s="461"/>
      <c r="H1143" s="461"/>
      <c r="I1143" s="461"/>
      <c r="J1143" s="461"/>
      <c r="K1143" s="461"/>
      <c r="L1143" s="461"/>
      <c r="M1143" s="461"/>
      <c r="N1143" s="461"/>
      <c r="O1143" s="463"/>
      <c r="P1143" s="464"/>
      <c r="Q1143" s="464"/>
      <c r="R1143" s="461"/>
      <c r="S1143" s="461"/>
      <c r="T1143" s="354"/>
      <c r="U1143" s="354"/>
      <c r="V1143" s="465"/>
      <c r="W1143" s="354"/>
      <c r="X1143" s="354"/>
      <c r="Y1143" s="354"/>
      <c r="Z1143" s="354"/>
      <c r="AA1143" s="354"/>
      <c r="AB1143" s="354"/>
      <c r="AC1143" s="354"/>
    </row>
    <row r="1144">
      <c r="A1144" s="354"/>
      <c r="B1144" s="354"/>
      <c r="C1144" s="461"/>
      <c r="D1144" s="461"/>
      <c r="E1144" s="461"/>
      <c r="F1144" s="462"/>
      <c r="G1144" s="461"/>
      <c r="H1144" s="461"/>
      <c r="I1144" s="461"/>
      <c r="J1144" s="461"/>
      <c r="K1144" s="461"/>
      <c r="L1144" s="461"/>
      <c r="M1144" s="461"/>
      <c r="N1144" s="461"/>
      <c r="O1144" s="463"/>
      <c r="P1144" s="464"/>
      <c r="Q1144" s="464"/>
      <c r="R1144" s="461"/>
      <c r="S1144" s="461"/>
      <c r="T1144" s="354"/>
      <c r="U1144" s="354"/>
      <c r="V1144" s="465"/>
      <c r="W1144" s="354"/>
      <c r="X1144" s="354"/>
      <c r="Y1144" s="354"/>
      <c r="Z1144" s="354"/>
      <c r="AA1144" s="354"/>
      <c r="AB1144" s="354"/>
      <c r="AC1144" s="354"/>
    </row>
    <row r="1145">
      <c r="A1145" s="354"/>
      <c r="B1145" s="354"/>
      <c r="C1145" s="461"/>
      <c r="D1145" s="461"/>
      <c r="E1145" s="461"/>
      <c r="F1145" s="462"/>
      <c r="G1145" s="461"/>
      <c r="H1145" s="461"/>
      <c r="I1145" s="461"/>
      <c r="J1145" s="461"/>
      <c r="K1145" s="461"/>
      <c r="L1145" s="461"/>
      <c r="M1145" s="461"/>
      <c r="N1145" s="461"/>
      <c r="O1145" s="463"/>
      <c r="P1145" s="464"/>
      <c r="Q1145" s="464"/>
      <c r="R1145" s="461"/>
      <c r="S1145" s="461"/>
      <c r="T1145" s="354"/>
      <c r="U1145" s="354"/>
      <c r="V1145" s="465"/>
      <c r="W1145" s="354"/>
      <c r="X1145" s="354"/>
      <c r="Y1145" s="354"/>
      <c r="Z1145" s="354"/>
      <c r="AA1145" s="354"/>
      <c r="AB1145" s="354"/>
      <c r="AC1145" s="354"/>
    </row>
    <row r="1146">
      <c r="A1146" s="354"/>
      <c r="B1146" s="354"/>
      <c r="C1146" s="461"/>
      <c r="D1146" s="461"/>
      <c r="E1146" s="461"/>
      <c r="F1146" s="462"/>
      <c r="G1146" s="461"/>
      <c r="H1146" s="461"/>
      <c r="I1146" s="461"/>
      <c r="J1146" s="461"/>
      <c r="K1146" s="461"/>
      <c r="L1146" s="461"/>
      <c r="M1146" s="461"/>
      <c r="N1146" s="461"/>
      <c r="O1146" s="463"/>
      <c r="P1146" s="464"/>
      <c r="Q1146" s="464"/>
      <c r="R1146" s="461"/>
      <c r="S1146" s="461"/>
      <c r="T1146" s="354"/>
      <c r="U1146" s="354"/>
      <c r="V1146" s="465"/>
      <c r="W1146" s="354"/>
      <c r="X1146" s="354"/>
      <c r="Y1146" s="354"/>
      <c r="Z1146" s="354"/>
      <c r="AA1146" s="354"/>
      <c r="AB1146" s="354"/>
      <c r="AC1146" s="354"/>
    </row>
    <row r="1147">
      <c r="A1147" s="354"/>
      <c r="B1147" s="354"/>
      <c r="C1147" s="461"/>
      <c r="D1147" s="461"/>
      <c r="E1147" s="461"/>
      <c r="F1147" s="462"/>
      <c r="G1147" s="461"/>
      <c r="H1147" s="461"/>
      <c r="I1147" s="461"/>
      <c r="J1147" s="461"/>
      <c r="K1147" s="461"/>
      <c r="L1147" s="461"/>
      <c r="M1147" s="461"/>
      <c r="N1147" s="461"/>
      <c r="O1147" s="463"/>
      <c r="P1147" s="464"/>
      <c r="Q1147" s="464"/>
      <c r="R1147" s="461"/>
      <c r="S1147" s="461"/>
      <c r="T1147" s="354"/>
      <c r="U1147" s="354"/>
      <c r="V1147" s="465"/>
      <c r="W1147" s="354"/>
      <c r="X1147" s="354"/>
      <c r="Y1147" s="354"/>
      <c r="Z1147" s="354"/>
      <c r="AA1147" s="354"/>
      <c r="AB1147" s="354"/>
      <c r="AC1147" s="354"/>
    </row>
    <row r="1148">
      <c r="A1148" s="354"/>
      <c r="B1148" s="354"/>
      <c r="C1148" s="461"/>
      <c r="D1148" s="461"/>
      <c r="E1148" s="461"/>
      <c r="F1148" s="462"/>
      <c r="G1148" s="461"/>
      <c r="H1148" s="461"/>
      <c r="I1148" s="461"/>
      <c r="J1148" s="461"/>
      <c r="K1148" s="461"/>
      <c r="L1148" s="461"/>
      <c r="M1148" s="461"/>
      <c r="N1148" s="461"/>
      <c r="O1148" s="463"/>
      <c r="P1148" s="464"/>
      <c r="Q1148" s="464"/>
      <c r="R1148" s="461"/>
      <c r="S1148" s="461"/>
      <c r="T1148" s="354"/>
      <c r="U1148" s="354"/>
      <c r="V1148" s="465"/>
      <c r="W1148" s="354"/>
      <c r="X1148" s="354"/>
      <c r="Y1148" s="354"/>
      <c r="Z1148" s="354"/>
      <c r="AA1148" s="354"/>
      <c r="AB1148" s="354"/>
      <c r="AC1148" s="354"/>
    </row>
    <row r="1149">
      <c r="A1149" s="354"/>
      <c r="B1149" s="354"/>
      <c r="C1149" s="461"/>
      <c r="D1149" s="461"/>
      <c r="E1149" s="461"/>
      <c r="F1149" s="462"/>
      <c r="G1149" s="461"/>
      <c r="H1149" s="461"/>
      <c r="I1149" s="461"/>
      <c r="J1149" s="461"/>
      <c r="K1149" s="461"/>
      <c r="L1149" s="461"/>
      <c r="M1149" s="461"/>
      <c r="N1149" s="461"/>
      <c r="O1149" s="463"/>
      <c r="P1149" s="464"/>
      <c r="Q1149" s="464"/>
      <c r="R1149" s="461"/>
      <c r="S1149" s="461"/>
      <c r="T1149" s="354"/>
      <c r="U1149" s="354"/>
      <c r="V1149" s="465"/>
      <c r="W1149" s="354"/>
      <c r="X1149" s="354"/>
      <c r="Y1149" s="354"/>
      <c r="Z1149" s="354"/>
      <c r="AA1149" s="354"/>
      <c r="AB1149" s="354"/>
      <c r="AC1149" s="354"/>
    </row>
    <row r="1150">
      <c r="A1150" s="354"/>
      <c r="B1150" s="354"/>
      <c r="C1150" s="461"/>
      <c r="D1150" s="461"/>
      <c r="E1150" s="461"/>
      <c r="F1150" s="462"/>
      <c r="G1150" s="461"/>
      <c r="H1150" s="461"/>
      <c r="I1150" s="461"/>
      <c r="J1150" s="461"/>
      <c r="K1150" s="461"/>
      <c r="L1150" s="461"/>
      <c r="M1150" s="461"/>
      <c r="N1150" s="461"/>
      <c r="O1150" s="463"/>
      <c r="P1150" s="464"/>
      <c r="Q1150" s="464"/>
      <c r="R1150" s="461"/>
      <c r="S1150" s="461"/>
      <c r="T1150" s="354"/>
      <c r="U1150" s="354"/>
      <c r="V1150" s="465"/>
      <c r="W1150" s="354"/>
      <c r="X1150" s="354"/>
      <c r="Y1150" s="354"/>
      <c r="Z1150" s="354"/>
      <c r="AA1150" s="354"/>
      <c r="AB1150" s="354"/>
      <c r="AC1150" s="354"/>
    </row>
    <row r="1151">
      <c r="A1151" s="354"/>
      <c r="B1151" s="354"/>
      <c r="C1151" s="461"/>
      <c r="D1151" s="461"/>
      <c r="E1151" s="461"/>
      <c r="F1151" s="462"/>
      <c r="G1151" s="461"/>
      <c r="H1151" s="461"/>
      <c r="I1151" s="461"/>
      <c r="J1151" s="461"/>
      <c r="K1151" s="461"/>
      <c r="L1151" s="461"/>
      <c r="M1151" s="461"/>
      <c r="N1151" s="461"/>
      <c r="O1151" s="463"/>
      <c r="P1151" s="464"/>
      <c r="Q1151" s="464"/>
      <c r="R1151" s="461"/>
      <c r="S1151" s="461"/>
      <c r="T1151" s="354"/>
      <c r="U1151" s="354"/>
      <c r="V1151" s="465"/>
      <c r="W1151" s="354"/>
      <c r="X1151" s="354"/>
      <c r="Y1151" s="354"/>
      <c r="Z1151" s="354"/>
      <c r="AA1151" s="354"/>
      <c r="AB1151" s="354"/>
      <c r="AC1151" s="354"/>
    </row>
    <row r="1152">
      <c r="A1152" s="354"/>
      <c r="B1152" s="354"/>
      <c r="C1152" s="461"/>
      <c r="D1152" s="461"/>
      <c r="E1152" s="461"/>
      <c r="F1152" s="462"/>
      <c r="G1152" s="461"/>
      <c r="H1152" s="461"/>
      <c r="I1152" s="461"/>
      <c r="J1152" s="461"/>
      <c r="K1152" s="461"/>
      <c r="L1152" s="461"/>
      <c r="M1152" s="461"/>
      <c r="N1152" s="461"/>
      <c r="O1152" s="463"/>
      <c r="P1152" s="464"/>
      <c r="Q1152" s="464"/>
      <c r="R1152" s="461"/>
      <c r="S1152" s="461"/>
      <c r="T1152" s="354"/>
      <c r="U1152" s="354"/>
      <c r="V1152" s="465"/>
      <c r="W1152" s="354"/>
      <c r="X1152" s="354"/>
      <c r="Y1152" s="354"/>
      <c r="Z1152" s="354"/>
      <c r="AA1152" s="354"/>
      <c r="AB1152" s="354"/>
      <c r="AC1152" s="354"/>
    </row>
    <row r="1153">
      <c r="A1153" s="354"/>
      <c r="B1153" s="354"/>
      <c r="C1153" s="461"/>
      <c r="D1153" s="461"/>
      <c r="E1153" s="461"/>
      <c r="F1153" s="462"/>
      <c r="G1153" s="461"/>
      <c r="H1153" s="461"/>
      <c r="I1153" s="461"/>
      <c r="J1153" s="461"/>
      <c r="K1153" s="461"/>
      <c r="L1153" s="461"/>
      <c r="M1153" s="461"/>
      <c r="N1153" s="461"/>
      <c r="O1153" s="463"/>
      <c r="P1153" s="464"/>
      <c r="Q1153" s="464"/>
      <c r="R1153" s="461"/>
      <c r="S1153" s="461"/>
      <c r="T1153" s="354"/>
      <c r="U1153" s="354"/>
      <c r="V1153" s="465"/>
      <c r="W1153" s="354"/>
      <c r="X1153" s="354"/>
      <c r="Y1153" s="354"/>
      <c r="Z1153" s="354"/>
      <c r="AA1153" s="354"/>
      <c r="AB1153" s="354"/>
      <c r="AC1153" s="354"/>
    </row>
    <row r="1154">
      <c r="A1154" s="354"/>
      <c r="B1154" s="354"/>
      <c r="C1154" s="461"/>
      <c r="D1154" s="461"/>
      <c r="E1154" s="461"/>
      <c r="F1154" s="462"/>
      <c r="G1154" s="461"/>
      <c r="H1154" s="461"/>
      <c r="I1154" s="461"/>
      <c r="J1154" s="461"/>
      <c r="K1154" s="461"/>
      <c r="L1154" s="461"/>
      <c r="M1154" s="461"/>
      <c r="N1154" s="461"/>
      <c r="O1154" s="463"/>
      <c r="P1154" s="464"/>
      <c r="Q1154" s="464"/>
      <c r="R1154" s="461"/>
      <c r="S1154" s="461"/>
      <c r="T1154" s="354"/>
      <c r="U1154" s="354"/>
      <c r="V1154" s="465"/>
      <c r="W1154" s="354"/>
      <c r="X1154" s="354"/>
      <c r="Y1154" s="354"/>
      <c r="Z1154" s="354"/>
      <c r="AA1154" s="354"/>
      <c r="AB1154" s="354"/>
      <c r="AC1154" s="354"/>
    </row>
    <row r="1155">
      <c r="A1155" s="354"/>
      <c r="B1155" s="354"/>
      <c r="C1155" s="461"/>
      <c r="D1155" s="461"/>
      <c r="E1155" s="461"/>
      <c r="F1155" s="462"/>
      <c r="G1155" s="461"/>
      <c r="H1155" s="461"/>
      <c r="I1155" s="461"/>
      <c r="J1155" s="461"/>
      <c r="K1155" s="461"/>
      <c r="L1155" s="461"/>
      <c r="M1155" s="461"/>
      <c r="N1155" s="461"/>
      <c r="O1155" s="463"/>
      <c r="P1155" s="464"/>
      <c r="Q1155" s="464"/>
      <c r="R1155" s="461"/>
      <c r="S1155" s="461"/>
      <c r="T1155" s="354"/>
      <c r="U1155" s="354"/>
      <c r="V1155" s="465"/>
      <c r="W1155" s="354"/>
      <c r="X1155" s="354"/>
      <c r="Y1155" s="354"/>
      <c r="Z1155" s="354"/>
      <c r="AA1155" s="354"/>
      <c r="AB1155" s="354"/>
      <c r="AC1155" s="354"/>
    </row>
    <row r="1156">
      <c r="A1156" s="354"/>
      <c r="B1156" s="354"/>
      <c r="C1156" s="461"/>
      <c r="D1156" s="461"/>
      <c r="E1156" s="461"/>
      <c r="F1156" s="462"/>
      <c r="G1156" s="461"/>
      <c r="H1156" s="461"/>
      <c r="I1156" s="461"/>
      <c r="J1156" s="461"/>
      <c r="K1156" s="461"/>
      <c r="L1156" s="461"/>
      <c r="M1156" s="461"/>
      <c r="N1156" s="461"/>
      <c r="O1156" s="463"/>
      <c r="P1156" s="464"/>
      <c r="Q1156" s="464"/>
      <c r="R1156" s="461"/>
      <c r="S1156" s="461"/>
      <c r="T1156" s="354"/>
      <c r="U1156" s="354"/>
      <c r="V1156" s="465"/>
      <c r="W1156" s="354"/>
      <c r="X1156" s="354"/>
      <c r="Y1156" s="354"/>
      <c r="Z1156" s="354"/>
      <c r="AA1156" s="354"/>
      <c r="AB1156" s="354"/>
      <c r="AC1156" s="354"/>
    </row>
    <row r="1157">
      <c r="A1157" s="354"/>
      <c r="B1157" s="354"/>
      <c r="C1157" s="461"/>
      <c r="D1157" s="461"/>
      <c r="E1157" s="461"/>
      <c r="F1157" s="462"/>
      <c r="G1157" s="461"/>
      <c r="H1157" s="461"/>
      <c r="I1157" s="461"/>
      <c r="J1157" s="461"/>
      <c r="K1157" s="461"/>
      <c r="L1157" s="461"/>
      <c r="M1157" s="461"/>
      <c r="N1157" s="461"/>
      <c r="O1157" s="463"/>
      <c r="P1157" s="464"/>
      <c r="Q1157" s="464"/>
      <c r="R1157" s="461"/>
      <c r="S1157" s="461"/>
      <c r="T1157" s="354"/>
      <c r="U1157" s="354"/>
      <c r="V1157" s="465"/>
      <c r="W1157" s="354"/>
      <c r="X1157" s="354"/>
      <c r="Y1157" s="354"/>
      <c r="Z1157" s="354"/>
      <c r="AA1157" s="354"/>
      <c r="AB1157" s="354"/>
      <c r="AC1157" s="354"/>
    </row>
    <row r="1158">
      <c r="A1158" s="354"/>
      <c r="B1158" s="354"/>
      <c r="C1158" s="461"/>
      <c r="D1158" s="461"/>
      <c r="E1158" s="461"/>
      <c r="F1158" s="462"/>
      <c r="G1158" s="461"/>
      <c r="H1158" s="461"/>
      <c r="I1158" s="461"/>
      <c r="J1158" s="461"/>
      <c r="K1158" s="461"/>
      <c r="L1158" s="461"/>
      <c r="M1158" s="461"/>
      <c r="N1158" s="461"/>
      <c r="O1158" s="463"/>
      <c r="P1158" s="464"/>
      <c r="Q1158" s="464"/>
      <c r="R1158" s="461"/>
      <c r="S1158" s="461"/>
      <c r="T1158" s="354"/>
      <c r="U1158" s="354"/>
      <c r="V1158" s="465"/>
      <c r="W1158" s="354"/>
      <c r="X1158" s="354"/>
      <c r="Y1158" s="354"/>
      <c r="Z1158" s="354"/>
      <c r="AA1158" s="354"/>
      <c r="AB1158" s="354"/>
      <c r="AC1158" s="354"/>
    </row>
    <row r="1159">
      <c r="A1159" s="354"/>
      <c r="B1159" s="354"/>
      <c r="C1159" s="461"/>
      <c r="D1159" s="461"/>
      <c r="E1159" s="461"/>
      <c r="F1159" s="462"/>
      <c r="G1159" s="461"/>
      <c r="H1159" s="461"/>
      <c r="I1159" s="461"/>
      <c r="J1159" s="461"/>
      <c r="K1159" s="461"/>
      <c r="L1159" s="461"/>
      <c r="M1159" s="461"/>
      <c r="N1159" s="461"/>
      <c r="O1159" s="463"/>
      <c r="P1159" s="464"/>
      <c r="Q1159" s="464"/>
      <c r="R1159" s="461"/>
      <c r="S1159" s="461"/>
      <c r="T1159" s="354"/>
      <c r="U1159" s="354"/>
      <c r="V1159" s="465"/>
      <c r="W1159" s="354"/>
      <c r="X1159" s="354"/>
      <c r="Y1159" s="354"/>
      <c r="Z1159" s="354"/>
      <c r="AA1159" s="354"/>
      <c r="AB1159" s="354"/>
      <c r="AC1159" s="354"/>
    </row>
    <row r="1160">
      <c r="A1160" s="354"/>
      <c r="B1160" s="354"/>
      <c r="C1160" s="461"/>
      <c r="D1160" s="461"/>
      <c r="E1160" s="461"/>
      <c r="F1160" s="462"/>
      <c r="G1160" s="461"/>
      <c r="H1160" s="461"/>
      <c r="I1160" s="461"/>
      <c r="J1160" s="461"/>
      <c r="K1160" s="461"/>
      <c r="L1160" s="461"/>
      <c r="M1160" s="461"/>
      <c r="N1160" s="461"/>
      <c r="O1160" s="463"/>
      <c r="P1160" s="464"/>
      <c r="Q1160" s="464"/>
      <c r="R1160" s="461"/>
      <c r="S1160" s="461"/>
      <c r="T1160" s="354"/>
      <c r="U1160" s="354"/>
      <c r="V1160" s="465"/>
      <c r="W1160" s="354"/>
      <c r="X1160" s="354"/>
      <c r="Y1160" s="354"/>
      <c r="Z1160" s="354"/>
      <c r="AA1160" s="354"/>
      <c r="AB1160" s="354"/>
      <c r="AC1160" s="354"/>
    </row>
    <row r="1161">
      <c r="A1161" s="354"/>
      <c r="B1161" s="354"/>
      <c r="C1161" s="461"/>
      <c r="D1161" s="461"/>
      <c r="E1161" s="461"/>
      <c r="F1161" s="462"/>
      <c r="G1161" s="461"/>
      <c r="H1161" s="461"/>
      <c r="I1161" s="461"/>
      <c r="J1161" s="461"/>
      <c r="K1161" s="461"/>
      <c r="L1161" s="461"/>
      <c r="M1161" s="461"/>
      <c r="N1161" s="461"/>
      <c r="O1161" s="463"/>
      <c r="P1161" s="464"/>
      <c r="Q1161" s="464"/>
      <c r="R1161" s="461"/>
      <c r="S1161" s="461"/>
      <c r="T1161" s="354"/>
      <c r="U1161" s="354"/>
      <c r="V1161" s="465"/>
      <c r="W1161" s="354"/>
      <c r="X1161" s="354"/>
      <c r="Y1161" s="354"/>
      <c r="Z1161" s="354"/>
      <c r="AA1161" s="354"/>
      <c r="AB1161" s="354"/>
      <c r="AC1161" s="354"/>
    </row>
    <row r="1162">
      <c r="A1162" s="354"/>
      <c r="B1162" s="354"/>
      <c r="C1162" s="461"/>
      <c r="D1162" s="461"/>
      <c r="E1162" s="461"/>
      <c r="F1162" s="462"/>
      <c r="G1162" s="461"/>
      <c r="H1162" s="461"/>
      <c r="I1162" s="461"/>
      <c r="J1162" s="461"/>
      <c r="K1162" s="461"/>
      <c r="L1162" s="461"/>
      <c r="M1162" s="461"/>
      <c r="N1162" s="461"/>
      <c r="O1162" s="463"/>
      <c r="P1162" s="464"/>
      <c r="Q1162" s="464"/>
      <c r="R1162" s="461"/>
      <c r="S1162" s="461"/>
      <c r="T1162" s="354"/>
      <c r="U1162" s="354"/>
      <c r="V1162" s="465"/>
      <c r="W1162" s="354"/>
      <c r="X1162" s="354"/>
      <c r="Y1162" s="354"/>
      <c r="Z1162" s="354"/>
      <c r="AA1162" s="354"/>
      <c r="AB1162" s="354"/>
      <c r="AC1162" s="354"/>
    </row>
    <row r="1163">
      <c r="A1163" s="354"/>
      <c r="B1163" s="354"/>
      <c r="C1163" s="461"/>
      <c r="D1163" s="461"/>
      <c r="E1163" s="461"/>
      <c r="F1163" s="462"/>
      <c r="G1163" s="461"/>
      <c r="H1163" s="461"/>
      <c r="I1163" s="461"/>
      <c r="J1163" s="461"/>
      <c r="K1163" s="461"/>
      <c r="L1163" s="461"/>
      <c r="M1163" s="461"/>
      <c r="N1163" s="461"/>
      <c r="O1163" s="463"/>
      <c r="P1163" s="464"/>
      <c r="Q1163" s="464"/>
      <c r="R1163" s="461"/>
      <c r="S1163" s="461"/>
      <c r="T1163" s="354"/>
      <c r="U1163" s="354"/>
      <c r="V1163" s="465"/>
      <c r="W1163" s="354"/>
      <c r="X1163" s="354"/>
      <c r="Y1163" s="354"/>
      <c r="Z1163" s="354"/>
      <c r="AA1163" s="354"/>
      <c r="AB1163" s="354"/>
      <c r="AC1163" s="354"/>
    </row>
    <row r="1164">
      <c r="A1164" s="354"/>
      <c r="B1164" s="354"/>
      <c r="C1164" s="461"/>
      <c r="D1164" s="461"/>
      <c r="E1164" s="461"/>
      <c r="F1164" s="462"/>
      <c r="G1164" s="461"/>
      <c r="H1164" s="461"/>
      <c r="I1164" s="461"/>
      <c r="J1164" s="461"/>
      <c r="K1164" s="461"/>
      <c r="L1164" s="461"/>
      <c r="M1164" s="461"/>
      <c r="N1164" s="461"/>
      <c r="O1164" s="463"/>
      <c r="P1164" s="464"/>
      <c r="Q1164" s="464"/>
      <c r="R1164" s="461"/>
      <c r="S1164" s="461"/>
      <c r="T1164" s="354"/>
      <c r="U1164" s="354"/>
      <c r="V1164" s="465"/>
      <c r="W1164" s="354"/>
      <c r="X1164" s="354"/>
      <c r="Y1164" s="354"/>
      <c r="Z1164" s="354"/>
      <c r="AA1164" s="354"/>
      <c r="AB1164" s="354"/>
      <c r="AC1164" s="354"/>
    </row>
    <row r="1165">
      <c r="A1165" s="354"/>
      <c r="B1165" s="354"/>
      <c r="C1165" s="461"/>
      <c r="D1165" s="461"/>
      <c r="E1165" s="461"/>
      <c r="F1165" s="462"/>
      <c r="G1165" s="461"/>
      <c r="H1165" s="461"/>
      <c r="I1165" s="461"/>
      <c r="J1165" s="461"/>
      <c r="K1165" s="461"/>
      <c r="L1165" s="461"/>
      <c r="M1165" s="461"/>
      <c r="N1165" s="461"/>
      <c r="O1165" s="463"/>
      <c r="P1165" s="464"/>
      <c r="Q1165" s="464"/>
      <c r="R1165" s="461"/>
      <c r="S1165" s="461"/>
      <c r="T1165" s="354"/>
      <c r="U1165" s="354"/>
      <c r="V1165" s="465"/>
      <c r="W1165" s="354"/>
      <c r="X1165" s="354"/>
      <c r="Y1165" s="354"/>
      <c r="Z1165" s="354"/>
      <c r="AA1165" s="354"/>
      <c r="AB1165" s="354"/>
      <c r="AC1165" s="354"/>
    </row>
    <row r="1166">
      <c r="A1166" s="354"/>
      <c r="B1166" s="354"/>
      <c r="C1166" s="461"/>
      <c r="D1166" s="461"/>
      <c r="E1166" s="461"/>
      <c r="F1166" s="462"/>
      <c r="G1166" s="461"/>
      <c r="H1166" s="461"/>
      <c r="I1166" s="461"/>
      <c r="J1166" s="461"/>
      <c r="K1166" s="461"/>
      <c r="L1166" s="461"/>
      <c r="M1166" s="461"/>
      <c r="N1166" s="461"/>
      <c r="O1166" s="463"/>
      <c r="P1166" s="464"/>
      <c r="Q1166" s="464"/>
      <c r="R1166" s="461"/>
      <c r="S1166" s="461"/>
      <c r="T1166" s="354"/>
      <c r="U1166" s="354"/>
      <c r="V1166" s="465"/>
      <c r="W1166" s="354"/>
      <c r="X1166" s="354"/>
      <c r="Y1166" s="354"/>
      <c r="Z1166" s="354"/>
      <c r="AA1166" s="354"/>
      <c r="AB1166" s="354"/>
      <c r="AC1166" s="354"/>
    </row>
    <row r="1167">
      <c r="A1167" s="354"/>
      <c r="B1167" s="354"/>
      <c r="C1167" s="461"/>
      <c r="D1167" s="461"/>
      <c r="E1167" s="461"/>
      <c r="F1167" s="462"/>
      <c r="G1167" s="461"/>
      <c r="H1167" s="461"/>
      <c r="I1167" s="461"/>
      <c r="J1167" s="461"/>
      <c r="K1167" s="461"/>
      <c r="L1167" s="461"/>
      <c r="M1167" s="461"/>
      <c r="N1167" s="461"/>
      <c r="O1167" s="463"/>
      <c r="P1167" s="464"/>
      <c r="Q1167" s="464"/>
      <c r="R1167" s="461"/>
      <c r="S1167" s="461"/>
      <c r="T1167" s="354"/>
      <c r="U1167" s="354"/>
      <c r="V1167" s="465"/>
      <c r="W1167" s="354"/>
      <c r="X1167" s="354"/>
      <c r="Y1167" s="354"/>
      <c r="Z1167" s="354"/>
      <c r="AA1167" s="354"/>
      <c r="AB1167" s="354"/>
      <c r="AC1167" s="354"/>
    </row>
    <row r="1168">
      <c r="A1168" s="354"/>
      <c r="B1168" s="354"/>
      <c r="C1168" s="461"/>
      <c r="D1168" s="461"/>
      <c r="E1168" s="461"/>
      <c r="F1168" s="462"/>
      <c r="G1168" s="461"/>
      <c r="H1168" s="461"/>
      <c r="I1168" s="461"/>
      <c r="J1168" s="461"/>
      <c r="K1168" s="461"/>
      <c r="L1168" s="461"/>
      <c r="M1168" s="461"/>
      <c r="N1168" s="461"/>
      <c r="O1168" s="463"/>
      <c r="P1168" s="464"/>
      <c r="Q1168" s="464"/>
      <c r="R1168" s="461"/>
      <c r="S1168" s="461"/>
      <c r="T1168" s="354"/>
      <c r="U1168" s="354"/>
      <c r="V1168" s="465"/>
      <c r="W1168" s="354"/>
      <c r="X1168" s="354"/>
      <c r="Y1168" s="354"/>
      <c r="Z1168" s="354"/>
      <c r="AA1168" s="354"/>
      <c r="AB1168" s="354"/>
      <c r="AC1168" s="354"/>
    </row>
    <row r="1169">
      <c r="A1169" s="354"/>
      <c r="B1169" s="354"/>
      <c r="C1169" s="461"/>
      <c r="D1169" s="461"/>
      <c r="E1169" s="461"/>
      <c r="F1169" s="462"/>
      <c r="G1169" s="461"/>
      <c r="H1169" s="461"/>
      <c r="I1169" s="461"/>
      <c r="J1169" s="461"/>
      <c r="K1169" s="461"/>
      <c r="L1169" s="461"/>
      <c r="M1169" s="461"/>
      <c r="N1169" s="461"/>
      <c r="O1169" s="463"/>
      <c r="P1169" s="464"/>
      <c r="Q1169" s="464"/>
      <c r="R1169" s="461"/>
      <c r="S1169" s="461"/>
      <c r="T1169" s="354"/>
      <c r="U1169" s="354"/>
      <c r="V1169" s="465"/>
      <c r="W1169" s="354"/>
      <c r="X1169" s="354"/>
      <c r="Y1169" s="354"/>
      <c r="Z1169" s="354"/>
      <c r="AA1169" s="354"/>
      <c r="AB1169" s="354"/>
      <c r="AC1169" s="354"/>
    </row>
    <row r="1170">
      <c r="A1170" s="354"/>
      <c r="B1170" s="354"/>
      <c r="C1170" s="461"/>
      <c r="D1170" s="461"/>
      <c r="E1170" s="461"/>
      <c r="F1170" s="462"/>
      <c r="G1170" s="461"/>
      <c r="H1170" s="461"/>
      <c r="I1170" s="461"/>
      <c r="J1170" s="461"/>
      <c r="K1170" s="461"/>
      <c r="L1170" s="461"/>
      <c r="M1170" s="461"/>
      <c r="N1170" s="461"/>
      <c r="O1170" s="463"/>
      <c r="P1170" s="464"/>
      <c r="Q1170" s="464"/>
      <c r="R1170" s="461"/>
      <c r="S1170" s="461"/>
      <c r="T1170" s="354"/>
      <c r="U1170" s="354"/>
      <c r="V1170" s="465"/>
      <c r="W1170" s="354"/>
      <c r="X1170" s="354"/>
      <c r="Y1170" s="354"/>
      <c r="Z1170" s="354"/>
      <c r="AA1170" s="354"/>
      <c r="AB1170" s="354"/>
      <c r="AC1170" s="354"/>
    </row>
    <row r="1171">
      <c r="A1171" s="354"/>
      <c r="B1171" s="354"/>
      <c r="C1171" s="461"/>
      <c r="D1171" s="461"/>
      <c r="E1171" s="461"/>
      <c r="F1171" s="462"/>
      <c r="G1171" s="461"/>
      <c r="H1171" s="461"/>
      <c r="I1171" s="461"/>
      <c r="J1171" s="461"/>
      <c r="K1171" s="461"/>
      <c r="L1171" s="461"/>
      <c r="M1171" s="461"/>
      <c r="N1171" s="461"/>
      <c r="O1171" s="463"/>
      <c r="P1171" s="464"/>
      <c r="Q1171" s="464"/>
      <c r="R1171" s="461"/>
      <c r="S1171" s="461"/>
      <c r="T1171" s="354"/>
      <c r="U1171" s="354"/>
      <c r="V1171" s="465"/>
      <c r="W1171" s="354"/>
      <c r="X1171" s="354"/>
      <c r="Y1171" s="354"/>
      <c r="Z1171" s="354"/>
      <c r="AA1171" s="354"/>
      <c r="AB1171" s="354"/>
      <c r="AC1171" s="354"/>
    </row>
    <row r="1172">
      <c r="A1172" s="354"/>
      <c r="B1172" s="354"/>
      <c r="C1172" s="461"/>
      <c r="D1172" s="461"/>
      <c r="E1172" s="461"/>
      <c r="F1172" s="462"/>
      <c r="G1172" s="461"/>
      <c r="H1172" s="461"/>
      <c r="I1172" s="461"/>
      <c r="J1172" s="461"/>
      <c r="K1172" s="461"/>
      <c r="L1172" s="461"/>
      <c r="M1172" s="461"/>
      <c r="N1172" s="461"/>
      <c r="O1172" s="463"/>
      <c r="P1172" s="464"/>
      <c r="Q1172" s="464"/>
      <c r="R1172" s="461"/>
      <c r="S1172" s="461"/>
      <c r="T1172" s="354"/>
      <c r="U1172" s="354"/>
      <c r="V1172" s="465"/>
      <c r="W1172" s="354"/>
      <c r="X1172" s="354"/>
      <c r="Y1172" s="354"/>
      <c r="Z1172" s="354"/>
      <c r="AA1172" s="354"/>
      <c r="AB1172" s="354"/>
      <c r="AC1172" s="354"/>
    </row>
    <row r="1173">
      <c r="A1173" s="354"/>
      <c r="B1173" s="354"/>
      <c r="C1173" s="461"/>
      <c r="D1173" s="461"/>
      <c r="E1173" s="461"/>
      <c r="F1173" s="462"/>
      <c r="G1173" s="461"/>
      <c r="H1173" s="461"/>
      <c r="I1173" s="461"/>
      <c r="J1173" s="461"/>
      <c r="K1173" s="461"/>
      <c r="L1173" s="461"/>
      <c r="M1173" s="461"/>
      <c r="N1173" s="461"/>
      <c r="O1173" s="463"/>
      <c r="P1173" s="464"/>
      <c r="Q1173" s="464"/>
      <c r="R1173" s="461"/>
      <c r="S1173" s="461"/>
      <c r="T1173" s="354"/>
      <c r="U1173" s="354"/>
      <c r="V1173" s="465"/>
      <c r="W1173" s="354"/>
      <c r="X1173" s="354"/>
      <c r="Y1173" s="354"/>
      <c r="Z1173" s="354"/>
      <c r="AA1173" s="354"/>
      <c r="AB1173" s="354"/>
      <c r="AC1173" s="354"/>
    </row>
    <row r="1174">
      <c r="A1174" s="354"/>
      <c r="B1174" s="354"/>
      <c r="C1174" s="461"/>
      <c r="D1174" s="461"/>
      <c r="E1174" s="461"/>
      <c r="F1174" s="462"/>
      <c r="G1174" s="461"/>
      <c r="H1174" s="461"/>
      <c r="I1174" s="461"/>
      <c r="J1174" s="461"/>
      <c r="K1174" s="461"/>
      <c r="L1174" s="461"/>
      <c r="M1174" s="461"/>
      <c r="N1174" s="461"/>
      <c r="O1174" s="463"/>
      <c r="P1174" s="464"/>
      <c r="Q1174" s="464"/>
      <c r="R1174" s="461"/>
      <c r="S1174" s="461"/>
      <c r="T1174" s="354"/>
      <c r="U1174" s="354"/>
      <c r="V1174" s="465"/>
      <c r="W1174" s="354"/>
      <c r="X1174" s="354"/>
      <c r="Y1174" s="354"/>
      <c r="Z1174" s="354"/>
      <c r="AA1174" s="354"/>
      <c r="AB1174" s="354"/>
      <c r="AC1174" s="354"/>
    </row>
    <row r="1175">
      <c r="A1175" s="354"/>
      <c r="B1175" s="354"/>
      <c r="C1175" s="461"/>
      <c r="D1175" s="461"/>
      <c r="E1175" s="461"/>
      <c r="F1175" s="462"/>
      <c r="G1175" s="461"/>
      <c r="H1175" s="461"/>
      <c r="I1175" s="461"/>
      <c r="J1175" s="461"/>
      <c r="K1175" s="461"/>
      <c r="L1175" s="461"/>
      <c r="M1175" s="461"/>
      <c r="N1175" s="461"/>
      <c r="O1175" s="463"/>
      <c r="P1175" s="464"/>
      <c r="Q1175" s="464"/>
      <c r="R1175" s="461"/>
      <c r="S1175" s="461"/>
      <c r="T1175" s="354"/>
      <c r="U1175" s="354"/>
      <c r="V1175" s="465"/>
      <c r="W1175" s="354"/>
      <c r="X1175" s="354"/>
      <c r="Y1175" s="354"/>
      <c r="Z1175" s="354"/>
      <c r="AA1175" s="354"/>
      <c r="AB1175" s="354"/>
      <c r="AC1175" s="354"/>
    </row>
    <row r="1176">
      <c r="A1176" s="354"/>
      <c r="B1176" s="354"/>
      <c r="C1176" s="461"/>
      <c r="D1176" s="461"/>
      <c r="E1176" s="461"/>
      <c r="F1176" s="462"/>
      <c r="G1176" s="461"/>
      <c r="H1176" s="461"/>
      <c r="I1176" s="461"/>
      <c r="J1176" s="461"/>
      <c r="K1176" s="461"/>
      <c r="L1176" s="461"/>
      <c r="M1176" s="461"/>
      <c r="N1176" s="461"/>
      <c r="O1176" s="463"/>
      <c r="P1176" s="464"/>
      <c r="Q1176" s="464"/>
      <c r="R1176" s="461"/>
      <c r="S1176" s="461"/>
      <c r="T1176" s="354"/>
      <c r="U1176" s="354"/>
      <c r="V1176" s="465"/>
      <c r="W1176" s="354"/>
      <c r="X1176" s="354"/>
      <c r="Y1176" s="354"/>
      <c r="Z1176" s="354"/>
      <c r="AA1176" s="354"/>
      <c r="AB1176" s="354"/>
      <c r="AC1176" s="354"/>
    </row>
    <row r="1177">
      <c r="A1177" s="354"/>
      <c r="B1177" s="354"/>
      <c r="C1177" s="461"/>
      <c r="D1177" s="461"/>
      <c r="E1177" s="461"/>
      <c r="F1177" s="462"/>
      <c r="G1177" s="461"/>
      <c r="H1177" s="461"/>
      <c r="I1177" s="461"/>
      <c r="J1177" s="461"/>
      <c r="K1177" s="461"/>
      <c r="L1177" s="461"/>
      <c r="M1177" s="461"/>
      <c r="N1177" s="461"/>
      <c r="O1177" s="463"/>
      <c r="P1177" s="464"/>
      <c r="Q1177" s="464"/>
      <c r="R1177" s="461"/>
      <c r="S1177" s="461"/>
      <c r="T1177" s="354"/>
      <c r="U1177" s="354"/>
      <c r="V1177" s="465"/>
      <c r="W1177" s="354"/>
      <c r="X1177" s="354"/>
      <c r="Y1177" s="354"/>
      <c r="Z1177" s="354"/>
      <c r="AA1177" s="354"/>
      <c r="AB1177" s="354"/>
      <c r="AC1177" s="354"/>
    </row>
    <row r="1178">
      <c r="A1178" s="354"/>
      <c r="B1178" s="354"/>
      <c r="C1178" s="461"/>
      <c r="D1178" s="461"/>
      <c r="E1178" s="461"/>
      <c r="F1178" s="462"/>
      <c r="G1178" s="461"/>
      <c r="H1178" s="461"/>
      <c r="I1178" s="461"/>
      <c r="J1178" s="461"/>
      <c r="K1178" s="461"/>
      <c r="L1178" s="461"/>
      <c r="M1178" s="461"/>
      <c r="N1178" s="461"/>
      <c r="O1178" s="463"/>
      <c r="P1178" s="464"/>
      <c r="Q1178" s="464"/>
      <c r="R1178" s="461"/>
      <c r="S1178" s="461"/>
      <c r="T1178" s="354"/>
      <c r="U1178" s="354"/>
      <c r="V1178" s="465"/>
      <c r="W1178" s="354"/>
      <c r="X1178" s="354"/>
      <c r="Y1178" s="354"/>
      <c r="Z1178" s="354"/>
      <c r="AA1178" s="354"/>
      <c r="AB1178" s="354"/>
      <c r="AC1178" s="354"/>
    </row>
    <row r="1179">
      <c r="A1179" s="354"/>
      <c r="B1179" s="354"/>
      <c r="C1179" s="461"/>
      <c r="D1179" s="461"/>
      <c r="E1179" s="461"/>
      <c r="F1179" s="462"/>
      <c r="G1179" s="461"/>
      <c r="H1179" s="461"/>
      <c r="I1179" s="461"/>
      <c r="J1179" s="461"/>
      <c r="K1179" s="461"/>
      <c r="L1179" s="461"/>
      <c r="M1179" s="461"/>
      <c r="N1179" s="461"/>
      <c r="O1179" s="463"/>
      <c r="P1179" s="464"/>
      <c r="Q1179" s="464"/>
      <c r="R1179" s="461"/>
      <c r="S1179" s="461"/>
      <c r="T1179" s="354"/>
      <c r="U1179" s="354"/>
      <c r="V1179" s="465"/>
      <c r="W1179" s="354"/>
      <c r="X1179" s="354"/>
      <c r="Y1179" s="354"/>
      <c r="Z1179" s="354"/>
      <c r="AA1179" s="354"/>
      <c r="AB1179" s="354"/>
      <c r="AC1179" s="354"/>
    </row>
    <row r="1180">
      <c r="A1180" s="354"/>
      <c r="B1180" s="354"/>
      <c r="C1180" s="461"/>
      <c r="D1180" s="461"/>
      <c r="E1180" s="461"/>
      <c r="F1180" s="462"/>
      <c r="G1180" s="461"/>
      <c r="H1180" s="461"/>
      <c r="I1180" s="461"/>
      <c r="J1180" s="461"/>
      <c r="K1180" s="461"/>
      <c r="L1180" s="461"/>
      <c r="M1180" s="461"/>
      <c r="N1180" s="461"/>
      <c r="O1180" s="463"/>
      <c r="P1180" s="464"/>
      <c r="Q1180" s="464"/>
      <c r="R1180" s="461"/>
      <c r="S1180" s="461"/>
      <c r="T1180" s="354"/>
      <c r="U1180" s="354"/>
      <c r="V1180" s="465"/>
      <c r="W1180" s="354"/>
      <c r="X1180" s="354"/>
      <c r="Y1180" s="354"/>
      <c r="Z1180" s="354"/>
      <c r="AA1180" s="354"/>
      <c r="AB1180" s="354"/>
      <c r="AC1180" s="354"/>
    </row>
    <row r="1181">
      <c r="A1181" s="354"/>
      <c r="B1181" s="354"/>
      <c r="C1181" s="461"/>
      <c r="D1181" s="461"/>
      <c r="E1181" s="461"/>
      <c r="F1181" s="462"/>
      <c r="G1181" s="461"/>
      <c r="H1181" s="461"/>
      <c r="I1181" s="461"/>
      <c r="J1181" s="461"/>
      <c r="K1181" s="461"/>
      <c r="L1181" s="461"/>
      <c r="M1181" s="461"/>
      <c r="N1181" s="461"/>
      <c r="O1181" s="463"/>
      <c r="P1181" s="464"/>
      <c r="Q1181" s="464"/>
      <c r="R1181" s="461"/>
      <c r="S1181" s="461"/>
      <c r="T1181" s="354"/>
      <c r="U1181" s="354"/>
      <c r="V1181" s="465"/>
      <c r="W1181" s="354"/>
      <c r="X1181" s="354"/>
      <c r="Y1181" s="354"/>
      <c r="Z1181" s="354"/>
      <c r="AA1181" s="354"/>
      <c r="AB1181" s="354"/>
      <c r="AC1181" s="354"/>
    </row>
    <row r="1182">
      <c r="A1182" s="354"/>
      <c r="B1182" s="354"/>
      <c r="C1182" s="461"/>
      <c r="D1182" s="461"/>
      <c r="E1182" s="461"/>
      <c r="F1182" s="462"/>
      <c r="G1182" s="461"/>
      <c r="H1182" s="461"/>
      <c r="I1182" s="461"/>
      <c r="J1182" s="461"/>
      <c r="K1182" s="461"/>
      <c r="L1182" s="461"/>
      <c r="M1182" s="461"/>
      <c r="N1182" s="461"/>
      <c r="O1182" s="463"/>
      <c r="P1182" s="464"/>
      <c r="Q1182" s="464"/>
      <c r="R1182" s="461"/>
      <c r="S1182" s="461"/>
      <c r="T1182" s="354"/>
      <c r="U1182" s="354"/>
      <c r="V1182" s="465"/>
      <c r="W1182" s="354"/>
      <c r="X1182" s="354"/>
      <c r="Y1182" s="354"/>
      <c r="Z1182" s="354"/>
      <c r="AA1182" s="354"/>
      <c r="AB1182" s="354"/>
      <c r="AC1182" s="354"/>
    </row>
    <row r="1183">
      <c r="A1183" s="354"/>
      <c r="B1183" s="354"/>
      <c r="C1183" s="461"/>
      <c r="D1183" s="461"/>
      <c r="E1183" s="461"/>
      <c r="F1183" s="462"/>
      <c r="G1183" s="461"/>
      <c r="H1183" s="461"/>
      <c r="I1183" s="461"/>
      <c r="J1183" s="461"/>
      <c r="K1183" s="461"/>
      <c r="L1183" s="461"/>
      <c r="M1183" s="461"/>
      <c r="N1183" s="461"/>
      <c r="O1183" s="463"/>
      <c r="P1183" s="464"/>
      <c r="Q1183" s="464"/>
      <c r="R1183" s="461"/>
      <c r="S1183" s="461"/>
      <c r="T1183" s="354"/>
      <c r="U1183" s="354"/>
      <c r="V1183" s="465"/>
      <c r="W1183" s="354"/>
      <c r="X1183" s="354"/>
      <c r="Y1183" s="354"/>
      <c r="Z1183" s="354"/>
      <c r="AA1183" s="354"/>
      <c r="AB1183" s="354"/>
      <c r="AC1183" s="354"/>
    </row>
    <row r="1184">
      <c r="A1184" s="354"/>
      <c r="B1184" s="354"/>
      <c r="C1184" s="461"/>
      <c r="D1184" s="461"/>
      <c r="E1184" s="461"/>
      <c r="F1184" s="462"/>
      <c r="G1184" s="461"/>
      <c r="H1184" s="461"/>
      <c r="I1184" s="461"/>
      <c r="J1184" s="461"/>
      <c r="K1184" s="461"/>
      <c r="L1184" s="461"/>
      <c r="M1184" s="461"/>
      <c r="N1184" s="461"/>
      <c r="O1184" s="463"/>
      <c r="P1184" s="464"/>
      <c r="Q1184" s="464"/>
      <c r="R1184" s="461"/>
      <c r="S1184" s="461"/>
      <c r="T1184" s="354"/>
      <c r="U1184" s="354"/>
      <c r="V1184" s="465"/>
      <c r="W1184" s="354"/>
      <c r="X1184" s="354"/>
      <c r="Y1184" s="354"/>
      <c r="Z1184" s="354"/>
      <c r="AA1184" s="354"/>
      <c r="AB1184" s="354"/>
      <c r="AC1184" s="354"/>
    </row>
    <row r="1185">
      <c r="A1185" s="354"/>
      <c r="B1185" s="354"/>
      <c r="C1185" s="461"/>
      <c r="D1185" s="461"/>
      <c r="E1185" s="461"/>
      <c r="F1185" s="462"/>
      <c r="G1185" s="461"/>
      <c r="H1185" s="461"/>
      <c r="I1185" s="461"/>
      <c r="J1185" s="461"/>
      <c r="K1185" s="461"/>
      <c r="L1185" s="461"/>
      <c r="M1185" s="461"/>
      <c r="N1185" s="461"/>
      <c r="O1185" s="463"/>
      <c r="P1185" s="464"/>
      <c r="Q1185" s="464"/>
      <c r="R1185" s="461"/>
      <c r="S1185" s="461"/>
      <c r="T1185" s="354"/>
      <c r="U1185" s="354"/>
      <c r="V1185" s="465"/>
      <c r="W1185" s="354"/>
      <c r="X1185" s="354"/>
      <c r="Y1185" s="354"/>
      <c r="Z1185" s="354"/>
      <c r="AA1185" s="354"/>
      <c r="AB1185" s="354"/>
      <c r="AC1185" s="354"/>
    </row>
    <row r="1186">
      <c r="A1186" s="354"/>
      <c r="B1186" s="354"/>
      <c r="C1186" s="461"/>
      <c r="D1186" s="461"/>
      <c r="E1186" s="461"/>
      <c r="F1186" s="462"/>
      <c r="G1186" s="461"/>
      <c r="H1186" s="461"/>
      <c r="I1186" s="461"/>
      <c r="J1186" s="461"/>
      <c r="K1186" s="461"/>
      <c r="L1186" s="461"/>
      <c r="M1186" s="461"/>
      <c r="N1186" s="461"/>
      <c r="O1186" s="463"/>
      <c r="P1186" s="464"/>
      <c r="Q1186" s="464"/>
      <c r="R1186" s="461"/>
      <c r="S1186" s="461"/>
      <c r="T1186" s="354"/>
      <c r="U1186" s="354"/>
      <c r="V1186" s="465"/>
      <c r="W1186" s="354"/>
      <c r="X1186" s="354"/>
      <c r="Y1186" s="354"/>
      <c r="Z1186" s="354"/>
      <c r="AA1186" s="354"/>
      <c r="AB1186" s="354"/>
      <c r="AC1186" s="354"/>
    </row>
    <row r="1187">
      <c r="A1187" s="354"/>
      <c r="B1187" s="354"/>
      <c r="C1187" s="461"/>
      <c r="D1187" s="461"/>
      <c r="E1187" s="461"/>
      <c r="F1187" s="462"/>
      <c r="G1187" s="461"/>
      <c r="H1187" s="461"/>
      <c r="I1187" s="461"/>
      <c r="J1187" s="461"/>
      <c r="K1187" s="461"/>
      <c r="L1187" s="461"/>
      <c r="M1187" s="461"/>
      <c r="N1187" s="461"/>
      <c r="O1187" s="463"/>
      <c r="P1187" s="464"/>
      <c r="Q1187" s="464"/>
      <c r="R1187" s="461"/>
      <c r="S1187" s="461"/>
      <c r="T1187" s="354"/>
      <c r="U1187" s="354"/>
      <c r="V1187" s="465"/>
      <c r="W1187" s="354"/>
      <c r="X1187" s="354"/>
      <c r="Y1187" s="354"/>
      <c r="Z1187" s="354"/>
      <c r="AA1187" s="354"/>
      <c r="AB1187" s="354"/>
      <c r="AC1187" s="354"/>
    </row>
    <row r="1188">
      <c r="A1188" s="354"/>
      <c r="B1188" s="354"/>
      <c r="C1188" s="461"/>
      <c r="D1188" s="461"/>
      <c r="E1188" s="461"/>
      <c r="F1188" s="462"/>
      <c r="G1188" s="461"/>
      <c r="H1188" s="461"/>
      <c r="I1188" s="461"/>
      <c r="J1188" s="461"/>
      <c r="K1188" s="461"/>
      <c r="L1188" s="461"/>
      <c r="M1188" s="461"/>
      <c r="N1188" s="461"/>
      <c r="O1188" s="463"/>
      <c r="P1188" s="464"/>
      <c r="Q1188" s="464"/>
      <c r="R1188" s="461"/>
      <c r="S1188" s="461"/>
      <c r="T1188" s="354"/>
      <c r="U1188" s="354"/>
      <c r="V1188" s="465"/>
      <c r="W1188" s="354"/>
      <c r="X1188" s="354"/>
      <c r="Y1188" s="354"/>
      <c r="Z1188" s="354"/>
      <c r="AA1188" s="354"/>
      <c r="AB1188" s="354"/>
      <c r="AC1188" s="354"/>
    </row>
    <row r="1189">
      <c r="A1189" s="354"/>
      <c r="B1189" s="354"/>
      <c r="C1189" s="461"/>
      <c r="D1189" s="461"/>
      <c r="E1189" s="461"/>
      <c r="F1189" s="462"/>
      <c r="G1189" s="461"/>
      <c r="H1189" s="461"/>
      <c r="I1189" s="461"/>
      <c r="J1189" s="461"/>
      <c r="K1189" s="461"/>
      <c r="L1189" s="461"/>
      <c r="M1189" s="461"/>
      <c r="N1189" s="461"/>
      <c r="O1189" s="463"/>
      <c r="P1189" s="464"/>
      <c r="Q1189" s="464"/>
      <c r="R1189" s="461"/>
      <c r="S1189" s="461"/>
      <c r="T1189" s="354"/>
      <c r="U1189" s="354"/>
      <c r="V1189" s="465"/>
      <c r="W1189" s="354"/>
      <c r="X1189" s="354"/>
      <c r="Y1189" s="354"/>
      <c r="Z1189" s="354"/>
      <c r="AA1189" s="354"/>
      <c r="AB1189" s="354"/>
      <c r="AC1189" s="354"/>
    </row>
    <row r="1190">
      <c r="A1190" s="354"/>
      <c r="B1190" s="354"/>
      <c r="C1190" s="461"/>
      <c r="D1190" s="461"/>
      <c r="E1190" s="461"/>
      <c r="F1190" s="462"/>
      <c r="G1190" s="461"/>
      <c r="H1190" s="461"/>
      <c r="I1190" s="461"/>
      <c r="J1190" s="461"/>
      <c r="K1190" s="461"/>
      <c r="L1190" s="461"/>
      <c r="M1190" s="461"/>
      <c r="N1190" s="461"/>
      <c r="O1190" s="463"/>
      <c r="P1190" s="464"/>
      <c r="Q1190" s="464"/>
      <c r="R1190" s="461"/>
      <c r="S1190" s="461"/>
      <c r="T1190" s="354"/>
      <c r="U1190" s="354"/>
      <c r="V1190" s="465"/>
      <c r="W1190" s="354"/>
      <c r="X1190" s="354"/>
      <c r="Y1190" s="354"/>
      <c r="Z1190" s="354"/>
      <c r="AA1190" s="354"/>
      <c r="AB1190" s="354"/>
      <c r="AC1190" s="354"/>
    </row>
    <row r="1191">
      <c r="A1191" s="354"/>
      <c r="B1191" s="354"/>
      <c r="C1191" s="461"/>
      <c r="D1191" s="461"/>
      <c r="E1191" s="461"/>
      <c r="F1191" s="462"/>
      <c r="G1191" s="461"/>
      <c r="H1191" s="461"/>
      <c r="I1191" s="461"/>
      <c r="J1191" s="461"/>
      <c r="K1191" s="461"/>
      <c r="L1191" s="461"/>
      <c r="M1191" s="461"/>
      <c r="N1191" s="461"/>
      <c r="O1191" s="463"/>
      <c r="P1191" s="464"/>
      <c r="Q1191" s="464"/>
      <c r="R1191" s="461"/>
      <c r="S1191" s="461"/>
      <c r="T1191" s="354"/>
      <c r="U1191" s="354"/>
      <c r="V1191" s="465"/>
      <c r="W1191" s="354"/>
      <c r="X1191" s="354"/>
      <c r="Y1191" s="354"/>
      <c r="Z1191" s="354"/>
      <c r="AA1191" s="354"/>
      <c r="AB1191" s="354"/>
      <c r="AC1191" s="354"/>
    </row>
    <row r="1192">
      <c r="A1192" s="354"/>
      <c r="B1192" s="354"/>
      <c r="C1192" s="461"/>
      <c r="D1192" s="461"/>
      <c r="E1192" s="461"/>
      <c r="F1192" s="462"/>
      <c r="G1192" s="461"/>
      <c r="H1192" s="461"/>
      <c r="I1192" s="461"/>
      <c r="J1192" s="461"/>
      <c r="K1192" s="461"/>
      <c r="L1192" s="461"/>
      <c r="M1192" s="461"/>
      <c r="N1192" s="461"/>
      <c r="O1192" s="463"/>
      <c r="P1192" s="464"/>
      <c r="Q1192" s="464"/>
      <c r="R1192" s="461"/>
      <c r="S1192" s="461"/>
      <c r="T1192" s="354"/>
      <c r="U1192" s="354"/>
      <c r="V1192" s="465"/>
      <c r="W1192" s="354"/>
      <c r="X1192" s="354"/>
      <c r="Y1192" s="354"/>
      <c r="Z1192" s="354"/>
      <c r="AA1192" s="354"/>
      <c r="AB1192" s="354"/>
      <c r="AC1192" s="354"/>
    </row>
    <row r="1193">
      <c r="A1193" s="354"/>
      <c r="B1193" s="354"/>
      <c r="C1193" s="461"/>
      <c r="D1193" s="461"/>
      <c r="E1193" s="461"/>
      <c r="F1193" s="462"/>
      <c r="G1193" s="461"/>
      <c r="H1193" s="461"/>
      <c r="I1193" s="461"/>
      <c r="J1193" s="461"/>
      <c r="K1193" s="461"/>
      <c r="L1193" s="461"/>
      <c r="M1193" s="461"/>
      <c r="N1193" s="461"/>
      <c r="O1193" s="463"/>
      <c r="P1193" s="464"/>
      <c r="Q1193" s="464"/>
      <c r="R1193" s="461"/>
      <c r="S1193" s="461"/>
      <c r="T1193" s="354"/>
      <c r="U1193" s="354"/>
      <c r="V1193" s="465"/>
      <c r="W1193" s="354"/>
      <c r="X1193" s="354"/>
      <c r="Y1193" s="354"/>
      <c r="Z1193" s="354"/>
      <c r="AA1193" s="354"/>
      <c r="AB1193" s="354"/>
      <c r="AC1193" s="354"/>
    </row>
    <row r="1194">
      <c r="A1194" s="354"/>
      <c r="B1194" s="354"/>
      <c r="C1194" s="461"/>
      <c r="D1194" s="461"/>
      <c r="E1194" s="461"/>
      <c r="F1194" s="462"/>
      <c r="G1194" s="461"/>
      <c r="H1194" s="461"/>
      <c r="I1194" s="461"/>
      <c r="J1194" s="461"/>
      <c r="K1194" s="461"/>
      <c r="L1194" s="461"/>
      <c r="M1194" s="461"/>
      <c r="N1194" s="461"/>
      <c r="O1194" s="463"/>
      <c r="P1194" s="464"/>
      <c r="Q1194" s="464"/>
      <c r="R1194" s="461"/>
      <c r="S1194" s="461"/>
      <c r="T1194" s="354"/>
      <c r="U1194" s="354"/>
      <c r="V1194" s="465"/>
      <c r="W1194" s="354"/>
      <c r="X1194" s="354"/>
      <c r="Y1194" s="354"/>
      <c r="Z1194" s="354"/>
      <c r="AA1194" s="354"/>
      <c r="AB1194" s="354"/>
      <c r="AC1194" s="354"/>
    </row>
    <row r="1195">
      <c r="A1195" s="354"/>
      <c r="B1195" s="354"/>
      <c r="C1195" s="461"/>
      <c r="D1195" s="461"/>
      <c r="E1195" s="461"/>
      <c r="F1195" s="462"/>
      <c r="G1195" s="461"/>
      <c r="H1195" s="461"/>
      <c r="I1195" s="461"/>
      <c r="J1195" s="461"/>
      <c r="K1195" s="461"/>
      <c r="L1195" s="461"/>
      <c r="M1195" s="461"/>
      <c r="N1195" s="461"/>
      <c r="O1195" s="463"/>
      <c r="P1195" s="464"/>
      <c r="Q1195" s="464"/>
      <c r="R1195" s="461"/>
      <c r="S1195" s="461"/>
      <c r="T1195" s="354"/>
      <c r="U1195" s="354"/>
      <c r="V1195" s="465"/>
      <c r="W1195" s="354"/>
      <c r="X1195" s="354"/>
      <c r="Y1195" s="354"/>
      <c r="Z1195" s="354"/>
      <c r="AA1195" s="354"/>
      <c r="AB1195" s="354"/>
      <c r="AC1195" s="354"/>
    </row>
    <row r="1196">
      <c r="A1196" s="354"/>
      <c r="B1196" s="354"/>
      <c r="C1196" s="461"/>
      <c r="D1196" s="461"/>
      <c r="E1196" s="461"/>
      <c r="F1196" s="462"/>
      <c r="G1196" s="461"/>
      <c r="H1196" s="461"/>
      <c r="I1196" s="461"/>
      <c r="J1196" s="461"/>
      <c r="K1196" s="461"/>
      <c r="L1196" s="461"/>
      <c r="M1196" s="461"/>
      <c r="N1196" s="461"/>
      <c r="O1196" s="463"/>
      <c r="P1196" s="464"/>
      <c r="Q1196" s="464"/>
      <c r="R1196" s="461"/>
      <c r="S1196" s="461"/>
      <c r="T1196" s="354"/>
      <c r="U1196" s="354"/>
      <c r="V1196" s="465"/>
      <c r="W1196" s="354"/>
      <c r="X1196" s="354"/>
      <c r="Y1196" s="354"/>
      <c r="Z1196" s="354"/>
      <c r="AA1196" s="354"/>
      <c r="AB1196" s="354"/>
      <c r="AC1196" s="354"/>
    </row>
    <row r="1197">
      <c r="A1197" s="354"/>
      <c r="B1197" s="354"/>
      <c r="C1197" s="461"/>
      <c r="D1197" s="461"/>
      <c r="E1197" s="461"/>
      <c r="F1197" s="462"/>
      <c r="G1197" s="461"/>
      <c r="H1197" s="461"/>
      <c r="I1197" s="461"/>
      <c r="J1197" s="461"/>
      <c r="K1197" s="461"/>
      <c r="L1197" s="461"/>
      <c r="M1197" s="461"/>
      <c r="N1197" s="461"/>
      <c r="O1197" s="463"/>
      <c r="P1197" s="464"/>
      <c r="Q1197" s="464"/>
      <c r="R1197" s="461"/>
      <c r="S1197" s="461"/>
      <c r="T1197" s="354"/>
      <c r="U1197" s="354"/>
      <c r="V1197" s="465"/>
      <c r="W1197" s="354"/>
      <c r="X1197" s="354"/>
      <c r="Y1197" s="354"/>
      <c r="Z1197" s="354"/>
      <c r="AA1197" s="354"/>
      <c r="AB1197" s="354"/>
      <c r="AC1197" s="354"/>
    </row>
    <row r="1198">
      <c r="A1198" s="354"/>
      <c r="B1198" s="354"/>
      <c r="C1198" s="461"/>
      <c r="D1198" s="461"/>
      <c r="E1198" s="461"/>
      <c r="F1198" s="462"/>
      <c r="G1198" s="461"/>
      <c r="H1198" s="461"/>
      <c r="I1198" s="461"/>
      <c r="J1198" s="461"/>
      <c r="K1198" s="461"/>
      <c r="L1198" s="461"/>
      <c r="M1198" s="461"/>
      <c r="N1198" s="461"/>
      <c r="O1198" s="463"/>
      <c r="P1198" s="464"/>
      <c r="Q1198" s="464"/>
      <c r="R1198" s="461"/>
      <c r="S1198" s="461"/>
      <c r="T1198" s="354"/>
      <c r="U1198" s="354"/>
      <c r="V1198" s="465"/>
      <c r="W1198" s="354"/>
      <c r="X1198" s="354"/>
      <c r="Y1198" s="354"/>
      <c r="Z1198" s="354"/>
      <c r="AA1198" s="354"/>
      <c r="AB1198" s="354"/>
      <c r="AC1198" s="354"/>
    </row>
    <row r="1199">
      <c r="A1199" s="354"/>
      <c r="B1199" s="354"/>
      <c r="C1199" s="461"/>
      <c r="D1199" s="461"/>
      <c r="E1199" s="461"/>
      <c r="F1199" s="462"/>
      <c r="G1199" s="461"/>
      <c r="H1199" s="461"/>
      <c r="I1199" s="461"/>
      <c r="J1199" s="461"/>
      <c r="K1199" s="461"/>
      <c r="L1199" s="461"/>
      <c r="M1199" s="461"/>
      <c r="N1199" s="461"/>
      <c r="O1199" s="463"/>
      <c r="P1199" s="464"/>
      <c r="Q1199" s="464"/>
      <c r="R1199" s="461"/>
      <c r="S1199" s="461"/>
      <c r="T1199" s="354"/>
      <c r="U1199" s="354"/>
      <c r="V1199" s="465"/>
      <c r="W1199" s="354"/>
      <c r="X1199" s="354"/>
      <c r="Y1199" s="354"/>
      <c r="Z1199" s="354"/>
      <c r="AA1199" s="354"/>
      <c r="AB1199" s="354"/>
      <c r="AC1199" s="354"/>
    </row>
    <row r="1200">
      <c r="A1200" s="354"/>
      <c r="B1200" s="354"/>
      <c r="C1200" s="461"/>
      <c r="D1200" s="461"/>
      <c r="E1200" s="461"/>
      <c r="F1200" s="462"/>
      <c r="G1200" s="461"/>
      <c r="H1200" s="461"/>
      <c r="I1200" s="461"/>
      <c r="J1200" s="461"/>
      <c r="K1200" s="461"/>
      <c r="L1200" s="461"/>
      <c r="M1200" s="461"/>
      <c r="N1200" s="461"/>
      <c r="O1200" s="463"/>
      <c r="P1200" s="464"/>
      <c r="Q1200" s="464"/>
      <c r="R1200" s="461"/>
      <c r="S1200" s="461"/>
      <c r="T1200" s="354"/>
      <c r="U1200" s="354"/>
      <c r="V1200" s="465"/>
      <c r="W1200" s="354"/>
      <c r="X1200" s="354"/>
      <c r="Y1200" s="354"/>
      <c r="Z1200" s="354"/>
      <c r="AA1200" s="354"/>
      <c r="AB1200" s="354"/>
      <c r="AC1200" s="354"/>
    </row>
    <row r="1201">
      <c r="A1201" s="354"/>
      <c r="B1201" s="354"/>
      <c r="C1201" s="461"/>
      <c r="D1201" s="461"/>
      <c r="E1201" s="461"/>
      <c r="F1201" s="462"/>
      <c r="G1201" s="461"/>
      <c r="H1201" s="461"/>
      <c r="I1201" s="461"/>
      <c r="J1201" s="461"/>
      <c r="K1201" s="461"/>
      <c r="L1201" s="461"/>
      <c r="M1201" s="461"/>
      <c r="N1201" s="461"/>
      <c r="O1201" s="463"/>
      <c r="P1201" s="464"/>
      <c r="Q1201" s="464"/>
      <c r="R1201" s="461"/>
      <c r="S1201" s="461"/>
      <c r="T1201" s="354"/>
      <c r="U1201" s="354"/>
      <c r="V1201" s="465"/>
      <c r="W1201" s="354"/>
      <c r="X1201" s="354"/>
      <c r="Y1201" s="354"/>
      <c r="Z1201" s="354"/>
      <c r="AA1201" s="354"/>
      <c r="AB1201" s="354"/>
      <c r="AC1201" s="354"/>
    </row>
    <row r="1202">
      <c r="A1202" s="354"/>
      <c r="B1202" s="354"/>
      <c r="C1202" s="461"/>
      <c r="D1202" s="461"/>
      <c r="E1202" s="461"/>
      <c r="F1202" s="462"/>
      <c r="G1202" s="461"/>
      <c r="H1202" s="461"/>
      <c r="I1202" s="461"/>
      <c r="J1202" s="461"/>
      <c r="K1202" s="461"/>
      <c r="L1202" s="461"/>
      <c r="M1202" s="461"/>
      <c r="N1202" s="461"/>
      <c r="O1202" s="463"/>
      <c r="P1202" s="464"/>
      <c r="Q1202" s="464"/>
      <c r="R1202" s="461"/>
      <c r="S1202" s="461"/>
      <c r="T1202" s="354"/>
      <c r="U1202" s="354"/>
      <c r="V1202" s="465"/>
      <c r="W1202" s="354"/>
      <c r="X1202" s="354"/>
      <c r="Y1202" s="354"/>
      <c r="Z1202" s="354"/>
      <c r="AA1202" s="354"/>
      <c r="AB1202" s="354"/>
      <c r="AC1202" s="354"/>
    </row>
    <row r="1203">
      <c r="A1203" s="354"/>
      <c r="B1203" s="354"/>
      <c r="C1203" s="461"/>
      <c r="D1203" s="461"/>
      <c r="E1203" s="461"/>
      <c r="F1203" s="462"/>
      <c r="G1203" s="461"/>
      <c r="H1203" s="461"/>
      <c r="I1203" s="461"/>
      <c r="J1203" s="461"/>
      <c r="K1203" s="461"/>
      <c r="L1203" s="461"/>
      <c r="M1203" s="461"/>
      <c r="N1203" s="461"/>
      <c r="O1203" s="463"/>
      <c r="P1203" s="464"/>
      <c r="Q1203" s="464"/>
      <c r="R1203" s="461"/>
      <c r="S1203" s="461"/>
      <c r="T1203" s="354"/>
      <c r="U1203" s="354"/>
      <c r="V1203" s="465"/>
      <c r="W1203" s="354"/>
      <c r="X1203" s="354"/>
      <c r="Y1203" s="354"/>
      <c r="Z1203" s="354"/>
      <c r="AA1203" s="354"/>
      <c r="AB1203" s="354"/>
      <c r="AC1203" s="354"/>
    </row>
    <row r="1204">
      <c r="A1204" s="354"/>
      <c r="B1204" s="354"/>
      <c r="C1204" s="461"/>
      <c r="D1204" s="461"/>
      <c r="E1204" s="461"/>
      <c r="F1204" s="462"/>
      <c r="G1204" s="461"/>
      <c r="H1204" s="461"/>
      <c r="I1204" s="461"/>
      <c r="J1204" s="461"/>
      <c r="K1204" s="461"/>
      <c r="L1204" s="461"/>
      <c r="M1204" s="461"/>
      <c r="N1204" s="461"/>
      <c r="O1204" s="463"/>
      <c r="P1204" s="464"/>
      <c r="Q1204" s="464"/>
      <c r="R1204" s="461"/>
      <c r="S1204" s="461"/>
      <c r="T1204" s="354"/>
      <c r="U1204" s="354"/>
      <c r="V1204" s="465"/>
      <c r="W1204" s="354"/>
      <c r="X1204" s="354"/>
      <c r="Y1204" s="354"/>
      <c r="Z1204" s="354"/>
      <c r="AA1204" s="354"/>
      <c r="AB1204" s="354"/>
      <c r="AC1204" s="354"/>
    </row>
    <row r="1205">
      <c r="A1205" s="354"/>
      <c r="B1205" s="354"/>
      <c r="C1205" s="461"/>
      <c r="D1205" s="461"/>
      <c r="E1205" s="461"/>
      <c r="F1205" s="462"/>
      <c r="G1205" s="461"/>
      <c r="H1205" s="461"/>
      <c r="I1205" s="461"/>
      <c r="J1205" s="461"/>
      <c r="K1205" s="461"/>
      <c r="L1205" s="461"/>
      <c r="M1205" s="461"/>
      <c r="N1205" s="461"/>
      <c r="O1205" s="463"/>
      <c r="P1205" s="464"/>
      <c r="Q1205" s="464"/>
      <c r="R1205" s="461"/>
      <c r="S1205" s="461"/>
      <c r="T1205" s="354"/>
      <c r="U1205" s="354"/>
      <c r="V1205" s="465"/>
      <c r="W1205" s="354"/>
      <c r="X1205" s="354"/>
      <c r="Y1205" s="354"/>
      <c r="Z1205" s="354"/>
      <c r="AA1205" s="354"/>
      <c r="AB1205" s="354"/>
      <c r="AC1205" s="354"/>
    </row>
    <row r="1206">
      <c r="A1206" s="354"/>
      <c r="B1206" s="354"/>
      <c r="C1206" s="461"/>
      <c r="D1206" s="461"/>
      <c r="E1206" s="461"/>
      <c r="F1206" s="462"/>
      <c r="G1206" s="461"/>
      <c r="H1206" s="461"/>
      <c r="I1206" s="461"/>
      <c r="J1206" s="461"/>
      <c r="K1206" s="461"/>
      <c r="L1206" s="461"/>
      <c r="M1206" s="461"/>
      <c r="N1206" s="461"/>
      <c r="O1206" s="463"/>
      <c r="P1206" s="464"/>
      <c r="Q1206" s="464"/>
      <c r="R1206" s="461"/>
      <c r="S1206" s="461"/>
      <c r="T1206" s="354"/>
      <c r="U1206" s="354"/>
      <c r="V1206" s="465"/>
      <c r="W1206" s="354"/>
      <c r="X1206" s="354"/>
      <c r="Y1206" s="354"/>
      <c r="Z1206" s="354"/>
      <c r="AA1206" s="354"/>
      <c r="AB1206" s="354"/>
      <c r="AC1206" s="354"/>
    </row>
    <row r="1207">
      <c r="A1207" s="354"/>
      <c r="B1207" s="354"/>
      <c r="C1207" s="461"/>
      <c r="D1207" s="461"/>
      <c r="E1207" s="461"/>
      <c r="F1207" s="462"/>
      <c r="G1207" s="461"/>
      <c r="H1207" s="461"/>
      <c r="I1207" s="461"/>
      <c r="J1207" s="461"/>
      <c r="K1207" s="461"/>
      <c r="L1207" s="461"/>
      <c r="M1207" s="461"/>
      <c r="N1207" s="461"/>
      <c r="O1207" s="463"/>
      <c r="P1207" s="464"/>
      <c r="Q1207" s="464"/>
      <c r="R1207" s="461"/>
      <c r="S1207" s="461"/>
      <c r="T1207" s="354"/>
      <c r="U1207" s="354"/>
      <c r="V1207" s="465"/>
      <c r="W1207" s="354"/>
      <c r="X1207" s="354"/>
      <c r="Y1207" s="354"/>
      <c r="Z1207" s="354"/>
      <c r="AA1207" s="354"/>
      <c r="AB1207" s="354"/>
      <c r="AC1207" s="354"/>
    </row>
    <row r="1208">
      <c r="A1208" s="354"/>
      <c r="B1208" s="354"/>
      <c r="C1208" s="461"/>
      <c r="D1208" s="461"/>
      <c r="E1208" s="461"/>
      <c r="F1208" s="462"/>
      <c r="G1208" s="461"/>
      <c r="H1208" s="461"/>
      <c r="I1208" s="461"/>
      <c r="J1208" s="461"/>
      <c r="K1208" s="461"/>
      <c r="L1208" s="461"/>
      <c r="M1208" s="461"/>
      <c r="N1208" s="461"/>
      <c r="O1208" s="463"/>
      <c r="P1208" s="464"/>
      <c r="Q1208" s="464"/>
      <c r="R1208" s="461"/>
      <c r="S1208" s="461"/>
      <c r="T1208" s="354"/>
      <c r="U1208" s="354"/>
      <c r="V1208" s="465"/>
      <c r="W1208" s="354"/>
      <c r="X1208" s="354"/>
      <c r="Y1208" s="354"/>
      <c r="Z1208" s="354"/>
      <c r="AA1208" s="354"/>
      <c r="AB1208" s="354"/>
      <c r="AC1208" s="354"/>
    </row>
    <row r="1209">
      <c r="A1209" s="354"/>
      <c r="B1209" s="354"/>
      <c r="C1209" s="461"/>
      <c r="D1209" s="461"/>
      <c r="E1209" s="461"/>
      <c r="F1209" s="462"/>
      <c r="G1209" s="461"/>
      <c r="H1209" s="461"/>
      <c r="I1209" s="461"/>
      <c r="J1209" s="461"/>
      <c r="K1209" s="461"/>
      <c r="L1209" s="461"/>
      <c r="M1209" s="461"/>
      <c r="N1209" s="461"/>
      <c r="O1209" s="463"/>
      <c r="P1209" s="464"/>
      <c r="Q1209" s="464"/>
      <c r="R1209" s="461"/>
      <c r="S1209" s="461"/>
      <c r="T1209" s="354"/>
      <c r="U1209" s="354"/>
      <c r="V1209" s="465"/>
      <c r="W1209" s="354"/>
      <c r="X1209" s="354"/>
      <c r="Y1209" s="354"/>
      <c r="Z1209" s="354"/>
      <c r="AA1209" s="354"/>
      <c r="AB1209" s="354"/>
      <c r="AC1209" s="354"/>
    </row>
    <row r="1210">
      <c r="A1210" s="354"/>
      <c r="B1210" s="354"/>
      <c r="C1210" s="461"/>
      <c r="D1210" s="461"/>
      <c r="E1210" s="461"/>
      <c r="F1210" s="462"/>
      <c r="G1210" s="461"/>
      <c r="H1210" s="461"/>
      <c r="I1210" s="461"/>
      <c r="J1210" s="461"/>
      <c r="K1210" s="461"/>
      <c r="L1210" s="461"/>
      <c r="M1210" s="461"/>
      <c r="N1210" s="461"/>
      <c r="O1210" s="463"/>
      <c r="P1210" s="464"/>
      <c r="Q1210" s="464"/>
      <c r="R1210" s="461"/>
      <c r="S1210" s="461"/>
      <c r="T1210" s="354"/>
      <c r="U1210" s="354"/>
      <c r="V1210" s="465"/>
      <c r="W1210" s="354"/>
      <c r="X1210" s="354"/>
      <c r="Y1210" s="354"/>
      <c r="Z1210" s="354"/>
      <c r="AA1210" s="354"/>
      <c r="AB1210" s="354"/>
      <c r="AC1210" s="354"/>
    </row>
    <row r="1211">
      <c r="A1211" s="354"/>
      <c r="B1211" s="354"/>
      <c r="C1211" s="461"/>
      <c r="D1211" s="461"/>
      <c r="E1211" s="461"/>
      <c r="F1211" s="462"/>
      <c r="G1211" s="461"/>
      <c r="H1211" s="461"/>
      <c r="I1211" s="461"/>
      <c r="J1211" s="461"/>
      <c r="K1211" s="461"/>
      <c r="L1211" s="461"/>
      <c r="M1211" s="461"/>
      <c r="N1211" s="461"/>
      <c r="O1211" s="463"/>
      <c r="P1211" s="464"/>
      <c r="Q1211" s="464"/>
      <c r="R1211" s="461"/>
      <c r="S1211" s="461"/>
      <c r="T1211" s="354"/>
      <c r="U1211" s="354"/>
      <c r="V1211" s="465"/>
      <c r="W1211" s="354"/>
      <c r="X1211" s="354"/>
      <c r="Y1211" s="354"/>
      <c r="Z1211" s="354"/>
      <c r="AA1211" s="354"/>
      <c r="AB1211" s="354"/>
      <c r="AC1211" s="354"/>
    </row>
    <row r="1212">
      <c r="A1212" s="354"/>
      <c r="B1212" s="354"/>
      <c r="C1212" s="461"/>
      <c r="D1212" s="461"/>
      <c r="E1212" s="461"/>
      <c r="F1212" s="462"/>
      <c r="G1212" s="461"/>
      <c r="H1212" s="461"/>
      <c r="I1212" s="461"/>
      <c r="J1212" s="461"/>
      <c r="K1212" s="461"/>
      <c r="L1212" s="461"/>
      <c r="M1212" s="461"/>
      <c r="N1212" s="461"/>
      <c r="O1212" s="463"/>
      <c r="P1212" s="464"/>
      <c r="Q1212" s="464"/>
      <c r="R1212" s="461"/>
      <c r="S1212" s="461"/>
      <c r="T1212" s="354"/>
      <c r="U1212" s="354"/>
      <c r="V1212" s="465"/>
      <c r="W1212" s="354"/>
      <c r="X1212" s="354"/>
      <c r="Y1212" s="354"/>
      <c r="Z1212" s="354"/>
      <c r="AA1212" s="354"/>
      <c r="AB1212" s="354"/>
      <c r="AC1212" s="354"/>
    </row>
    <row r="1213">
      <c r="A1213" s="354"/>
      <c r="B1213" s="354"/>
      <c r="C1213" s="461"/>
      <c r="D1213" s="461"/>
      <c r="E1213" s="461"/>
      <c r="F1213" s="462"/>
      <c r="G1213" s="461"/>
      <c r="H1213" s="461"/>
      <c r="I1213" s="461"/>
      <c r="J1213" s="461"/>
      <c r="K1213" s="461"/>
      <c r="L1213" s="461"/>
      <c r="M1213" s="461"/>
      <c r="N1213" s="461"/>
      <c r="O1213" s="463"/>
      <c r="P1213" s="464"/>
      <c r="Q1213" s="464"/>
      <c r="R1213" s="461"/>
      <c r="S1213" s="461"/>
      <c r="T1213" s="354"/>
      <c r="U1213" s="354"/>
      <c r="V1213" s="465"/>
      <c r="W1213" s="354"/>
      <c r="X1213" s="354"/>
      <c r="Y1213" s="354"/>
      <c r="Z1213" s="354"/>
      <c r="AA1213" s="354"/>
      <c r="AB1213" s="354"/>
      <c r="AC1213" s="354"/>
    </row>
    <row r="1214">
      <c r="A1214" s="354"/>
      <c r="B1214" s="354"/>
      <c r="C1214" s="461"/>
      <c r="D1214" s="461"/>
      <c r="E1214" s="461"/>
      <c r="F1214" s="462"/>
      <c r="G1214" s="461"/>
      <c r="H1214" s="461"/>
      <c r="I1214" s="461"/>
      <c r="J1214" s="461"/>
      <c r="K1214" s="461"/>
      <c r="L1214" s="461"/>
      <c r="M1214" s="461"/>
      <c r="N1214" s="461"/>
      <c r="O1214" s="463"/>
      <c r="P1214" s="464"/>
      <c r="Q1214" s="464"/>
      <c r="R1214" s="461"/>
      <c r="S1214" s="461"/>
      <c r="T1214" s="354"/>
      <c r="U1214" s="354"/>
      <c r="V1214" s="465"/>
      <c r="W1214" s="354"/>
      <c r="X1214" s="354"/>
      <c r="Y1214" s="354"/>
      <c r="Z1214" s="354"/>
      <c r="AA1214" s="354"/>
      <c r="AB1214" s="354"/>
      <c r="AC1214" s="354"/>
    </row>
    <row r="1215">
      <c r="A1215" s="354"/>
      <c r="B1215" s="354"/>
      <c r="C1215" s="461"/>
      <c r="D1215" s="461"/>
      <c r="E1215" s="461"/>
      <c r="F1215" s="462"/>
      <c r="G1215" s="461"/>
      <c r="H1215" s="461"/>
      <c r="I1215" s="461"/>
      <c r="J1215" s="461"/>
      <c r="K1215" s="461"/>
      <c r="L1215" s="461"/>
      <c r="M1215" s="461"/>
      <c r="N1215" s="461"/>
      <c r="O1215" s="463"/>
      <c r="P1215" s="464"/>
      <c r="Q1215" s="464"/>
      <c r="R1215" s="461"/>
      <c r="S1215" s="461"/>
      <c r="T1215" s="354"/>
      <c r="U1215" s="354"/>
      <c r="V1215" s="465"/>
      <c r="W1215" s="354"/>
      <c r="X1215" s="354"/>
      <c r="Y1215" s="354"/>
      <c r="Z1215" s="354"/>
      <c r="AA1215" s="354"/>
      <c r="AB1215" s="354"/>
      <c r="AC1215" s="354"/>
    </row>
    <row r="1216">
      <c r="A1216" s="354"/>
      <c r="B1216" s="354"/>
      <c r="C1216" s="461"/>
      <c r="D1216" s="461"/>
      <c r="E1216" s="461"/>
      <c r="F1216" s="462"/>
      <c r="G1216" s="461"/>
      <c r="H1216" s="461"/>
      <c r="I1216" s="461"/>
      <c r="J1216" s="461"/>
      <c r="K1216" s="461"/>
      <c r="L1216" s="461"/>
      <c r="M1216" s="461"/>
      <c r="N1216" s="461"/>
      <c r="O1216" s="463"/>
      <c r="P1216" s="464"/>
      <c r="Q1216" s="464"/>
      <c r="R1216" s="461"/>
      <c r="S1216" s="461"/>
      <c r="T1216" s="354"/>
      <c r="U1216" s="354"/>
      <c r="V1216" s="465"/>
      <c r="W1216" s="354"/>
      <c r="X1216" s="354"/>
      <c r="Y1216" s="354"/>
      <c r="Z1216" s="354"/>
      <c r="AA1216" s="354"/>
      <c r="AB1216" s="354"/>
      <c r="AC1216" s="354"/>
    </row>
    <row r="1217">
      <c r="A1217" s="354"/>
      <c r="B1217" s="354"/>
      <c r="C1217" s="461"/>
      <c r="D1217" s="461"/>
      <c r="E1217" s="461"/>
      <c r="F1217" s="462"/>
      <c r="G1217" s="461"/>
      <c r="H1217" s="461"/>
      <c r="I1217" s="461"/>
      <c r="J1217" s="461"/>
      <c r="K1217" s="461"/>
      <c r="L1217" s="461"/>
      <c r="M1217" s="461"/>
      <c r="N1217" s="461"/>
      <c r="O1217" s="463"/>
      <c r="P1217" s="464"/>
      <c r="Q1217" s="464"/>
      <c r="R1217" s="461"/>
      <c r="S1217" s="461"/>
      <c r="T1217" s="354"/>
      <c r="U1217" s="354"/>
      <c r="V1217" s="465"/>
      <c r="W1217" s="354"/>
      <c r="X1217" s="354"/>
      <c r="Y1217" s="354"/>
      <c r="Z1217" s="354"/>
      <c r="AA1217" s="354"/>
      <c r="AB1217" s="354"/>
      <c r="AC1217" s="354"/>
    </row>
    <row r="1218">
      <c r="A1218" s="354"/>
      <c r="B1218" s="354"/>
      <c r="C1218" s="461"/>
      <c r="D1218" s="461"/>
      <c r="E1218" s="461"/>
      <c r="F1218" s="462"/>
      <c r="G1218" s="461"/>
      <c r="H1218" s="461"/>
      <c r="I1218" s="461"/>
      <c r="J1218" s="461"/>
      <c r="K1218" s="461"/>
      <c r="L1218" s="461"/>
      <c r="M1218" s="461"/>
      <c r="N1218" s="461"/>
      <c r="O1218" s="463"/>
      <c r="P1218" s="464"/>
      <c r="Q1218" s="464"/>
      <c r="R1218" s="461"/>
      <c r="S1218" s="461"/>
      <c r="T1218" s="354"/>
      <c r="U1218" s="354"/>
      <c r="V1218" s="465"/>
      <c r="W1218" s="354"/>
      <c r="X1218" s="354"/>
      <c r="Y1218" s="354"/>
      <c r="Z1218" s="354"/>
      <c r="AA1218" s="354"/>
      <c r="AB1218" s="354"/>
      <c r="AC1218" s="354"/>
    </row>
    <row r="1219">
      <c r="A1219" s="354"/>
      <c r="B1219" s="354"/>
      <c r="C1219" s="461"/>
      <c r="D1219" s="461"/>
      <c r="E1219" s="461"/>
      <c r="F1219" s="462"/>
      <c r="G1219" s="461"/>
      <c r="H1219" s="461"/>
      <c r="I1219" s="461"/>
      <c r="J1219" s="461"/>
      <c r="K1219" s="461"/>
      <c r="L1219" s="461"/>
      <c r="M1219" s="461"/>
      <c r="N1219" s="461"/>
      <c r="O1219" s="463"/>
      <c r="P1219" s="464"/>
      <c r="Q1219" s="464"/>
      <c r="R1219" s="461"/>
      <c r="S1219" s="461"/>
      <c r="T1219" s="354"/>
      <c r="U1219" s="354"/>
      <c r="V1219" s="465"/>
      <c r="W1219" s="354"/>
      <c r="X1219" s="354"/>
      <c r="Y1219" s="354"/>
      <c r="Z1219" s="354"/>
      <c r="AA1219" s="354"/>
      <c r="AB1219" s="354"/>
      <c r="AC1219" s="354"/>
    </row>
    <row r="1220">
      <c r="A1220" s="354"/>
      <c r="B1220" s="354"/>
      <c r="C1220" s="461"/>
      <c r="D1220" s="461"/>
      <c r="E1220" s="461"/>
      <c r="F1220" s="462"/>
      <c r="G1220" s="461"/>
      <c r="H1220" s="461"/>
      <c r="I1220" s="461"/>
      <c r="J1220" s="461"/>
      <c r="K1220" s="461"/>
      <c r="L1220" s="461"/>
      <c r="M1220" s="461"/>
      <c r="N1220" s="461"/>
      <c r="O1220" s="463"/>
      <c r="P1220" s="464"/>
      <c r="Q1220" s="464"/>
      <c r="R1220" s="461"/>
      <c r="S1220" s="461"/>
      <c r="T1220" s="354"/>
      <c r="U1220" s="354"/>
      <c r="V1220" s="465"/>
      <c r="W1220" s="354"/>
      <c r="X1220" s="354"/>
      <c r="Y1220" s="354"/>
      <c r="Z1220" s="354"/>
      <c r="AA1220" s="354"/>
      <c r="AB1220" s="354"/>
      <c r="AC1220" s="354"/>
    </row>
    <row r="1221">
      <c r="A1221" s="354"/>
      <c r="B1221" s="354"/>
      <c r="C1221" s="461"/>
      <c r="D1221" s="461"/>
      <c r="E1221" s="461"/>
      <c r="F1221" s="462"/>
      <c r="G1221" s="461"/>
      <c r="H1221" s="461"/>
      <c r="I1221" s="461"/>
      <c r="J1221" s="461"/>
      <c r="K1221" s="461"/>
      <c r="L1221" s="461"/>
      <c r="M1221" s="461"/>
      <c r="N1221" s="461"/>
      <c r="O1221" s="463"/>
      <c r="P1221" s="464"/>
      <c r="Q1221" s="464"/>
      <c r="R1221" s="461"/>
      <c r="S1221" s="461"/>
      <c r="T1221" s="354"/>
      <c r="U1221" s="354"/>
      <c r="V1221" s="465"/>
      <c r="W1221" s="354"/>
      <c r="X1221" s="354"/>
      <c r="Y1221" s="354"/>
      <c r="Z1221" s="354"/>
      <c r="AA1221" s="354"/>
      <c r="AB1221" s="354"/>
      <c r="AC1221" s="354"/>
    </row>
    <row r="1222">
      <c r="A1222" s="354"/>
      <c r="B1222" s="354"/>
      <c r="C1222" s="461"/>
      <c r="D1222" s="461"/>
      <c r="E1222" s="461"/>
      <c r="F1222" s="462"/>
      <c r="G1222" s="461"/>
      <c r="H1222" s="461"/>
      <c r="I1222" s="461"/>
      <c r="J1222" s="461"/>
      <c r="K1222" s="461"/>
      <c r="L1222" s="461"/>
      <c r="M1222" s="461"/>
      <c r="N1222" s="461"/>
      <c r="O1222" s="463"/>
      <c r="P1222" s="464"/>
      <c r="Q1222" s="464"/>
      <c r="R1222" s="461"/>
      <c r="S1222" s="461"/>
      <c r="T1222" s="354"/>
      <c r="U1222" s="354"/>
      <c r="V1222" s="465"/>
      <c r="W1222" s="354"/>
      <c r="X1222" s="354"/>
      <c r="Y1222" s="354"/>
      <c r="Z1222" s="354"/>
      <c r="AA1222" s="354"/>
      <c r="AB1222" s="354"/>
      <c r="AC1222" s="354"/>
    </row>
    <row r="1223">
      <c r="A1223" s="354"/>
      <c r="B1223" s="354"/>
      <c r="C1223" s="461"/>
      <c r="D1223" s="461"/>
      <c r="E1223" s="461"/>
      <c r="F1223" s="462"/>
      <c r="G1223" s="461"/>
      <c r="H1223" s="461"/>
      <c r="I1223" s="461"/>
      <c r="J1223" s="461"/>
      <c r="K1223" s="461"/>
      <c r="L1223" s="461"/>
      <c r="M1223" s="461"/>
      <c r="N1223" s="461"/>
      <c r="O1223" s="463"/>
      <c r="P1223" s="464"/>
      <c r="Q1223" s="464"/>
      <c r="R1223" s="461"/>
      <c r="S1223" s="461"/>
      <c r="T1223" s="354"/>
      <c r="U1223" s="354"/>
      <c r="V1223" s="465"/>
      <c r="W1223" s="354"/>
      <c r="X1223" s="354"/>
      <c r="Y1223" s="354"/>
      <c r="Z1223" s="354"/>
      <c r="AA1223" s="354"/>
      <c r="AB1223" s="354"/>
      <c r="AC1223" s="354"/>
    </row>
    <row r="1224">
      <c r="A1224" s="354"/>
      <c r="B1224" s="354"/>
      <c r="C1224" s="461"/>
      <c r="D1224" s="461"/>
      <c r="E1224" s="461"/>
      <c r="F1224" s="462"/>
      <c r="G1224" s="461"/>
      <c r="H1224" s="461"/>
      <c r="I1224" s="461"/>
      <c r="J1224" s="461"/>
      <c r="K1224" s="461"/>
      <c r="L1224" s="461"/>
      <c r="M1224" s="461"/>
      <c r="N1224" s="461"/>
      <c r="O1224" s="463"/>
      <c r="P1224" s="464"/>
      <c r="Q1224" s="464"/>
      <c r="R1224" s="461"/>
      <c r="S1224" s="461"/>
      <c r="T1224" s="354"/>
      <c r="U1224" s="354"/>
      <c r="V1224" s="465"/>
      <c r="W1224" s="354"/>
      <c r="X1224" s="354"/>
      <c r="Y1224" s="354"/>
      <c r="Z1224" s="354"/>
      <c r="AA1224" s="354"/>
      <c r="AB1224" s="354"/>
      <c r="AC1224" s="354"/>
    </row>
    <row r="1225">
      <c r="A1225" s="354"/>
      <c r="B1225" s="354"/>
      <c r="C1225" s="461"/>
      <c r="D1225" s="461"/>
      <c r="E1225" s="461"/>
      <c r="F1225" s="462"/>
      <c r="G1225" s="461"/>
      <c r="H1225" s="461"/>
      <c r="I1225" s="461"/>
      <c r="J1225" s="461"/>
      <c r="K1225" s="461"/>
      <c r="L1225" s="461"/>
      <c r="M1225" s="461"/>
      <c r="N1225" s="461"/>
      <c r="O1225" s="463"/>
      <c r="P1225" s="464"/>
      <c r="Q1225" s="464"/>
      <c r="R1225" s="461"/>
      <c r="S1225" s="461"/>
      <c r="T1225" s="354"/>
      <c r="U1225" s="354"/>
      <c r="V1225" s="465"/>
      <c r="W1225" s="354"/>
      <c r="X1225" s="354"/>
      <c r="Y1225" s="354"/>
      <c r="Z1225" s="354"/>
      <c r="AA1225" s="354"/>
      <c r="AB1225" s="354"/>
      <c r="AC1225" s="354"/>
    </row>
    <row r="1226">
      <c r="A1226" s="354"/>
      <c r="B1226" s="354"/>
      <c r="C1226" s="461"/>
      <c r="D1226" s="461"/>
      <c r="E1226" s="461"/>
      <c r="F1226" s="462"/>
      <c r="G1226" s="461"/>
      <c r="H1226" s="461"/>
      <c r="I1226" s="461"/>
      <c r="J1226" s="461"/>
      <c r="K1226" s="461"/>
      <c r="L1226" s="461"/>
      <c r="M1226" s="461"/>
      <c r="N1226" s="461"/>
      <c r="O1226" s="463"/>
      <c r="P1226" s="464"/>
      <c r="Q1226" s="464"/>
      <c r="R1226" s="461"/>
      <c r="S1226" s="461"/>
      <c r="T1226" s="354"/>
      <c r="U1226" s="354"/>
      <c r="V1226" s="465"/>
      <c r="W1226" s="354"/>
      <c r="X1226" s="354"/>
      <c r="Y1226" s="354"/>
      <c r="Z1226" s="354"/>
      <c r="AA1226" s="354"/>
      <c r="AB1226" s="354"/>
      <c r="AC1226" s="354"/>
    </row>
    <row r="1227">
      <c r="A1227" s="354"/>
      <c r="B1227" s="354"/>
      <c r="C1227" s="461"/>
      <c r="D1227" s="461"/>
      <c r="E1227" s="461"/>
      <c r="F1227" s="462"/>
      <c r="G1227" s="461"/>
      <c r="H1227" s="461"/>
      <c r="I1227" s="461"/>
      <c r="J1227" s="461"/>
      <c r="K1227" s="461"/>
      <c r="L1227" s="461"/>
      <c r="M1227" s="461"/>
      <c r="N1227" s="461"/>
      <c r="O1227" s="463"/>
      <c r="P1227" s="464"/>
      <c r="Q1227" s="464"/>
      <c r="R1227" s="461"/>
      <c r="S1227" s="461"/>
      <c r="T1227" s="354"/>
      <c r="U1227" s="354"/>
      <c r="V1227" s="465"/>
      <c r="W1227" s="354"/>
      <c r="X1227" s="354"/>
      <c r="Y1227" s="354"/>
      <c r="Z1227" s="354"/>
      <c r="AA1227" s="354"/>
      <c r="AB1227" s="354"/>
      <c r="AC1227" s="354"/>
    </row>
    <row r="1228">
      <c r="A1228" s="354"/>
      <c r="B1228" s="354"/>
      <c r="C1228" s="461"/>
      <c r="D1228" s="461"/>
      <c r="E1228" s="461"/>
      <c r="F1228" s="462"/>
      <c r="G1228" s="461"/>
      <c r="H1228" s="461"/>
      <c r="I1228" s="461"/>
      <c r="J1228" s="461"/>
      <c r="K1228" s="461"/>
      <c r="L1228" s="461"/>
      <c r="M1228" s="461"/>
      <c r="N1228" s="461"/>
      <c r="O1228" s="463"/>
      <c r="P1228" s="464"/>
      <c r="Q1228" s="464"/>
      <c r="R1228" s="461"/>
      <c r="S1228" s="461"/>
      <c r="T1228" s="354"/>
      <c r="U1228" s="354"/>
      <c r="V1228" s="465"/>
      <c r="W1228" s="354"/>
      <c r="X1228" s="354"/>
      <c r="Y1228" s="354"/>
      <c r="Z1228" s="354"/>
      <c r="AA1228" s="354"/>
      <c r="AB1228" s="354"/>
      <c r="AC1228" s="354"/>
    </row>
    <row r="1229">
      <c r="A1229" s="354"/>
      <c r="B1229" s="354"/>
      <c r="C1229" s="461"/>
      <c r="D1229" s="461"/>
      <c r="E1229" s="461"/>
      <c r="F1229" s="462"/>
      <c r="G1229" s="461"/>
      <c r="H1229" s="461"/>
      <c r="I1229" s="461"/>
      <c r="J1229" s="461"/>
      <c r="K1229" s="461"/>
      <c r="L1229" s="461"/>
      <c r="M1229" s="461"/>
      <c r="N1229" s="461"/>
      <c r="O1229" s="463"/>
      <c r="P1229" s="464"/>
      <c r="Q1229" s="464"/>
      <c r="R1229" s="461"/>
      <c r="S1229" s="461"/>
      <c r="T1229" s="354"/>
      <c r="U1229" s="354"/>
      <c r="V1229" s="465"/>
      <c r="W1229" s="354"/>
      <c r="X1229" s="354"/>
      <c r="Y1229" s="354"/>
      <c r="Z1229" s="354"/>
      <c r="AA1229" s="354"/>
      <c r="AB1229" s="354"/>
      <c r="AC1229" s="354"/>
    </row>
    <row r="1230">
      <c r="A1230" s="354"/>
      <c r="B1230" s="354"/>
      <c r="C1230" s="461"/>
      <c r="D1230" s="461"/>
      <c r="E1230" s="461"/>
      <c r="F1230" s="462"/>
      <c r="G1230" s="461"/>
      <c r="H1230" s="461"/>
      <c r="I1230" s="461"/>
      <c r="J1230" s="461"/>
      <c r="K1230" s="461"/>
      <c r="L1230" s="461"/>
      <c r="M1230" s="461"/>
      <c r="N1230" s="461"/>
      <c r="O1230" s="463"/>
      <c r="P1230" s="464"/>
      <c r="Q1230" s="464"/>
      <c r="R1230" s="461"/>
      <c r="S1230" s="461"/>
      <c r="T1230" s="354"/>
      <c r="U1230" s="354"/>
      <c r="V1230" s="465"/>
      <c r="W1230" s="354"/>
      <c r="X1230" s="354"/>
      <c r="Y1230" s="354"/>
      <c r="Z1230" s="354"/>
      <c r="AA1230" s="354"/>
      <c r="AB1230" s="354"/>
      <c r="AC1230" s="354"/>
    </row>
    <row r="1231">
      <c r="A1231" s="354"/>
      <c r="B1231" s="354"/>
      <c r="C1231" s="461"/>
      <c r="D1231" s="461"/>
      <c r="E1231" s="461"/>
      <c r="F1231" s="462"/>
      <c r="G1231" s="461"/>
      <c r="H1231" s="461"/>
      <c r="I1231" s="461"/>
      <c r="J1231" s="461"/>
      <c r="K1231" s="461"/>
      <c r="L1231" s="461"/>
      <c r="M1231" s="461"/>
      <c r="N1231" s="461"/>
      <c r="O1231" s="463"/>
      <c r="P1231" s="464"/>
      <c r="Q1231" s="464"/>
      <c r="R1231" s="461"/>
      <c r="S1231" s="461"/>
      <c r="T1231" s="354"/>
      <c r="U1231" s="354"/>
      <c r="V1231" s="465"/>
      <c r="W1231" s="354"/>
      <c r="X1231" s="354"/>
      <c r="Y1231" s="354"/>
      <c r="Z1231" s="354"/>
      <c r="AA1231" s="354"/>
      <c r="AB1231" s="354"/>
      <c r="AC1231" s="354"/>
    </row>
    <row r="1232">
      <c r="A1232" s="354"/>
      <c r="B1232" s="354"/>
      <c r="C1232" s="461"/>
      <c r="D1232" s="461"/>
      <c r="E1232" s="461"/>
      <c r="F1232" s="462"/>
      <c r="G1232" s="461"/>
      <c r="H1232" s="461"/>
      <c r="I1232" s="461"/>
      <c r="J1232" s="461"/>
      <c r="K1232" s="461"/>
      <c r="L1232" s="461"/>
      <c r="M1232" s="461"/>
      <c r="N1232" s="461"/>
      <c r="O1232" s="463"/>
      <c r="P1232" s="464"/>
      <c r="Q1232" s="464"/>
      <c r="R1232" s="461"/>
      <c r="S1232" s="461"/>
      <c r="T1232" s="354"/>
      <c r="U1232" s="354"/>
      <c r="V1232" s="465"/>
      <c r="W1232" s="354"/>
      <c r="X1232" s="354"/>
      <c r="Y1232" s="354"/>
      <c r="Z1232" s="354"/>
      <c r="AA1232" s="354"/>
      <c r="AB1232" s="354"/>
      <c r="AC1232" s="354"/>
    </row>
    <row r="1233">
      <c r="A1233" s="354"/>
      <c r="B1233" s="354"/>
      <c r="C1233" s="461"/>
      <c r="D1233" s="461"/>
      <c r="E1233" s="461"/>
      <c r="F1233" s="462"/>
      <c r="G1233" s="461"/>
      <c r="H1233" s="461"/>
      <c r="I1233" s="461"/>
      <c r="J1233" s="461"/>
      <c r="K1233" s="461"/>
      <c r="L1233" s="461"/>
      <c r="M1233" s="461"/>
      <c r="N1233" s="461"/>
      <c r="O1233" s="463"/>
      <c r="P1233" s="464"/>
      <c r="Q1233" s="464"/>
      <c r="R1233" s="461"/>
      <c r="S1233" s="461"/>
      <c r="T1233" s="354"/>
      <c r="U1233" s="354"/>
      <c r="V1233" s="465"/>
      <c r="W1233" s="354"/>
      <c r="X1233" s="354"/>
      <c r="Y1233" s="354"/>
      <c r="Z1233" s="354"/>
      <c r="AA1233" s="354"/>
      <c r="AB1233" s="354"/>
      <c r="AC1233" s="354"/>
    </row>
    <row r="1234">
      <c r="A1234" s="354"/>
      <c r="B1234" s="354"/>
      <c r="C1234" s="461"/>
      <c r="D1234" s="461"/>
      <c r="E1234" s="461"/>
      <c r="F1234" s="462"/>
      <c r="G1234" s="461"/>
      <c r="H1234" s="461"/>
      <c r="I1234" s="461"/>
      <c r="J1234" s="461"/>
      <c r="K1234" s="461"/>
      <c r="L1234" s="461"/>
      <c r="M1234" s="461"/>
      <c r="N1234" s="461"/>
      <c r="O1234" s="463"/>
      <c r="P1234" s="464"/>
      <c r="Q1234" s="464"/>
      <c r="R1234" s="461"/>
      <c r="S1234" s="461"/>
      <c r="T1234" s="354"/>
      <c r="U1234" s="354"/>
      <c r="V1234" s="465"/>
      <c r="W1234" s="354"/>
      <c r="X1234" s="354"/>
      <c r="Y1234" s="354"/>
      <c r="Z1234" s="354"/>
      <c r="AA1234" s="354"/>
      <c r="AB1234" s="354"/>
      <c r="AC1234" s="354"/>
    </row>
    <row r="1235">
      <c r="A1235" s="354"/>
      <c r="B1235" s="354"/>
      <c r="C1235" s="461"/>
      <c r="D1235" s="461"/>
      <c r="E1235" s="461"/>
      <c r="F1235" s="462"/>
      <c r="G1235" s="461"/>
      <c r="H1235" s="461"/>
      <c r="I1235" s="461"/>
      <c r="J1235" s="461"/>
      <c r="K1235" s="461"/>
      <c r="L1235" s="461"/>
      <c r="M1235" s="461"/>
      <c r="N1235" s="461"/>
      <c r="O1235" s="463"/>
      <c r="P1235" s="464"/>
      <c r="Q1235" s="464"/>
      <c r="R1235" s="461"/>
      <c r="S1235" s="461"/>
      <c r="T1235" s="354"/>
      <c r="U1235" s="354"/>
      <c r="V1235" s="465"/>
      <c r="W1235" s="354"/>
      <c r="X1235" s="354"/>
      <c r="Y1235" s="354"/>
      <c r="Z1235" s="354"/>
      <c r="AA1235" s="354"/>
      <c r="AB1235" s="354"/>
      <c r="AC1235" s="354"/>
    </row>
    <row r="1236">
      <c r="A1236" s="354"/>
      <c r="B1236" s="354"/>
      <c r="C1236" s="461"/>
      <c r="D1236" s="461"/>
      <c r="E1236" s="461"/>
      <c r="F1236" s="462"/>
      <c r="G1236" s="461"/>
      <c r="H1236" s="461"/>
      <c r="I1236" s="461"/>
      <c r="J1236" s="461"/>
      <c r="K1236" s="461"/>
      <c r="L1236" s="461"/>
      <c r="M1236" s="461"/>
      <c r="N1236" s="461"/>
      <c r="O1236" s="463"/>
      <c r="P1236" s="464"/>
      <c r="Q1236" s="464"/>
      <c r="R1236" s="461"/>
      <c r="S1236" s="461"/>
      <c r="T1236" s="354"/>
      <c r="U1236" s="354"/>
      <c r="V1236" s="465"/>
      <c r="W1236" s="354"/>
      <c r="X1236" s="354"/>
      <c r="Y1236" s="354"/>
      <c r="Z1236" s="354"/>
      <c r="AA1236" s="354"/>
      <c r="AB1236" s="354"/>
      <c r="AC1236" s="354"/>
    </row>
    <row r="1237">
      <c r="A1237" s="354"/>
      <c r="B1237" s="354"/>
      <c r="C1237" s="461"/>
      <c r="D1237" s="461"/>
      <c r="E1237" s="461"/>
      <c r="F1237" s="462"/>
      <c r="G1237" s="461"/>
      <c r="H1237" s="461"/>
      <c r="I1237" s="461"/>
      <c r="J1237" s="461"/>
      <c r="K1237" s="461"/>
      <c r="L1237" s="461"/>
      <c r="M1237" s="461"/>
      <c r="N1237" s="461"/>
      <c r="O1237" s="463"/>
      <c r="P1237" s="464"/>
      <c r="Q1237" s="464"/>
      <c r="R1237" s="461"/>
      <c r="S1237" s="461"/>
      <c r="T1237" s="354"/>
      <c r="U1237" s="354"/>
      <c r="V1237" s="465"/>
      <c r="W1237" s="354"/>
      <c r="X1237" s="354"/>
      <c r="Y1237" s="354"/>
      <c r="Z1237" s="354"/>
      <c r="AA1237" s="354"/>
      <c r="AB1237" s="354"/>
      <c r="AC1237" s="354"/>
    </row>
    <row r="1238">
      <c r="A1238" s="354"/>
      <c r="B1238" s="354"/>
      <c r="C1238" s="461"/>
      <c r="D1238" s="461"/>
      <c r="E1238" s="461"/>
      <c r="F1238" s="462"/>
      <c r="G1238" s="461"/>
      <c r="H1238" s="461"/>
      <c r="I1238" s="461"/>
      <c r="J1238" s="461"/>
      <c r="K1238" s="461"/>
      <c r="L1238" s="461"/>
      <c r="M1238" s="461"/>
      <c r="N1238" s="461"/>
      <c r="O1238" s="463"/>
      <c r="P1238" s="464"/>
      <c r="Q1238" s="464"/>
      <c r="R1238" s="461"/>
      <c r="S1238" s="461"/>
      <c r="T1238" s="354"/>
      <c r="U1238" s="354"/>
      <c r="V1238" s="465"/>
      <c r="W1238" s="354"/>
      <c r="X1238" s="354"/>
      <c r="Y1238" s="354"/>
      <c r="Z1238" s="354"/>
      <c r="AA1238" s="354"/>
      <c r="AB1238" s="354"/>
      <c r="AC1238" s="354"/>
    </row>
    <row r="1239">
      <c r="A1239" s="354"/>
      <c r="B1239" s="354"/>
      <c r="C1239" s="461"/>
      <c r="D1239" s="461"/>
      <c r="E1239" s="461"/>
      <c r="F1239" s="462"/>
      <c r="G1239" s="461"/>
      <c r="H1239" s="461"/>
      <c r="I1239" s="461"/>
      <c r="J1239" s="461"/>
      <c r="K1239" s="461"/>
      <c r="L1239" s="461"/>
      <c r="M1239" s="461"/>
      <c r="N1239" s="461"/>
      <c r="O1239" s="463"/>
      <c r="P1239" s="464"/>
      <c r="Q1239" s="464"/>
      <c r="R1239" s="461"/>
      <c r="S1239" s="461"/>
      <c r="T1239" s="354"/>
      <c r="U1239" s="354"/>
      <c r="V1239" s="465"/>
      <c r="W1239" s="354"/>
      <c r="X1239" s="354"/>
      <c r="Y1239" s="354"/>
      <c r="Z1239" s="354"/>
      <c r="AA1239" s="354"/>
      <c r="AB1239" s="354"/>
      <c r="AC1239" s="354"/>
    </row>
    <row r="1240">
      <c r="A1240" s="354"/>
      <c r="B1240" s="354"/>
      <c r="C1240" s="461"/>
      <c r="D1240" s="461"/>
      <c r="E1240" s="461"/>
      <c r="F1240" s="462"/>
      <c r="G1240" s="461"/>
      <c r="H1240" s="461"/>
      <c r="I1240" s="461"/>
      <c r="J1240" s="461"/>
      <c r="K1240" s="461"/>
      <c r="L1240" s="461"/>
      <c r="M1240" s="461"/>
      <c r="N1240" s="461"/>
      <c r="O1240" s="463"/>
      <c r="P1240" s="464"/>
      <c r="Q1240" s="464"/>
      <c r="R1240" s="461"/>
      <c r="S1240" s="461"/>
      <c r="T1240" s="354"/>
      <c r="U1240" s="354"/>
      <c r="V1240" s="465"/>
      <c r="W1240" s="354"/>
      <c r="X1240" s="354"/>
      <c r="Y1240" s="354"/>
      <c r="Z1240" s="354"/>
      <c r="AA1240" s="354"/>
      <c r="AB1240" s="354"/>
      <c r="AC1240" s="354"/>
    </row>
    <row r="1241">
      <c r="A1241" s="354"/>
      <c r="B1241" s="354"/>
      <c r="C1241" s="461"/>
      <c r="D1241" s="461"/>
      <c r="E1241" s="461"/>
      <c r="F1241" s="462"/>
      <c r="G1241" s="461"/>
      <c r="H1241" s="461"/>
      <c r="I1241" s="461"/>
      <c r="J1241" s="461"/>
      <c r="K1241" s="461"/>
      <c r="L1241" s="461"/>
      <c r="M1241" s="461"/>
      <c r="N1241" s="461"/>
      <c r="O1241" s="463"/>
      <c r="P1241" s="464"/>
      <c r="Q1241" s="464"/>
      <c r="R1241" s="461"/>
      <c r="S1241" s="461"/>
      <c r="T1241" s="354"/>
      <c r="U1241" s="354"/>
      <c r="V1241" s="465"/>
      <c r="W1241" s="354"/>
      <c r="X1241" s="354"/>
      <c r="Y1241" s="354"/>
      <c r="Z1241" s="354"/>
      <c r="AA1241" s="354"/>
      <c r="AB1241" s="354"/>
      <c r="AC1241" s="354"/>
    </row>
    <row r="1242">
      <c r="A1242" s="354"/>
      <c r="B1242" s="354"/>
      <c r="C1242" s="461"/>
      <c r="D1242" s="461"/>
      <c r="E1242" s="461"/>
      <c r="F1242" s="462"/>
      <c r="G1242" s="461"/>
      <c r="H1242" s="461"/>
      <c r="I1242" s="461"/>
      <c r="J1242" s="461"/>
      <c r="K1242" s="461"/>
      <c r="L1242" s="461"/>
      <c r="M1242" s="461"/>
      <c r="N1242" s="461"/>
      <c r="O1242" s="463"/>
      <c r="P1242" s="464"/>
      <c r="Q1242" s="464"/>
      <c r="R1242" s="461"/>
      <c r="S1242" s="461"/>
      <c r="T1242" s="354"/>
      <c r="U1242" s="354"/>
      <c r="V1242" s="465"/>
      <c r="W1242" s="354"/>
      <c r="X1242" s="354"/>
      <c r="Y1242" s="354"/>
      <c r="Z1242" s="354"/>
      <c r="AA1242" s="354"/>
      <c r="AB1242" s="354"/>
      <c r="AC1242" s="354"/>
    </row>
    <row r="1243">
      <c r="A1243" s="354"/>
      <c r="B1243" s="354"/>
      <c r="C1243" s="461"/>
      <c r="D1243" s="461"/>
      <c r="E1243" s="461"/>
      <c r="F1243" s="462"/>
      <c r="G1243" s="461"/>
      <c r="H1243" s="461"/>
      <c r="I1243" s="461"/>
      <c r="J1243" s="461"/>
      <c r="K1243" s="461"/>
      <c r="L1243" s="461"/>
      <c r="M1243" s="461"/>
      <c r="N1243" s="461"/>
      <c r="O1243" s="463"/>
      <c r="P1243" s="464"/>
      <c r="Q1243" s="464"/>
      <c r="R1243" s="461"/>
      <c r="S1243" s="461"/>
      <c r="T1243" s="354"/>
      <c r="U1243" s="354"/>
      <c r="V1243" s="465"/>
      <c r="W1243" s="354"/>
      <c r="X1243" s="354"/>
      <c r="Y1243" s="354"/>
      <c r="Z1243" s="354"/>
      <c r="AA1243" s="354"/>
      <c r="AB1243" s="354"/>
      <c r="AC1243" s="354"/>
    </row>
    <row r="1244">
      <c r="A1244" s="354"/>
      <c r="B1244" s="354"/>
      <c r="C1244" s="461"/>
      <c r="D1244" s="461"/>
      <c r="E1244" s="461"/>
      <c r="F1244" s="462"/>
      <c r="G1244" s="461"/>
      <c r="H1244" s="461"/>
      <c r="I1244" s="461"/>
      <c r="J1244" s="461"/>
      <c r="K1244" s="461"/>
      <c r="L1244" s="461"/>
      <c r="M1244" s="461"/>
      <c r="N1244" s="461"/>
      <c r="O1244" s="463"/>
      <c r="P1244" s="464"/>
      <c r="Q1244" s="464"/>
      <c r="R1244" s="461"/>
      <c r="S1244" s="461"/>
      <c r="T1244" s="354"/>
      <c r="U1244" s="354"/>
      <c r="V1244" s="465"/>
      <c r="W1244" s="354"/>
      <c r="X1244" s="354"/>
      <c r="Y1244" s="354"/>
      <c r="Z1244" s="354"/>
      <c r="AA1244" s="354"/>
      <c r="AB1244" s="354"/>
      <c r="AC1244" s="354"/>
    </row>
    <row r="1245">
      <c r="A1245" s="354"/>
      <c r="B1245" s="354"/>
      <c r="C1245" s="461"/>
      <c r="D1245" s="461"/>
      <c r="E1245" s="461"/>
      <c r="F1245" s="462"/>
      <c r="G1245" s="461"/>
      <c r="H1245" s="461"/>
      <c r="I1245" s="461"/>
      <c r="J1245" s="461"/>
      <c r="K1245" s="461"/>
      <c r="L1245" s="461"/>
      <c r="M1245" s="461"/>
      <c r="N1245" s="461"/>
      <c r="O1245" s="463"/>
      <c r="P1245" s="464"/>
      <c r="Q1245" s="464"/>
      <c r="R1245" s="461"/>
      <c r="S1245" s="461"/>
      <c r="T1245" s="354"/>
      <c r="U1245" s="354"/>
      <c r="V1245" s="465"/>
      <c r="W1245" s="354"/>
      <c r="X1245" s="354"/>
      <c r="Y1245" s="354"/>
      <c r="Z1245" s="354"/>
      <c r="AA1245" s="354"/>
      <c r="AB1245" s="354"/>
      <c r="AC1245" s="354"/>
    </row>
    <row r="1246">
      <c r="A1246" s="354"/>
      <c r="B1246" s="354"/>
      <c r="C1246" s="461"/>
      <c r="D1246" s="461"/>
      <c r="E1246" s="461"/>
      <c r="F1246" s="462"/>
      <c r="G1246" s="461"/>
      <c r="H1246" s="461"/>
      <c r="I1246" s="461"/>
      <c r="J1246" s="461"/>
      <c r="K1246" s="461"/>
      <c r="L1246" s="461"/>
      <c r="M1246" s="461"/>
      <c r="N1246" s="461"/>
      <c r="O1246" s="463"/>
      <c r="P1246" s="464"/>
      <c r="Q1246" s="464"/>
      <c r="R1246" s="461"/>
      <c r="S1246" s="461"/>
      <c r="T1246" s="354"/>
      <c r="U1246" s="354"/>
      <c r="V1246" s="465"/>
      <c r="W1246" s="354"/>
      <c r="X1246" s="354"/>
      <c r="Y1246" s="354"/>
      <c r="Z1246" s="354"/>
      <c r="AA1246" s="354"/>
      <c r="AB1246" s="354"/>
      <c r="AC1246" s="354"/>
    </row>
    <row r="1247">
      <c r="A1247" s="354"/>
      <c r="B1247" s="354"/>
      <c r="C1247" s="461"/>
      <c r="D1247" s="461"/>
      <c r="E1247" s="461"/>
      <c r="F1247" s="462"/>
      <c r="G1247" s="461"/>
      <c r="H1247" s="461"/>
      <c r="I1247" s="461"/>
      <c r="J1247" s="461"/>
      <c r="K1247" s="461"/>
      <c r="L1247" s="461"/>
      <c r="M1247" s="461"/>
      <c r="N1247" s="461"/>
      <c r="O1247" s="463"/>
      <c r="P1247" s="464"/>
      <c r="Q1247" s="464"/>
      <c r="R1247" s="461"/>
      <c r="S1247" s="461"/>
      <c r="T1247" s="354"/>
      <c r="U1247" s="354"/>
      <c r="V1247" s="465"/>
      <c r="W1247" s="354"/>
      <c r="X1247" s="354"/>
      <c r="Y1247" s="354"/>
      <c r="Z1247" s="354"/>
      <c r="AA1247" s="354"/>
      <c r="AB1247" s="354"/>
      <c r="AC1247" s="354"/>
    </row>
    <row r="1248">
      <c r="A1248" s="354"/>
      <c r="B1248" s="354"/>
      <c r="C1248" s="461"/>
      <c r="D1248" s="461"/>
      <c r="E1248" s="461"/>
      <c r="F1248" s="462"/>
      <c r="G1248" s="461"/>
      <c r="H1248" s="461"/>
      <c r="I1248" s="461"/>
      <c r="J1248" s="461"/>
      <c r="K1248" s="461"/>
      <c r="L1248" s="461"/>
      <c r="M1248" s="461"/>
      <c r="N1248" s="461"/>
      <c r="O1248" s="463"/>
      <c r="P1248" s="464"/>
      <c r="Q1248" s="464"/>
      <c r="R1248" s="461"/>
      <c r="S1248" s="461"/>
      <c r="T1248" s="354"/>
      <c r="U1248" s="354"/>
      <c r="V1248" s="465"/>
      <c r="W1248" s="354"/>
      <c r="X1248" s="354"/>
      <c r="Y1248" s="354"/>
      <c r="Z1248" s="354"/>
      <c r="AA1248" s="354"/>
      <c r="AB1248" s="354"/>
      <c r="AC1248" s="354"/>
    </row>
    <row r="1249">
      <c r="A1249" s="354"/>
      <c r="B1249" s="354"/>
      <c r="C1249" s="461"/>
      <c r="D1249" s="461"/>
      <c r="E1249" s="461"/>
      <c r="F1249" s="462"/>
      <c r="G1249" s="461"/>
      <c r="H1249" s="461"/>
      <c r="I1249" s="461"/>
      <c r="J1249" s="461"/>
      <c r="K1249" s="461"/>
      <c r="L1249" s="461"/>
      <c r="M1249" s="461"/>
      <c r="N1249" s="461"/>
      <c r="O1249" s="463"/>
      <c r="P1249" s="464"/>
      <c r="Q1249" s="464"/>
      <c r="R1249" s="461"/>
      <c r="S1249" s="461"/>
      <c r="T1249" s="354"/>
      <c r="U1249" s="354"/>
      <c r="V1249" s="465"/>
      <c r="W1249" s="354"/>
      <c r="X1249" s="354"/>
      <c r="Y1249" s="354"/>
      <c r="Z1249" s="354"/>
      <c r="AA1249" s="354"/>
      <c r="AB1249" s="354"/>
      <c r="AC1249" s="354"/>
    </row>
    <row r="1250">
      <c r="A1250" s="354"/>
      <c r="B1250" s="354"/>
      <c r="C1250" s="461"/>
      <c r="D1250" s="461"/>
      <c r="E1250" s="461"/>
      <c r="F1250" s="462"/>
      <c r="G1250" s="461"/>
      <c r="H1250" s="461"/>
      <c r="I1250" s="461"/>
      <c r="J1250" s="461"/>
      <c r="K1250" s="461"/>
      <c r="L1250" s="461"/>
      <c r="M1250" s="461"/>
      <c r="N1250" s="461"/>
      <c r="O1250" s="463"/>
      <c r="P1250" s="464"/>
      <c r="Q1250" s="464"/>
      <c r="R1250" s="461"/>
      <c r="S1250" s="461"/>
      <c r="T1250" s="354"/>
      <c r="U1250" s="354"/>
      <c r="V1250" s="465"/>
      <c r="W1250" s="354"/>
      <c r="X1250" s="354"/>
      <c r="Y1250" s="354"/>
      <c r="Z1250" s="354"/>
      <c r="AA1250" s="354"/>
      <c r="AB1250" s="354"/>
      <c r="AC1250" s="354"/>
    </row>
    <row r="1251">
      <c r="A1251" s="354"/>
      <c r="B1251" s="354"/>
      <c r="C1251" s="461"/>
      <c r="D1251" s="461"/>
      <c r="E1251" s="461"/>
      <c r="F1251" s="462"/>
      <c r="G1251" s="461"/>
      <c r="H1251" s="461"/>
      <c r="I1251" s="461"/>
      <c r="J1251" s="461"/>
      <c r="K1251" s="461"/>
      <c r="L1251" s="461"/>
      <c r="M1251" s="461"/>
      <c r="N1251" s="461"/>
      <c r="O1251" s="463"/>
      <c r="P1251" s="464"/>
      <c r="Q1251" s="464"/>
      <c r="R1251" s="461"/>
      <c r="S1251" s="461"/>
      <c r="T1251" s="354"/>
      <c r="U1251" s="354"/>
      <c r="V1251" s="465"/>
      <c r="W1251" s="354"/>
      <c r="X1251" s="354"/>
      <c r="Y1251" s="354"/>
      <c r="Z1251" s="354"/>
      <c r="AA1251" s="354"/>
      <c r="AB1251" s="354"/>
      <c r="AC1251" s="354"/>
    </row>
    <row r="1252">
      <c r="A1252" s="354"/>
      <c r="B1252" s="354"/>
      <c r="C1252" s="461"/>
      <c r="D1252" s="461"/>
      <c r="E1252" s="461"/>
      <c r="F1252" s="462"/>
      <c r="G1252" s="461"/>
      <c r="H1252" s="461"/>
      <c r="I1252" s="461"/>
      <c r="J1252" s="461"/>
      <c r="K1252" s="461"/>
      <c r="L1252" s="461"/>
      <c r="M1252" s="461"/>
      <c r="N1252" s="461"/>
      <c r="O1252" s="463"/>
      <c r="P1252" s="464"/>
      <c r="Q1252" s="464"/>
      <c r="R1252" s="461"/>
      <c r="S1252" s="461"/>
      <c r="T1252" s="354"/>
      <c r="U1252" s="354"/>
      <c r="V1252" s="465"/>
      <c r="W1252" s="354"/>
      <c r="X1252" s="354"/>
      <c r="Y1252" s="354"/>
      <c r="Z1252" s="354"/>
      <c r="AA1252" s="354"/>
      <c r="AB1252" s="354"/>
      <c r="AC1252" s="354"/>
    </row>
    <row r="1253">
      <c r="A1253" s="354"/>
      <c r="B1253" s="354"/>
      <c r="C1253" s="461"/>
      <c r="D1253" s="461"/>
      <c r="E1253" s="461"/>
      <c r="F1253" s="462"/>
      <c r="G1253" s="461"/>
      <c r="H1253" s="461"/>
      <c r="I1253" s="461"/>
      <c r="J1253" s="461"/>
      <c r="K1253" s="461"/>
      <c r="L1253" s="461"/>
      <c r="M1253" s="461"/>
      <c r="N1253" s="461"/>
      <c r="O1253" s="463"/>
      <c r="P1253" s="464"/>
      <c r="Q1253" s="464"/>
      <c r="R1253" s="461"/>
      <c r="S1253" s="461"/>
      <c r="T1253" s="354"/>
      <c r="U1253" s="354"/>
      <c r="V1253" s="465"/>
      <c r="W1253" s="354"/>
      <c r="X1253" s="354"/>
      <c r="Y1253" s="354"/>
      <c r="Z1253" s="354"/>
      <c r="AA1253" s="354"/>
      <c r="AB1253" s="354"/>
      <c r="AC1253" s="354"/>
    </row>
    <row r="1254">
      <c r="A1254" s="354"/>
      <c r="B1254" s="354"/>
      <c r="C1254" s="461"/>
      <c r="D1254" s="461"/>
      <c r="E1254" s="461"/>
      <c r="F1254" s="462"/>
      <c r="G1254" s="461"/>
      <c r="H1254" s="461"/>
      <c r="I1254" s="461"/>
      <c r="J1254" s="461"/>
      <c r="K1254" s="461"/>
      <c r="L1254" s="461"/>
      <c r="M1254" s="461"/>
      <c r="N1254" s="461"/>
      <c r="O1254" s="463"/>
      <c r="P1254" s="464"/>
      <c r="Q1254" s="464"/>
      <c r="R1254" s="461"/>
      <c r="S1254" s="461"/>
      <c r="T1254" s="354"/>
      <c r="U1254" s="354"/>
      <c r="V1254" s="465"/>
      <c r="W1254" s="354"/>
      <c r="X1254" s="354"/>
      <c r="Y1254" s="354"/>
      <c r="Z1254" s="354"/>
      <c r="AA1254" s="354"/>
      <c r="AB1254" s="354"/>
      <c r="AC1254" s="354"/>
    </row>
    <row r="1255">
      <c r="A1255" s="354"/>
      <c r="B1255" s="354"/>
      <c r="C1255" s="461"/>
      <c r="D1255" s="461"/>
      <c r="E1255" s="461"/>
      <c r="F1255" s="462"/>
      <c r="G1255" s="461"/>
      <c r="H1255" s="461"/>
      <c r="I1255" s="461"/>
      <c r="J1255" s="461"/>
      <c r="K1255" s="461"/>
      <c r="L1255" s="461"/>
      <c r="M1255" s="461"/>
      <c r="N1255" s="461"/>
      <c r="O1255" s="463"/>
      <c r="P1255" s="464"/>
      <c r="Q1255" s="464"/>
      <c r="R1255" s="461"/>
      <c r="S1255" s="461"/>
      <c r="T1255" s="354"/>
      <c r="U1255" s="354"/>
      <c r="V1255" s="465"/>
      <c r="W1255" s="354"/>
      <c r="X1255" s="354"/>
      <c r="Y1255" s="354"/>
      <c r="Z1255" s="354"/>
      <c r="AA1255" s="354"/>
      <c r="AB1255" s="354"/>
      <c r="AC1255" s="354"/>
    </row>
    <row r="1256">
      <c r="A1256" s="354"/>
      <c r="B1256" s="354"/>
      <c r="C1256" s="461"/>
      <c r="D1256" s="461"/>
      <c r="E1256" s="461"/>
      <c r="F1256" s="462"/>
      <c r="G1256" s="461"/>
      <c r="H1256" s="461"/>
      <c r="I1256" s="461"/>
      <c r="J1256" s="461"/>
      <c r="K1256" s="461"/>
      <c r="L1256" s="461"/>
      <c r="M1256" s="461"/>
      <c r="N1256" s="461"/>
      <c r="O1256" s="463"/>
      <c r="P1256" s="464"/>
      <c r="Q1256" s="464"/>
      <c r="R1256" s="461"/>
      <c r="S1256" s="461"/>
      <c r="T1256" s="354"/>
      <c r="U1256" s="354"/>
      <c r="V1256" s="465"/>
      <c r="W1256" s="354"/>
      <c r="X1256" s="354"/>
      <c r="Y1256" s="354"/>
      <c r="Z1256" s="354"/>
      <c r="AA1256" s="354"/>
      <c r="AB1256" s="354"/>
      <c r="AC1256" s="354"/>
    </row>
    <row r="1257">
      <c r="A1257" s="354"/>
      <c r="B1257" s="354"/>
      <c r="C1257" s="461"/>
      <c r="D1257" s="461"/>
      <c r="E1257" s="461"/>
      <c r="F1257" s="462"/>
      <c r="G1257" s="461"/>
      <c r="H1257" s="461"/>
      <c r="I1257" s="461"/>
      <c r="J1257" s="461"/>
      <c r="K1257" s="461"/>
      <c r="L1257" s="461"/>
      <c r="M1257" s="461"/>
      <c r="N1257" s="461"/>
      <c r="O1257" s="463"/>
      <c r="P1257" s="464"/>
      <c r="Q1257" s="464"/>
      <c r="R1257" s="461"/>
      <c r="S1257" s="461"/>
      <c r="T1257" s="354"/>
      <c r="U1257" s="354"/>
      <c r="V1257" s="465"/>
      <c r="W1257" s="354"/>
      <c r="X1257" s="354"/>
      <c r="Y1257" s="354"/>
      <c r="Z1257" s="354"/>
      <c r="AA1257" s="354"/>
      <c r="AB1257" s="354"/>
      <c r="AC1257" s="354"/>
    </row>
    <row r="1258">
      <c r="A1258" s="354"/>
      <c r="B1258" s="354"/>
      <c r="C1258" s="461"/>
      <c r="D1258" s="461"/>
      <c r="E1258" s="461"/>
      <c r="F1258" s="462"/>
      <c r="G1258" s="461"/>
      <c r="H1258" s="461"/>
      <c r="I1258" s="461"/>
      <c r="J1258" s="461"/>
      <c r="K1258" s="461"/>
      <c r="L1258" s="461"/>
      <c r="M1258" s="461"/>
      <c r="N1258" s="461"/>
      <c r="O1258" s="463"/>
      <c r="P1258" s="464"/>
      <c r="Q1258" s="464"/>
      <c r="R1258" s="461"/>
      <c r="S1258" s="461"/>
      <c r="T1258" s="354"/>
      <c r="U1258" s="354"/>
      <c r="V1258" s="465"/>
      <c r="W1258" s="354"/>
      <c r="X1258" s="354"/>
      <c r="Y1258" s="354"/>
      <c r="Z1258" s="354"/>
      <c r="AA1258" s="354"/>
      <c r="AB1258" s="354"/>
      <c r="AC1258" s="354"/>
    </row>
    <row r="1259">
      <c r="A1259" s="354"/>
      <c r="B1259" s="354"/>
      <c r="C1259" s="461"/>
      <c r="D1259" s="461"/>
      <c r="E1259" s="461"/>
      <c r="F1259" s="462"/>
      <c r="G1259" s="461"/>
      <c r="H1259" s="461"/>
      <c r="I1259" s="461"/>
      <c r="J1259" s="461"/>
      <c r="K1259" s="461"/>
      <c r="L1259" s="461"/>
      <c r="M1259" s="461"/>
      <c r="N1259" s="461"/>
      <c r="O1259" s="463"/>
      <c r="P1259" s="464"/>
      <c r="Q1259" s="464"/>
      <c r="R1259" s="461"/>
      <c r="S1259" s="461"/>
      <c r="T1259" s="354"/>
      <c r="U1259" s="354"/>
      <c r="V1259" s="465"/>
      <c r="W1259" s="354"/>
      <c r="X1259" s="354"/>
      <c r="Y1259" s="354"/>
      <c r="Z1259" s="354"/>
      <c r="AA1259" s="354"/>
      <c r="AB1259" s="354"/>
      <c r="AC1259" s="354"/>
    </row>
    <row r="1260">
      <c r="A1260" s="354"/>
      <c r="B1260" s="354"/>
      <c r="C1260" s="461"/>
      <c r="D1260" s="461"/>
      <c r="E1260" s="461"/>
      <c r="F1260" s="462"/>
      <c r="G1260" s="461"/>
      <c r="H1260" s="461"/>
      <c r="I1260" s="461"/>
      <c r="J1260" s="461"/>
      <c r="K1260" s="461"/>
      <c r="L1260" s="461"/>
      <c r="M1260" s="461"/>
      <c r="N1260" s="461"/>
      <c r="O1260" s="463"/>
      <c r="P1260" s="464"/>
      <c r="Q1260" s="464"/>
      <c r="R1260" s="461"/>
      <c r="S1260" s="461"/>
      <c r="T1260" s="354"/>
      <c r="U1260" s="354"/>
      <c r="V1260" s="465"/>
      <c r="W1260" s="354"/>
      <c r="X1260" s="354"/>
      <c r="Y1260" s="354"/>
      <c r="Z1260" s="354"/>
      <c r="AA1260" s="354"/>
      <c r="AB1260" s="354"/>
      <c r="AC1260" s="354"/>
    </row>
    <row r="1261">
      <c r="A1261" s="354"/>
      <c r="B1261" s="354"/>
      <c r="C1261" s="461"/>
      <c r="D1261" s="461"/>
      <c r="E1261" s="461"/>
      <c r="F1261" s="462"/>
      <c r="G1261" s="461"/>
      <c r="H1261" s="461"/>
      <c r="I1261" s="461"/>
      <c r="J1261" s="461"/>
      <c r="K1261" s="461"/>
      <c r="L1261" s="461"/>
      <c r="M1261" s="461"/>
      <c r="N1261" s="461"/>
      <c r="O1261" s="463"/>
      <c r="P1261" s="464"/>
      <c r="Q1261" s="464"/>
      <c r="R1261" s="461"/>
      <c r="S1261" s="461"/>
      <c r="T1261" s="354"/>
      <c r="U1261" s="354"/>
      <c r="V1261" s="465"/>
      <c r="W1261" s="354"/>
      <c r="X1261" s="354"/>
      <c r="Y1261" s="354"/>
      <c r="Z1261" s="354"/>
      <c r="AA1261" s="354"/>
      <c r="AB1261" s="354"/>
      <c r="AC1261" s="354"/>
    </row>
    <row r="1262">
      <c r="A1262" s="354"/>
      <c r="B1262" s="354"/>
      <c r="C1262" s="461"/>
      <c r="D1262" s="461"/>
      <c r="E1262" s="461"/>
      <c r="F1262" s="462"/>
      <c r="G1262" s="461"/>
      <c r="H1262" s="461"/>
      <c r="I1262" s="461"/>
      <c r="J1262" s="461"/>
      <c r="K1262" s="461"/>
      <c r="L1262" s="461"/>
      <c r="M1262" s="461"/>
      <c r="N1262" s="461"/>
      <c r="O1262" s="463"/>
      <c r="P1262" s="464"/>
      <c r="Q1262" s="464"/>
      <c r="R1262" s="461"/>
      <c r="S1262" s="461"/>
      <c r="T1262" s="354"/>
      <c r="U1262" s="354"/>
      <c r="V1262" s="465"/>
      <c r="W1262" s="354"/>
      <c r="X1262" s="354"/>
      <c r="Y1262" s="354"/>
      <c r="Z1262" s="354"/>
      <c r="AA1262" s="354"/>
      <c r="AB1262" s="354"/>
      <c r="AC1262" s="354"/>
    </row>
    <row r="1263">
      <c r="A1263" s="354"/>
      <c r="B1263" s="354"/>
      <c r="C1263" s="461"/>
      <c r="D1263" s="461"/>
      <c r="E1263" s="461"/>
      <c r="F1263" s="462"/>
      <c r="G1263" s="461"/>
      <c r="H1263" s="461"/>
      <c r="I1263" s="461"/>
      <c r="J1263" s="461"/>
      <c r="K1263" s="461"/>
      <c r="L1263" s="461"/>
      <c r="M1263" s="461"/>
      <c r="N1263" s="461"/>
      <c r="O1263" s="463"/>
      <c r="P1263" s="464"/>
      <c r="Q1263" s="464"/>
      <c r="R1263" s="461"/>
      <c r="S1263" s="461"/>
      <c r="T1263" s="354"/>
      <c r="U1263" s="354"/>
      <c r="V1263" s="465"/>
      <c r="W1263" s="354"/>
      <c r="X1263" s="354"/>
      <c r="Y1263" s="354"/>
      <c r="Z1263" s="354"/>
      <c r="AA1263" s="354"/>
      <c r="AB1263" s="354"/>
      <c r="AC1263" s="354"/>
    </row>
    <row r="1264">
      <c r="A1264" s="354"/>
      <c r="B1264" s="354"/>
      <c r="C1264" s="461"/>
      <c r="D1264" s="461"/>
      <c r="E1264" s="461"/>
      <c r="F1264" s="462"/>
      <c r="G1264" s="461"/>
      <c r="H1264" s="461"/>
      <c r="I1264" s="461"/>
      <c r="J1264" s="461"/>
      <c r="K1264" s="461"/>
      <c r="L1264" s="461"/>
      <c r="M1264" s="461"/>
      <c r="N1264" s="461"/>
      <c r="O1264" s="463"/>
      <c r="P1264" s="464"/>
      <c r="Q1264" s="464"/>
      <c r="R1264" s="461"/>
      <c r="S1264" s="461"/>
      <c r="T1264" s="354"/>
      <c r="U1264" s="354"/>
      <c r="V1264" s="465"/>
      <c r="W1264" s="354"/>
      <c r="X1264" s="354"/>
      <c r="Y1264" s="354"/>
      <c r="Z1264" s="354"/>
      <c r="AA1264" s="354"/>
      <c r="AB1264" s="354"/>
      <c r="AC1264" s="354"/>
    </row>
    <row r="1265">
      <c r="A1265" s="354"/>
      <c r="B1265" s="354"/>
      <c r="C1265" s="461"/>
      <c r="D1265" s="461"/>
      <c r="E1265" s="461"/>
      <c r="F1265" s="462"/>
      <c r="G1265" s="461"/>
      <c r="H1265" s="461"/>
      <c r="I1265" s="461"/>
      <c r="J1265" s="461"/>
      <c r="K1265" s="461"/>
      <c r="L1265" s="461"/>
      <c r="M1265" s="461"/>
      <c r="N1265" s="461"/>
      <c r="O1265" s="463"/>
      <c r="P1265" s="464"/>
      <c r="Q1265" s="464"/>
      <c r="R1265" s="461"/>
      <c r="S1265" s="461"/>
      <c r="T1265" s="354"/>
      <c r="U1265" s="354"/>
      <c r="V1265" s="465"/>
      <c r="W1265" s="354"/>
      <c r="X1265" s="354"/>
      <c r="Y1265" s="354"/>
      <c r="Z1265" s="354"/>
      <c r="AA1265" s="354"/>
      <c r="AB1265" s="354"/>
      <c r="AC1265" s="354"/>
    </row>
    <row r="1266">
      <c r="A1266" s="354"/>
      <c r="B1266" s="354"/>
      <c r="C1266" s="461"/>
      <c r="D1266" s="461"/>
      <c r="E1266" s="461"/>
      <c r="F1266" s="462"/>
      <c r="G1266" s="461"/>
      <c r="H1266" s="461"/>
      <c r="I1266" s="461"/>
      <c r="J1266" s="461"/>
      <c r="K1266" s="461"/>
      <c r="L1266" s="461"/>
      <c r="M1266" s="461"/>
      <c r="N1266" s="461"/>
      <c r="O1266" s="463"/>
      <c r="P1266" s="464"/>
      <c r="Q1266" s="464"/>
      <c r="R1266" s="461"/>
      <c r="S1266" s="461"/>
      <c r="T1266" s="354"/>
      <c r="U1266" s="354"/>
      <c r="V1266" s="465"/>
      <c r="W1266" s="354"/>
      <c r="X1266" s="354"/>
      <c r="Y1266" s="354"/>
      <c r="Z1266" s="354"/>
      <c r="AA1266" s="354"/>
      <c r="AB1266" s="354"/>
      <c r="AC1266" s="354"/>
    </row>
    <row r="1267">
      <c r="A1267" s="354"/>
      <c r="B1267" s="354"/>
      <c r="C1267" s="461"/>
      <c r="D1267" s="461"/>
      <c r="E1267" s="461"/>
      <c r="F1267" s="462"/>
      <c r="G1267" s="461"/>
      <c r="H1267" s="461"/>
      <c r="I1267" s="461"/>
      <c r="J1267" s="461"/>
      <c r="K1267" s="461"/>
      <c r="L1267" s="461"/>
      <c r="M1267" s="461"/>
      <c r="N1267" s="461"/>
      <c r="O1267" s="463"/>
      <c r="P1267" s="464"/>
      <c r="Q1267" s="464"/>
      <c r="R1267" s="461"/>
      <c r="S1267" s="461"/>
      <c r="T1267" s="354"/>
      <c r="U1267" s="354"/>
      <c r="V1267" s="465"/>
      <c r="W1267" s="354"/>
      <c r="X1267" s="354"/>
      <c r="Y1267" s="354"/>
      <c r="Z1267" s="354"/>
      <c r="AA1267" s="354"/>
      <c r="AB1267" s="354"/>
      <c r="AC1267" s="354"/>
    </row>
    <row r="1268">
      <c r="A1268" s="354"/>
      <c r="B1268" s="354"/>
      <c r="C1268" s="461"/>
      <c r="D1268" s="461"/>
      <c r="E1268" s="461"/>
      <c r="F1268" s="462"/>
      <c r="G1268" s="461"/>
      <c r="H1268" s="461"/>
      <c r="I1268" s="461"/>
      <c r="J1268" s="461"/>
      <c r="K1268" s="461"/>
      <c r="L1268" s="461"/>
      <c r="M1268" s="461"/>
      <c r="N1268" s="461"/>
      <c r="O1268" s="463"/>
      <c r="P1268" s="464"/>
      <c r="Q1268" s="464"/>
      <c r="R1268" s="461"/>
      <c r="S1268" s="461"/>
      <c r="T1268" s="354"/>
      <c r="U1268" s="354"/>
      <c r="V1268" s="465"/>
      <c r="W1268" s="354"/>
      <c r="X1268" s="354"/>
      <c r="Y1268" s="354"/>
      <c r="Z1268" s="354"/>
      <c r="AA1268" s="354"/>
      <c r="AB1268" s="354"/>
      <c r="AC1268" s="354"/>
    </row>
    <row r="1269">
      <c r="A1269" s="354"/>
      <c r="B1269" s="354"/>
      <c r="C1269" s="461"/>
      <c r="D1269" s="461"/>
      <c r="E1269" s="461"/>
      <c r="F1269" s="462"/>
      <c r="G1269" s="461"/>
      <c r="H1269" s="461"/>
      <c r="I1269" s="461"/>
      <c r="J1269" s="461"/>
      <c r="K1269" s="461"/>
      <c r="L1269" s="461"/>
      <c r="M1269" s="461"/>
      <c r="N1269" s="461"/>
      <c r="O1269" s="463"/>
      <c r="P1269" s="464"/>
      <c r="Q1269" s="464"/>
      <c r="R1269" s="461"/>
      <c r="S1269" s="461"/>
      <c r="T1269" s="354"/>
      <c r="U1269" s="354"/>
      <c r="V1269" s="465"/>
      <c r="W1269" s="354"/>
      <c r="X1269" s="354"/>
      <c r="Y1269" s="354"/>
      <c r="Z1269" s="354"/>
      <c r="AA1269" s="354"/>
      <c r="AB1269" s="354"/>
      <c r="AC1269" s="354"/>
    </row>
    <row r="1270">
      <c r="A1270" s="354"/>
      <c r="B1270" s="354"/>
      <c r="C1270" s="461"/>
      <c r="D1270" s="461"/>
      <c r="E1270" s="461"/>
      <c r="F1270" s="462"/>
      <c r="G1270" s="461"/>
      <c r="H1270" s="461"/>
      <c r="I1270" s="461"/>
      <c r="J1270" s="461"/>
      <c r="K1270" s="461"/>
      <c r="L1270" s="461"/>
      <c r="M1270" s="461"/>
      <c r="N1270" s="461"/>
      <c r="O1270" s="463"/>
      <c r="P1270" s="464"/>
      <c r="Q1270" s="464"/>
      <c r="R1270" s="461"/>
      <c r="S1270" s="461"/>
      <c r="T1270" s="354"/>
      <c r="U1270" s="354"/>
      <c r="V1270" s="465"/>
      <c r="W1270" s="354"/>
      <c r="X1270" s="354"/>
      <c r="Y1270" s="354"/>
      <c r="Z1270" s="354"/>
      <c r="AA1270" s="354"/>
      <c r="AB1270" s="354"/>
      <c r="AC1270" s="354"/>
    </row>
    <row r="1271">
      <c r="A1271" s="354"/>
      <c r="B1271" s="354"/>
      <c r="C1271" s="461"/>
      <c r="D1271" s="461"/>
      <c r="E1271" s="461"/>
      <c r="F1271" s="462"/>
      <c r="G1271" s="461"/>
      <c r="H1271" s="461"/>
      <c r="I1271" s="461"/>
      <c r="J1271" s="461"/>
      <c r="K1271" s="461"/>
      <c r="L1271" s="461"/>
      <c r="M1271" s="461"/>
      <c r="N1271" s="461"/>
      <c r="O1271" s="463"/>
      <c r="P1271" s="464"/>
      <c r="Q1271" s="464"/>
      <c r="R1271" s="461"/>
      <c r="S1271" s="461"/>
      <c r="T1271" s="354"/>
      <c r="U1271" s="354"/>
      <c r="V1271" s="465"/>
      <c r="W1271" s="354"/>
      <c r="X1271" s="354"/>
      <c r="Y1271" s="354"/>
      <c r="Z1271" s="354"/>
      <c r="AA1271" s="354"/>
      <c r="AB1271" s="354"/>
      <c r="AC1271" s="354"/>
    </row>
    <row r="1272">
      <c r="A1272" s="354"/>
      <c r="B1272" s="354"/>
      <c r="C1272" s="461"/>
      <c r="D1272" s="461"/>
      <c r="E1272" s="461"/>
      <c r="F1272" s="462"/>
      <c r="G1272" s="461"/>
      <c r="H1272" s="461"/>
      <c r="I1272" s="461"/>
      <c r="J1272" s="461"/>
      <c r="K1272" s="461"/>
      <c r="L1272" s="461"/>
      <c r="M1272" s="461"/>
      <c r="N1272" s="461"/>
      <c r="O1272" s="463"/>
      <c r="P1272" s="464"/>
      <c r="Q1272" s="464"/>
      <c r="R1272" s="461"/>
      <c r="S1272" s="461"/>
      <c r="T1272" s="354"/>
      <c r="U1272" s="354"/>
      <c r="V1272" s="465"/>
      <c r="W1272" s="354"/>
      <c r="X1272" s="354"/>
      <c r="Y1272" s="354"/>
      <c r="Z1272" s="354"/>
      <c r="AA1272" s="354"/>
      <c r="AB1272" s="354"/>
      <c r="AC1272" s="354"/>
    </row>
    <row r="1273">
      <c r="A1273" s="354"/>
      <c r="B1273" s="354"/>
      <c r="C1273" s="461"/>
      <c r="D1273" s="461"/>
      <c r="E1273" s="461"/>
      <c r="F1273" s="462"/>
      <c r="G1273" s="461"/>
      <c r="H1273" s="461"/>
      <c r="I1273" s="461"/>
      <c r="J1273" s="461"/>
      <c r="K1273" s="461"/>
      <c r="L1273" s="461"/>
      <c r="M1273" s="461"/>
      <c r="N1273" s="461"/>
      <c r="O1273" s="463"/>
      <c r="P1273" s="464"/>
      <c r="Q1273" s="464"/>
      <c r="R1273" s="461"/>
      <c r="S1273" s="461"/>
      <c r="T1273" s="354"/>
      <c r="U1273" s="354"/>
      <c r="V1273" s="465"/>
      <c r="W1273" s="354"/>
      <c r="X1273" s="354"/>
      <c r="Y1273" s="354"/>
      <c r="Z1273" s="354"/>
      <c r="AA1273" s="354"/>
      <c r="AB1273" s="354"/>
      <c r="AC1273" s="354"/>
    </row>
    <row r="1274">
      <c r="A1274" s="354"/>
      <c r="B1274" s="354"/>
      <c r="C1274" s="461"/>
      <c r="D1274" s="461"/>
      <c r="E1274" s="461"/>
      <c r="F1274" s="462"/>
      <c r="G1274" s="461"/>
      <c r="H1274" s="461"/>
      <c r="I1274" s="461"/>
      <c r="J1274" s="461"/>
      <c r="K1274" s="461"/>
      <c r="L1274" s="461"/>
      <c r="M1274" s="461"/>
      <c r="N1274" s="461"/>
      <c r="O1274" s="463"/>
      <c r="P1274" s="464"/>
      <c r="Q1274" s="464"/>
      <c r="R1274" s="461"/>
      <c r="S1274" s="461"/>
      <c r="T1274" s="354"/>
      <c r="U1274" s="354"/>
      <c r="V1274" s="465"/>
      <c r="W1274" s="354"/>
      <c r="X1274" s="354"/>
      <c r="Y1274" s="354"/>
      <c r="Z1274" s="354"/>
      <c r="AA1274" s="354"/>
      <c r="AB1274" s="354"/>
      <c r="AC1274" s="354"/>
    </row>
    <row r="1275">
      <c r="A1275" s="354"/>
      <c r="B1275" s="354"/>
      <c r="C1275" s="461"/>
      <c r="D1275" s="461"/>
      <c r="E1275" s="461"/>
      <c r="F1275" s="462"/>
      <c r="G1275" s="461"/>
      <c r="H1275" s="461"/>
      <c r="I1275" s="461"/>
      <c r="J1275" s="461"/>
      <c r="K1275" s="461"/>
      <c r="L1275" s="461"/>
      <c r="M1275" s="461"/>
      <c r="N1275" s="461"/>
      <c r="O1275" s="463"/>
      <c r="P1275" s="464"/>
      <c r="Q1275" s="464"/>
      <c r="R1275" s="461"/>
      <c r="S1275" s="461"/>
      <c r="T1275" s="354"/>
      <c r="U1275" s="354"/>
      <c r="V1275" s="465"/>
      <c r="W1275" s="354"/>
      <c r="X1275" s="354"/>
      <c r="Y1275" s="354"/>
      <c r="Z1275" s="354"/>
      <c r="AA1275" s="354"/>
      <c r="AB1275" s="354"/>
      <c r="AC1275" s="354"/>
    </row>
    <row r="1276">
      <c r="A1276" s="354"/>
      <c r="B1276" s="354"/>
      <c r="C1276" s="461"/>
      <c r="D1276" s="461"/>
      <c r="E1276" s="461"/>
      <c r="F1276" s="462"/>
      <c r="G1276" s="461"/>
      <c r="H1276" s="461"/>
      <c r="I1276" s="461"/>
      <c r="J1276" s="461"/>
      <c r="K1276" s="461"/>
      <c r="L1276" s="461"/>
      <c r="M1276" s="461"/>
      <c r="N1276" s="461"/>
      <c r="O1276" s="463"/>
      <c r="P1276" s="464"/>
      <c r="Q1276" s="464"/>
      <c r="R1276" s="461"/>
      <c r="S1276" s="461"/>
      <c r="T1276" s="354"/>
      <c r="U1276" s="354"/>
      <c r="V1276" s="465"/>
      <c r="W1276" s="354"/>
      <c r="X1276" s="354"/>
      <c r="Y1276" s="354"/>
      <c r="Z1276" s="354"/>
      <c r="AA1276" s="354"/>
      <c r="AB1276" s="354"/>
      <c r="AC1276" s="354"/>
    </row>
    <row r="1277">
      <c r="A1277" s="354"/>
      <c r="B1277" s="354"/>
      <c r="C1277" s="461"/>
      <c r="D1277" s="461"/>
      <c r="E1277" s="461"/>
      <c r="F1277" s="462"/>
      <c r="G1277" s="461"/>
      <c r="H1277" s="461"/>
      <c r="I1277" s="461"/>
      <c r="J1277" s="461"/>
      <c r="K1277" s="461"/>
      <c r="L1277" s="461"/>
      <c r="M1277" s="461"/>
      <c r="N1277" s="461"/>
      <c r="O1277" s="463"/>
      <c r="P1277" s="464"/>
      <c r="Q1277" s="464"/>
      <c r="R1277" s="461"/>
      <c r="S1277" s="461"/>
      <c r="T1277" s="354"/>
      <c r="U1277" s="354"/>
      <c r="V1277" s="465"/>
      <c r="W1277" s="354"/>
      <c r="X1277" s="354"/>
      <c r="Y1277" s="354"/>
      <c r="Z1277" s="354"/>
      <c r="AA1277" s="354"/>
      <c r="AB1277" s="354"/>
      <c r="AC1277" s="354"/>
    </row>
    <row r="1278">
      <c r="A1278" s="354"/>
      <c r="B1278" s="354"/>
      <c r="C1278" s="461"/>
      <c r="D1278" s="461"/>
      <c r="E1278" s="461"/>
      <c r="F1278" s="462"/>
      <c r="G1278" s="461"/>
      <c r="H1278" s="461"/>
      <c r="I1278" s="461"/>
      <c r="J1278" s="461"/>
      <c r="K1278" s="461"/>
      <c r="L1278" s="461"/>
      <c r="M1278" s="461"/>
      <c r="N1278" s="461"/>
      <c r="O1278" s="463"/>
      <c r="P1278" s="464"/>
      <c r="Q1278" s="464"/>
      <c r="R1278" s="461"/>
      <c r="S1278" s="461"/>
      <c r="T1278" s="354"/>
      <c r="U1278" s="354"/>
      <c r="V1278" s="465"/>
      <c r="W1278" s="354"/>
      <c r="X1278" s="354"/>
      <c r="Y1278" s="354"/>
      <c r="Z1278" s="354"/>
      <c r="AA1278" s="354"/>
      <c r="AB1278" s="354"/>
      <c r="AC1278" s="354"/>
    </row>
    <row r="1279">
      <c r="A1279" s="354"/>
      <c r="B1279" s="354"/>
      <c r="C1279" s="461"/>
      <c r="D1279" s="461"/>
      <c r="E1279" s="461"/>
      <c r="F1279" s="462"/>
      <c r="G1279" s="461"/>
      <c r="H1279" s="461"/>
      <c r="I1279" s="461"/>
      <c r="J1279" s="461"/>
      <c r="K1279" s="461"/>
      <c r="L1279" s="461"/>
      <c r="M1279" s="461"/>
      <c r="N1279" s="461"/>
      <c r="O1279" s="463"/>
      <c r="P1279" s="464"/>
      <c r="Q1279" s="464"/>
      <c r="R1279" s="461"/>
      <c r="S1279" s="461"/>
      <c r="T1279" s="354"/>
      <c r="U1279" s="354"/>
      <c r="V1279" s="465"/>
      <c r="W1279" s="354"/>
      <c r="X1279" s="354"/>
      <c r="Y1279" s="354"/>
      <c r="Z1279" s="354"/>
      <c r="AA1279" s="354"/>
      <c r="AB1279" s="354"/>
      <c r="AC1279" s="354"/>
    </row>
    <row r="1280">
      <c r="A1280" s="354"/>
      <c r="B1280" s="354"/>
      <c r="C1280" s="461"/>
      <c r="D1280" s="461"/>
      <c r="E1280" s="461"/>
      <c r="F1280" s="462"/>
      <c r="G1280" s="461"/>
      <c r="H1280" s="461"/>
      <c r="I1280" s="461"/>
      <c r="J1280" s="461"/>
      <c r="K1280" s="461"/>
      <c r="L1280" s="461"/>
      <c r="M1280" s="461"/>
      <c r="N1280" s="461"/>
      <c r="O1280" s="463"/>
      <c r="P1280" s="464"/>
      <c r="Q1280" s="464"/>
      <c r="R1280" s="461"/>
      <c r="S1280" s="461"/>
      <c r="T1280" s="354"/>
      <c r="U1280" s="354"/>
      <c r="V1280" s="465"/>
      <c r="W1280" s="354"/>
      <c r="X1280" s="354"/>
      <c r="Y1280" s="354"/>
      <c r="Z1280" s="354"/>
      <c r="AA1280" s="354"/>
      <c r="AB1280" s="354"/>
      <c r="AC1280" s="354"/>
    </row>
    <row r="1281">
      <c r="A1281" s="354"/>
      <c r="B1281" s="354"/>
      <c r="C1281" s="461"/>
      <c r="D1281" s="461"/>
      <c r="E1281" s="461"/>
      <c r="F1281" s="462"/>
      <c r="G1281" s="461"/>
      <c r="H1281" s="461"/>
      <c r="I1281" s="461"/>
      <c r="J1281" s="461"/>
      <c r="K1281" s="461"/>
      <c r="L1281" s="461"/>
      <c r="M1281" s="461"/>
      <c r="N1281" s="461"/>
      <c r="O1281" s="463"/>
      <c r="P1281" s="464"/>
      <c r="Q1281" s="464"/>
      <c r="R1281" s="461"/>
      <c r="S1281" s="461"/>
      <c r="T1281" s="354"/>
      <c r="U1281" s="354"/>
      <c r="V1281" s="465"/>
      <c r="W1281" s="354"/>
      <c r="X1281" s="354"/>
      <c r="Y1281" s="354"/>
      <c r="Z1281" s="354"/>
      <c r="AA1281" s="354"/>
      <c r="AB1281" s="354"/>
      <c r="AC1281" s="354"/>
    </row>
    <row r="1282">
      <c r="A1282" s="354"/>
      <c r="B1282" s="354"/>
      <c r="C1282" s="461"/>
      <c r="D1282" s="461"/>
      <c r="E1282" s="461"/>
      <c r="F1282" s="462"/>
      <c r="G1282" s="461"/>
      <c r="H1282" s="461"/>
      <c r="I1282" s="461"/>
      <c r="J1282" s="461"/>
      <c r="K1282" s="461"/>
      <c r="L1282" s="461"/>
      <c r="M1282" s="461"/>
      <c r="N1282" s="461"/>
      <c r="O1282" s="463"/>
      <c r="P1282" s="464"/>
      <c r="Q1282" s="464"/>
      <c r="R1282" s="461"/>
      <c r="S1282" s="461"/>
      <c r="T1282" s="354"/>
      <c r="U1282" s="354"/>
      <c r="V1282" s="465"/>
      <c r="W1282" s="354"/>
      <c r="X1282" s="354"/>
      <c r="Y1282" s="354"/>
      <c r="Z1282" s="354"/>
      <c r="AA1282" s="354"/>
      <c r="AB1282" s="354"/>
      <c r="AC1282" s="354"/>
    </row>
    <row r="1283">
      <c r="A1283" s="354"/>
      <c r="B1283" s="354"/>
      <c r="C1283" s="461"/>
      <c r="D1283" s="461"/>
      <c r="E1283" s="461"/>
      <c r="F1283" s="462"/>
      <c r="G1283" s="461"/>
      <c r="H1283" s="461"/>
      <c r="I1283" s="461"/>
      <c r="J1283" s="461"/>
      <c r="K1283" s="461"/>
      <c r="L1283" s="461"/>
      <c r="M1283" s="461"/>
      <c r="N1283" s="461"/>
      <c r="O1283" s="463"/>
      <c r="P1283" s="464"/>
      <c r="Q1283" s="464"/>
      <c r="R1283" s="461"/>
      <c r="S1283" s="461"/>
      <c r="T1283" s="354"/>
      <c r="U1283" s="354"/>
      <c r="V1283" s="465"/>
      <c r="W1283" s="354"/>
      <c r="X1283" s="354"/>
      <c r="Y1283" s="354"/>
      <c r="Z1283" s="354"/>
      <c r="AA1283" s="354"/>
      <c r="AB1283" s="354"/>
      <c r="AC1283" s="354"/>
    </row>
    <row r="1284">
      <c r="A1284" s="354"/>
      <c r="B1284" s="354"/>
      <c r="C1284" s="461"/>
      <c r="D1284" s="461"/>
      <c r="E1284" s="461"/>
      <c r="F1284" s="462"/>
      <c r="G1284" s="461"/>
      <c r="H1284" s="461"/>
      <c r="I1284" s="461"/>
      <c r="J1284" s="461"/>
      <c r="K1284" s="461"/>
      <c r="L1284" s="461"/>
      <c r="M1284" s="461"/>
      <c r="N1284" s="461"/>
      <c r="O1284" s="463"/>
      <c r="P1284" s="464"/>
      <c r="Q1284" s="464"/>
      <c r="R1284" s="461"/>
      <c r="S1284" s="461"/>
      <c r="T1284" s="354"/>
      <c r="U1284" s="354"/>
      <c r="V1284" s="465"/>
      <c r="W1284" s="354"/>
      <c r="X1284" s="354"/>
      <c r="Y1284" s="354"/>
      <c r="Z1284" s="354"/>
      <c r="AA1284" s="354"/>
      <c r="AB1284" s="354"/>
      <c r="AC1284" s="354"/>
    </row>
    <row r="1285">
      <c r="A1285" s="354"/>
      <c r="B1285" s="354"/>
      <c r="C1285" s="461"/>
      <c r="D1285" s="461"/>
      <c r="E1285" s="461"/>
      <c r="F1285" s="462"/>
      <c r="G1285" s="461"/>
      <c r="H1285" s="461"/>
      <c r="I1285" s="461"/>
      <c r="J1285" s="461"/>
      <c r="K1285" s="461"/>
      <c r="L1285" s="461"/>
      <c r="M1285" s="461"/>
      <c r="N1285" s="461"/>
      <c r="O1285" s="463"/>
      <c r="P1285" s="464"/>
      <c r="Q1285" s="464"/>
      <c r="R1285" s="461"/>
      <c r="S1285" s="461"/>
      <c r="T1285" s="354"/>
      <c r="U1285" s="354"/>
      <c r="V1285" s="465"/>
      <c r="W1285" s="354"/>
      <c r="X1285" s="354"/>
      <c r="Y1285" s="354"/>
      <c r="Z1285" s="354"/>
      <c r="AA1285" s="354"/>
      <c r="AB1285" s="354"/>
      <c r="AC1285" s="354"/>
    </row>
    <row r="1286">
      <c r="A1286" s="354"/>
      <c r="B1286" s="354"/>
      <c r="C1286" s="461"/>
      <c r="D1286" s="461"/>
      <c r="E1286" s="461"/>
      <c r="F1286" s="462"/>
      <c r="G1286" s="461"/>
      <c r="H1286" s="461"/>
      <c r="I1286" s="461"/>
      <c r="J1286" s="461"/>
      <c r="K1286" s="461"/>
      <c r="L1286" s="461"/>
      <c r="M1286" s="461"/>
      <c r="N1286" s="461"/>
      <c r="O1286" s="463"/>
      <c r="P1286" s="464"/>
      <c r="Q1286" s="464"/>
      <c r="R1286" s="461"/>
      <c r="S1286" s="461"/>
      <c r="T1286" s="354"/>
      <c r="U1286" s="354"/>
      <c r="V1286" s="465"/>
      <c r="W1286" s="354"/>
      <c r="X1286" s="354"/>
      <c r="Y1286" s="354"/>
      <c r="Z1286" s="354"/>
      <c r="AA1286" s="354"/>
      <c r="AB1286" s="354"/>
      <c r="AC1286" s="354"/>
    </row>
    <row r="1287">
      <c r="A1287" s="354"/>
      <c r="B1287" s="354"/>
      <c r="C1287" s="461"/>
      <c r="D1287" s="461"/>
      <c r="E1287" s="461"/>
      <c r="F1287" s="462"/>
      <c r="G1287" s="461"/>
      <c r="H1287" s="461"/>
      <c r="I1287" s="461"/>
      <c r="J1287" s="461"/>
      <c r="K1287" s="461"/>
      <c r="L1287" s="461"/>
      <c r="M1287" s="461"/>
      <c r="N1287" s="461"/>
      <c r="O1287" s="463"/>
      <c r="P1287" s="464"/>
      <c r="Q1287" s="464"/>
      <c r="R1287" s="461"/>
      <c r="S1287" s="461"/>
      <c r="T1287" s="354"/>
      <c r="U1287" s="354"/>
      <c r="V1287" s="465"/>
      <c r="W1287" s="354"/>
      <c r="X1287" s="354"/>
      <c r="Y1287" s="354"/>
      <c r="Z1287" s="354"/>
      <c r="AA1287" s="354"/>
      <c r="AB1287" s="354"/>
      <c r="AC1287" s="354"/>
    </row>
    <row r="1288">
      <c r="A1288" s="354"/>
      <c r="B1288" s="354"/>
      <c r="C1288" s="461"/>
      <c r="D1288" s="461"/>
      <c r="E1288" s="461"/>
      <c r="F1288" s="462"/>
      <c r="G1288" s="461"/>
      <c r="H1288" s="461"/>
      <c r="I1288" s="461"/>
      <c r="J1288" s="461"/>
      <c r="K1288" s="461"/>
      <c r="L1288" s="461"/>
      <c r="M1288" s="461"/>
      <c r="N1288" s="461"/>
      <c r="O1288" s="463"/>
      <c r="P1288" s="464"/>
      <c r="Q1288" s="464"/>
      <c r="R1288" s="461"/>
      <c r="S1288" s="461"/>
      <c r="T1288" s="354"/>
      <c r="U1288" s="354"/>
      <c r="V1288" s="465"/>
      <c r="W1288" s="354"/>
      <c r="X1288" s="354"/>
      <c r="Y1288" s="354"/>
      <c r="Z1288" s="354"/>
      <c r="AA1288" s="354"/>
      <c r="AB1288" s="354"/>
      <c r="AC1288" s="354"/>
    </row>
    <row r="1289">
      <c r="A1289" s="354"/>
      <c r="B1289" s="354"/>
      <c r="C1289" s="461"/>
      <c r="D1289" s="461"/>
      <c r="E1289" s="461"/>
      <c r="F1289" s="462"/>
      <c r="G1289" s="461"/>
      <c r="H1289" s="461"/>
      <c r="I1289" s="461"/>
      <c r="J1289" s="461"/>
      <c r="K1289" s="461"/>
      <c r="L1289" s="461"/>
      <c r="M1289" s="461"/>
      <c r="N1289" s="461"/>
      <c r="O1289" s="463"/>
      <c r="P1289" s="464"/>
      <c r="Q1289" s="464"/>
      <c r="R1289" s="461"/>
      <c r="S1289" s="461"/>
      <c r="T1289" s="354"/>
      <c r="U1289" s="354"/>
      <c r="V1289" s="465"/>
      <c r="W1289" s="354"/>
      <c r="X1289" s="354"/>
      <c r="Y1289" s="354"/>
      <c r="Z1289" s="354"/>
      <c r="AA1289" s="354"/>
      <c r="AB1289" s="354"/>
      <c r="AC1289" s="354"/>
    </row>
    <row r="1290">
      <c r="A1290" s="354"/>
      <c r="B1290" s="354"/>
      <c r="C1290" s="461"/>
      <c r="D1290" s="461"/>
      <c r="E1290" s="461"/>
      <c r="F1290" s="462"/>
      <c r="G1290" s="461"/>
      <c r="H1290" s="461"/>
      <c r="I1290" s="461"/>
      <c r="J1290" s="461"/>
      <c r="K1290" s="461"/>
      <c r="L1290" s="461"/>
      <c r="M1290" s="461"/>
      <c r="N1290" s="461"/>
      <c r="O1290" s="463"/>
      <c r="P1290" s="464"/>
      <c r="Q1290" s="464"/>
      <c r="R1290" s="461"/>
      <c r="S1290" s="461"/>
      <c r="T1290" s="354"/>
      <c r="U1290" s="354"/>
      <c r="V1290" s="465"/>
      <c r="W1290" s="354"/>
      <c r="X1290" s="354"/>
      <c r="Y1290" s="354"/>
      <c r="Z1290" s="354"/>
      <c r="AA1290" s="354"/>
      <c r="AB1290" s="354"/>
      <c r="AC1290" s="354"/>
    </row>
    <row r="1291">
      <c r="A1291" s="354"/>
      <c r="B1291" s="354"/>
      <c r="C1291" s="461"/>
      <c r="D1291" s="461"/>
      <c r="E1291" s="461"/>
      <c r="F1291" s="462"/>
      <c r="G1291" s="461"/>
      <c r="H1291" s="461"/>
      <c r="I1291" s="461"/>
      <c r="J1291" s="461"/>
      <c r="K1291" s="461"/>
      <c r="L1291" s="461"/>
      <c r="M1291" s="461"/>
      <c r="N1291" s="461"/>
      <c r="O1291" s="463"/>
      <c r="P1291" s="464"/>
      <c r="Q1291" s="464"/>
      <c r="R1291" s="461"/>
      <c r="S1291" s="461"/>
      <c r="T1291" s="354"/>
      <c r="U1291" s="354"/>
      <c r="V1291" s="465"/>
      <c r="W1291" s="354"/>
      <c r="X1291" s="354"/>
      <c r="Y1291" s="354"/>
      <c r="Z1291" s="354"/>
      <c r="AA1291" s="354"/>
      <c r="AB1291" s="354"/>
      <c r="AC1291" s="354"/>
    </row>
    <row r="1292">
      <c r="A1292" s="354"/>
      <c r="B1292" s="354"/>
      <c r="C1292" s="461"/>
      <c r="D1292" s="461"/>
      <c r="E1292" s="461"/>
      <c r="F1292" s="462"/>
      <c r="G1292" s="461"/>
      <c r="H1292" s="461"/>
      <c r="I1292" s="461"/>
      <c r="J1292" s="461"/>
      <c r="K1292" s="461"/>
      <c r="L1292" s="461"/>
      <c r="M1292" s="461"/>
      <c r="N1292" s="461"/>
      <c r="O1292" s="463"/>
      <c r="P1292" s="464"/>
      <c r="Q1292" s="464"/>
      <c r="R1292" s="461"/>
      <c r="S1292" s="461"/>
      <c r="T1292" s="354"/>
      <c r="U1292" s="354"/>
      <c r="V1292" s="465"/>
      <c r="W1292" s="354"/>
      <c r="X1292" s="354"/>
      <c r="Y1292" s="354"/>
      <c r="Z1292" s="354"/>
      <c r="AA1292" s="354"/>
      <c r="AB1292" s="354"/>
      <c r="AC1292" s="354"/>
    </row>
    <row r="1293">
      <c r="A1293" s="354"/>
      <c r="B1293" s="354"/>
      <c r="C1293" s="461"/>
      <c r="D1293" s="461"/>
      <c r="E1293" s="461"/>
      <c r="F1293" s="462"/>
      <c r="G1293" s="461"/>
      <c r="H1293" s="461"/>
      <c r="I1293" s="461"/>
      <c r="J1293" s="461"/>
      <c r="K1293" s="461"/>
      <c r="L1293" s="461"/>
      <c r="M1293" s="461"/>
      <c r="N1293" s="461"/>
      <c r="O1293" s="463"/>
      <c r="P1293" s="464"/>
      <c r="Q1293" s="464"/>
      <c r="R1293" s="461"/>
      <c r="S1293" s="461"/>
      <c r="T1293" s="354"/>
      <c r="U1293" s="354"/>
      <c r="V1293" s="465"/>
      <c r="W1293" s="354"/>
      <c r="X1293" s="354"/>
      <c r="Y1293" s="354"/>
      <c r="Z1293" s="354"/>
      <c r="AA1293" s="354"/>
      <c r="AB1293" s="354"/>
      <c r="AC1293" s="354"/>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5"/>
    <col customWidth="1" min="13" max="13" width="19.0"/>
  </cols>
  <sheetData>
    <row r="1" ht="45.75" customHeight="1">
      <c r="A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row>
    <row r="2">
      <c r="A2" s="32"/>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row>
    <row r="3">
      <c r="A3" s="57"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c r="A4" s="35" t="s">
        <v>708</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row>
    <row r="6">
      <c r="A6" s="160" t="s">
        <v>74</v>
      </c>
      <c r="B6" s="160" t="s">
        <v>709</v>
      </c>
      <c r="C6" s="160" t="s">
        <v>710</v>
      </c>
      <c r="D6" s="33"/>
      <c r="E6" s="33"/>
      <c r="F6" s="33"/>
      <c r="G6" s="33"/>
      <c r="H6" s="35"/>
      <c r="I6" s="35"/>
      <c r="J6" s="35"/>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c r="A7" s="35">
        <v>2.0</v>
      </c>
      <c r="B7" s="33">
        <v>25.0</v>
      </c>
      <c r="C7" s="478" t="s">
        <v>228</v>
      </c>
      <c r="D7" s="33"/>
      <c r="E7" s="33"/>
      <c r="F7" s="33"/>
      <c r="G7" s="33"/>
      <c r="H7" s="33"/>
      <c r="I7" s="35"/>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row>
    <row r="8">
      <c r="A8" s="35">
        <v>1.0</v>
      </c>
      <c r="B8" s="33">
        <v>31.0</v>
      </c>
      <c r="C8" s="478" t="s">
        <v>711</v>
      </c>
      <c r="D8" s="33"/>
      <c r="E8" s="33"/>
      <c r="F8" s="33"/>
      <c r="G8" s="33"/>
      <c r="H8" s="33"/>
      <c r="I8" s="35"/>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row>
    <row r="9">
      <c r="A9" s="35">
        <v>1.0</v>
      </c>
      <c r="B9" s="33">
        <v>43.0</v>
      </c>
      <c r="C9" s="478" t="s">
        <v>712</v>
      </c>
      <c r="D9" s="33"/>
      <c r="E9" s="33"/>
      <c r="F9" s="33"/>
      <c r="G9" s="33"/>
      <c r="H9" s="33"/>
      <c r="I9" s="35"/>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row>
    <row r="10">
      <c r="A10" s="113">
        <v>0.0</v>
      </c>
      <c r="B10" s="33">
        <v>46.0</v>
      </c>
      <c r="C10" s="478" t="s">
        <v>713</v>
      </c>
      <c r="D10" s="33"/>
      <c r="E10" s="33"/>
      <c r="F10" s="33"/>
      <c r="G10" s="33"/>
      <c r="H10" s="33"/>
      <c r="I10" s="35"/>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row>
    <row r="11">
      <c r="A11" s="35">
        <v>1.0</v>
      </c>
      <c r="B11" s="35">
        <v>46.0</v>
      </c>
      <c r="C11" s="478" t="s">
        <v>714</v>
      </c>
      <c r="D11" s="33"/>
      <c r="E11" s="33"/>
      <c r="F11" s="33"/>
      <c r="G11" s="33"/>
      <c r="H11" s="33"/>
      <c r="I11" s="11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row>
    <row r="12">
      <c r="A12" s="35">
        <v>1.0</v>
      </c>
      <c r="B12" s="35">
        <v>61.0</v>
      </c>
      <c r="C12" s="478" t="s">
        <v>715</v>
      </c>
      <c r="D12" s="33"/>
      <c r="E12" s="33"/>
      <c r="F12" s="33"/>
      <c r="G12" s="33"/>
      <c r="H12" s="33"/>
      <c r="I12" s="11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row>
    <row r="13">
      <c r="A13" s="35">
        <v>1.0</v>
      </c>
      <c r="B13" s="35">
        <v>69.0</v>
      </c>
      <c r="C13" s="478" t="s">
        <v>716</v>
      </c>
      <c r="D13" s="33"/>
      <c r="E13" s="33"/>
      <c r="F13" s="33"/>
      <c r="G13" s="33"/>
      <c r="H13" s="33"/>
      <c r="I13" s="11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row>
    <row r="14">
      <c r="A14" s="113">
        <v>0.0</v>
      </c>
      <c r="B14" s="35">
        <v>76.0</v>
      </c>
      <c r="C14" s="478" t="s">
        <v>717</v>
      </c>
      <c r="D14" s="33"/>
      <c r="E14" s="33"/>
      <c r="F14" s="33"/>
      <c r="G14" s="33"/>
      <c r="H14" s="33"/>
      <c r="I14" s="11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row>
    <row r="15">
      <c r="A15" s="113">
        <v>0.0</v>
      </c>
      <c r="B15" s="35">
        <v>76.0</v>
      </c>
      <c r="C15" s="478" t="s">
        <v>718</v>
      </c>
      <c r="D15" s="33"/>
      <c r="E15" s="33"/>
      <c r="F15" s="33"/>
      <c r="G15" s="33"/>
      <c r="H15" s="33"/>
      <c r="I15" s="11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row>
    <row r="16">
      <c r="A16" s="35">
        <v>1.0</v>
      </c>
      <c r="B16" s="33">
        <v>87.0</v>
      </c>
      <c r="C16" s="478" t="s">
        <v>719</v>
      </c>
      <c r="D16" s="33"/>
      <c r="E16" s="33"/>
      <c r="F16" s="33"/>
      <c r="G16" s="33"/>
      <c r="H16" s="33"/>
      <c r="I16" s="35"/>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row>
    <row r="17">
      <c r="A17" s="35">
        <v>1.0</v>
      </c>
      <c r="B17" s="33">
        <v>96.0</v>
      </c>
      <c r="C17" s="478" t="s">
        <v>720</v>
      </c>
      <c r="D17" s="33"/>
      <c r="E17" s="33"/>
      <c r="F17" s="33"/>
      <c r="G17" s="33"/>
      <c r="H17" s="33"/>
      <c r="I17" s="35"/>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row>
    <row r="18">
      <c r="A18" s="35">
        <v>1.0</v>
      </c>
      <c r="B18" s="33">
        <v>105.0</v>
      </c>
      <c r="C18" s="478" t="s">
        <v>721</v>
      </c>
      <c r="D18" s="33"/>
      <c r="E18" s="33"/>
      <c r="F18" s="33"/>
      <c r="G18" s="33"/>
      <c r="H18" s="33"/>
      <c r="I18" s="35"/>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row>
    <row r="19">
      <c r="A19" s="113">
        <v>0.0</v>
      </c>
      <c r="B19" s="33">
        <v>109.0</v>
      </c>
      <c r="C19" s="478" t="s">
        <v>722</v>
      </c>
      <c r="D19" s="33"/>
      <c r="E19" s="33"/>
      <c r="F19" s="33"/>
      <c r="G19" s="33"/>
      <c r="H19" s="33"/>
      <c r="I19" s="11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row>
    <row r="20">
      <c r="A20" s="35">
        <v>2.0</v>
      </c>
      <c r="B20" s="33">
        <v>64.0</v>
      </c>
      <c r="C20" s="478" t="s">
        <v>723</v>
      </c>
      <c r="D20" s="33"/>
      <c r="E20" s="33"/>
      <c r="F20" s="33"/>
      <c r="G20" s="33"/>
      <c r="H20" s="33"/>
      <c r="I20" s="11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row>
    <row r="21">
      <c r="A21" s="35">
        <v>1.0</v>
      </c>
      <c r="B21" s="33">
        <v>91.0</v>
      </c>
      <c r="C21" s="478" t="s">
        <v>724</v>
      </c>
      <c r="D21" s="33"/>
      <c r="E21" s="33"/>
      <c r="F21" s="33"/>
      <c r="G21" s="33"/>
      <c r="H21" s="33"/>
      <c r="I21" s="35"/>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row>
    <row r="22">
      <c r="A22" s="113">
        <v>0.0</v>
      </c>
      <c r="B22" s="195">
        <f>1.22*2.44</f>
        <v>2.9768</v>
      </c>
      <c r="C22" s="63" t="s">
        <v>194</v>
      </c>
      <c r="D22" s="33"/>
      <c r="E22" s="33"/>
      <c r="F22" s="33"/>
      <c r="G22" s="33"/>
      <c r="H22" s="33"/>
      <c r="I22" s="11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row>
    <row r="23">
      <c r="A23" s="35">
        <v>12.0</v>
      </c>
      <c r="B23" s="195">
        <f>2.442*2.442</f>
        <v>5.963364</v>
      </c>
      <c r="C23" s="63" t="s">
        <v>199</v>
      </c>
      <c r="D23" s="33"/>
      <c r="E23" s="33"/>
      <c r="F23" s="33"/>
      <c r="G23" s="33"/>
      <c r="H23" s="33"/>
      <c r="I23" s="11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row>
    <row r="24">
      <c r="A24" s="35">
        <v>12.0</v>
      </c>
      <c r="B24" s="195">
        <f>3.053*2.442</f>
        <v>7.455426</v>
      </c>
      <c r="C24" s="63" t="s">
        <v>202</v>
      </c>
      <c r="D24" s="33"/>
      <c r="E24" s="33"/>
      <c r="F24" s="33"/>
      <c r="G24" s="33"/>
      <c r="H24" s="33"/>
      <c r="I24" s="35"/>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row>
    <row r="25">
      <c r="A25" s="544">
        <f>SUM(A7:A22)</f>
        <v>13</v>
      </c>
      <c r="B25" s="545">
        <f>SUMPRODUCT(A7:A24,B7:B24)</f>
        <v>968.02548</v>
      </c>
      <c r="C25" s="546"/>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row>
    <row r="26">
      <c r="A26" s="33"/>
      <c r="B26" s="33"/>
      <c r="C26" s="33"/>
      <c r="D26" s="33"/>
      <c r="E26" s="33"/>
      <c r="F26" s="33"/>
      <c r="G26" s="33"/>
      <c r="H26" s="33"/>
      <c r="I26" s="33"/>
      <c r="J26" s="33"/>
      <c r="K26" s="33"/>
      <c r="L26" s="33"/>
      <c r="M26" s="33"/>
      <c r="N26" s="33"/>
      <c r="O26" s="35" t="s">
        <v>725</v>
      </c>
      <c r="P26" s="33"/>
      <c r="Q26" s="33"/>
      <c r="R26" s="33"/>
      <c r="S26" s="33"/>
      <c r="T26" s="33"/>
      <c r="U26" s="33"/>
      <c r="V26" s="33"/>
      <c r="W26" s="33"/>
      <c r="X26" s="33"/>
      <c r="Y26" s="33"/>
      <c r="Z26" s="33"/>
      <c r="AA26" s="33"/>
      <c r="AB26" s="33"/>
      <c r="AC26" s="33"/>
      <c r="AD26" s="33"/>
      <c r="AE26" s="33"/>
      <c r="AF26" s="33"/>
      <c r="AG26" s="33"/>
      <c r="AH26" s="35" t="s">
        <v>726</v>
      </c>
      <c r="AI26" s="33"/>
      <c r="AJ26" s="33"/>
      <c r="AK26" s="33"/>
      <c r="AL26" s="33"/>
      <c r="AM26" s="33"/>
      <c r="AN26" s="33"/>
      <c r="AO26" s="33"/>
      <c r="AP26" s="33"/>
      <c r="AQ26" s="33"/>
      <c r="AR26" s="33"/>
      <c r="AS26" s="33"/>
      <c r="AT26" s="33"/>
      <c r="AU26" s="33"/>
      <c r="AV26" s="33"/>
      <c r="AW26" s="33"/>
      <c r="AX26" s="33"/>
      <c r="AY26" s="33"/>
    </row>
    <row r="27">
      <c r="A27" s="341" t="s">
        <v>596</v>
      </c>
      <c r="B27" s="342"/>
      <c r="C27" s="342"/>
      <c r="D27" s="343" t="s">
        <v>457</v>
      </c>
      <c r="E27" s="342"/>
      <c r="F27" s="342"/>
      <c r="G27" s="344"/>
      <c r="H27" s="345"/>
      <c r="I27" s="345"/>
      <c r="J27" s="345"/>
      <c r="K27" s="345"/>
      <c r="L27" s="342"/>
      <c r="M27" s="342"/>
      <c r="N27" s="33"/>
      <c r="O27" s="506" t="s">
        <v>228</v>
      </c>
      <c r="P27" s="506" t="s">
        <v>711</v>
      </c>
      <c r="Q27" s="506" t="s">
        <v>712</v>
      </c>
      <c r="R27" s="506" t="s">
        <v>713</v>
      </c>
      <c r="S27" s="506" t="s">
        <v>714</v>
      </c>
      <c r="T27" s="506" t="s">
        <v>715</v>
      </c>
      <c r="U27" s="506" t="s">
        <v>716</v>
      </c>
      <c r="V27" s="506" t="s">
        <v>717</v>
      </c>
      <c r="W27" s="506" t="s">
        <v>718</v>
      </c>
      <c r="X27" s="506" t="s">
        <v>719</v>
      </c>
      <c r="Y27" s="506" t="s">
        <v>720</v>
      </c>
      <c r="Z27" s="506" t="s">
        <v>721</v>
      </c>
      <c r="AA27" s="506" t="s">
        <v>722</v>
      </c>
      <c r="AB27" s="506" t="s">
        <v>723</v>
      </c>
      <c r="AC27" s="506" t="s">
        <v>724</v>
      </c>
      <c r="AD27" s="61" t="s">
        <v>194</v>
      </c>
      <c r="AE27" s="61" t="s">
        <v>199</v>
      </c>
      <c r="AF27" s="61" t="s">
        <v>202</v>
      </c>
      <c r="AG27" s="61"/>
      <c r="AH27" s="506" t="s">
        <v>228</v>
      </c>
      <c r="AI27" s="506" t="s">
        <v>711</v>
      </c>
      <c r="AJ27" s="506" t="s">
        <v>712</v>
      </c>
      <c r="AK27" s="506" t="s">
        <v>713</v>
      </c>
      <c r="AL27" s="506" t="s">
        <v>714</v>
      </c>
      <c r="AM27" s="506" t="s">
        <v>715</v>
      </c>
      <c r="AN27" s="506" t="s">
        <v>716</v>
      </c>
      <c r="AO27" s="506" t="s">
        <v>717</v>
      </c>
      <c r="AP27" s="506" t="s">
        <v>718</v>
      </c>
      <c r="AQ27" s="506" t="s">
        <v>719</v>
      </c>
      <c r="AR27" s="506" t="s">
        <v>720</v>
      </c>
      <c r="AS27" s="506" t="s">
        <v>721</v>
      </c>
      <c r="AT27" s="506" t="s">
        <v>722</v>
      </c>
      <c r="AU27" s="506" t="s">
        <v>723</v>
      </c>
      <c r="AV27" s="506" t="s">
        <v>724</v>
      </c>
      <c r="AW27" s="61" t="s">
        <v>194</v>
      </c>
      <c r="AX27" s="61" t="s">
        <v>199</v>
      </c>
      <c r="AY27" s="61" t="s">
        <v>202</v>
      </c>
    </row>
    <row r="28">
      <c r="A28" s="348" t="s">
        <v>295</v>
      </c>
      <c r="B28" s="349" t="s">
        <v>19</v>
      </c>
      <c r="C28" s="350" t="s">
        <v>462</v>
      </c>
      <c r="D28" s="350" t="s">
        <v>463</v>
      </c>
      <c r="E28" s="350" t="s">
        <v>464</v>
      </c>
      <c r="F28" s="350" t="s">
        <v>465</v>
      </c>
      <c r="G28" s="351" t="s">
        <v>466</v>
      </c>
      <c r="H28" s="352" t="s">
        <v>597</v>
      </c>
      <c r="I28" s="352"/>
      <c r="J28" s="352" t="s">
        <v>467</v>
      </c>
      <c r="K28" s="352" t="s">
        <v>468</v>
      </c>
      <c r="L28" s="350" t="s">
        <v>470</v>
      </c>
      <c r="M28" s="350" t="s">
        <v>471</v>
      </c>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row>
    <row r="29">
      <c r="A29" s="355">
        <f t="shared" ref="A29:A46" si="1">sum(AH29:AY29)</f>
        <v>783</v>
      </c>
      <c r="B29" s="356" t="s">
        <v>48</v>
      </c>
      <c r="C29" s="356" t="str">
        <f t="shared" ref="C29:C46" si="2">L29&amp;" "&amp;M29&amp;" "&amp;D29&amp;" x "&amp;E29&amp;" x "&amp;F29</f>
        <v>Timber Beam 46 x 71 x 2450</v>
      </c>
      <c r="D29" s="357">
        <v>46.0</v>
      </c>
      <c r="E29" s="357">
        <v>71.0</v>
      </c>
      <c r="F29" s="357">
        <v>2450.0</v>
      </c>
      <c r="G29" s="358">
        <f t="shared" ref="G29:G46" si="3">D29*E29*F29*0.000000001</f>
        <v>0.0080017</v>
      </c>
      <c r="H29" s="359">
        <f t="shared" ref="H29:H46" si="4">A29*G29</f>
        <v>6.2653311</v>
      </c>
      <c r="I29" s="358"/>
      <c r="J29" s="358">
        <f>G29*'Bill of Quantities'!$D$16</f>
        <v>4.4889537</v>
      </c>
      <c r="K29" s="358">
        <f>G29*'Bill of Quantities'!$D$18*'Bill of Quantities'!$D$20</f>
        <v>7.230888237</v>
      </c>
      <c r="L29" s="356" t="s">
        <v>598</v>
      </c>
      <c r="M29" s="356" t="s">
        <v>572</v>
      </c>
      <c r="N29" s="33"/>
      <c r="O29" s="547">
        <v>38.0</v>
      </c>
      <c r="P29" s="547">
        <v>33.0</v>
      </c>
      <c r="Q29" s="547">
        <v>49.0</v>
      </c>
      <c r="R29" s="547">
        <v>51.0</v>
      </c>
      <c r="S29" s="547">
        <v>48.0</v>
      </c>
      <c r="T29" s="547">
        <v>71.0</v>
      </c>
      <c r="U29" s="547">
        <v>77.0</v>
      </c>
      <c r="V29" s="547">
        <v>87.0</v>
      </c>
      <c r="W29" s="547">
        <v>85.0</v>
      </c>
      <c r="X29" s="547">
        <v>71.0</v>
      </c>
      <c r="Y29" s="547">
        <v>112.0</v>
      </c>
      <c r="Z29" s="547">
        <v>110.0</v>
      </c>
      <c r="AA29" s="547">
        <v>98.0</v>
      </c>
      <c r="AB29" s="547">
        <v>61.0</v>
      </c>
      <c r="AC29" s="547">
        <v>85.0</v>
      </c>
      <c r="AD29" s="33"/>
      <c r="AE29" s="33"/>
      <c r="AF29" s="33"/>
      <c r="AG29" s="33"/>
      <c r="AH29" s="33">
        <f t="shared" ref="AH29:AH46" si="5">O29*$A$7</f>
        <v>76</v>
      </c>
      <c r="AI29" s="33">
        <f t="shared" ref="AI29:AI46" si="6">P29*$A$8</f>
        <v>33</v>
      </c>
      <c r="AJ29" s="33">
        <f t="shared" ref="AJ29:AJ46" si="7">Q29*$A$9</f>
        <v>49</v>
      </c>
      <c r="AK29" s="33">
        <f t="shared" ref="AK29:AK46" si="8">R29*$A$10</f>
        <v>0</v>
      </c>
      <c r="AL29" s="33">
        <f t="shared" ref="AL29:AL46" si="9">S29*$A$11</f>
        <v>48</v>
      </c>
      <c r="AM29" s="33">
        <f t="shared" ref="AM29:AM46" si="10">T29*$A$12</f>
        <v>71</v>
      </c>
      <c r="AN29" s="33">
        <f t="shared" ref="AN29:AN46" si="11">U29*$A$13</f>
        <v>77</v>
      </c>
      <c r="AO29" s="33">
        <f t="shared" ref="AO29:AO46" si="12">V29*$A$14</f>
        <v>0</v>
      </c>
      <c r="AP29" s="33">
        <f t="shared" ref="AP29:AP46" si="13">W29*$A$15</f>
        <v>0</v>
      </c>
      <c r="AQ29" s="33">
        <f t="shared" ref="AQ29:AQ46" si="14">X29*$A$806</f>
        <v>0</v>
      </c>
      <c r="AR29" s="33">
        <f t="shared" ref="AR29:AR46" si="15">Y29*$A$17</f>
        <v>112</v>
      </c>
      <c r="AS29" s="33">
        <f t="shared" ref="AS29:AS46" si="16">Z29*$A$18</f>
        <v>110</v>
      </c>
      <c r="AT29" s="33">
        <f t="shared" ref="AT29:AT46" si="17">AA29*$A$19</f>
        <v>0</v>
      </c>
      <c r="AU29" s="33">
        <f t="shared" ref="AU29:AU46" si="18">AB29*$A$20</f>
        <v>122</v>
      </c>
      <c r="AV29" s="33">
        <f t="shared" ref="AV29:AV46" si="19">AC29*$A$21</f>
        <v>85</v>
      </c>
      <c r="AW29" s="33">
        <f t="shared" ref="AW29:AW46" si="20">AD29*$A$22</f>
        <v>0</v>
      </c>
      <c r="AX29" s="33">
        <f t="shared" ref="AX29:AX46" si="21">AE29*$A$23</f>
        <v>0</v>
      </c>
      <c r="AY29" s="33">
        <f t="shared" ref="AY29:AY46" si="22">AF29*$A$24</f>
        <v>0</v>
      </c>
    </row>
    <row r="30">
      <c r="A30" s="355">
        <f t="shared" si="1"/>
        <v>311</v>
      </c>
      <c r="B30" s="356" t="s">
        <v>48</v>
      </c>
      <c r="C30" s="356" t="str">
        <f t="shared" si="2"/>
        <v>Timber Beam 46 x 71 x 3650</v>
      </c>
      <c r="D30" s="357">
        <v>46.0</v>
      </c>
      <c r="E30" s="357">
        <v>71.0</v>
      </c>
      <c r="F30" s="357">
        <v>3650.0</v>
      </c>
      <c r="G30" s="358">
        <f t="shared" si="3"/>
        <v>0.0119209</v>
      </c>
      <c r="H30" s="359">
        <f t="shared" si="4"/>
        <v>3.7073999</v>
      </c>
      <c r="I30" s="358"/>
      <c r="J30" s="358">
        <f>G30*'Bill of Quantities'!$D$16</f>
        <v>6.6876249</v>
      </c>
      <c r="K30" s="358">
        <f>G30*'Bill of Quantities'!$D$18*'Bill of Quantities'!$D$20</f>
        <v>10.77254778</v>
      </c>
      <c r="L30" s="356" t="s">
        <v>598</v>
      </c>
      <c r="M30" s="356" t="s">
        <v>572</v>
      </c>
      <c r="N30" s="33"/>
      <c r="O30" s="547">
        <v>0.0</v>
      </c>
      <c r="P30" s="547">
        <v>0.0</v>
      </c>
      <c r="Q30" s="547">
        <v>0.0</v>
      </c>
      <c r="R30" s="547">
        <v>0.0</v>
      </c>
      <c r="S30" s="547">
        <v>0.0</v>
      </c>
      <c r="T30" s="547">
        <v>0.0</v>
      </c>
      <c r="U30" s="547">
        <v>0.0</v>
      </c>
      <c r="V30" s="547">
        <v>0.0</v>
      </c>
      <c r="W30" s="547">
        <v>0.0</v>
      </c>
      <c r="X30" s="547">
        <v>0.0</v>
      </c>
      <c r="Y30" s="547">
        <v>0.0</v>
      </c>
      <c r="Z30" s="547">
        <v>0.0</v>
      </c>
      <c r="AA30" s="548">
        <v>116.0</v>
      </c>
      <c r="AB30" s="548">
        <v>90.0</v>
      </c>
      <c r="AC30" s="548">
        <v>131.0</v>
      </c>
      <c r="AD30" s="33"/>
      <c r="AE30" s="33"/>
      <c r="AF30" s="33"/>
      <c r="AG30" s="33"/>
      <c r="AH30" s="33">
        <f t="shared" si="5"/>
        <v>0</v>
      </c>
      <c r="AI30" s="33">
        <f t="shared" si="6"/>
        <v>0</v>
      </c>
      <c r="AJ30" s="33">
        <f t="shared" si="7"/>
        <v>0</v>
      </c>
      <c r="AK30" s="33">
        <f t="shared" si="8"/>
        <v>0</v>
      </c>
      <c r="AL30" s="33">
        <f t="shared" si="9"/>
        <v>0</v>
      </c>
      <c r="AM30" s="33">
        <f t="shared" si="10"/>
        <v>0</v>
      </c>
      <c r="AN30" s="33">
        <f t="shared" si="11"/>
        <v>0</v>
      </c>
      <c r="AO30" s="33">
        <f t="shared" si="12"/>
        <v>0</v>
      </c>
      <c r="AP30" s="33">
        <f t="shared" si="13"/>
        <v>0</v>
      </c>
      <c r="AQ30" s="33">
        <f t="shared" si="14"/>
        <v>0</v>
      </c>
      <c r="AR30" s="33">
        <f t="shared" si="15"/>
        <v>0</v>
      </c>
      <c r="AS30" s="33">
        <f t="shared" si="16"/>
        <v>0</v>
      </c>
      <c r="AT30" s="33">
        <f t="shared" si="17"/>
        <v>0</v>
      </c>
      <c r="AU30" s="33">
        <f t="shared" si="18"/>
        <v>180</v>
      </c>
      <c r="AV30" s="33">
        <f t="shared" si="19"/>
        <v>131</v>
      </c>
      <c r="AW30" s="33">
        <f t="shared" si="20"/>
        <v>0</v>
      </c>
      <c r="AX30" s="33">
        <f t="shared" si="21"/>
        <v>0</v>
      </c>
      <c r="AY30" s="33">
        <f t="shared" si="22"/>
        <v>0</v>
      </c>
    </row>
    <row r="31">
      <c r="A31" s="362">
        <f t="shared" si="1"/>
        <v>493</v>
      </c>
      <c r="B31" s="363" t="s">
        <v>48</v>
      </c>
      <c r="C31" s="364" t="str">
        <f t="shared" si="2"/>
        <v>Timber Beam 46 x 96 x 2450</v>
      </c>
      <c r="D31" s="363">
        <v>46.0</v>
      </c>
      <c r="E31" s="363">
        <v>96.0</v>
      </c>
      <c r="F31" s="363">
        <v>2450.0</v>
      </c>
      <c r="G31" s="365">
        <f t="shared" si="3"/>
        <v>0.0108192</v>
      </c>
      <c r="H31" s="365">
        <f t="shared" si="4"/>
        <v>5.3338656</v>
      </c>
      <c r="I31" s="365"/>
      <c r="J31" s="365">
        <f>G31*'Bill of Quantities'!$D$16</f>
        <v>6.0695712</v>
      </c>
      <c r="K31" s="365">
        <f>G31*'Bill of Quantities'!$D$18*'Bill of Quantities'!$D$20</f>
        <v>9.776975645</v>
      </c>
      <c r="L31" s="363" t="s">
        <v>598</v>
      </c>
      <c r="M31" s="363" t="s">
        <v>572</v>
      </c>
      <c r="N31" s="33"/>
      <c r="O31" s="547">
        <v>17.0</v>
      </c>
      <c r="P31" s="547">
        <v>16.0</v>
      </c>
      <c r="Q31" s="547">
        <v>23.0</v>
      </c>
      <c r="R31" s="547">
        <v>23.0</v>
      </c>
      <c r="S31" s="547">
        <v>35.0</v>
      </c>
      <c r="T31" s="547">
        <v>47.0</v>
      </c>
      <c r="U31" s="547">
        <v>53.0</v>
      </c>
      <c r="V31" s="547">
        <v>59.0</v>
      </c>
      <c r="W31" s="547">
        <v>60.0</v>
      </c>
      <c r="X31" s="547">
        <v>54.0</v>
      </c>
      <c r="Y31" s="547">
        <v>66.0</v>
      </c>
      <c r="Z31" s="547">
        <v>67.0</v>
      </c>
      <c r="AA31" s="547">
        <v>55.0</v>
      </c>
      <c r="AB31" s="547">
        <v>45.0</v>
      </c>
      <c r="AC31" s="547">
        <v>62.0</v>
      </c>
      <c r="AD31" s="33"/>
      <c r="AE31" s="33"/>
      <c r="AF31" s="33"/>
      <c r="AG31" s="33"/>
      <c r="AH31" s="33">
        <f t="shared" si="5"/>
        <v>34</v>
      </c>
      <c r="AI31" s="33">
        <f t="shared" si="6"/>
        <v>16</v>
      </c>
      <c r="AJ31" s="33">
        <f t="shared" si="7"/>
        <v>23</v>
      </c>
      <c r="AK31" s="33">
        <f t="shared" si="8"/>
        <v>0</v>
      </c>
      <c r="AL31" s="33">
        <f t="shared" si="9"/>
        <v>35</v>
      </c>
      <c r="AM31" s="33">
        <f t="shared" si="10"/>
        <v>47</v>
      </c>
      <c r="AN31" s="33">
        <f t="shared" si="11"/>
        <v>53</v>
      </c>
      <c r="AO31" s="33">
        <f t="shared" si="12"/>
        <v>0</v>
      </c>
      <c r="AP31" s="33">
        <f t="shared" si="13"/>
        <v>0</v>
      </c>
      <c r="AQ31" s="33">
        <f t="shared" si="14"/>
        <v>0</v>
      </c>
      <c r="AR31" s="33">
        <f t="shared" si="15"/>
        <v>66</v>
      </c>
      <c r="AS31" s="33">
        <f t="shared" si="16"/>
        <v>67</v>
      </c>
      <c r="AT31" s="33">
        <f t="shared" si="17"/>
        <v>0</v>
      </c>
      <c r="AU31" s="33">
        <f t="shared" si="18"/>
        <v>90</v>
      </c>
      <c r="AV31" s="33">
        <f t="shared" si="19"/>
        <v>62</v>
      </c>
      <c r="AW31" s="33">
        <f t="shared" si="20"/>
        <v>0</v>
      </c>
      <c r="AX31" s="33">
        <f t="shared" si="21"/>
        <v>0</v>
      </c>
      <c r="AY31" s="33">
        <f t="shared" si="22"/>
        <v>0</v>
      </c>
    </row>
    <row r="32">
      <c r="A32" s="366">
        <f t="shared" si="1"/>
        <v>358</v>
      </c>
      <c r="B32" s="367" t="s">
        <v>48</v>
      </c>
      <c r="C32" s="364" t="str">
        <f t="shared" si="2"/>
        <v>Timber Beam 46 x 96 x 4250</v>
      </c>
      <c r="D32" s="363">
        <v>46.0</v>
      </c>
      <c r="E32" s="363">
        <v>96.0</v>
      </c>
      <c r="F32" s="368">
        <v>4250.0</v>
      </c>
      <c r="G32" s="369">
        <f t="shared" si="3"/>
        <v>0.018768</v>
      </c>
      <c r="H32" s="369">
        <f t="shared" si="4"/>
        <v>6.718944</v>
      </c>
      <c r="I32" s="364"/>
      <c r="J32" s="369">
        <f>G32*'Bill of Quantities'!$D$16</f>
        <v>10.528848</v>
      </c>
      <c r="K32" s="369">
        <f>G32*'Bill of Quantities'!$D$18*'Bill of Quantities'!$D$20</f>
        <v>16.96005979</v>
      </c>
      <c r="L32" s="367" t="s">
        <v>598</v>
      </c>
      <c r="M32" s="367" t="s">
        <v>572</v>
      </c>
      <c r="N32" s="33"/>
      <c r="O32" s="547">
        <v>0.0</v>
      </c>
      <c r="P32" s="547">
        <v>0.0</v>
      </c>
      <c r="Q32" s="547">
        <v>0.0</v>
      </c>
      <c r="R32" s="547">
        <v>0.0</v>
      </c>
      <c r="S32" s="547">
        <v>40.0</v>
      </c>
      <c r="T32" s="547">
        <v>52.0</v>
      </c>
      <c r="U32" s="547">
        <v>58.0</v>
      </c>
      <c r="V32" s="547">
        <v>64.0</v>
      </c>
      <c r="W32" s="547">
        <v>64.0</v>
      </c>
      <c r="X32" s="547">
        <v>61.0</v>
      </c>
      <c r="Y32" s="547">
        <v>67.0</v>
      </c>
      <c r="Z32" s="547">
        <v>73.0</v>
      </c>
      <c r="AA32" s="547">
        <v>0.0</v>
      </c>
      <c r="AB32" s="547">
        <v>20.0</v>
      </c>
      <c r="AC32" s="547">
        <v>28.0</v>
      </c>
      <c r="AD32" s="33"/>
      <c r="AE32" s="33"/>
      <c r="AF32" s="33"/>
      <c r="AG32" s="33"/>
      <c r="AH32" s="33">
        <f t="shared" si="5"/>
        <v>0</v>
      </c>
      <c r="AI32" s="33">
        <f t="shared" si="6"/>
        <v>0</v>
      </c>
      <c r="AJ32" s="33">
        <f t="shared" si="7"/>
        <v>0</v>
      </c>
      <c r="AK32" s="33">
        <f t="shared" si="8"/>
        <v>0</v>
      </c>
      <c r="AL32" s="33">
        <f t="shared" si="9"/>
        <v>40</v>
      </c>
      <c r="AM32" s="33">
        <f t="shared" si="10"/>
        <v>52</v>
      </c>
      <c r="AN32" s="33">
        <f t="shared" si="11"/>
        <v>58</v>
      </c>
      <c r="AO32" s="33">
        <f t="shared" si="12"/>
        <v>0</v>
      </c>
      <c r="AP32" s="33">
        <f t="shared" si="13"/>
        <v>0</v>
      </c>
      <c r="AQ32" s="33">
        <f t="shared" si="14"/>
        <v>0</v>
      </c>
      <c r="AR32" s="33">
        <f t="shared" si="15"/>
        <v>67</v>
      </c>
      <c r="AS32" s="33">
        <f t="shared" si="16"/>
        <v>73</v>
      </c>
      <c r="AT32" s="33">
        <f t="shared" si="17"/>
        <v>0</v>
      </c>
      <c r="AU32" s="33">
        <f t="shared" si="18"/>
        <v>40</v>
      </c>
      <c r="AV32" s="33">
        <f t="shared" si="19"/>
        <v>28</v>
      </c>
      <c r="AW32" s="33">
        <f t="shared" si="20"/>
        <v>0</v>
      </c>
      <c r="AX32" s="33">
        <f t="shared" si="21"/>
        <v>0</v>
      </c>
      <c r="AY32" s="33">
        <f t="shared" si="22"/>
        <v>0</v>
      </c>
    </row>
    <row r="33">
      <c r="A33" s="362">
        <f t="shared" si="1"/>
        <v>168</v>
      </c>
      <c r="B33" s="363" t="s">
        <v>48</v>
      </c>
      <c r="C33" s="364" t="str">
        <f t="shared" si="2"/>
        <v>Timber Beam 46 x 96 x 5750</v>
      </c>
      <c r="D33" s="363">
        <v>46.0</v>
      </c>
      <c r="E33" s="363">
        <v>96.0</v>
      </c>
      <c r="F33" s="363">
        <v>5750.0</v>
      </c>
      <c r="G33" s="365">
        <f t="shared" si="3"/>
        <v>0.025392</v>
      </c>
      <c r="H33" s="365">
        <f t="shared" si="4"/>
        <v>4.265856</v>
      </c>
      <c r="I33" s="365"/>
      <c r="J33" s="365">
        <f>G33*'Bill of Quantities'!$D$16</f>
        <v>14.244912</v>
      </c>
      <c r="K33" s="365">
        <f>G33*'Bill of Quantities'!$D$18*'Bill of Quantities'!$D$20</f>
        <v>22.94596325</v>
      </c>
      <c r="L33" s="363" t="s">
        <v>598</v>
      </c>
      <c r="M33" s="363" t="s">
        <v>572</v>
      </c>
      <c r="N33" s="33"/>
      <c r="O33" s="547">
        <v>16.0</v>
      </c>
      <c r="P33" s="547">
        <v>19.0</v>
      </c>
      <c r="Q33" s="547">
        <v>25.0</v>
      </c>
      <c r="R33" s="547">
        <v>26.0</v>
      </c>
      <c r="S33" s="547">
        <v>3.0</v>
      </c>
      <c r="T33" s="547">
        <v>3.0</v>
      </c>
      <c r="U33" s="547">
        <v>3.0</v>
      </c>
      <c r="V33" s="547">
        <v>3.0</v>
      </c>
      <c r="W33" s="547">
        <v>3.0</v>
      </c>
      <c r="X33" s="547">
        <v>3.0</v>
      </c>
      <c r="Y33" s="547">
        <v>3.0</v>
      </c>
      <c r="Z33" s="547">
        <v>3.0</v>
      </c>
      <c r="AA33" s="548">
        <v>62.0</v>
      </c>
      <c r="AB33" s="547">
        <v>23.0</v>
      </c>
      <c r="AC33" s="547">
        <v>31.0</v>
      </c>
      <c r="AD33" s="33"/>
      <c r="AE33" s="33"/>
      <c r="AF33" s="33"/>
      <c r="AG33" s="33"/>
      <c r="AH33" s="33">
        <f t="shared" si="5"/>
        <v>32</v>
      </c>
      <c r="AI33" s="33">
        <f t="shared" si="6"/>
        <v>19</v>
      </c>
      <c r="AJ33" s="33">
        <f t="shared" si="7"/>
        <v>25</v>
      </c>
      <c r="AK33" s="33">
        <f t="shared" si="8"/>
        <v>0</v>
      </c>
      <c r="AL33" s="33">
        <f t="shared" si="9"/>
        <v>3</v>
      </c>
      <c r="AM33" s="33">
        <f t="shared" si="10"/>
        <v>3</v>
      </c>
      <c r="AN33" s="33">
        <f t="shared" si="11"/>
        <v>3</v>
      </c>
      <c r="AO33" s="33">
        <f t="shared" si="12"/>
        <v>0</v>
      </c>
      <c r="AP33" s="33">
        <f t="shared" si="13"/>
        <v>0</v>
      </c>
      <c r="AQ33" s="33">
        <f t="shared" si="14"/>
        <v>0</v>
      </c>
      <c r="AR33" s="33">
        <f t="shared" si="15"/>
        <v>3</v>
      </c>
      <c r="AS33" s="33">
        <f t="shared" si="16"/>
        <v>3</v>
      </c>
      <c r="AT33" s="33">
        <f t="shared" si="17"/>
        <v>0</v>
      </c>
      <c r="AU33" s="33">
        <f t="shared" si="18"/>
        <v>46</v>
      </c>
      <c r="AV33" s="33">
        <f t="shared" si="19"/>
        <v>31</v>
      </c>
      <c r="AW33" s="33">
        <f t="shared" si="20"/>
        <v>0</v>
      </c>
      <c r="AX33" s="33">
        <f t="shared" si="21"/>
        <v>0</v>
      </c>
      <c r="AY33" s="33">
        <f t="shared" si="22"/>
        <v>0</v>
      </c>
    </row>
    <row r="34">
      <c r="A34" s="372">
        <f t="shared" si="1"/>
        <v>630</v>
      </c>
      <c r="B34" s="373" t="s">
        <v>48</v>
      </c>
      <c r="C34" s="374" t="str">
        <f t="shared" si="2"/>
        <v>Timber Beam 46 x 146 x 2450</v>
      </c>
      <c r="D34" s="373">
        <v>46.0</v>
      </c>
      <c r="E34" s="373">
        <v>146.0</v>
      </c>
      <c r="F34" s="373">
        <v>2450.0</v>
      </c>
      <c r="G34" s="375">
        <f t="shared" si="3"/>
        <v>0.0164542</v>
      </c>
      <c r="H34" s="375">
        <f t="shared" si="4"/>
        <v>10.366146</v>
      </c>
      <c r="I34" s="375"/>
      <c r="J34" s="375">
        <f>G34*'Bill of Quantities'!$D$16</f>
        <v>9.2308062</v>
      </c>
      <c r="K34" s="375">
        <f>G34*'Bill of Quantities'!$D$18*'Bill of Quantities'!$D$20</f>
        <v>14.86915046</v>
      </c>
      <c r="L34" s="373" t="s">
        <v>598</v>
      </c>
      <c r="M34" s="373" t="s">
        <v>572</v>
      </c>
      <c r="N34" s="33"/>
      <c r="O34" s="547">
        <v>32.0</v>
      </c>
      <c r="P34" s="547">
        <v>12.0</v>
      </c>
      <c r="Q34" s="547">
        <v>28.0</v>
      </c>
      <c r="R34" s="547">
        <v>18.0</v>
      </c>
      <c r="S34" s="547">
        <v>18.0</v>
      </c>
      <c r="T34" s="547">
        <v>24.0</v>
      </c>
      <c r="U34" s="547">
        <v>27.0</v>
      </c>
      <c r="V34" s="547">
        <v>30.0</v>
      </c>
      <c r="W34" s="547">
        <v>30.0</v>
      </c>
      <c r="X34" s="547">
        <v>51.0</v>
      </c>
      <c r="Y34" s="547">
        <v>105.0</v>
      </c>
      <c r="Z34" s="547">
        <v>75.0</v>
      </c>
      <c r="AA34" s="547">
        <v>88.0</v>
      </c>
      <c r="AB34" s="547">
        <v>41.0</v>
      </c>
      <c r="AC34" s="547">
        <v>51.0</v>
      </c>
      <c r="AD34" s="35">
        <v>5.5</v>
      </c>
      <c r="AE34" s="35">
        <v>8.0</v>
      </c>
      <c r="AF34" s="35">
        <v>4.0</v>
      </c>
      <c r="AG34" s="35"/>
      <c r="AH34" s="33">
        <f t="shared" si="5"/>
        <v>64</v>
      </c>
      <c r="AI34" s="33">
        <f t="shared" si="6"/>
        <v>12</v>
      </c>
      <c r="AJ34" s="33">
        <f t="shared" si="7"/>
        <v>28</v>
      </c>
      <c r="AK34" s="33">
        <f t="shared" si="8"/>
        <v>0</v>
      </c>
      <c r="AL34" s="33">
        <f t="shared" si="9"/>
        <v>18</v>
      </c>
      <c r="AM34" s="33">
        <f t="shared" si="10"/>
        <v>24</v>
      </c>
      <c r="AN34" s="33">
        <f t="shared" si="11"/>
        <v>27</v>
      </c>
      <c r="AO34" s="33">
        <f t="shared" si="12"/>
        <v>0</v>
      </c>
      <c r="AP34" s="33">
        <f t="shared" si="13"/>
        <v>0</v>
      </c>
      <c r="AQ34" s="33">
        <f t="shared" si="14"/>
        <v>0</v>
      </c>
      <c r="AR34" s="33">
        <f t="shared" si="15"/>
        <v>105</v>
      </c>
      <c r="AS34" s="33">
        <f t="shared" si="16"/>
        <v>75</v>
      </c>
      <c r="AT34" s="33">
        <f t="shared" si="17"/>
        <v>0</v>
      </c>
      <c r="AU34" s="33">
        <f t="shared" si="18"/>
        <v>82</v>
      </c>
      <c r="AV34" s="33">
        <f t="shared" si="19"/>
        <v>51</v>
      </c>
      <c r="AW34" s="33">
        <f t="shared" si="20"/>
        <v>0</v>
      </c>
      <c r="AX34" s="33">
        <f t="shared" si="21"/>
        <v>96</v>
      </c>
      <c r="AY34" s="33">
        <f t="shared" si="22"/>
        <v>48</v>
      </c>
    </row>
    <row r="35">
      <c r="A35" s="372">
        <f t="shared" si="1"/>
        <v>398</v>
      </c>
      <c r="B35" s="373" t="s">
        <v>48</v>
      </c>
      <c r="C35" s="374" t="str">
        <f t="shared" si="2"/>
        <v>Timber Beam 46 x 146 x 3050</v>
      </c>
      <c r="D35" s="373">
        <v>46.0</v>
      </c>
      <c r="E35" s="373">
        <v>146.0</v>
      </c>
      <c r="F35" s="373">
        <v>3050.0</v>
      </c>
      <c r="G35" s="375">
        <f t="shared" si="3"/>
        <v>0.0204838</v>
      </c>
      <c r="H35" s="375">
        <f t="shared" si="4"/>
        <v>8.1525524</v>
      </c>
      <c r="I35" s="375"/>
      <c r="J35" s="375">
        <f>G35*'Bill of Quantities'!$D$16</f>
        <v>11.4914118</v>
      </c>
      <c r="K35" s="375">
        <f>G35*'Bill of Quantities'!$D$18*'Bill of Quantities'!$D$20</f>
        <v>18.51057506</v>
      </c>
      <c r="L35" s="373" t="s">
        <v>598</v>
      </c>
      <c r="M35" s="373" t="s">
        <v>572</v>
      </c>
      <c r="N35" s="33"/>
      <c r="O35" s="547">
        <v>0.0</v>
      </c>
      <c r="P35" s="547">
        <v>20.0</v>
      </c>
      <c r="Q35" s="547">
        <v>20.0</v>
      </c>
      <c r="R35" s="547">
        <v>30.0</v>
      </c>
      <c r="S35" s="547">
        <v>30.0</v>
      </c>
      <c r="T35" s="547">
        <v>40.0</v>
      </c>
      <c r="U35" s="547">
        <v>45.0</v>
      </c>
      <c r="V35" s="547">
        <v>50.0</v>
      </c>
      <c r="W35" s="547">
        <v>50.0</v>
      </c>
      <c r="X35" s="547">
        <v>45.0</v>
      </c>
      <c r="Y35" s="547">
        <v>15.0</v>
      </c>
      <c r="Z35" s="547">
        <v>45.0</v>
      </c>
      <c r="AA35" s="547">
        <v>40.0</v>
      </c>
      <c r="AB35" s="547">
        <v>35.0</v>
      </c>
      <c r="AC35" s="547">
        <v>53.0</v>
      </c>
      <c r="AD35" s="33"/>
      <c r="AE35" s="33"/>
      <c r="AF35" s="35">
        <v>5.0</v>
      </c>
      <c r="AG35" s="35"/>
      <c r="AH35" s="33">
        <f t="shared" si="5"/>
        <v>0</v>
      </c>
      <c r="AI35" s="33">
        <f t="shared" si="6"/>
        <v>20</v>
      </c>
      <c r="AJ35" s="33">
        <f t="shared" si="7"/>
        <v>20</v>
      </c>
      <c r="AK35" s="33">
        <f t="shared" si="8"/>
        <v>0</v>
      </c>
      <c r="AL35" s="33">
        <f t="shared" si="9"/>
        <v>30</v>
      </c>
      <c r="AM35" s="33">
        <f t="shared" si="10"/>
        <v>40</v>
      </c>
      <c r="AN35" s="33">
        <f t="shared" si="11"/>
        <v>45</v>
      </c>
      <c r="AO35" s="33">
        <f t="shared" si="12"/>
        <v>0</v>
      </c>
      <c r="AP35" s="33">
        <f t="shared" si="13"/>
        <v>0</v>
      </c>
      <c r="AQ35" s="33">
        <f t="shared" si="14"/>
        <v>0</v>
      </c>
      <c r="AR35" s="33">
        <f t="shared" si="15"/>
        <v>15</v>
      </c>
      <c r="AS35" s="33">
        <f t="shared" si="16"/>
        <v>45</v>
      </c>
      <c r="AT35" s="33">
        <f t="shared" si="17"/>
        <v>0</v>
      </c>
      <c r="AU35" s="33">
        <f t="shared" si="18"/>
        <v>70</v>
      </c>
      <c r="AV35" s="33">
        <f t="shared" si="19"/>
        <v>53</v>
      </c>
      <c r="AW35" s="33">
        <f t="shared" si="20"/>
        <v>0</v>
      </c>
      <c r="AX35" s="33">
        <f t="shared" si="21"/>
        <v>0</v>
      </c>
      <c r="AY35" s="33">
        <f t="shared" si="22"/>
        <v>60</v>
      </c>
    </row>
    <row r="36">
      <c r="A36" s="372">
        <f t="shared" si="1"/>
        <v>51</v>
      </c>
      <c r="B36" s="373" t="s">
        <v>48</v>
      </c>
      <c r="C36" s="374" t="str">
        <f t="shared" si="2"/>
        <v>Timber Beam 46 x 146 x 5450</v>
      </c>
      <c r="D36" s="373">
        <v>46.0</v>
      </c>
      <c r="E36" s="373">
        <v>146.0</v>
      </c>
      <c r="F36" s="373">
        <v>5450.0</v>
      </c>
      <c r="G36" s="375">
        <f t="shared" si="3"/>
        <v>0.0366022</v>
      </c>
      <c r="H36" s="375">
        <f t="shared" si="4"/>
        <v>1.8667122</v>
      </c>
      <c r="I36" s="375"/>
      <c r="J36" s="375">
        <f>G36*'Bill of Quantities'!$D$16</f>
        <v>20.5338342</v>
      </c>
      <c r="K36" s="375">
        <f>G36*'Bill of Quantities'!$D$18*'Bill of Quantities'!$D$20</f>
        <v>33.07627347</v>
      </c>
      <c r="L36" s="373" t="s">
        <v>598</v>
      </c>
      <c r="M36" s="373" t="s">
        <v>572</v>
      </c>
      <c r="N36" s="33"/>
      <c r="O36" s="548">
        <v>2.0</v>
      </c>
      <c r="P36" s="548">
        <v>2.0</v>
      </c>
      <c r="Q36" s="548">
        <v>2.0</v>
      </c>
      <c r="R36" s="548">
        <v>2.0</v>
      </c>
      <c r="S36" s="548">
        <v>3.0</v>
      </c>
      <c r="T36" s="548">
        <v>4.0</v>
      </c>
      <c r="U36" s="548">
        <v>6.0</v>
      </c>
      <c r="V36" s="548">
        <v>6.0</v>
      </c>
      <c r="W36" s="548">
        <v>6.0</v>
      </c>
      <c r="X36" s="548">
        <v>6.0</v>
      </c>
      <c r="Y36" s="548">
        <v>8.0</v>
      </c>
      <c r="Z36" s="548">
        <v>8.0</v>
      </c>
      <c r="AA36" s="548">
        <v>8.0</v>
      </c>
      <c r="AB36" s="548">
        <v>4.0</v>
      </c>
      <c r="AC36" s="548">
        <v>6.0</v>
      </c>
      <c r="AD36" s="33"/>
      <c r="AE36" s="33"/>
      <c r="AF36" s="33"/>
      <c r="AG36" s="33"/>
      <c r="AH36" s="33">
        <f t="shared" si="5"/>
        <v>4</v>
      </c>
      <c r="AI36" s="33">
        <f t="shared" si="6"/>
        <v>2</v>
      </c>
      <c r="AJ36" s="33">
        <f t="shared" si="7"/>
        <v>2</v>
      </c>
      <c r="AK36" s="33">
        <f t="shared" si="8"/>
        <v>0</v>
      </c>
      <c r="AL36" s="33">
        <f t="shared" si="9"/>
        <v>3</v>
      </c>
      <c r="AM36" s="33">
        <f t="shared" si="10"/>
        <v>4</v>
      </c>
      <c r="AN36" s="33">
        <f t="shared" si="11"/>
        <v>6</v>
      </c>
      <c r="AO36" s="33">
        <f t="shared" si="12"/>
        <v>0</v>
      </c>
      <c r="AP36" s="33">
        <f t="shared" si="13"/>
        <v>0</v>
      </c>
      <c r="AQ36" s="33">
        <f t="shared" si="14"/>
        <v>0</v>
      </c>
      <c r="AR36" s="33">
        <f t="shared" si="15"/>
        <v>8</v>
      </c>
      <c r="AS36" s="33">
        <f t="shared" si="16"/>
        <v>8</v>
      </c>
      <c r="AT36" s="33">
        <f t="shared" si="17"/>
        <v>0</v>
      </c>
      <c r="AU36" s="33">
        <f t="shared" si="18"/>
        <v>8</v>
      </c>
      <c r="AV36" s="33">
        <f t="shared" si="19"/>
        <v>6</v>
      </c>
      <c r="AW36" s="33">
        <f t="shared" si="20"/>
        <v>0</v>
      </c>
      <c r="AX36" s="33">
        <f t="shared" si="21"/>
        <v>0</v>
      </c>
      <c r="AY36" s="33">
        <f t="shared" si="22"/>
        <v>0</v>
      </c>
    </row>
    <row r="37">
      <c r="A37" s="376">
        <f t="shared" si="1"/>
        <v>12</v>
      </c>
      <c r="B37" s="377" t="s">
        <v>48</v>
      </c>
      <c r="C37" s="377" t="str">
        <f t="shared" si="2"/>
        <v>Timber Column 100 x 100 x 3050</v>
      </c>
      <c r="D37" s="378">
        <v>100.0</v>
      </c>
      <c r="E37" s="378">
        <v>100.0</v>
      </c>
      <c r="F37" s="378">
        <v>3050.0</v>
      </c>
      <c r="G37" s="379">
        <f t="shared" si="3"/>
        <v>0.0305</v>
      </c>
      <c r="H37" s="380">
        <f t="shared" si="4"/>
        <v>0.366</v>
      </c>
      <c r="I37" s="379"/>
      <c r="J37" s="379">
        <f>G37*'Bill of Quantities'!$D$16</f>
        <v>17.1105</v>
      </c>
      <c r="K37" s="379">
        <f>G37*'Bill of Quantities'!$D$18*'Bill of Quantities'!$D$20</f>
        <v>27.5619045</v>
      </c>
      <c r="L37" s="377" t="s">
        <v>598</v>
      </c>
      <c r="M37" s="381" t="s">
        <v>599</v>
      </c>
      <c r="N37" s="33"/>
      <c r="O37" s="548">
        <v>1.0</v>
      </c>
      <c r="P37" s="548">
        <v>1.0</v>
      </c>
      <c r="Q37" s="548">
        <v>1.0</v>
      </c>
      <c r="R37" s="548">
        <v>1.0</v>
      </c>
      <c r="S37" s="548">
        <v>1.0</v>
      </c>
      <c r="T37" s="548">
        <v>1.0</v>
      </c>
      <c r="U37" s="548">
        <v>1.0</v>
      </c>
      <c r="V37" s="548">
        <v>1.0</v>
      </c>
      <c r="W37" s="548">
        <v>1.0</v>
      </c>
      <c r="X37" s="548">
        <v>1.0</v>
      </c>
      <c r="Y37" s="548">
        <v>1.0</v>
      </c>
      <c r="Z37" s="548">
        <v>1.0</v>
      </c>
      <c r="AA37" s="548">
        <v>1.0</v>
      </c>
      <c r="AB37" s="548">
        <v>1.0</v>
      </c>
      <c r="AC37" s="548">
        <v>1.0</v>
      </c>
      <c r="AD37" s="33"/>
      <c r="AE37" s="33"/>
      <c r="AF37" s="33"/>
      <c r="AG37" s="33"/>
      <c r="AH37" s="33">
        <f t="shared" si="5"/>
        <v>2</v>
      </c>
      <c r="AI37" s="33">
        <f t="shared" si="6"/>
        <v>1</v>
      </c>
      <c r="AJ37" s="33">
        <f t="shared" si="7"/>
        <v>1</v>
      </c>
      <c r="AK37" s="33">
        <f t="shared" si="8"/>
        <v>0</v>
      </c>
      <c r="AL37" s="33">
        <f t="shared" si="9"/>
        <v>1</v>
      </c>
      <c r="AM37" s="33">
        <f t="shared" si="10"/>
        <v>1</v>
      </c>
      <c r="AN37" s="33">
        <f t="shared" si="11"/>
        <v>1</v>
      </c>
      <c r="AO37" s="33">
        <f t="shared" si="12"/>
        <v>0</v>
      </c>
      <c r="AP37" s="33">
        <f t="shared" si="13"/>
        <v>0</v>
      </c>
      <c r="AQ37" s="33">
        <f t="shared" si="14"/>
        <v>0</v>
      </c>
      <c r="AR37" s="33">
        <f t="shared" si="15"/>
        <v>1</v>
      </c>
      <c r="AS37" s="33">
        <f t="shared" si="16"/>
        <v>1</v>
      </c>
      <c r="AT37" s="33">
        <f t="shared" si="17"/>
        <v>0</v>
      </c>
      <c r="AU37" s="33">
        <f t="shared" si="18"/>
        <v>2</v>
      </c>
      <c r="AV37" s="33">
        <f t="shared" si="19"/>
        <v>1</v>
      </c>
      <c r="AW37" s="33">
        <f t="shared" si="20"/>
        <v>0</v>
      </c>
      <c r="AX37" s="33">
        <f t="shared" si="21"/>
        <v>0</v>
      </c>
      <c r="AY37" s="33">
        <f t="shared" si="22"/>
        <v>0</v>
      </c>
    </row>
    <row r="38">
      <c r="A38" s="383">
        <f t="shared" si="1"/>
        <v>2203</v>
      </c>
      <c r="B38" s="384" t="s">
        <v>48</v>
      </c>
      <c r="C38" s="384" t="str">
        <f t="shared" si="2"/>
        <v>Timber Back Batten 22 x 46 x 2450</v>
      </c>
      <c r="D38" s="385">
        <v>22.0</v>
      </c>
      <c r="E38" s="385">
        <v>46.0</v>
      </c>
      <c r="F38" s="385">
        <v>2450.0</v>
      </c>
      <c r="G38" s="386">
        <f t="shared" si="3"/>
        <v>0.0024794</v>
      </c>
      <c r="H38" s="387">
        <f t="shared" si="4"/>
        <v>5.4621182</v>
      </c>
      <c r="I38" s="386"/>
      <c r="J38" s="386">
        <f>G38*'Bill of Quantities'!$D$16</f>
        <v>1.3909434</v>
      </c>
      <c r="K38" s="386">
        <f>G38*'Bill of Quantities'!$D$18*'Bill of Quantities'!$D$20</f>
        <v>2.240556919</v>
      </c>
      <c r="L38" s="384" t="s">
        <v>598</v>
      </c>
      <c r="M38" s="388" t="s">
        <v>600</v>
      </c>
      <c r="N38" s="33"/>
      <c r="O38" s="547">
        <v>109.0</v>
      </c>
      <c r="P38" s="547">
        <v>108.0</v>
      </c>
      <c r="Q38" s="547">
        <v>146.0</v>
      </c>
      <c r="R38" s="547">
        <v>160.0</v>
      </c>
      <c r="S38" s="547">
        <v>144.0</v>
      </c>
      <c r="T38" s="547">
        <v>190.0</v>
      </c>
      <c r="U38" s="547">
        <v>210.0</v>
      </c>
      <c r="V38" s="547">
        <v>227.0</v>
      </c>
      <c r="W38" s="547">
        <v>235.0</v>
      </c>
      <c r="X38" s="547">
        <v>211.0</v>
      </c>
      <c r="Y38" s="547">
        <v>280.0</v>
      </c>
      <c r="Z38" s="547">
        <v>281.0</v>
      </c>
      <c r="AA38" s="547">
        <v>277.0</v>
      </c>
      <c r="AB38" s="547">
        <v>189.0</v>
      </c>
      <c r="AC38" s="547">
        <v>248.0</v>
      </c>
      <c r="AD38" s="33"/>
      <c r="AE38" s="33"/>
      <c r="AF38" s="33"/>
      <c r="AG38" s="33"/>
      <c r="AH38" s="33">
        <f t="shared" si="5"/>
        <v>218</v>
      </c>
      <c r="AI38" s="33">
        <f t="shared" si="6"/>
        <v>108</v>
      </c>
      <c r="AJ38" s="33">
        <f t="shared" si="7"/>
        <v>146</v>
      </c>
      <c r="AK38" s="33">
        <f t="shared" si="8"/>
        <v>0</v>
      </c>
      <c r="AL38" s="33">
        <f t="shared" si="9"/>
        <v>144</v>
      </c>
      <c r="AM38" s="33">
        <f t="shared" si="10"/>
        <v>190</v>
      </c>
      <c r="AN38" s="33">
        <f t="shared" si="11"/>
        <v>210</v>
      </c>
      <c r="AO38" s="33">
        <f t="shared" si="12"/>
        <v>0</v>
      </c>
      <c r="AP38" s="33">
        <f t="shared" si="13"/>
        <v>0</v>
      </c>
      <c r="AQ38" s="33">
        <f t="shared" si="14"/>
        <v>0</v>
      </c>
      <c r="AR38" s="33">
        <f t="shared" si="15"/>
        <v>280</v>
      </c>
      <c r="AS38" s="33">
        <f t="shared" si="16"/>
        <v>281</v>
      </c>
      <c r="AT38" s="33">
        <f t="shared" si="17"/>
        <v>0</v>
      </c>
      <c r="AU38" s="33">
        <f t="shared" si="18"/>
        <v>378</v>
      </c>
      <c r="AV38" s="33">
        <f t="shared" si="19"/>
        <v>248</v>
      </c>
      <c r="AW38" s="33">
        <f t="shared" si="20"/>
        <v>0</v>
      </c>
      <c r="AX38" s="33">
        <f t="shared" si="21"/>
        <v>0</v>
      </c>
      <c r="AY38" s="33">
        <f t="shared" si="22"/>
        <v>0</v>
      </c>
    </row>
    <row r="39">
      <c r="A39" s="383">
        <f t="shared" si="1"/>
        <v>380</v>
      </c>
      <c r="B39" s="384" t="s">
        <v>48</v>
      </c>
      <c r="C39" s="384" t="str">
        <f t="shared" si="2"/>
        <v>Timber Back Batten 22 x 46 x 3050</v>
      </c>
      <c r="D39" s="385">
        <v>22.0</v>
      </c>
      <c r="E39" s="385">
        <v>46.0</v>
      </c>
      <c r="F39" s="385">
        <v>3050.0</v>
      </c>
      <c r="G39" s="386">
        <f t="shared" si="3"/>
        <v>0.0030866</v>
      </c>
      <c r="H39" s="387">
        <f t="shared" si="4"/>
        <v>1.172908</v>
      </c>
      <c r="I39" s="386"/>
      <c r="J39" s="386">
        <f>G39*'Bill of Quantities'!$D$16</f>
        <v>1.7315826</v>
      </c>
      <c r="K39" s="386">
        <f>G39*'Bill of Quantities'!$D$18*'Bill of Quantities'!$D$20</f>
        <v>2.789264735</v>
      </c>
      <c r="L39" s="384" t="s">
        <v>598</v>
      </c>
      <c r="M39" s="388" t="s">
        <v>600</v>
      </c>
      <c r="N39" s="33"/>
      <c r="O39" s="547">
        <v>16.0</v>
      </c>
      <c r="P39" s="547">
        <v>32.0</v>
      </c>
      <c r="Q39" s="547">
        <v>32.0</v>
      </c>
      <c r="R39" s="547">
        <v>40.0</v>
      </c>
      <c r="S39" s="547">
        <v>32.0</v>
      </c>
      <c r="T39" s="547">
        <v>32.0</v>
      </c>
      <c r="U39" s="547">
        <v>32.0</v>
      </c>
      <c r="V39" s="547">
        <v>32.0</v>
      </c>
      <c r="W39" s="547">
        <v>32.0</v>
      </c>
      <c r="X39" s="547">
        <v>40.0</v>
      </c>
      <c r="Y39" s="547">
        <v>28.0</v>
      </c>
      <c r="Z39" s="547">
        <v>44.0</v>
      </c>
      <c r="AA39" s="547">
        <v>36.0</v>
      </c>
      <c r="AB39" s="547">
        <v>36.0</v>
      </c>
      <c r="AC39" s="547">
        <v>44.0</v>
      </c>
      <c r="AD39" s="33"/>
      <c r="AE39" s="33"/>
      <c r="AF39" s="33"/>
      <c r="AG39" s="33"/>
      <c r="AH39" s="33">
        <f t="shared" si="5"/>
        <v>32</v>
      </c>
      <c r="AI39" s="33">
        <f t="shared" si="6"/>
        <v>32</v>
      </c>
      <c r="AJ39" s="33">
        <f t="shared" si="7"/>
        <v>32</v>
      </c>
      <c r="AK39" s="33">
        <f t="shared" si="8"/>
        <v>0</v>
      </c>
      <c r="AL39" s="33">
        <f t="shared" si="9"/>
        <v>32</v>
      </c>
      <c r="AM39" s="33">
        <f t="shared" si="10"/>
        <v>32</v>
      </c>
      <c r="AN39" s="33">
        <f t="shared" si="11"/>
        <v>32</v>
      </c>
      <c r="AO39" s="33">
        <f t="shared" si="12"/>
        <v>0</v>
      </c>
      <c r="AP39" s="33">
        <f t="shared" si="13"/>
        <v>0</v>
      </c>
      <c r="AQ39" s="33">
        <f t="shared" si="14"/>
        <v>0</v>
      </c>
      <c r="AR39" s="33">
        <f t="shared" si="15"/>
        <v>28</v>
      </c>
      <c r="AS39" s="33">
        <f t="shared" si="16"/>
        <v>44</v>
      </c>
      <c r="AT39" s="33">
        <f t="shared" si="17"/>
        <v>0</v>
      </c>
      <c r="AU39" s="33">
        <f t="shared" si="18"/>
        <v>72</v>
      </c>
      <c r="AV39" s="33">
        <f t="shared" si="19"/>
        <v>44</v>
      </c>
      <c r="AW39" s="33">
        <f t="shared" si="20"/>
        <v>0</v>
      </c>
      <c r="AX39" s="33">
        <f t="shared" si="21"/>
        <v>0</v>
      </c>
      <c r="AY39" s="33">
        <f t="shared" si="22"/>
        <v>0</v>
      </c>
    </row>
    <row r="40">
      <c r="A40" s="390">
        <f t="shared" si="1"/>
        <v>3266</v>
      </c>
      <c r="B40" s="391" t="s">
        <v>48</v>
      </c>
      <c r="C40" s="391" t="str">
        <f t="shared" si="2"/>
        <v>Timber Tongue Groove Plank  22 x 96 x 2450</v>
      </c>
      <c r="D40" s="392">
        <v>22.0</v>
      </c>
      <c r="E40" s="392">
        <v>96.0</v>
      </c>
      <c r="F40" s="392">
        <v>2450.0</v>
      </c>
      <c r="G40" s="393">
        <f t="shared" si="3"/>
        <v>0.0051744</v>
      </c>
      <c r="H40" s="394">
        <f t="shared" si="4"/>
        <v>16.8995904</v>
      </c>
      <c r="I40" s="393"/>
      <c r="J40" s="393">
        <f>G40*'Bill of Quantities'!$D$16</f>
        <v>2.9028384</v>
      </c>
      <c r="K40" s="393">
        <f>G40*'Bill of Quantities'!$D$18*'Bill of Quantities'!$D$20</f>
        <v>4.675944874</v>
      </c>
      <c r="L40" s="391" t="s">
        <v>598</v>
      </c>
      <c r="M40" s="395" t="s">
        <v>727</v>
      </c>
      <c r="N40" s="33"/>
      <c r="O40" s="548">
        <v>104.0</v>
      </c>
      <c r="P40" s="548">
        <v>126.0</v>
      </c>
      <c r="Q40" s="548">
        <v>184.0</v>
      </c>
      <c r="R40" s="548">
        <v>198.0</v>
      </c>
      <c r="S40" s="547">
        <v>216.0</v>
      </c>
      <c r="T40" s="547">
        <v>288.0</v>
      </c>
      <c r="U40" s="547">
        <v>324.0</v>
      </c>
      <c r="V40" s="547">
        <v>360.0</v>
      </c>
      <c r="W40" s="548">
        <v>336.0</v>
      </c>
      <c r="X40" s="547">
        <f>411-54</f>
        <v>357</v>
      </c>
      <c r="Y40" s="548">
        <v>444.0</v>
      </c>
      <c r="Z40" s="548">
        <v>486.0</v>
      </c>
      <c r="AA40" s="548">
        <v>496.0</v>
      </c>
      <c r="AB40" s="548">
        <v>288.0</v>
      </c>
      <c r="AC40" s="548">
        <v>414.0</v>
      </c>
      <c r="AD40" s="33"/>
      <c r="AE40" s="33"/>
      <c r="AF40" s="33"/>
      <c r="AG40" s="33"/>
      <c r="AH40" s="33">
        <f t="shared" si="5"/>
        <v>208</v>
      </c>
      <c r="AI40" s="33">
        <f t="shared" si="6"/>
        <v>126</v>
      </c>
      <c r="AJ40" s="33">
        <f t="shared" si="7"/>
        <v>184</v>
      </c>
      <c r="AK40" s="33">
        <f t="shared" si="8"/>
        <v>0</v>
      </c>
      <c r="AL40" s="33">
        <f t="shared" si="9"/>
        <v>216</v>
      </c>
      <c r="AM40" s="33">
        <f t="shared" si="10"/>
        <v>288</v>
      </c>
      <c r="AN40" s="33">
        <f t="shared" si="11"/>
        <v>324</v>
      </c>
      <c r="AO40" s="33">
        <f t="shared" si="12"/>
        <v>0</v>
      </c>
      <c r="AP40" s="33">
        <f t="shared" si="13"/>
        <v>0</v>
      </c>
      <c r="AQ40" s="33">
        <f t="shared" si="14"/>
        <v>0</v>
      </c>
      <c r="AR40" s="33">
        <f t="shared" si="15"/>
        <v>444</v>
      </c>
      <c r="AS40" s="33">
        <f t="shared" si="16"/>
        <v>486</v>
      </c>
      <c r="AT40" s="33">
        <f t="shared" si="17"/>
        <v>0</v>
      </c>
      <c r="AU40" s="33">
        <f t="shared" si="18"/>
        <v>576</v>
      </c>
      <c r="AV40" s="33">
        <f t="shared" si="19"/>
        <v>414</v>
      </c>
      <c r="AW40" s="33">
        <f t="shared" si="20"/>
        <v>0</v>
      </c>
      <c r="AX40" s="33">
        <f t="shared" si="21"/>
        <v>0</v>
      </c>
      <c r="AY40" s="33">
        <f t="shared" si="22"/>
        <v>0</v>
      </c>
    </row>
    <row r="41">
      <c r="A41" s="397">
        <f t="shared" si="1"/>
        <v>786</v>
      </c>
      <c r="B41" s="398" t="s">
        <v>48</v>
      </c>
      <c r="C41" s="398" t="str">
        <f t="shared" si="2"/>
        <v>Timber Decking Plank  22 x 96 x 2450</v>
      </c>
      <c r="D41" s="399">
        <v>22.0</v>
      </c>
      <c r="E41" s="399">
        <v>96.0</v>
      </c>
      <c r="F41" s="399">
        <v>2450.0</v>
      </c>
      <c r="G41" s="400">
        <f t="shared" si="3"/>
        <v>0.0051744</v>
      </c>
      <c r="H41" s="401">
        <f t="shared" si="4"/>
        <v>4.0670784</v>
      </c>
      <c r="I41" s="400"/>
      <c r="J41" s="400">
        <f>G41*'Bill of Quantities'!$D$16</f>
        <v>2.9028384</v>
      </c>
      <c r="K41" s="400">
        <f>G41*'Bill of Quantities'!$D$18*'Bill of Quantities'!$D$20</f>
        <v>4.675944874</v>
      </c>
      <c r="L41" s="398" t="s">
        <v>598</v>
      </c>
      <c r="M41" s="402" t="s">
        <v>602</v>
      </c>
      <c r="N41" s="33"/>
      <c r="O41" s="548">
        <v>12.0</v>
      </c>
      <c r="P41" s="548">
        <v>18.0</v>
      </c>
      <c r="Q41" s="548">
        <v>18.0</v>
      </c>
      <c r="R41" s="548">
        <v>18.0</v>
      </c>
      <c r="S41" s="547">
        <v>0.0</v>
      </c>
      <c r="T41" s="547">
        <v>0.0</v>
      </c>
      <c r="U41" s="547">
        <v>0.0</v>
      </c>
      <c r="V41" s="547">
        <v>0.0</v>
      </c>
      <c r="W41" s="548">
        <v>24.0</v>
      </c>
      <c r="X41" s="548">
        <v>54.0</v>
      </c>
      <c r="Y41" s="548">
        <v>12.0</v>
      </c>
      <c r="Z41" s="548">
        <v>12.0</v>
      </c>
      <c r="AA41" s="548">
        <v>24.0</v>
      </c>
      <c r="AB41" s="548">
        <v>18.0</v>
      </c>
      <c r="AC41" s="548">
        <v>18.0</v>
      </c>
      <c r="AD41" s="35">
        <v>12.0</v>
      </c>
      <c r="AE41" s="35">
        <v>24.0</v>
      </c>
      <c r="AF41" s="35">
        <v>30.0</v>
      </c>
      <c r="AG41" s="35"/>
      <c r="AH41" s="33">
        <f t="shared" si="5"/>
        <v>24</v>
      </c>
      <c r="AI41" s="33">
        <f t="shared" si="6"/>
        <v>18</v>
      </c>
      <c r="AJ41" s="33">
        <f t="shared" si="7"/>
        <v>18</v>
      </c>
      <c r="AK41" s="33">
        <f t="shared" si="8"/>
        <v>0</v>
      </c>
      <c r="AL41" s="33">
        <f t="shared" si="9"/>
        <v>0</v>
      </c>
      <c r="AM41" s="33">
        <f t="shared" si="10"/>
        <v>0</v>
      </c>
      <c r="AN41" s="33">
        <f t="shared" si="11"/>
        <v>0</v>
      </c>
      <c r="AO41" s="33">
        <f t="shared" si="12"/>
        <v>0</v>
      </c>
      <c r="AP41" s="33">
        <f t="shared" si="13"/>
        <v>0</v>
      </c>
      <c r="AQ41" s="33">
        <f t="shared" si="14"/>
        <v>0</v>
      </c>
      <c r="AR41" s="33">
        <f t="shared" si="15"/>
        <v>12</v>
      </c>
      <c r="AS41" s="33">
        <f t="shared" si="16"/>
        <v>12</v>
      </c>
      <c r="AT41" s="33">
        <f t="shared" si="17"/>
        <v>0</v>
      </c>
      <c r="AU41" s="33">
        <f t="shared" si="18"/>
        <v>36</v>
      </c>
      <c r="AV41" s="33">
        <f t="shared" si="19"/>
        <v>18</v>
      </c>
      <c r="AW41" s="33">
        <f t="shared" si="20"/>
        <v>0</v>
      </c>
      <c r="AX41" s="33">
        <f t="shared" si="21"/>
        <v>288</v>
      </c>
      <c r="AY41" s="33">
        <f t="shared" si="22"/>
        <v>360</v>
      </c>
    </row>
    <row r="42">
      <c r="A42" s="404">
        <f t="shared" si="1"/>
        <v>2817</v>
      </c>
      <c r="B42" s="405" t="s">
        <v>48</v>
      </c>
      <c r="C42" s="405" t="str">
        <f t="shared" si="2"/>
        <v>Timber Shiplap Facade Plank 22 x 96 x 3050</v>
      </c>
      <c r="D42" s="406">
        <v>22.0</v>
      </c>
      <c r="E42" s="406">
        <v>96.0</v>
      </c>
      <c r="F42" s="406">
        <v>3050.0</v>
      </c>
      <c r="G42" s="407">
        <f t="shared" si="3"/>
        <v>0.0064416</v>
      </c>
      <c r="H42" s="408">
        <f t="shared" si="4"/>
        <v>18.1459872</v>
      </c>
      <c r="I42" s="407"/>
      <c r="J42" s="407">
        <f>G42*'Bill of Quantities'!$D$16</f>
        <v>3.6137376</v>
      </c>
      <c r="K42" s="407">
        <f>G42*'Bill of Quantities'!$D$18*'Bill of Quantities'!$D$20</f>
        <v>5.82107423</v>
      </c>
      <c r="L42" s="405" t="s">
        <v>598</v>
      </c>
      <c r="M42" s="409" t="s">
        <v>728</v>
      </c>
      <c r="N42" s="33"/>
      <c r="O42" s="547">
        <v>228.0</v>
      </c>
      <c r="P42" s="547">
        <v>258.0</v>
      </c>
      <c r="Q42" s="547">
        <v>314.0</v>
      </c>
      <c r="R42" s="547">
        <v>364.0</v>
      </c>
      <c r="S42" s="547">
        <v>170.0</v>
      </c>
      <c r="T42" s="547">
        <v>227.0</v>
      </c>
      <c r="U42" s="547">
        <v>254.0</v>
      </c>
      <c r="V42" s="547">
        <v>263.0</v>
      </c>
      <c r="W42" s="547">
        <v>295.0</v>
      </c>
      <c r="X42" s="547">
        <v>252.0</v>
      </c>
      <c r="Y42" s="547">
        <v>326.0</v>
      </c>
      <c r="Z42" s="547">
        <v>352.0</v>
      </c>
      <c r="AA42" s="547">
        <v>232.0</v>
      </c>
      <c r="AB42" s="547">
        <v>125.0</v>
      </c>
      <c r="AC42" s="547">
        <v>210.0</v>
      </c>
      <c r="AD42" s="33"/>
      <c r="AE42" s="33"/>
      <c r="AF42" s="33"/>
      <c r="AG42" s="33"/>
      <c r="AH42" s="33">
        <f t="shared" si="5"/>
        <v>456</v>
      </c>
      <c r="AI42" s="33">
        <f t="shared" si="6"/>
        <v>258</v>
      </c>
      <c r="AJ42" s="33">
        <f t="shared" si="7"/>
        <v>314</v>
      </c>
      <c r="AK42" s="33">
        <f t="shared" si="8"/>
        <v>0</v>
      </c>
      <c r="AL42" s="33">
        <f t="shared" si="9"/>
        <v>170</v>
      </c>
      <c r="AM42" s="33">
        <f t="shared" si="10"/>
        <v>227</v>
      </c>
      <c r="AN42" s="33">
        <f t="shared" si="11"/>
        <v>254</v>
      </c>
      <c r="AO42" s="33">
        <f t="shared" si="12"/>
        <v>0</v>
      </c>
      <c r="AP42" s="33">
        <f t="shared" si="13"/>
        <v>0</v>
      </c>
      <c r="AQ42" s="33">
        <f t="shared" si="14"/>
        <v>0</v>
      </c>
      <c r="AR42" s="33">
        <f t="shared" si="15"/>
        <v>326</v>
      </c>
      <c r="AS42" s="33">
        <f t="shared" si="16"/>
        <v>352</v>
      </c>
      <c r="AT42" s="33">
        <f t="shared" si="17"/>
        <v>0</v>
      </c>
      <c r="AU42" s="33">
        <f t="shared" si="18"/>
        <v>250</v>
      </c>
      <c r="AV42" s="33">
        <f t="shared" si="19"/>
        <v>210</v>
      </c>
      <c r="AW42" s="33">
        <f t="shared" si="20"/>
        <v>0</v>
      </c>
      <c r="AX42" s="33">
        <f t="shared" si="21"/>
        <v>0</v>
      </c>
      <c r="AY42" s="33">
        <f t="shared" si="22"/>
        <v>0</v>
      </c>
    </row>
    <row r="43">
      <c r="A43" s="404">
        <f t="shared" si="1"/>
        <v>1312</v>
      </c>
      <c r="B43" s="405" t="s">
        <v>48</v>
      </c>
      <c r="C43" s="405" t="str">
        <f t="shared" si="2"/>
        <v>Timber Shiplap Facade Plank 22 x 96 x 3650</v>
      </c>
      <c r="D43" s="406">
        <v>22.0</v>
      </c>
      <c r="E43" s="406">
        <v>96.0</v>
      </c>
      <c r="F43" s="406">
        <v>3650.0</v>
      </c>
      <c r="G43" s="407">
        <f t="shared" si="3"/>
        <v>0.0077088</v>
      </c>
      <c r="H43" s="408">
        <f t="shared" si="4"/>
        <v>10.1139456</v>
      </c>
      <c r="I43" s="407"/>
      <c r="J43" s="407">
        <f>G43*'Bill of Quantities'!$D$16</f>
        <v>4.3246368</v>
      </c>
      <c r="K43" s="407">
        <f>G43*'Bill of Quantities'!$D$18*'Bill of Quantities'!$D$20</f>
        <v>6.966203587</v>
      </c>
      <c r="L43" s="405" t="s">
        <v>598</v>
      </c>
      <c r="M43" s="409" t="s">
        <v>728</v>
      </c>
      <c r="N43" s="33"/>
      <c r="O43" s="547">
        <v>0.0</v>
      </c>
      <c r="P43" s="547">
        <v>0.0</v>
      </c>
      <c r="Q43" s="547">
        <v>0.0</v>
      </c>
      <c r="R43" s="547">
        <v>0.0</v>
      </c>
      <c r="S43" s="548">
        <v>144.0</v>
      </c>
      <c r="T43" s="548">
        <v>144.0</v>
      </c>
      <c r="U43" s="548">
        <v>144.0</v>
      </c>
      <c r="V43" s="548">
        <v>144.0</v>
      </c>
      <c r="W43" s="548">
        <v>144.0</v>
      </c>
      <c r="X43" s="548">
        <v>176.0</v>
      </c>
      <c r="Y43" s="548">
        <v>176.0</v>
      </c>
      <c r="Z43" s="548">
        <v>176.0</v>
      </c>
      <c r="AA43" s="547">
        <f>116*2</f>
        <v>232</v>
      </c>
      <c r="AB43" s="548">
        <v>176.0</v>
      </c>
      <c r="AC43" s="548">
        <v>176.0</v>
      </c>
      <c r="AD43" s="33"/>
      <c r="AE43" s="33"/>
      <c r="AF43" s="33"/>
      <c r="AG43" s="33"/>
      <c r="AH43" s="33">
        <f t="shared" si="5"/>
        <v>0</v>
      </c>
      <c r="AI43" s="33">
        <f t="shared" si="6"/>
        <v>0</v>
      </c>
      <c r="AJ43" s="33">
        <f t="shared" si="7"/>
        <v>0</v>
      </c>
      <c r="AK43" s="33">
        <f t="shared" si="8"/>
        <v>0</v>
      </c>
      <c r="AL43" s="33">
        <f t="shared" si="9"/>
        <v>144</v>
      </c>
      <c r="AM43" s="33">
        <f t="shared" si="10"/>
        <v>144</v>
      </c>
      <c r="AN43" s="33">
        <f t="shared" si="11"/>
        <v>144</v>
      </c>
      <c r="AO43" s="33">
        <f t="shared" si="12"/>
        <v>0</v>
      </c>
      <c r="AP43" s="33">
        <f t="shared" si="13"/>
        <v>0</v>
      </c>
      <c r="AQ43" s="33">
        <f t="shared" si="14"/>
        <v>0</v>
      </c>
      <c r="AR43" s="33">
        <f t="shared" si="15"/>
        <v>176</v>
      </c>
      <c r="AS43" s="33">
        <f t="shared" si="16"/>
        <v>176</v>
      </c>
      <c r="AT43" s="33">
        <f t="shared" si="17"/>
        <v>0</v>
      </c>
      <c r="AU43" s="33">
        <f t="shared" si="18"/>
        <v>352</v>
      </c>
      <c r="AV43" s="33">
        <f t="shared" si="19"/>
        <v>176</v>
      </c>
      <c r="AW43" s="33">
        <f t="shared" si="20"/>
        <v>0</v>
      </c>
      <c r="AX43" s="33">
        <f t="shared" si="21"/>
        <v>0</v>
      </c>
      <c r="AY43" s="33">
        <f t="shared" si="22"/>
        <v>0</v>
      </c>
    </row>
    <row r="44">
      <c r="A44" s="549">
        <f t="shared" si="1"/>
        <v>180</v>
      </c>
      <c r="B44" s="405" t="s">
        <v>48</v>
      </c>
      <c r="C44" s="405" t="str">
        <f t="shared" si="2"/>
        <v>Timber Shiplap Facade Plank 22 x 96 x 3950</v>
      </c>
      <c r="D44" s="550">
        <v>22.0</v>
      </c>
      <c r="E44" s="550">
        <v>96.0</v>
      </c>
      <c r="F44" s="406">
        <v>3950.0</v>
      </c>
      <c r="G44" s="407">
        <f t="shared" si="3"/>
        <v>0.0083424</v>
      </c>
      <c r="H44" s="407">
        <f t="shared" si="4"/>
        <v>1.501632</v>
      </c>
      <c r="I44" s="405"/>
      <c r="J44" s="407">
        <f>G44*'Bill of Quantities'!$D$16</f>
        <v>4.6800864</v>
      </c>
      <c r="K44" s="407">
        <f>G44*'Bill of Quantities'!$D$18*'Bill of Quantities'!$D$20</f>
        <v>7.538768266</v>
      </c>
      <c r="L44" s="405" t="s">
        <v>598</v>
      </c>
      <c r="M44" s="551" t="s">
        <v>728</v>
      </c>
      <c r="N44" s="33"/>
      <c r="O44" s="547">
        <v>0.0</v>
      </c>
      <c r="P44" s="547">
        <v>0.0</v>
      </c>
      <c r="Q44" s="547">
        <v>0.0</v>
      </c>
      <c r="R44" s="547">
        <v>0.0</v>
      </c>
      <c r="S44" s="547">
        <v>0.0</v>
      </c>
      <c r="T44" s="547">
        <v>0.0</v>
      </c>
      <c r="U44" s="547">
        <v>0.0</v>
      </c>
      <c r="V44" s="547">
        <v>0.0</v>
      </c>
      <c r="W44" s="547">
        <v>0.0</v>
      </c>
      <c r="X44" s="547">
        <v>0.0</v>
      </c>
      <c r="Y44" s="547">
        <v>0.0</v>
      </c>
      <c r="Z44" s="547">
        <v>0.0</v>
      </c>
      <c r="AA44" s="547">
        <v>0.0</v>
      </c>
      <c r="AB44" s="548">
        <v>60.0</v>
      </c>
      <c r="AC44" s="548">
        <v>60.0</v>
      </c>
      <c r="AD44" s="33"/>
      <c r="AE44" s="33"/>
      <c r="AF44" s="33"/>
      <c r="AG44" s="33"/>
      <c r="AH44" s="33">
        <f t="shared" si="5"/>
        <v>0</v>
      </c>
      <c r="AI44" s="33">
        <f t="shared" si="6"/>
        <v>0</v>
      </c>
      <c r="AJ44" s="33">
        <f t="shared" si="7"/>
        <v>0</v>
      </c>
      <c r="AK44" s="33">
        <f t="shared" si="8"/>
        <v>0</v>
      </c>
      <c r="AL44" s="33">
        <f t="shared" si="9"/>
        <v>0</v>
      </c>
      <c r="AM44" s="33">
        <f t="shared" si="10"/>
        <v>0</v>
      </c>
      <c r="AN44" s="33">
        <f t="shared" si="11"/>
        <v>0</v>
      </c>
      <c r="AO44" s="33">
        <f t="shared" si="12"/>
        <v>0</v>
      </c>
      <c r="AP44" s="33">
        <f t="shared" si="13"/>
        <v>0</v>
      </c>
      <c r="AQ44" s="33">
        <f t="shared" si="14"/>
        <v>0</v>
      </c>
      <c r="AR44" s="33">
        <f t="shared" si="15"/>
        <v>0</v>
      </c>
      <c r="AS44" s="33">
        <f t="shared" si="16"/>
        <v>0</v>
      </c>
      <c r="AT44" s="33">
        <f t="shared" si="17"/>
        <v>0</v>
      </c>
      <c r="AU44" s="33">
        <f t="shared" si="18"/>
        <v>120</v>
      </c>
      <c r="AV44" s="33">
        <f t="shared" si="19"/>
        <v>60</v>
      </c>
      <c r="AW44" s="33">
        <f t="shared" si="20"/>
        <v>0</v>
      </c>
      <c r="AX44" s="33">
        <f t="shared" si="21"/>
        <v>0</v>
      </c>
      <c r="AY44" s="33">
        <f t="shared" si="22"/>
        <v>0</v>
      </c>
    </row>
    <row r="45">
      <c r="A45" s="411">
        <f t="shared" si="1"/>
        <v>125</v>
      </c>
      <c r="B45" s="412" t="s">
        <v>48</v>
      </c>
      <c r="C45" s="412" t="str">
        <f t="shared" si="2"/>
        <v>Timber Fascia Board 22 x 146 x 5450</v>
      </c>
      <c r="D45" s="413">
        <v>22.0</v>
      </c>
      <c r="E45" s="413">
        <v>146.0</v>
      </c>
      <c r="F45" s="413">
        <v>5450.0</v>
      </c>
      <c r="G45" s="414">
        <f t="shared" si="3"/>
        <v>0.0175054</v>
      </c>
      <c r="H45" s="415">
        <f t="shared" si="4"/>
        <v>2.188175</v>
      </c>
      <c r="I45" s="414"/>
      <c r="J45" s="414">
        <f>G45*'Bill of Quantities'!$D$16</f>
        <v>9.8205294</v>
      </c>
      <c r="K45" s="414">
        <f>G45*'Bill of Quantities'!$D$18*'Bill of Quantities'!$D$20</f>
        <v>15.81908731</v>
      </c>
      <c r="L45" s="412" t="s">
        <v>598</v>
      </c>
      <c r="M45" s="416" t="s">
        <v>582</v>
      </c>
      <c r="N45" s="33"/>
      <c r="O45" s="548">
        <v>5.0</v>
      </c>
      <c r="P45" s="548">
        <v>5.0</v>
      </c>
      <c r="Q45" s="548">
        <v>6.0</v>
      </c>
      <c r="R45" s="548">
        <v>7.0</v>
      </c>
      <c r="S45" s="548">
        <v>10.0</v>
      </c>
      <c r="T45" s="548">
        <v>12.0</v>
      </c>
      <c r="U45" s="548">
        <v>13.0</v>
      </c>
      <c r="V45" s="548">
        <v>14.0</v>
      </c>
      <c r="W45" s="548">
        <v>14.0</v>
      </c>
      <c r="X45" s="548">
        <v>15.0</v>
      </c>
      <c r="Y45" s="548">
        <v>16.0</v>
      </c>
      <c r="Z45" s="548">
        <v>17.0</v>
      </c>
      <c r="AA45" s="548">
        <v>14.0</v>
      </c>
      <c r="AB45" s="548">
        <v>11.0</v>
      </c>
      <c r="AC45" s="548">
        <v>14.0</v>
      </c>
      <c r="AD45" s="33"/>
      <c r="AE45" s="33"/>
      <c r="AF45" s="33"/>
      <c r="AG45" s="33"/>
      <c r="AH45" s="33">
        <f t="shared" si="5"/>
        <v>10</v>
      </c>
      <c r="AI45" s="33">
        <f t="shared" si="6"/>
        <v>5</v>
      </c>
      <c r="AJ45" s="33">
        <f t="shared" si="7"/>
        <v>6</v>
      </c>
      <c r="AK45" s="33">
        <f t="shared" si="8"/>
        <v>0</v>
      </c>
      <c r="AL45" s="33">
        <f t="shared" si="9"/>
        <v>10</v>
      </c>
      <c r="AM45" s="33">
        <f t="shared" si="10"/>
        <v>12</v>
      </c>
      <c r="AN45" s="33">
        <f t="shared" si="11"/>
        <v>13</v>
      </c>
      <c r="AO45" s="33">
        <f t="shared" si="12"/>
        <v>0</v>
      </c>
      <c r="AP45" s="33">
        <f t="shared" si="13"/>
        <v>0</v>
      </c>
      <c r="AQ45" s="33">
        <f t="shared" si="14"/>
        <v>0</v>
      </c>
      <c r="AR45" s="33">
        <f t="shared" si="15"/>
        <v>16</v>
      </c>
      <c r="AS45" s="33">
        <f t="shared" si="16"/>
        <v>17</v>
      </c>
      <c r="AT45" s="33">
        <f t="shared" si="17"/>
        <v>0</v>
      </c>
      <c r="AU45" s="33">
        <f t="shared" si="18"/>
        <v>22</v>
      </c>
      <c r="AV45" s="33">
        <f t="shared" si="19"/>
        <v>14</v>
      </c>
      <c r="AW45" s="33">
        <f t="shared" si="20"/>
        <v>0</v>
      </c>
      <c r="AX45" s="33">
        <f t="shared" si="21"/>
        <v>0</v>
      </c>
      <c r="AY45" s="33">
        <f t="shared" si="22"/>
        <v>0</v>
      </c>
    </row>
    <row r="46">
      <c r="A46" s="411">
        <f t="shared" si="1"/>
        <v>159</v>
      </c>
      <c r="B46" s="412" t="s">
        <v>48</v>
      </c>
      <c r="C46" s="412" t="str">
        <f t="shared" si="2"/>
        <v>Timber Fascia Board 22 x 196 x 5450</v>
      </c>
      <c r="D46" s="413">
        <v>22.0</v>
      </c>
      <c r="E46" s="413">
        <v>196.0</v>
      </c>
      <c r="F46" s="413">
        <v>5450.0</v>
      </c>
      <c r="G46" s="414">
        <f t="shared" si="3"/>
        <v>0.0235004</v>
      </c>
      <c r="H46" s="415">
        <f t="shared" si="4"/>
        <v>3.7365636</v>
      </c>
      <c r="I46" s="414"/>
      <c r="J46" s="414">
        <f>G46*'Bill of Quantities'!$D$16</f>
        <v>13.1837244</v>
      </c>
      <c r="K46" s="414">
        <f>G46*'Bill of Quantities'!$D$18*'Bill of Quantities'!$D$20</f>
        <v>21.23658297</v>
      </c>
      <c r="L46" s="412" t="s">
        <v>598</v>
      </c>
      <c r="M46" s="416" t="s">
        <v>582</v>
      </c>
      <c r="N46" s="33"/>
      <c r="O46" s="33">
        <v>6.0</v>
      </c>
      <c r="P46" s="33">
        <v>7.0</v>
      </c>
      <c r="Q46" s="33">
        <v>9.0</v>
      </c>
      <c r="R46" s="33">
        <v>8.0</v>
      </c>
      <c r="S46" s="33">
        <v>13.0</v>
      </c>
      <c r="T46" s="33">
        <v>15.0</v>
      </c>
      <c r="U46" s="33">
        <v>16.0</v>
      </c>
      <c r="V46" s="33">
        <v>21.0</v>
      </c>
      <c r="W46" s="33">
        <v>21.0</v>
      </c>
      <c r="X46" s="33">
        <v>17.0</v>
      </c>
      <c r="Y46" s="33">
        <v>16.0</v>
      </c>
      <c r="Z46" s="33">
        <v>17.0</v>
      </c>
      <c r="AA46" s="33">
        <v>19.0</v>
      </c>
      <c r="AB46" s="33">
        <v>16.0</v>
      </c>
      <c r="AC46" s="33">
        <v>22.0</v>
      </c>
      <c r="AD46" s="33"/>
      <c r="AE46" s="33"/>
      <c r="AF46" s="33"/>
      <c r="AG46" s="33"/>
      <c r="AH46" s="33">
        <f t="shared" si="5"/>
        <v>12</v>
      </c>
      <c r="AI46" s="33">
        <f t="shared" si="6"/>
        <v>7</v>
      </c>
      <c r="AJ46" s="33">
        <f t="shared" si="7"/>
        <v>9</v>
      </c>
      <c r="AK46" s="33">
        <f t="shared" si="8"/>
        <v>0</v>
      </c>
      <c r="AL46" s="33">
        <f t="shared" si="9"/>
        <v>13</v>
      </c>
      <c r="AM46" s="33">
        <f t="shared" si="10"/>
        <v>15</v>
      </c>
      <c r="AN46" s="33">
        <f t="shared" si="11"/>
        <v>16</v>
      </c>
      <c r="AO46" s="33">
        <f t="shared" si="12"/>
        <v>0</v>
      </c>
      <c r="AP46" s="33">
        <f t="shared" si="13"/>
        <v>0</v>
      </c>
      <c r="AQ46" s="33">
        <f t="shared" si="14"/>
        <v>0</v>
      </c>
      <c r="AR46" s="33">
        <f t="shared" si="15"/>
        <v>16</v>
      </c>
      <c r="AS46" s="33">
        <f t="shared" si="16"/>
        <v>17</v>
      </c>
      <c r="AT46" s="33">
        <f t="shared" si="17"/>
        <v>0</v>
      </c>
      <c r="AU46" s="33">
        <f t="shared" si="18"/>
        <v>32</v>
      </c>
      <c r="AV46" s="33">
        <f t="shared" si="19"/>
        <v>22</v>
      </c>
      <c r="AW46" s="33">
        <f t="shared" si="20"/>
        <v>0</v>
      </c>
      <c r="AX46" s="33">
        <f t="shared" si="21"/>
        <v>0</v>
      </c>
      <c r="AY46" s="33">
        <f t="shared" si="22"/>
        <v>0</v>
      </c>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row>
    <row r="48">
      <c r="A48" s="425" t="s">
        <v>605</v>
      </c>
      <c r="B48" s="426"/>
      <c r="C48" s="426"/>
      <c r="D48" s="426"/>
      <c r="E48" s="426"/>
      <c r="F48" s="426"/>
      <c r="G48" s="427"/>
      <c r="H48" s="428">
        <f>SUM(H29:H47)</f>
        <v>110.3308056</v>
      </c>
      <c r="I48" s="429" t="s">
        <v>547</v>
      </c>
      <c r="J48" s="430"/>
      <c r="K48" s="430"/>
      <c r="L48" s="426"/>
      <c r="M48" s="426"/>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row>
    <row r="53">
      <c r="A53" s="57" t="s">
        <v>729</v>
      </c>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row>
    <row r="54">
      <c r="A54" s="35" t="s">
        <v>730</v>
      </c>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row>
    <row r="55">
      <c r="A55" s="35">
        <v>2.0</v>
      </c>
      <c r="B55" s="33">
        <v>25.0</v>
      </c>
      <c r="C55" s="35" t="s">
        <v>228</v>
      </c>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row>
    <row r="56">
      <c r="A56" s="35">
        <v>1.0</v>
      </c>
      <c r="B56" s="33">
        <v>31.0</v>
      </c>
      <c r="C56" s="35" t="s">
        <v>711</v>
      </c>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row>
    <row r="57">
      <c r="A57" s="35">
        <v>1.0</v>
      </c>
      <c r="B57" s="33">
        <v>43.0</v>
      </c>
      <c r="C57" s="35" t="s">
        <v>712</v>
      </c>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row>
    <row r="58">
      <c r="A58" s="113">
        <v>0.0</v>
      </c>
      <c r="B58" s="33">
        <v>46.0</v>
      </c>
      <c r="C58" s="35" t="s">
        <v>713</v>
      </c>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row>
    <row r="59">
      <c r="A59" s="35">
        <v>1.0</v>
      </c>
      <c r="B59" s="35">
        <v>46.0</v>
      </c>
      <c r="C59" s="35" t="s">
        <v>714</v>
      </c>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row>
    <row r="60">
      <c r="A60" s="35">
        <v>1.0</v>
      </c>
      <c r="B60" s="35">
        <v>61.0</v>
      </c>
      <c r="C60" s="35" t="s">
        <v>715</v>
      </c>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row>
    <row r="61">
      <c r="A61" s="35">
        <v>1.0</v>
      </c>
      <c r="B61" s="35">
        <v>69.0</v>
      </c>
      <c r="C61" s="35" t="s">
        <v>716</v>
      </c>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row>
    <row r="62">
      <c r="A62" s="113">
        <v>0.0</v>
      </c>
      <c r="B62" s="35">
        <v>76.0</v>
      </c>
      <c r="C62" s="35" t="s">
        <v>717</v>
      </c>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row>
    <row r="63">
      <c r="A63" s="113">
        <v>0.0</v>
      </c>
      <c r="B63" s="35">
        <v>76.0</v>
      </c>
      <c r="C63" s="35" t="s">
        <v>718</v>
      </c>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row>
    <row r="64">
      <c r="A64" s="35">
        <v>1.0</v>
      </c>
      <c r="B64" s="33">
        <v>87.0</v>
      </c>
      <c r="C64" s="35" t="s">
        <v>719</v>
      </c>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row>
    <row r="65">
      <c r="A65" s="35">
        <v>1.0</v>
      </c>
      <c r="B65" s="33">
        <v>96.0</v>
      </c>
      <c r="C65" s="35" t="s">
        <v>720</v>
      </c>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row>
    <row r="66">
      <c r="A66" s="35">
        <v>1.0</v>
      </c>
      <c r="B66" s="33">
        <v>105.0</v>
      </c>
      <c r="C66" s="35" t="s">
        <v>721</v>
      </c>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row>
    <row r="67">
      <c r="A67" s="113">
        <v>0.0</v>
      </c>
      <c r="B67" s="33">
        <v>109.0</v>
      </c>
      <c r="C67" s="35" t="s">
        <v>722</v>
      </c>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row>
    <row r="68">
      <c r="A68" s="35">
        <v>2.0</v>
      </c>
      <c r="B68" s="33">
        <v>64.0</v>
      </c>
      <c r="C68" s="35" t="s">
        <v>723</v>
      </c>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row>
    <row r="69">
      <c r="A69" s="35">
        <v>1.0</v>
      </c>
      <c r="B69" s="33">
        <v>91.0</v>
      </c>
      <c r="C69" s="35" t="s">
        <v>724</v>
      </c>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row>
    <row r="70">
      <c r="A70" s="113">
        <v>0.0</v>
      </c>
      <c r="B70" s="195">
        <v>2.9768</v>
      </c>
      <c r="C70" s="35" t="s">
        <v>194</v>
      </c>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row>
    <row r="71">
      <c r="A71" s="35">
        <v>12.0</v>
      </c>
      <c r="B71" s="195">
        <v>5.963364000000001</v>
      </c>
      <c r="C71" s="35" t="s">
        <v>199</v>
      </c>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row>
    <row r="72">
      <c r="A72" s="35">
        <v>12.0</v>
      </c>
      <c r="B72" s="195">
        <v>7.455426</v>
      </c>
      <c r="C72" s="35" t="s">
        <v>202</v>
      </c>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row>
    <row r="73">
      <c r="A73" s="547"/>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row>
    <row r="74">
      <c r="A74" s="548" t="s">
        <v>731</v>
      </c>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row>
    <row r="75">
      <c r="A75" s="341" t="s">
        <v>596</v>
      </c>
      <c r="B75" s="342"/>
      <c r="C75" s="342"/>
      <c r="D75" s="343" t="s">
        <v>457</v>
      </c>
      <c r="E75" s="342"/>
      <c r="F75" s="342"/>
      <c r="G75" s="344"/>
      <c r="H75" s="345"/>
      <c r="I75" s="345"/>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row>
    <row r="76">
      <c r="A76" s="348" t="s">
        <v>295</v>
      </c>
      <c r="B76" s="349" t="s">
        <v>19</v>
      </c>
      <c r="C76" s="350" t="s">
        <v>462</v>
      </c>
      <c r="D76" s="350" t="s">
        <v>463</v>
      </c>
      <c r="E76" s="350" t="s">
        <v>464</v>
      </c>
      <c r="F76" s="350" t="s">
        <v>465</v>
      </c>
      <c r="G76" s="351" t="s">
        <v>466</v>
      </c>
      <c r="H76" s="352" t="s">
        <v>597</v>
      </c>
      <c r="I76" s="352"/>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row>
    <row r="77">
      <c r="A77" s="552">
        <v>600.0</v>
      </c>
      <c r="B77" s="356" t="s">
        <v>48</v>
      </c>
      <c r="C77" s="356" t="s">
        <v>732</v>
      </c>
      <c r="D77" s="357">
        <v>46.0</v>
      </c>
      <c r="E77" s="357">
        <v>71.0</v>
      </c>
      <c r="F77" s="357">
        <v>2450.0</v>
      </c>
      <c r="G77" s="358">
        <f t="shared" ref="G77:G95" si="23">D77*E77*F77*0.000000001</f>
        <v>0.0080017</v>
      </c>
      <c r="H77" s="359">
        <f t="shared" ref="H77:H95" si="24">A77*G77</f>
        <v>4.80102</v>
      </c>
      <c r="I77" s="358"/>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row>
    <row r="78">
      <c r="A78" s="552">
        <v>900.0</v>
      </c>
      <c r="B78" s="356" t="s">
        <v>48</v>
      </c>
      <c r="C78" s="356" t="s">
        <v>733</v>
      </c>
      <c r="D78" s="357">
        <v>46.0</v>
      </c>
      <c r="E78" s="357">
        <v>71.0</v>
      </c>
      <c r="F78" s="357">
        <v>3050.0</v>
      </c>
      <c r="G78" s="358">
        <f t="shared" si="23"/>
        <v>0.0099613</v>
      </c>
      <c r="H78" s="359">
        <f t="shared" si="24"/>
        <v>8.96517</v>
      </c>
      <c r="I78" s="358"/>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row>
    <row r="79">
      <c r="A79" s="552">
        <v>600.0</v>
      </c>
      <c r="B79" s="356" t="s">
        <v>48</v>
      </c>
      <c r="C79" s="356" t="s">
        <v>734</v>
      </c>
      <c r="D79" s="357">
        <v>46.0</v>
      </c>
      <c r="E79" s="357">
        <v>71.0</v>
      </c>
      <c r="F79" s="357">
        <v>3650.0</v>
      </c>
      <c r="G79" s="358">
        <f t="shared" si="23"/>
        <v>0.0119209</v>
      </c>
      <c r="H79" s="359">
        <f t="shared" si="24"/>
        <v>7.15254</v>
      </c>
      <c r="I79" s="358"/>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row>
    <row r="80">
      <c r="A80" s="553">
        <v>600.0</v>
      </c>
      <c r="B80" s="363" t="s">
        <v>48</v>
      </c>
      <c r="C80" s="364" t="s">
        <v>735</v>
      </c>
      <c r="D80" s="363">
        <v>46.0</v>
      </c>
      <c r="E80" s="363">
        <v>96.0</v>
      </c>
      <c r="F80" s="363">
        <v>2450.0</v>
      </c>
      <c r="G80" s="365">
        <f t="shared" si="23"/>
        <v>0.0108192</v>
      </c>
      <c r="H80" s="365">
        <f t="shared" si="24"/>
        <v>6.49152</v>
      </c>
      <c r="I80" s="365"/>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row>
    <row r="81">
      <c r="A81" s="554">
        <v>400.0</v>
      </c>
      <c r="B81" s="367" t="s">
        <v>48</v>
      </c>
      <c r="C81" s="364" t="s">
        <v>736</v>
      </c>
      <c r="D81" s="363">
        <v>46.0</v>
      </c>
      <c r="E81" s="363">
        <v>96.0</v>
      </c>
      <c r="F81" s="368">
        <v>4250.0</v>
      </c>
      <c r="G81" s="369">
        <f t="shared" si="23"/>
        <v>0.018768</v>
      </c>
      <c r="H81" s="369">
        <f t="shared" si="24"/>
        <v>7.5072</v>
      </c>
      <c r="I81" s="364"/>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row>
    <row r="82">
      <c r="A82" s="553">
        <v>400.0</v>
      </c>
      <c r="B82" s="363" t="s">
        <v>48</v>
      </c>
      <c r="C82" s="364" t="s">
        <v>737</v>
      </c>
      <c r="D82" s="363">
        <v>46.0</v>
      </c>
      <c r="E82" s="363">
        <v>96.0</v>
      </c>
      <c r="F82" s="363">
        <v>5750.0</v>
      </c>
      <c r="G82" s="365">
        <f t="shared" si="23"/>
        <v>0.025392</v>
      </c>
      <c r="H82" s="365">
        <f t="shared" si="24"/>
        <v>10.1568</v>
      </c>
      <c r="I82" s="365"/>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row>
    <row r="83">
      <c r="A83" s="555">
        <v>600.0</v>
      </c>
      <c r="B83" s="373" t="s">
        <v>48</v>
      </c>
      <c r="C83" s="374" t="s">
        <v>738</v>
      </c>
      <c r="D83" s="373">
        <v>46.0</v>
      </c>
      <c r="E83" s="373">
        <v>146.0</v>
      </c>
      <c r="F83" s="373">
        <v>2450.0</v>
      </c>
      <c r="G83" s="375">
        <f t="shared" si="23"/>
        <v>0.0164542</v>
      </c>
      <c r="H83" s="375">
        <f t="shared" si="24"/>
        <v>9.87252</v>
      </c>
      <c r="I83" s="375"/>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row>
    <row r="84">
      <c r="A84" s="555">
        <v>400.0</v>
      </c>
      <c r="B84" s="373" t="s">
        <v>48</v>
      </c>
      <c r="C84" s="374" t="s">
        <v>739</v>
      </c>
      <c r="D84" s="373">
        <v>46.0</v>
      </c>
      <c r="E84" s="373">
        <v>146.0</v>
      </c>
      <c r="F84" s="373">
        <v>3050.0</v>
      </c>
      <c r="G84" s="375">
        <f t="shared" si="23"/>
        <v>0.0204838</v>
      </c>
      <c r="H84" s="375">
        <f t="shared" si="24"/>
        <v>8.19352</v>
      </c>
      <c r="I84" s="375"/>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row>
    <row r="85">
      <c r="A85" s="555">
        <v>100.0</v>
      </c>
      <c r="B85" s="373" t="s">
        <v>48</v>
      </c>
      <c r="C85" s="374" t="s">
        <v>740</v>
      </c>
      <c r="D85" s="373">
        <v>46.0</v>
      </c>
      <c r="E85" s="373">
        <v>146.0</v>
      </c>
      <c r="F85" s="373">
        <v>5450.0</v>
      </c>
      <c r="G85" s="375">
        <f t="shared" si="23"/>
        <v>0.0366022</v>
      </c>
      <c r="H85" s="375">
        <f t="shared" si="24"/>
        <v>3.66022</v>
      </c>
      <c r="I85" s="375"/>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row>
    <row r="86">
      <c r="A86" s="556">
        <v>50.0</v>
      </c>
      <c r="B86" s="377" t="s">
        <v>48</v>
      </c>
      <c r="C86" s="377" t="s">
        <v>741</v>
      </c>
      <c r="D86" s="378">
        <v>100.0</v>
      </c>
      <c r="E86" s="378">
        <v>100.0</v>
      </c>
      <c r="F86" s="378">
        <v>3050.0</v>
      </c>
      <c r="G86" s="379">
        <f t="shared" si="23"/>
        <v>0.0305</v>
      </c>
      <c r="H86" s="380">
        <f t="shared" si="24"/>
        <v>1.525</v>
      </c>
      <c r="I86" s="379"/>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row>
    <row r="87">
      <c r="A87" s="557">
        <v>1800.0</v>
      </c>
      <c r="B87" s="384" t="s">
        <v>48</v>
      </c>
      <c r="C87" s="384" t="s">
        <v>742</v>
      </c>
      <c r="D87" s="385">
        <v>22.0</v>
      </c>
      <c r="E87" s="385">
        <v>46.0</v>
      </c>
      <c r="F87" s="385">
        <v>2450.0</v>
      </c>
      <c r="G87" s="386">
        <f t="shared" si="23"/>
        <v>0.0024794</v>
      </c>
      <c r="H87" s="387">
        <f t="shared" si="24"/>
        <v>4.46292</v>
      </c>
      <c r="I87" s="386"/>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row>
    <row r="88">
      <c r="A88" s="557">
        <v>600.0</v>
      </c>
      <c r="B88" s="384" t="s">
        <v>48</v>
      </c>
      <c r="C88" s="384" t="s">
        <v>743</v>
      </c>
      <c r="D88" s="385">
        <v>22.0</v>
      </c>
      <c r="E88" s="385">
        <v>46.0</v>
      </c>
      <c r="F88" s="385">
        <v>3050.0</v>
      </c>
      <c r="G88" s="386">
        <f t="shared" si="23"/>
        <v>0.0030866</v>
      </c>
      <c r="H88" s="387">
        <f t="shared" si="24"/>
        <v>1.85196</v>
      </c>
      <c r="I88" s="386"/>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row>
    <row r="89">
      <c r="A89" s="558">
        <v>3000.0</v>
      </c>
      <c r="B89" s="391" t="s">
        <v>48</v>
      </c>
      <c r="C89" s="391" t="s">
        <v>744</v>
      </c>
      <c r="D89" s="392">
        <v>22.0</v>
      </c>
      <c r="E89" s="392">
        <v>96.0</v>
      </c>
      <c r="F89" s="392">
        <v>2450.0</v>
      </c>
      <c r="G89" s="393">
        <f t="shared" si="23"/>
        <v>0.0051744</v>
      </c>
      <c r="H89" s="394">
        <f t="shared" si="24"/>
        <v>15.5232</v>
      </c>
      <c r="I89" s="39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row>
    <row r="90">
      <c r="A90" s="559">
        <v>1000.0</v>
      </c>
      <c r="B90" s="398" t="s">
        <v>48</v>
      </c>
      <c r="C90" s="398" t="s">
        <v>745</v>
      </c>
      <c r="D90" s="399">
        <v>22.0</v>
      </c>
      <c r="E90" s="399">
        <v>96.0</v>
      </c>
      <c r="F90" s="399">
        <v>2450.0</v>
      </c>
      <c r="G90" s="400">
        <f t="shared" si="23"/>
        <v>0.0051744</v>
      </c>
      <c r="H90" s="401">
        <f t="shared" si="24"/>
        <v>5.1744</v>
      </c>
      <c r="I90" s="400"/>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row>
    <row r="91">
      <c r="A91" s="560">
        <v>2400.0</v>
      </c>
      <c r="B91" s="405" t="s">
        <v>48</v>
      </c>
      <c r="C91" s="405" t="s">
        <v>746</v>
      </c>
      <c r="D91" s="406">
        <v>22.0</v>
      </c>
      <c r="E91" s="406">
        <v>96.0</v>
      </c>
      <c r="F91" s="406">
        <v>3050.0</v>
      </c>
      <c r="G91" s="407">
        <f t="shared" si="23"/>
        <v>0.0064416</v>
      </c>
      <c r="H91" s="408">
        <f t="shared" si="24"/>
        <v>15.45984</v>
      </c>
      <c r="I91" s="407"/>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row>
    <row r="92">
      <c r="A92" s="560">
        <v>1200.0</v>
      </c>
      <c r="B92" s="405" t="s">
        <v>48</v>
      </c>
      <c r="C92" s="405" t="s">
        <v>747</v>
      </c>
      <c r="D92" s="406">
        <v>22.0</v>
      </c>
      <c r="E92" s="406">
        <v>96.0</v>
      </c>
      <c r="F92" s="406">
        <v>3650.0</v>
      </c>
      <c r="G92" s="407">
        <f t="shared" si="23"/>
        <v>0.0077088</v>
      </c>
      <c r="H92" s="408">
        <f t="shared" si="24"/>
        <v>9.25056</v>
      </c>
      <c r="I92" s="407"/>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row>
    <row r="93">
      <c r="A93" s="561">
        <v>400.0</v>
      </c>
      <c r="B93" s="405" t="s">
        <v>48</v>
      </c>
      <c r="C93" s="405" t="s">
        <v>748</v>
      </c>
      <c r="D93" s="550">
        <v>22.0</v>
      </c>
      <c r="E93" s="550">
        <v>96.0</v>
      </c>
      <c r="F93" s="406">
        <v>3950.0</v>
      </c>
      <c r="G93" s="407">
        <f t="shared" si="23"/>
        <v>0.0083424</v>
      </c>
      <c r="H93" s="407">
        <f t="shared" si="24"/>
        <v>3.33696</v>
      </c>
      <c r="I93" s="405"/>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row>
    <row r="94">
      <c r="A94" s="562">
        <v>100.0</v>
      </c>
      <c r="B94" s="412" t="s">
        <v>48</v>
      </c>
      <c r="C94" s="412" t="s">
        <v>749</v>
      </c>
      <c r="D94" s="413">
        <v>22.0</v>
      </c>
      <c r="E94" s="413">
        <v>146.0</v>
      </c>
      <c r="F94" s="413">
        <v>5450.0</v>
      </c>
      <c r="G94" s="414">
        <f t="shared" si="23"/>
        <v>0.0175054</v>
      </c>
      <c r="H94" s="415">
        <f t="shared" si="24"/>
        <v>1.75054</v>
      </c>
      <c r="I94" s="414"/>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row>
    <row r="95">
      <c r="A95" s="562">
        <v>200.0</v>
      </c>
      <c r="B95" s="412" t="s">
        <v>48</v>
      </c>
      <c r="C95" s="412" t="s">
        <v>750</v>
      </c>
      <c r="D95" s="413">
        <v>22.0</v>
      </c>
      <c r="E95" s="413">
        <v>196.0</v>
      </c>
      <c r="F95" s="413">
        <v>5450.0</v>
      </c>
      <c r="G95" s="414">
        <f t="shared" si="23"/>
        <v>0.0235004</v>
      </c>
      <c r="H95" s="415">
        <f t="shared" si="24"/>
        <v>4.70008</v>
      </c>
      <c r="I95" s="414"/>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row>
    <row r="96">
      <c r="A96" s="33"/>
      <c r="B96" s="33"/>
      <c r="C96" s="33"/>
      <c r="D96" s="33"/>
      <c r="E96" s="33"/>
      <c r="F96" s="33"/>
      <c r="G96" s="33"/>
      <c r="H96" s="33"/>
      <c r="I96" s="33"/>
      <c r="J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row>
    <row r="97">
      <c r="A97" s="425" t="s">
        <v>605</v>
      </c>
      <c r="B97" s="426"/>
      <c r="C97" s="426"/>
      <c r="D97" s="426"/>
      <c r="E97" s="426"/>
      <c r="F97" s="426"/>
      <c r="G97" s="427"/>
      <c r="H97" s="428">
        <f>SUM(H77:H96)</f>
        <v>129.83597</v>
      </c>
      <c r="I97" s="429" t="s">
        <v>547</v>
      </c>
      <c r="J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c r="AY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c r="AY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c r="AY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c r="AY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c r="AY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c r="AY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c r="AY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c r="AY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c r="AY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c r="AY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c r="AY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c r="AY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c r="AY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c r="AY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c r="AY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c r="AY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c r="AY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c r="AY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c r="AY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c r="AY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c r="AY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c r="AX531" s="33"/>
      <c r="AY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c r="AY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c r="AY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c r="AX535" s="33"/>
      <c r="AY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c r="AX536" s="33"/>
      <c r="AY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c r="AY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c r="AY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c r="AY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c r="AY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c r="AY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c r="AY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c r="AY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c r="AY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c r="AX546" s="33"/>
      <c r="AY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c r="AY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c r="AY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c r="AY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c r="AY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c r="AY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c r="AY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c r="AY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c r="AX556" s="33"/>
      <c r="AY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c r="AY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c r="AY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c r="AY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c r="AX562" s="33"/>
      <c r="AY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c r="AX563" s="33"/>
      <c r="AY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c r="AY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c r="AY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c r="AY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c r="AY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c r="AY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c r="AY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c r="AY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c r="AY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c r="AY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c r="AY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c r="AY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c r="AX593" s="33"/>
      <c r="AY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c r="AX594" s="33"/>
      <c r="AY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c r="AY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c r="AY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c r="AY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c r="AY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c r="AX604" s="33"/>
      <c r="AY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c r="AX605" s="33"/>
      <c r="AY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c r="AY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c r="AY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c r="AY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c r="AY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c r="AY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c r="AY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c r="AY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c r="AX615" s="33"/>
      <c r="AY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c r="AY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c r="AY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c r="AX618" s="33"/>
      <c r="AY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c r="AY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c r="AY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c r="AY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c r="AY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c r="AY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c r="AY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c r="AY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c r="AY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c r="AX642" s="33"/>
      <c r="AY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c r="AY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c r="AY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c r="AY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c r="AY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c r="AY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c r="AY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c r="AY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c r="AY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c r="AY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c r="AY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c r="AY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c r="AY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c r="AX657" s="33"/>
      <c r="AY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c r="AY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c r="AY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c r="AY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c r="AY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c r="AY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c r="AY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c r="AY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c r="AY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c r="AY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c r="AY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c r="AY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c r="AY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c r="AY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c r="AY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c r="AX681" s="33"/>
      <c r="AY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c r="AY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c r="AX689" s="33"/>
      <c r="AY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c r="AX690" s="33"/>
      <c r="AY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c r="AY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c r="AY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c r="AX694" s="33"/>
      <c r="AY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c r="AX695" s="33"/>
      <c r="AY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c r="AX696" s="33"/>
      <c r="AY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c r="AX697" s="33"/>
      <c r="AY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c r="AX699" s="33"/>
      <c r="AY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c r="AX700" s="33"/>
      <c r="AY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c r="AX702" s="33"/>
      <c r="AY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c r="AX703" s="33"/>
      <c r="AY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c r="AX704" s="33"/>
      <c r="AY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c r="AX705" s="33"/>
      <c r="AY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c r="AX706" s="33"/>
      <c r="AY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c r="AX707" s="33"/>
      <c r="AY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c r="AX708" s="33"/>
      <c r="AY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c r="AX709" s="33"/>
      <c r="AY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c r="AX710" s="33"/>
      <c r="AY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c r="AX711" s="33"/>
      <c r="AY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c r="AY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c r="AY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c r="AY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c r="AY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c r="AY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c r="AY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c r="AY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c r="AY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c r="AY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c r="AY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c r="AY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c r="AY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c r="AY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c r="AY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c r="AY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c r="AY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c r="AY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c r="AY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c r="AY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c r="AY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c r="AY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c r="AY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c r="AY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c r="AY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c r="AY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c r="AY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c r="AY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c r="AY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c r="AY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c r="AY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c r="AY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c r="AY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c r="AY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c r="AY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c r="AY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c r="AY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c r="AY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c r="AY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c r="AY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c r="AY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c r="AY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c r="AY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c r="AY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c r="AY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c r="AY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c r="AY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c r="AY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c r="AY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c r="AY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c r="AY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c r="AY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c r="AY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c r="AY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c r="AY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c r="AY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c r="AY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c r="AY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c r="AY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c r="AY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c r="AY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c r="AY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c r="AY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c r="AY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c r="AY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c r="AY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3"/>
      <c r="AY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3"/>
      <c r="AY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3"/>
      <c r="AY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c r="AX992" s="33"/>
      <c r="AY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c r="AV993" s="33"/>
      <c r="AW993" s="33"/>
      <c r="AX993" s="33"/>
      <c r="AY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c r="AX994" s="33"/>
      <c r="AY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c r="AV995" s="33"/>
      <c r="AW995" s="33"/>
      <c r="AX995" s="33"/>
      <c r="AY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c r="AY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c r="AV997" s="33"/>
      <c r="AW997" s="33"/>
      <c r="AX997" s="33"/>
      <c r="AY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c r="AX998" s="33"/>
      <c r="AY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c r="AV999" s="33"/>
      <c r="AW999" s="33"/>
      <c r="AX999" s="33"/>
      <c r="AY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c r="AV1000" s="33"/>
      <c r="AW1000" s="33"/>
      <c r="AX1000" s="33"/>
      <c r="AY1000" s="33"/>
    </row>
    <row r="100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c r="AE1001" s="33"/>
      <c r="AF1001" s="33"/>
      <c r="AG1001" s="33"/>
      <c r="AH1001" s="33"/>
      <c r="AI1001" s="33"/>
      <c r="AJ1001" s="33"/>
      <c r="AK1001" s="33"/>
      <c r="AL1001" s="33"/>
      <c r="AM1001" s="33"/>
      <c r="AN1001" s="33"/>
      <c r="AO1001" s="33"/>
      <c r="AP1001" s="33"/>
      <c r="AQ1001" s="33"/>
      <c r="AR1001" s="33"/>
      <c r="AS1001" s="33"/>
      <c r="AT1001" s="33"/>
      <c r="AU1001" s="33"/>
      <c r="AV1001" s="33"/>
      <c r="AW1001" s="33"/>
      <c r="AX1001" s="33"/>
      <c r="AY1001" s="33"/>
    </row>
    <row r="1002">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c r="AB1002" s="33"/>
      <c r="AC1002" s="33"/>
      <c r="AD1002" s="33"/>
      <c r="AE1002" s="33"/>
      <c r="AF1002" s="33"/>
      <c r="AG1002" s="33"/>
      <c r="AH1002" s="33"/>
      <c r="AI1002" s="33"/>
      <c r="AJ1002" s="33"/>
      <c r="AK1002" s="33"/>
      <c r="AL1002" s="33"/>
      <c r="AM1002" s="33"/>
      <c r="AN1002" s="33"/>
      <c r="AO1002" s="33"/>
      <c r="AP1002" s="33"/>
      <c r="AQ1002" s="33"/>
      <c r="AR1002" s="33"/>
      <c r="AS1002" s="33"/>
      <c r="AT1002" s="33"/>
      <c r="AU1002" s="33"/>
      <c r="AV1002" s="33"/>
      <c r="AW1002" s="33"/>
      <c r="AX1002" s="33"/>
      <c r="AY1002" s="33"/>
    </row>
    <row r="1003">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c r="AA1003" s="33"/>
      <c r="AB1003" s="33"/>
      <c r="AC1003" s="33"/>
      <c r="AD1003" s="33"/>
      <c r="AE1003" s="33"/>
      <c r="AF1003" s="33"/>
      <c r="AG1003" s="33"/>
      <c r="AH1003" s="33"/>
      <c r="AI1003" s="33"/>
      <c r="AJ1003" s="33"/>
      <c r="AK1003" s="33"/>
      <c r="AL1003" s="33"/>
      <c r="AM1003" s="33"/>
      <c r="AN1003" s="33"/>
      <c r="AO1003" s="33"/>
      <c r="AP1003" s="33"/>
      <c r="AQ1003" s="33"/>
      <c r="AR1003" s="33"/>
      <c r="AS1003" s="33"/>
      <c r="AT1003" s="33"/>
      <c r="AU1003" s="33"/>
      <c r="AV1003" s="33"/>
      <c r="AW1003" s="33"/>
      <c r="AX1003" s="33"/>
      <c r="AY1003" s="33"/>
    </row>
  </sheetData>
  <mergeCells count="1">
    <mergeCell ref="A1:C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25"/>
    <col customWidth="1" min="2" max="14" width="18.0"/>
  </cols>
  <sheetData>
    <row r="1">
      <c r="A1" s="160" t="s">
        <v>751</v>
      </c>
      <c r="B1" s="80"/>
      <c r="C1" s="80"/>
      <c r="D1" s="80"/>
      <c r="E1" s="80"/>
      <c r="F1" s="80"/>
      <c r="G1" s="80"/>
      <c r="H1" s="80"/>
      <c r="I1" s="80"/>
      <c r="J1" s="80"/>
      <c r="K1" s="80"/>
      <c r="L1" s="80"/>
      <c r="M1" s="80"/>
      <c r="N1" s="203"/>
      <c r="O1" s="80"/>
      <c r="P1" s="80"/>
      <c r="Q1" s="80"/>
      <c r="R1" s="80"/>
      <c r="S1" s="80"/>
      <c r="T1" s="80"/>
      <c r="U1" s="80"/>
      <c r="V1" s="80"/>
      <c r="W1" s="80"/>
      <c r="X1" s="80"/>
      <c r="Y1" s="80"/>
      <c r="Z1" s="80"/>
      <c r="AA1" s="80"/>
      <c r="AB1" s="80"/>
    </row>
    <row r="2">
      <c r="A2" s="33"/>
      <c r="B2" s="33"/>
      <c r="C2" s="33"/>
      <c r="D2" s="33"/>
      <c r="E2" s="33"/>
      <c r="F2" s="33"/>
      <c r="G2" s="33"/>
      <c r="H2" s="33"/>
      <c r="I2" s="33"/>
      <c r="J2" s="33"/>
      <c r="K2" s="33"/>
      <c r="L2" s="33"/>
      <c r="M2" s="33"/>
      <c r="N2" s="563"/>
      <c r="O2" s="33"/>
      <c r="P2" s="33"/>
      <c r="Q2" s="33"/>
      <c r="R2" s="33"/>
      <c r="S2" s="33"/>
      <c r="T2" s="33"/>
      <c r="U2" s="33"/>
      <c r="V2" s="33"/>
      <c r="W2" s="33"/>
      <c r="X2" s="33"/>
      <c r="Y2" s="33"/>
      <c r="Z2" s="33"/>
      <c r="AA2" s="33"/>
      <c r="AB2" s="33"/>
    </row>
    <row r="3">
      <c r="A3" s="35" t="s">
        <v>752</v>
      </c>
      <c r="B3" s="564">
        <v>0.0</v>
      </c>
      <c r="C3" s="35" t="s">
        <v>753</v>
      </c>
      <c r="D3" s="33"/>
      <c r="E3" s="33"/>
      <c r="F3" s="33"/>
      <c r="G3" s="33"/>
      <c r="H3" s="33"/>
      <c r="I3" s="33"/>
      <c r="J3" s="33"/>
      <c r="K3" s="33"/>
      <c r="L3" s="33"/>
      <c r="M3" s="33"/>
      <c r="N3" s="563"/>
      <c r="O3" s="33"/>
      <c r="P3" s="33"/>
      <c r="Q3" s="33"/>
      <c r="R3" s="33"/>
      <c r="S3" s="33"/>
      <c r="T3" s="33"/>
      <c r="U3" s="33"/>
      <c r="V3" s="33"/>
      <c r="W3" s="33"/>
      <c r="X3" s="33"/>
      <c r="Y3" s="33"/>
      <c r="Z3" s="33"/>
      <c r="AA3" s="33"/>
      <c r="AB3" s="33"/>
    </row>
    <row r="4">
      <c r="A4" s="33"/>
      <c r="B4" s="33"/>
      <c r="C4" s="33"/>
      <c r="D4" s="33"/>
      <c r="E4" s="33"/>
      <c r="F4" s="33"/>
      <c r="G4" s="33"/>
      <c r="H4" s="33"/>
      <c r="I4" s="35" t="s">
        <v>754</v>
      </c>
      <c r="J4" s="35" t="s">
        <v>755</v>
      </c>
      <c r="K4" s="33"/>
      <c r="L4" s="33"/>
      <c r="M4" s="33"/>
      <c r="N4" s="563"/>
      <c r="O4" s="33"/>
      <c r="P4" s="33"/>
      <c r="Q4" s="33"/>
      <c r="R4" s="33"/>
      <c r="S4" s="33"/>
      <c r="T4" s="33"/>
      <c r="U4" s="33"/>
      <c r="V4" s="33"/>
      <c r="W4" s="33"/>
      <c r="X4" s="33"/>
      <c r="Y4" s="33"/>
      <c r="Z4" s="33"/>
      <c r="AA4" s="33"/>
      <c r="AB4" s="33"/>
    </row>
    <row r="5">
      <c r="A5" s="565" t="s">
        <v>756</v>
      </c>
      <c r="B5" s="126" t="s">
        <v>757</v>
      </c>
      <c r="C5" s="126" t="s">
        <v>758</v>
      </c>
      <c r="D5" s="126" t="s">
        <v>759</v>
      </c>
      <c r="E5" s="126" t="s">
        <v>760</v>
      </c>
      <c r="F5" s="126" t="s">
        <v>761</v>
      </c>
      <c r="G5" s="126" t="s">
        <v>762</v>
      </c>
      <c r="H5" s="126" t="s">
        <v>763</v>
      </c>
      <c r="I5" s="126" t="s">
        <v>764</v>
      </c>
      <c r="J5" s="126" t="s">
        <v>765</v>
      </c>
      <c r="K5" s="126" t="s">
        <v>766</v>
      </c>
      <c r="L5" s="126" t="s">
        <v>767</v>
      </c>
      <c r="M5" s="126" t="s">
        <v>768</v>
      </c>
      <c r="N5" s="566" t="s">
        <v>769</v>
      </c>
      <c r="O5" s="124"/>
      <c r="P5" s="124"/>
      <c r="Q5" s="124"/>
      <c r="R5" s="124"/>
      <c r="S5" s="124"/>
      <c r="T5" s="124"/>
      <c r="U5" s="124"/>
      <c r="V5" s="124"/>
      <c r="W5" s="124"/>
      <c r="X5" s="124"/>
      <c r="Y5" s="124"/>
      <c r="Z5" s="124"/>
      <c r="AA5" s="124"/>
      <c r="AB5" s="567"/>
    </row>
    <row r="6">
      <c r="A6" s="35" t="s">
        <v>131</v>
      </c>
      <c r="B6" s="35" t="str">
        <f t="shared" ref="B6:B9" si="1">RIGHT(A6,LEN(A6) - (FIND(",",A6) + 1))</f>
        <v>Uganda</v>
      </c>
      <c r="C6" s="35" t="s">
        <v>420</v>
      </c>
      <c r="D6" s="35">
        <v>3700.0</v>
      </c>
      <c r="E6" s="36">
        <v>0.18</v>
      </c>
      <c r="F6" s="35" t="s">
        <v>770</v>
      </c>
      <c r="G6" s="35">
        <v>100.0</v>
      </c>
      <c r="H6" s="35" t="s">
        <v>771</v>
      </c>
      <c r="I6" s="34">
        <v>252.0</v>
      </c>
      <c r="J6" s="34">
        <v>260.0</v>
      </c>
      <c r="K6" s="35">
        <f t="shared" ref="K6:K11" si="3">roundup(M6/(1-L6),)</f>
        <v>561</v>
      </c>
      <c r="L6" s="36">
        <v>0.12</v>
      </c>
      <c r="M6" s="35">
        <v>493.0</v>
      </c>
      <c r="N6" s="34">
        <v>15.0</v>
      </c>
      <c r="O6" s="33"/>
      <c r="P6" s="33"/>
      <c r="Q6" s="33"/>
      <c r="R6" s="33"/>
      <c r="S6" s="33"/>
      <c r="T6" s="33"/>
      <c r="U6" s="33"/>
      <c r="V6" s="33"/>
      <c r="W6" s="33"/>
      <c r="X6" s="33"/>
      <c r="Y6" s="33"/>
      <c r="Z6" s="33"/>
      <c r="AA6" s="33"/>
      <c r="AB6" s="33"/>
    </row>
    <row r="7">
      <c r="A7" s="35" t="s">
        <v>772</v>
      </c>
      <c r="B7" s="35" t="str">
        <f t="shared" si="1"/>
        <v>Uganda</v>
      </c>
      <c r="C7" s="35" t="s">
        <v>420</v>
      </c>
      <c r="D7" s="35">
        <v>3700.0</v>
      </c>
      <c r="E7" s="36">
        <v>0.18</v>
      </c>
      <c r="F7" s="35" t="s">
        <v>770</v>
      </c>
      <c r="G7" s="35">
        <v>500.0</v>
      </c>
      <c r="H7" s="35" t="s">
        <v>771</v>
      </c>
      <c r="I7" s="34">
        <f t="shared" ref="I7:J7" si="2">I6</f>
        <v>252</v>
      </c>
      <c r="J7" s="34">
        <f t="shared" si="2"/>
        <v>260</v>
      </c>
      <c r="K7" s="35">
        <f t="shared" si="3"/>
        <v>561</v>
      </c>
      <c r="L7" s="36">
        <v>0.12</v>
      </c>
      <c r="M7" s="35">
        <v>493.0</v>
      </c>
      <c r="N7" s="34">
        <v>15.0</v>
      </c>
      <c r="O7" s="33"/>
      <c r="P7" s="33"/>
      <c r="Q7" s="33"/>
      <c r="R7" s="33"/>
      <c r="S7" s="33"/>
      <c r="T7" s="33"/>
      <c r="U7" s="33"/>
      <c r="V7" s="33"/>
      <c r="W7" s="33"/>
      <c r="X7" s="33"/>
      <c r="Y7" s="33"/>
      <c r="Z7" s="33"/>
      <c r="AA7" s="33"/>
      <c r="AB7" s="33"/>
    </row>
    <row r="8">
      <c r="A8" s="35" t="s">
        <v>773</v>
      </c>
      <c r="B8" s="35" t="str">
        <f t="shared" si="1"/>
        <v>Mozambique</v>
      </c>
      <c r="C8" s="35" t="s">
        <v>774</v>
      </c>
      <c r="D8" s="35">
        <v>63.25</v>
      </c>
      <c r="E8" s="36">
        <v>0.17</v>
      </c>
      <c r="F8" s="35" t="s">
        <v>775</v>
      </c>
      <c r="G8" s="35">
        <v>150.0</v>
      </c>
      <c r="H8" s="35" t="s">
        <v>776</v>
      </c>
      <c r="I8" s="34">
        <v>750.0</v>
      </c>
      <c r="J8" s="34">
        <v>750.0</v>
      </c>
      <c r="K8" s="35">
        <f t="shared" si="3"/>
        <v>739</v>
      </c>
      <c r="L8" s="36">
        <v>0.12</v>
      </c>
      <c r="M8" s="35">
        <v>650.0</v>
      </c>
      <c r="N8" s="34">
        <v>15.0</v>
      </c>
      <c r="O8" s="33"/>
      <c r="P8" s="33"/>
      <c r="Q8" s="33"/>
      <c r="R8" s="33"/>
      <c r="S8" s="33"/>
      <c r="T8" s="33"/>
      <c r="U8" s="33"/>
      <c r="V8" s="33"/>
      <c r="W8" s="33"/>
      <c r="X8" s="33"/>
      <c r="Y8" s="33"/>
      <c r="Z8" s="33"/>
      <c r="AA8" s="33"/>
      <c r="AB8" s="33"/>
    </row>
    <row r="9">
      <c r="A9" s="35" t="s">
        <v>777</v>
      </c>
      <c r="B9" s="35" t="str">
        <f t="shared" si="1"/>
        <v>Mozambique</v>
      </c>
      <c r="C9" s="35" t="s">
        <v>774</v>
      </c>
      <c r="D9" s="35">
        <f>D8</f>
        <v>63.25</v>
      </c>
      <c r="E9" s="36">
        <v>0.17</v>
      </c>
      <c r="F9" s="35" t="s">
        <v>778</v>
      </c>
      <c r="G9" s="35">
        <v>400.0</v>
      </c>
      <c r="H9" s="35" t="s">
        <v>776</v>
      </c>
      <c r="I9" s="34">
        <v>650.0</v>
      </c>
      <c r="J9" s="34">
        <v>650.0</v>
      </c>
      <c r="K9" s="35">
        <f t="shared" si="3"/>
        <v>739</v>
      </c>
      <c r="L9" s="36">
        <v>0.12</v>
      </c>
      <c r="M9" s="35">
        <v>650.0</v>
      </c>
      <c r="N9" s="34">
        <v>15.0</v>
      </c>
      <c r="O9" s="33"/>
      <c r="P9" s="33"/>
      <c r="Q9" s="33"/>
      <c r="R9" s="33"/>
      <c r="S9" s="33"/>
      <c r="T9" s="33"/>
      <c r="U9" s="33"/>
      <c r="V9" s="33"/>
      <c r="W9" s="33"/>
      <c r="X9" s="33"/>
      <c r="Y9" s="33"/>
      <c r="Z9" s="33"/>
      <c r="AA9" s="33"/>
      <c r="AB9" s="33"/>
    </row>
    <row r="10">
      <c r="A10" s="35" t="s">
        <v>779</v>
      </c>
      <c r="B10" s="35" t="s">
        <v>780</v>
      </c>
      <c r="C10" s="35" t="s">
        <v>781</v>
      </c>
      <c r="D10" s="35">
        <v>14.5</v>
      </c>
      <c r="E10" s="36">
        <v>0.15</v>
      </c>
      <c r="F10" s="35" t="s">
        <v>782</v>
      </c>
      <c r="G10" s="35">
        <v>200.0</v>
      </c>
      <c r="H10" s="35" t="s">
        <v>783</v>
      </c>
      <c r="I10" s="34">
        <v>600.0</v>
      </c>
      <c r="J10" s="34">
        <v>650.0</v>
      </c>
      <c r="K10" s="35">
        <f t="shared" si="3"/>
        <v>761</v>
      </c>
      <c r="L10" s="36">
        <v>0.12</v>
      </c>
      <c r="M10" s="35">
        <v>669.0</v>
      </c>
      <c r="N10" s="34">
        <v>15.0</v>
      </c>
      <c r="O10" s="33"/>
      <c r="P10" s="33"/>
      <c r="Q10" s="33"/>
      <c r="R10" s="33"/>
      <c r="S10" s="33"/>
      <c r="T10" s="33"/>
      <c r="U10" s="33"/>
      <c r="V10" s="33"/>
      <c r="W10" s="33"/>
      <c r="X10" s="33"/>
      <c r="Y10" s="33"/>
      <c r="Z10" s="33"/>
      <c r="AA10" s="33"/>
      <c r="AB10" s="33"/>
    </row>
    <row r="11">
      <c r="A11" s="35" t="s">
        <v>784</v>
      </c>
      <c r="B11" s="35" t="s">
        <v>785</v>
      </c>
      <c r="C11" s="35" t="s">
        <v>786</v>
      </c>
      <c r="D11" s="35">
        <v>2395.0</v>
      </c>
      <c r="E11" s="36">
        <v>0.18</v>
      </c>
      <c r="F11" s="35" t="s">
        <v>787</v>
      </c>
      <c r="G11" s="35">
        <v>760.0</v>
      </c>
      <c r="H11" s="35" t="s">
        <v>771</v>
      </c>
      <c r="I11" s="34">
        <v>270.0</v>
      </c>
      <c r="J11" s="34">
        <v>270.0</v>
      </c>
      <c r="K11" s="35">
        <f t="shared" si="3"/>
        <v>557</v>
      </c>
      <c r="L11" s="36">
        <v>0.12</v>
      </c>
      <c r="M11" s="35">
        <v>490.0</v>
      </c>
      <c r="N11" s="34">
        <v>15.0</v>
      </c>
      <c r="O11" s="33"/>
      <c r="P11" s="33"/>
      <c r="Q11" s="33"/>
      <c r="R11" s="33"/>
      <c r="S11" s="33"/>
      <c r="T11" s="33"/>
      <c r="U11" s="33"/>
      <c r="V11" s="33"/>
      <c r="W11" s="33"/>
      <c r="X11" s="33"/>
      <c r="Y11" s="33"/>
      <c r="Z11" s="33"/>
      <c r="AA11" s="33"/>
      <c r="AB11" s="33"/>
    </row>
    <row r="12">
      <c r="A12" s="35" t="s">
        <v>788</v>
      </c>
      <c r="B12" s="35" t="s">
        <v>445</v>
      </c>
      <c r="C12" s="35" t="s">
        <v>789</v>
      </c>
      <c r="D12" s="35">
        <v>130.0</v>
      </c>
      <c r="E12" s="36">
        <v>0.16</v>
      </c>
      <c r="F12" s="35" t="s">
        <v>770</v>
      </c>
      <c r="G12" s="33"/>
      <c r="H12" s="33"/>
      <c r="I12" s="34">
        <f t="shared" ref="I12:J12" si="4">I6+75</f>
        <v>327</v>
      </c>
      <c r="J12" s="34">
        <f t="shared" si="4"/>
        <v>335</v>
      </c>
      <c r="K12" s="33">
        <f t="shared" ref="K12:M12" si="5">K6</f>
        <v>561</v>
      </c>
      <c r="L12" s="98">
        <f t="shared" si="5"/>
        <v>0.12</v>
      </c>
      <c r="M12" s="33">
        <f t="shared" si="5"/>
        <v>493</v>
      </c>
      <c r="N12" s="34">
        <v>20.0</v>
      </c>
      <c r="O12" s="33"/>
      <c r="P12" s="33"/>
      <c r="Q12" s="33"/>
      <c r="R12" s="33"/>
      <c r="S12" s="33"/>
      <c r="T12" s="33"/>
      <c r="U12" s="33"/>
      <c r="V12" s="33"/>
      <c r="W12" s="33"/>
      <c r="X12" s="33"/>
      <c r="Y12" s="33"/>
      <c r="Z12" s="33"/>
      <c r="AA12" s="33"/>
      <c r="AB12" s="33"/>
    </row>
    <row r="13">
      <c r="A13" s="33"/>
      <c r="B13" s="33"/>
      <c r="C13" s="33"/>
      <c r="D13" s="33"/>
      <c r="E13" s="33"/>
      <c r="F13" s="33"/>
      <c r="G13" s="33"/>
      <c r="H13" s="33"/>
      <c r="I13" s="33"/>
      <c r="J13" s="33"/>
      <c r="K13" s="33"/>
      <c r="L13" s="33"/>
      <c r="M13" s="33"/>
      <c r="N13" s="563"/>
      <c r="O13" s="33"/>
      <c r="P13" s="33"/>
      <c r="Q13" s="33"/>
      <c r="R13" s="33"/>
      <c r="S13" s="33"/>
      <c r="T13" s="33"/>
      <c r="U13" s="33"/>
      <c r="V13" s="33"/>
      <c r="W13" s="33"/>
      <c r="X13" s="33"/>
      <c r="Y13" s="33"/>
      <c r="Z13" s="33"/>
      <c r="AA13" s="33"/>
      <c r="AB13" s="33"/>
    </row>
    <row r="14">
      <c r="A14" s="33"/>
      <c r="B14" s="33"/>
      <c r="C14" s="33"/>
      <c r="D14" s="33"/>
      <c r="E14" s="33"/>
      <c r="F14" s="33"/>
      <c r="G14" s="33"/>
      <c r="H14" s="33"/>
      <c r="I14" s="33"/>
      <c r="J14" s="33"/>
      <c r="K14" s="33"/>
      <c r="L14" s="33"/>
      <c r="M14" s="33"/>
      <c r="N14" s="563"/>
      <c r="O14" s="33"/>
      <c r="P14" s="33"/>
      <c r="Q14" s="33"/>
      <c r="R14" s="33"/>
      <c r="S14" s="33"/>
      <c r="T14" s="33"/>
      <c r="U14" s="33"/>
      <c r="V14" s="33"/>
      <c r="W14" s="33"/>
      <c r="X14" s="33"/>
      <c r="Y14" s="33"/>
      <c r="Z14" s="33"/>
      <c r="AA14" s="33"/>
      <c r="AB14" s="33"/>
    </row>
    <row r="15">
      <c r="A15" s="33"/>
      <c r="B15" s="33"/>
      <c r="C15" s="33"/>
      <c r="D15" s="33"/>
      <c r="E15" s="33"/>
      <c r="F15" s="33"/>
      <c r="G15" s="33"/>
      <c r="H15" s="33"/>
      <c r="I15" s="33"/>
      <c r="J15" s="33"/>
      <c r="K15" s="33"/>
      <c r="L15" s="33"/>
      <c r="M15" s="33"/>
      <c r="N15" s="563"/>
      <c r="O15" s="33"/>
      <c r="P15" s="33"/>
      <c r="Q15" s="33"/>
      <c r="R15" s="33"/>
      <c r="S15" s="33"/>
      <c r="T15" s="33"/>
      <c r="U15" s="33"/>
      <c r="V15" s="33"/>
      <c r="W15" s="33"/>
      <c r="X15" s="33"/>
      <c r="Y15" s="33"/>
      <c r="Z15" s="33"/>
      <c r="AA15" s="33"/>
      <c r="AB15" s="33"/>
    </row>
    <row r="16">
      <c r="A16" s="33"/>
      <c r="B16" s="33"/>
      <c r="C16" s="33"/>
      <c r="D16" s="33"/>
      <c r="E16" s="33"/>
      <c r="F16" s="33"/>
      <c r="G16" s="33"/>
      <c r="H16" s="33"/>
      <c r="I16" s="33"/>
      <c r="J16" s="33"/>
      <c r="K16" s="33"/>
      <c r="L16" s="33"/>
      <c r="M16" s="33"/>
      <c r="N16" s="563"/>
      <c r="O16" s="33"/>
      <c r="P16" s="33"/>
      <c r="Q16" s="33"/>
      <c r="R16" s="33"/>
      <c r="S16" s="33"/>
      <c r="T16" s="33"/>
      <c r="U16" s="33"/>
      <c r="V16" s="33"/>
      <c r="W16" s="33"/>
      <c r="X16" s="33"/>
      <c r="Y16" s="33"/>
      <c r="Z16" s="33"/>
      <c r="AA16" s="33"/>
      <c r="AB16" s="33"/>
    </row>
    <row r="17">
      <c r="A17" s="33"/>
      <c r="B17" s="33"/>
      <c r="C17" s="33"/>
      <c r="D17" s="33"/>
      <c r="E17" s="33"/>
      <c r="F17" s="33"/>
      <c r="G17" s="33"/>
      <c r="H17" s="33"/>
      <c r="I17" s="33"/>
      <c r="J17" s="33"/>
      <c r="K17" s="33"/>
      <c r="L17" s="33"/>
      <c r="M17" s="33"/>
      <c r="N17" s="563"/>
      <c r="O17" s="33"/>
      <c r="P17" s="33"/>
      <c r="Q17" s="33"/>
      <c r="R17" s="33"/>
      <c r="S17" s="33"/>
      <c r="T17" s="33"/>
      <c r="U17" s="33"/>
      <c r="V17" s="33"/>
      <c r="W17" s="33"/>
      <c r="X17" s="33"/>
      <c r="Y17" s="33"/>
      <c r="Z17" s="33"/>
      <c r="AA17" s="33"/>
      <c r="AB17" s="33"/>
    </row>
    <row r="18">
      <c r="A18" s="57" t="s">
        <v>790</v>
      </c>
      <c r="B18" s="35" t="s">
        <v>444</v>
      </c>
      <c r="C18" s="35" t="s">
        <v>780</v>
      </c>
      <c r="D18" s="35" t="s">
        <v>791</v>
      </c>
      <c r="E18" s="33"/>
      <c r="F18" s="33"/>
      <c r="G18" s="33"/>
      <c r="H18" s="33"/>
      <c r="I18" s="33"/>
      <c r="J18" s="33"/>
      <c r="K18" s="33"/>
      <c r="L18" s="33"/>
      <c r="M18" s="33"/>
      <c r="N18" s="563"/>
      <c r="O18" s="33"/>
      <c r="P18" s="33"/>
      <c r="Q18" s="33"/>
      <c r="R18" s="33"/>
      <c r="S18" s="33"/>
      <c r="T18" s="33"/>
      <c r="U18" s="33"/>
      <c r="V18" s="33"/>
      <c r="W18" s="33"/>
      <c r="X18" s="33"/>
      <c r="Y18" s="33"/>
      <c r="Z18" s="33"/>
      <c r="AA18" s="33"/>
      <c r="AB18" s="33"/>
    </row>
    <row r="19">
      <c r="A19" s="35" t="s">
        <v>792</v>
      </c>
      <c r="B19" s="33"/>
      <c r="C19" s="33"/>
      <c r="D19" s="33"/>
      <c r="E19" s="33"/>
      <c r="F19" s="33"/>
      <c r="G19" s="33"/>
      <c r="H19" s="33"/>
      <c r="I19" s="33"/>
      <c r="J19" s="33"/>
      <c r="K19" s="33"/>
      <c r="L19" s="33"/>
      <c r="M19" s="33"/>
      <c r="N19" s="563"/>
      <c r="O19" s="33"/>
      <c r="P19" s="33"/>
      <c r="Q19" s="33"/>
      <c r="R19" s="33"/>
      <c r="S19" s="33"/>
      <c r="T19" s="33"/>
      <c r="U19" s="33"/>
      <c r="V19" s="33"/>
      <c r="W19" s="33"/>
      <c r="X19" s="33"/>
      <c r="Y19" s="33"/>
      <c r="Z19" s="33"/>
      <c r="AA19" s="33"/>
      <c r="AB19" s="33"/>
    </row>
    <row r="20">
      <c r="A20" s="257" t="s">
        <v>546</v>
      </c>
      <c r="B20" s="33"/>
      <c r="C20" s="33"/>
      <c r="D20" s="33"/>
      <c r="E20" s="33"/>
      <c r="F20" s="33"/>
      <c r="G20" s="33"/>
      <c r="H20" s="33"/>
      <c r="I20" s="33"/>
      <c r="J20" s="33"/>
      <c r="K20" s="33"/>
      <c r="L20" s="33"/>
      <c r="M20" s="33"/>
      <c r="N20" s="563"/>
      <c r="O20" s="33"/>
      <c r="P20" s="33"/>
      <c r="Q20" s="33"/>
      <c r="R20" s="33"/>
      <c r="S20" s="33"/>
      <c r="T20" s="33"/>
      <c r="U20" s="33"/>
      <c r="V20" s="33"/>
      <c r="W20" s="33"/>
      <c r="X20" s="33"/>
      <c r="Y20" s="33"/>
      <c r="Z20" s="33"/>
      <c r="AA20" s="33"/>
      <c r="AB20" s="33"/>
    </row>
    <row r="21">
      <c r="A21" s="257" t="s">
        <v>541</v>
      </c>
      <c r="B21" s="33"/>
      <c r="C21" s="33"/>
      <c r="D21" s="33"/>
      <c r="E21" s="33"/>
      <c r="F21" s="33"/>
      <c r="G21" s="33"/>
      <c r="H21" s="33"/>
      <c r="I21" s="33"/>
      <c r="J21" s="33"/>
      <c r="K21" s="33"/>
      <c r="L21" s="33"/>
      <c r="M21" s="33"/>
      <c r="N21" s="563"/>
      <c r="O21" s="33"/>
      <c r="P21" s="33"/>
      <c r="Q21" s="33"/>
      <c r="R21" s="33"/>
      <c r="S21" s="33"/>
      <c r="T21" s="33"/>
      <c r="U21" s="33"/>
      <c r="V21" s="33"/>
      <c r="W21" s="33"/>
      <c r="X21" s="33"/>
      <c r="Y21" s="33"/>
      <c r="Z21" s="33"/>
      <c r="AA21" s="33"/>
      <c r="AB21" s="33"/>
    </row>
    <row r="22">
      <c r="A22" s="257" t="s">
        <v>538</v>
      </c>
      <c r="B22" s="33"/>
      <c r="C22" s="33"/>
      <c r="D22" s="33"/>
      <c r="E22" s="33"/>
      <c r="F22" s="33"/>
      <c r="G22" s="33"/>
      <c r="H22" s="33"/>
      <c r="I22" s="33"/>
      <c r="J22" s="33"/>
      <c r="K22" s="33"/>
      <c r="L22" s="33"/>
      <c r="M22" s="33"/>
      <c r="N22" s="563"/>
      <c r="O22" s="33"/>
      <c r="P22" s="33"/>
      <c r="Q22" s="33"/>
      <c r="R22" s="33"/>
      <c r="S22" s="33"/>
      <c r="T22" s="33"/>
      <c r="U22" s="33"/>
      <c r="V22" s="33"/>
      <c r="W22" s="33"/>
      <c r="X22" s="33"/>
      <c r="Y22" s="33"/>
      <c r="Z22" s="33"/>
      <c r="AA22" s="33"/>
      <c r="AB22" s="33"/>
    </row>
    <row r="23">
      <c r="A23" s="35" t="s">
        <v>793</v>
      </c>
      <c r="B23" s="33"/>
      <c r="C23" s="33"/>
      <c r="D23" s="33"/>
      <c r="E23" s="33"/>
      <c r="F23" s="33"/>
      <c r="G23" s="33"/>
      <c r="H23" s="33"/>
      <c r="I23" s="33"/>
      <c r="J23" s="33"/>
      <c r="K23" s="33"/>
      <c r="L23" s="33"/>
      <c r="M23" s="33"/>
      <c r="N23" s="563"/>
      <c r="O23" s="33"/>
      <c r="P23" s="33"/>
      <c r="Q23" s="33"/>
      <c r="R23" s="33"/>
      <c r="S23" s="33"/>
      <c r="T23" s="33"/>
      <c r="U23" s="33"/>
      <c r="V23" s="33"/>
      <c r="W23" s="33"/>
      <c r="X23" s="33"/>
      <c r="Y23" s="33"/>
      <c r="Z23" s="33"/>
      <c r="AA23" s="33"/>
      <c r="AB23" s="33"/>
    </row>
    <row r="24">
      <c r="A24" s="35" t="s">
        <v>794</v>
      </c>
      <c r="B24" s="33"/>
      <c r="C24" s="33"/>
      <c r="D24" s="33"/>
      <c r="E24" s="33"/>
      <c r="F24" s="33"/>
      <c r="G24" s="33"/>
      <c r="H24" s="33"/>
      <c r="I24" s="33"/>
      <c r="J24" s="33"/>
      <c r="K24" s="33"/>
      <c r="L24" s="33"/>
      <c r="M24" s="33"/>
      <c r="N24" s="563"/>
      <c r="O24" s="33"/>
      <c r="P24" s="33"/>
      <c r="Q24" s="33"/>
      <c r="R24" s="33"/>
      <c r="S24" s="33"/>
      <c r="T24" s="33"/>
      <c r="U24" s="33"/>
      <c r="V24" s="33"/>
      <c r="W24" s="33"/>
      <c r="X24" s="33"/>
      <c r="Y24" s="33"/>
      <c r="Z24" s="33"/>
      <c r="AA24" s="33"/>
      <c r="AB24" s="33"/>
    </row>
    <row r="25">
      <c r="A25" s="35" t="s">
        <v>795</v>
      </c>
      <c r="B25" s="33"/>
      <c r="C25" s="33"/>
      <c r="D25" s="33"/>
      <c r="E25" s="33"/>
      <c r="F25" s="33"/>
      <c r="G25" s="33"/>
      <c r="H25" s="33"/>
      <c r="I25" s="33"/>
      <c r="J25" s="33"/>
      <c r="K25" s="33"/>
      <c r="L25" s="33"/>
      <c r="M25" s="33"/>
      <c r="N25" s="563"/>
      <c r="O25" s="33"/>
      <c r="P25" s="33"/>
      <c r="Q25" s="33"/>
      <c r="R25" s="33"/>
      <c r="S25" s="33"/>
      <c r="T25" s="33"/>
      <c r="U25" s="33"/>
      <c r="V25" s="33"/>
      <c r="W25" s="33"/>
      <c r="X25" s="33"/>
      <c r="Y25" s="33"/>
      <c r="Z25" s="33"/>
      <c r="AA25" s="33"/>
      <c r="AB25" s="33"/>
    </row>
    <row r="26">
      <c r="A26" s="35" t="s">
        <v>796</v>
      </c>
      <c r="B26" s="33"/>
      <c r="C26" s="33"/>
      <c r="D26" s="33"/>
      <c r="E26" s="33"/>
      <c r="F26" s="33"/>
      <c r="G26" s="33"/>
      <c r="H26" s="33"/>
      <c r="I26" s="33"/>
      <c r="J26" s="33"/>
      <c r="K26" s="33"/>
      <c r="L26" s="33"/>
      <c r="M26" s="33"/>
      <c r="N26" s="563"/>
      <c r="O26" s="33"/>
      <c r="P26" s="33"/>
      <c r="Q26" s="33"/>
      <c r="R26" s="33"/>
      <c r="S26" s="33"/>
      <c r="T26" s="33"/>
      <c r="U26" s="33"/>
      <c r="V26" s="33"/>
      <c r="W26" s="33"/>
      <c r="X26" s="33"/>
      <c r="Y26" s="33"/>
      <c r="Z26" s="33"/>
      <c r="AA26" s="33"/>
      <c r="AB26" s="33"/>
    </row>
    <row r="27">
      <c r="A27" s="35" t="s">
        <v>797</v>
      </c>
      <c r="B27" s="33"/>
      <c r="C27" s="33"/>
      <c r="D27" s="33"/>
      <c r="E27" s="33"/>
      <c r="F27" s="33"/>
      <c r="G27" s="33"/>
      <c r="H27" s="33"/>
      <c r="I27" s="33"/>
      <c r="J27" s="33"/>
      <c r="K27" s="33"/>
      <c r="L27" s="33"/>
      <c r="M27" s="33"/>
      <c r="N27" s="563"/>
      <c r="O27" s="33"/>
      <c r="P27" s="33"/>
      <c r="Q27" s="33"/>
      <c r="R27" s="33"/>
      <c r="S27" s="33"/>
      <c r="T27" s="33"/>
      <c r="U27" s="33"/>
      <c r="V27" s="33"/>
      <c r="W27" s="33"/>
      <c r="X27" s="33"/>
      <c r="Y27" s="33"/>
      <c r="Z27" s="33"/>
      <c r="AA27" s="33"/>
      <c r="AB27" s="33"/>
    </row>
    <row r="28">
      <c r="A28" s="33"/>
      <c r="B28" s="33"/>
      <c r="C28" s="33"/>
      <c r="D28" s="33"/>
      <c r="E28" s="33"/>
      <c r="F28" s="33"/>
      <c r="G28" s="33"/>
      <c r="H28" s="33"/>
      <c r="I28" s="33"/>
      <c r="J28" s="33"/>
      <c r="K28" s="33"/>
      <c r="L28" s="33"/>
      <c r="M28" s="33"/>
      <c r="N28" s="563"/>
      <c r="O28" s="33"/>
      <c r="P28" s="33"/>
      <c r="Q28" s="33"/>
      <c r="R28" s="33"/>
      <c r="S28" s="33"/>
      <c r="T28" s="33"/>
      <c r="U28" s="33"/>
      <c r="V28" s="33"/>
      <c r="W28" s="33"/>
      <c r="X28" s="33"/>
      <c r="Y28" s="33"/>
      <c r="Z28" s="33"/>
      <c r="AA28" s="33"/>
      <c r="AB28" s="33"/>
    </row>
    <row r="29">
      <c r="A29" s="33"/>
      <c r="B29" s="33"/>
      <c r="C29" s="33"/>
      <c r="D29" s="33"/>
      <c r="E29" s="33"/>
      <c r="F29" s="35" t="s">
        <v>798</v>
      </c>
      <c r="G29" s="33"/>
      <c r="H29" s="33"/>
      <c r="I29" s="33"/>
      <c r="J29" s="33"/>
      <c r="K29" s="33"/>
      <c r="L29" s="33"/>
      <c r="M29" s="33"/>
      <c r="N29" s="563"/>
      <c r="O29" s="33"/>
      <c r="P29" s="33"/>
      <c r="Q29" s="33"/>
      <c r="R29" s="33"/>
      <c r="S29" s="33"/>
      <c r="T29" s="33"/>
      <c r="U29" s="33"/>
      <c r="V29" s="33"/>
      <c r="W29" s="33"/>
      <c r="X29" s="33"/>
      <c r="Y29" s="33"/>
      <c r="Z29" s="33"/>
      <c r="AA29" s="33"/>
      <c r="AB29" s="33"/>
    </row>
    <row r="30">
      <c r="A30" s="33"/>
      <c r="B30" s="33"/>
      <c r="C30" s="33"/>
      <c r="D30" s="33"/>
      <c r="E30" s="33"/>
      <c r="F30" s="57" t="s">
        <v>799</v>
      </c>
      <c r="G30" s="33"/>
      <c r="H30" s="35"/>
      <c r="I30" s="33"/>
      <c r="J30" s="33"/>
      <c r="K30" s="33"/>
      <c r="L30" s="33"/>
      <c r="M30" s="33"/>
      <c r="N30" s="563"/>
      <c r="O30" s="33"/>
      <c r="P30" s="33"/>
      <c r="Q30" s="33"/>
      <c r="R30" s="33"/>
      <c r="S30" s="33"/>
      <c r="T30" s="33"/>
      <c r="U30" s="33"/>
      <c r="V30" s="33"/>
      <c r="W30" s="33"/>
      <c r="X30" s="33"/>
      <c r="Y30" s="33"/>
      <c r="Z30" s="33"/>
      <c r="AA30" s="33"/>
      <c r="AB30" s="33"/>
    </row>
    <row r="31">
      <c r="A31" s="33"/>
      <c r="B31" s="33"/>
      <c r="C31" s="33"/>
      <c r="D31" s="33"/>
      <c r="E31" s="33"/>
      <c r="F31" s="568"/>
      <c r="G31" s="33"/>
      <c r="H31" s="35"/>
      <c r="I31" s="33"/>
      <c r="J31" s="33"/>
      <c r="K31" s="33"/>
      <c r="L31" s="33"/>
      <c r="M31" s="33"/>
      <c r="N31" s="563"/>
      <c r="O31" s="33"/>
      <c r="P31" s="33"/>
      <c r="Q31" s="33"/>
      <c r="R31" s="33"/>
      <c r="S31" s="33"/>
      <c r="T31" s="33"/>
      <c r="U31" s="33"/>
      <c r="V31" s="33"/>
      <c r="W31" s="33"/>
      <c r="X31" s="33"/>
      <c r="Y31" s="33"/>
      <c r="Z31" s="33"/>
      <c r="AA31" s="33"/>
      <c r="AB31" s="33"/>
    </row>
    <row r="32">
      <c r="A32" s="33"/>
      <c r="B32" s="33"/>
      <c r="C32" s="33"/>
      <c r="D32" s="33"/>
      <c r="E32" s="33"/>
      <c r="F32" s="569" t="s">
        <v>800</v>
      </c>
      <c r="G32" s="570" t="s">
        <v>801</v>
      </c>
      <c r="H32" s="571" t="s">
        <v>800</v>
      </c>
      <c r="I32" s="571" t="s">
        <v>801</v>
      </c>
      <c r="J32" s="33"/>
      <c r="K32" s="33"/>
      <c r="L32" s="33"/>
      <c r="M32" s="33"/>
      <c r="N32" s="563"/>
      <c r="O32" s="33"/>
      <c r="P32" s="33"/>
      <c r="Q32" s="33"/>
      <c r="R32" s="33"/>
      <c r="S32" s="33"/>
      <c r="T32" s="33"/>
      <c r="U32" s="33"/>
      <c r="V32" s="33"/>
      <c r="W32" s="33"/>
      <c r="X32" s="33"/>
      <c r="Y32" s="33"/>
      <c r="Z32" s="33"/>
      <c r="AA32" s="33"/>
      <c r="AB32" s="33"/>
    </row>
    <row r="33">
      <c r="A33" s="33"/>
      <c r="B33" s="33"/>
      <c r="C33" s="33"/>
      <c r="D33" s="33"/>
      <c r="E33" s="33"/>
      <c r="F33" s="572">
        <v>25.0</v>
      </c>
      <c r="G33" s="573">
        <v>75.0</v>
      </c>
      <c r="H33" s="574">
        <v>19.0</v>
      </c>
      <c r="I33" s="574">
        <v>71.0</v>
      </c>
      <c r="J33" s="33"/>
      <c r="K33" s="33"/>
      <c r="L33" s="33"/>
      <c r="M33" s="33"/>
      <c r="N33" s="563"/>
      <c r="O33" s="33"/>
      <c r="P33" s="33"/>
      <c r="Q33" s="33"/>
      <c r="R33" s="33"/>
      <c r="S33" s="33"/>
      <c r="T33" s="33"/>
      <c r="U33" s="33"/>
      <c r="V33" s="33"/>
      <c r="W33" s="33"/>
      <c r="X33" s="33"/>
      <c r="Y33" s="33"/>
      <c r="Z33" s="33"/>
      <c r="AA33" s="33"/>
      <c r="AB33" s="33"/>
    </row>
    <row r="34">
      <c r="A34" s="33"/>
      <c r="B34" s="33"/>
      <c r="C34" s="33"/>
      <c r="D34" s="33"/>
      <c r="E34" s="33"/>
      <c r="F34" s="572">
        <v>25.0</v>
      </c>
      <c r="G34" s="573">
        <v>100.0</v>
      </c>
      <c r="H34" s="574">
        <v>19.0</v>
      </c>
      <c r="I34" s="574">
        <v>96.0</v>
      </c>
      <c r="J34" s="33"/>
      <c r="K34" s="33"/>
      <c r="L34" s="33"/>
      <c r="M34" s="33"/>
      <c r="N34" s="563"/>
      <c r="O34" s="33"/>
      <c r="P34" s="33"/>
      <c r="Q34" s="33"/>
      <c r="R34" s="33"/>
      <c r="S34" s="33"/>
      <c r="T34" s="33"/>
      <c r="U34" s="33"/>
      <c r="V34" s="33"/>
      <c r="W34" s="33"/>
      <c r="X34" s="33"/>
      <c r="Y34" s="33"/>
      <c r="Z34" s="33"/>
      <c r="AA34" s="33"/>
      <c r="AB34" s="33"/>
    </row>
    <row r="35">
      <c r="A35" s="33"/>
      <c r="B35" s="33"/>
      <c r="C35" s="33"/>
      <c r="D35" s="33"/>
      <c r="E35" s="33"/>
      <c r="F35" s="572">
        <v>25.0</v>
      </c>
      <c r="G35" s="573">
        <v>125.0</v>
      </c>
      <c r="H35" s="574">
        <v>19.0</v>
      </c>
      <c r="I35" s="574">
        <v>121.0</v>
      </c>
      <c r="J35" s="33"/>
      <c r="K35" s="33"/>
      <c r="L35" s="33"/>
      <c r="M35" s="33"/>
      <c r="N35" s="563"/>
      <c r="O35" s="33"/>
      <c r="P35" s="33"/>
      <c r="Q35" s="33"/>
      <c r="R35" s="33"/>
      <c r="S35" s="33"/>
      <c r="T35" s="33"/>
      <c r="U35" s="33"/>
      <c r="V35" s="33"/>
      <c r="W35" s="33"/>
      <c r="X35" s="33"/>
      <c r="Y35" s="33"/>
      <c r="Z35" s="33"/>
      <c r="AA35" s="33"/>
      <c r="AB35" s="33"/>
    </row>
    <row r="36">
      <c r="A36" s="33"/>
      <c r="B36" s="33"/>
      <c r="C36" s="33"/>
      <c r="D36" s="33"/>
      <c r="E36" s="33"/>
      <c r="F36" s="572">
        <v>25.0</v>
      </c>
      <c r="G36" s="573">
        <v>150.0</v>
      </c>
      <c r="H36" s="574">
        <v>19.0</v>
      </c>
      <c r="I36" s="574">
        <v>146.0</v>
      </c>
      <c r="J36" s="33"/>
      <c r="K36" s="33"/>
      <c r="L36" s="33"/>
      <c r="M36" s="33"/>
      <c r="N36" s="563"/>
      <c r="O36" s="33"/>
      <c r="P36" s="33"/>
      <c r="Q36" s="33"/>
      <c r="R36" s="33"/>
      <c r="S36" s="33"/>
      <c r="T36" s="33"/>
      <c r="U36" s="33"/>
      <c r="V36" s="33"/>
      <c r="W36" s="33"/>
      <c r="X36" s="33"/>
      <c r="Y36" s="33"/>
      <c r="Z36" s="33"/>
      <c r="AA36" s="33"/>
      <c r="AB36" s="33"/>
    </row>
    <row r="37">
      <c r="A37" s="33"/>
      <c r="B37" s="33"/>
      <c r="C37" s="33"/>
      <c r="D37" s="33"/>
      <c r="E37" s="33"/>
      <c r="F37" s="575"/>
      <c r="G37" s="576"/>
      <c r="H37" s="577"/>
      <c r="I37" s="578"/>
      <c r="J37" s="33"/>
      <c r="K37" s="33"/>
      <c r="L37" s="33"/>
      <c r="M37" s="33"/>
      <c r="N37" s="563"/>
      <c r="O37" s="33"/>
      <c r="P37" s="33"/>
      <c r="Q37" s="33"/>
      <c r="R37" s="33"/>
      <c r="S37" s="33"/>
      <c r="T37" s="33"/>
      <c r="U37" s="33"/>
      <c r="V37" s="33"/>
      <c r="W37" s="33"/>
      <c r="X37" s="33"/>
      <c r="Y37" s="33"/>
      <c r="Z37" s="33"/>
      <c r="AA37" s="33"/>
      <c r="AB37" s="33"/>
    </row>
    <row r="38">
      <c r="A38" s="33"/>
      <c r="B38" s="33"/>
      <c r="C38" s="33"/>
      <c r="D38" s="33"/>
      <c r="E38" s="33"/>
      <c r="F38" s="572">
        <v>25.0</v>
      </c>
      <c r="G38" s="573">
        <v>75.0</v>
      </c>
      <c r="H38" s="574">
        <v>22.0</v>
      </c>
      <c r="I38" s="574">
        <v>71.0</v>
      </c>
      <c r="J38" s="33"/>
      <c r="K38" s="33"/>
      <c r="L38" s="33"/>
      <c r="M38" s="33"/>
      <c r="N38" s="563"/>
      <c r="O38" s="33"/>
      <c r="P38" s="33"/>
      <c r="Q38" s="33"/>
      <c r="R38" s="33"/>
      <c r="S38" s="33"/>
      <c r="T38" s="33"/>
      <c r="U38" s="33"/>
      <c r="V38" s="33"/>
      <c r="W38" s="33"/>
      <c r="X38" s="33"/>
      <c r="Y38" s="33"/>
      <c r="Z38" s="33"/>
      <c r="AA38" s="33"/>
      <c r="AB38" s="33"/>
    </row>
    <row r="39">
      <c r="A39" s="33"/>
      <c r="B39" s="33"/>
      <c r="C39" s="33"/>
      <c r="D39" s="33"/>
      <c r="E39" s="33"/>
      <c r="F39" s="572">
        <v>25.0</v>
      </c>
      <c r="G39" s="573">
        <v>100.0</v>
      </c>
      <c r="H39" s="574">
        <v>22.0</v>
      </c>
      <c r="I39" s="574">
        <v>96.0</v>
      </c>
      <c r="J39" s="33"/>
      <c r="K39" s="33"/>
      <c r="L39" s="33"/>
      <c r="M39" s="33"/>
      <c r="N39" s="563"/>
      <c r="O39" s="33"/>
      <c r="P39" s="33"/>
      <c r="Q39" s="33"/>
      <c r="R39" s="33"/>
      <c r="S39" s="33"/>
      <c r="T39" s="33"/>
      <c r="U39" s="33"/>
      <c r="V39" s="33"/>
      <c r="W39" s="33"/>
      <c r="X39" s="33"/>
      <c r="Y39" s="33"/>
      <c r="Z39" s="33"/>
      <c r="AA39" s="33"/>
      <c r="AB39" s="33"/>
    </row>
    <row r="40">
      <c r="A40" s="33"/>
      <c r="B40" s="33"/>
      <c r="C40" s="33"/>
      <c r="D40" s="33"/>
      <c r="E40" s="33"/>
      <c r="F40" s="572">
        <v>25.0</v>
      </c>
      <c r="G40" s="573">
        <v>125.0</v>
      </c>
      <c r="H40" s="574">
        <v>22.0</v>
      </c>
      <c r="I40" s="574">
        <v>121.0</v>
      </c>
      <c r="J40" s="33"/>
      <c r="K40" s="33"/>
      <c r="L40" s="33"/>
      <c r="M40" s="33"/>
      <c r="N40" s="563"/>
      <c r="O40" s="33"/>
      <c r="P40" s="33"/>
      <c r="Q40" s="33"/>
      <c r="R40" s="33"/>
      <c r="S40" s="33"/>
      <c r="T40" s="33"/>
      <c r="U40" s="33"/>
      <c r="V40" s="33"/>
      <c r="W40" s="33"/>
      <c r="X40" s="33"/>
      <c r="Y40" s="33"/>
      <c r="Z40" s="33"/>
      <c r="AA40" s="33"/>
      <c r="AB40" s="33"/>
    </row>
    <row r="41">
      <c r="A41" s="33"/>
      <c r="B41" s="33"/>
      <c r="C41" s="33"/>
      <c r="D41" s="33"/>
      <c r="E41" s="33"/>
      <c r="F41" s="572">
        <v>25.0</v>
      </c>
      <c r="G41" s="573">
        <v>150.0</v>
      </c>
      <c r="H41" s="574">
        <v>22.0</v>
      </c>
      <c r="I41" s="574">
        <v>146.0</v>
      </c>
      <c r="J41" s="33"/>
      <c r="K41" s="33"/>
      <c r="L41" s="33"/>
      <c r="M41" s="33"/>
      <c r="N41" s="563"/>
      <c r="O41" s="33"/>
      <c r="P41" s="33"/>
      <c r="Q41" s="33"/>
      <c r="R41" s="33"/>
      <c r="S41" s="33"/>
      <c r="T41" s="33"/>
      <c r="U41" s="33"/>
      <c r="V41" s="33"/>
      <c r="W41" s="33"/>
      <c r="X41" s="33"/>
      <c r="Y41" s="33"/>
      <c r="Z41" s="33"/>
      <c r="AA41" s="33"/>
      <c r="AB41" s="33"/>
    </row>
    <row r="42">
      <c r="A42" s="33"/>
      <c r="B42" s="33"/>
      <c r="C42" s="33"/>
      <c r="D42" s="33"/>
      <c r="E42" s="33"/>
      <c r="F42" s="579"/>
      <c r="G42" s="576"/>
      <c r="H42" s="578"/>
      <c r="I42" s="578"/>
      <c r="J42" s="33"/>
      <c r="K42" s="33"/>
      <c r="L42" s="33"/>
      <c r="M42" s="33"/>
      <c r="N42" s="563"/>
      <c r="O42" s="33"/>
      <c r="P42" s="33"/>
      <c r="Q42" s="33"/>
      <c r="R42" s="33"/>
      <c r="S42" s="33"/>
      <c r="T42" s="33"/>
      <c r="U42" s="33"/>
      <c r="V42" s="33"/>
      <c r="W42" s="33"/>
      <c r="X42" s="33"/>
      <c r="Y42" s="33"/>
      <c r="Z42" s="33"/>
      <c r="AA42" s="33"/>
      <c r="AB42" s="33"/>
    </row>
    <row r="43">
      <c r="A43" s="33"/>
      <c r="B43" s="33"/>
      <c r="C43" s="33"/>
      <c r="D43" s="33"/>
      <c r="E43" s="33"/>
      <c r="F43" s="572">
        <v>38.0</v>
      </c>
      <c r="G43" s="573">
        <v>75.0</v>
      </c>
      <c r="H43" s="574">
        <v>32.0</v>
      </c>
      <c r="I43" s="574">
        <v>71.0</v>
      </c>
      <c r="J43" s="33"/>
      <c r="K43" s="33"/>
      <c r="L43" s="33"/>
      <c r="M43" s="33"/>
      <c r="N43" s="563"/>
      <c r="O43" s="33"/>
      <c r="P43" s="33"/>
      <c r="Q43" s="33"/>
      <c r="R43" s="33"/>
      <c r="S43" s="33"/>
      <c r="T43" s="33"/>
      <c r="U43" s="33"/>
      <c r="V43" s="33"/>
      <c r="W43" s="33"/>
      <c r="X43" s="33"/>
      <c r="Y43" s="33"/>
      <c r="Z43" s="33"/>
      <c r="AA43" s="33"/>
      <c r="AB43" s="33"/>
    </row>
    <row r="44">
      <c r="A44" s="33"/>
      <c r="B44" s="33"/>
      <c r="C44" s="33"/>
      <c r="D44" s="33"/>
      <c r="E44" s="33"/>
      <c r="F44" s="572">
        <v>38.0</v>
      </c>
      <c r="G44" s="573">
        <v>100.0</v>
      </c>
      <c r="H44" s="574">
        <v>32.0</v>
      </c>
      <c r="I44" s="574">
        <v>96.0</v>
      </c>
      <c r="J44" s="33"/>
      <c r="K44" s="33"/>
      <c r="L44" s="33"/>
      <c r="M44" s="33"/>
      <c r="N44" s="563"/>
      <c r="O44" s="33"/>
      <c r="P44" s="33"/>
      <c r="Q44" s="33"/>
      <c r="R44" s="33"/>
      <c r="S44" s="33"/>
      <c r="T44" s="33"/>
      <c r="U44" s="33"/>
      <c r="V44" s="33"/>
      <c r="W44" s="33"/>
      <c r="X44" s="33"/>
      <c r="Y44" s="33"/>
      <c r="Z44" s="33"/>
      <c r="AA44" s="33"/>
      <c r="AB44" s="33"/>
    </row>
    <row r="45">
      <c r="A45" s="33"/>
      <c r="B45" s="33"/>
      <c r="C45" s="33"/>
      <c r="D45" s="33"/>
      <c r="E45" s="33"/>
      <c r="F45" s="572">
        <v>38.0</v>
      </c>
      <c r="G45" s="573">
        <v>150.0</v>
      </c>
      <c r="H45" s="574">
        <v>32.0</v>
      </c>
      <c r="I45" s="574">
        <v>146.0</v>
      </c>
      <c r="J45" s="33"/>
      <c r="K45" s="33"/>
      <c r="L45" s="33"/>
      <c r="M45" s="33"/>
      <c r="N45" s="563"/>
      <c r="O45" s="33"/>
      <c r="P45" s="33"/>
      <c r="Q45" s="33"/>
      <c r="R45" s="33"/>
      <c r="S45" s="33"/>
      <c r="T45" s="33"/>
      <c r="U45" s="33"/>
      <c r="V45" s="33"/>
      <c r="W45" s="33"/>
      <c r="X45" s="33"/>
      <c r="Y45" s="33"/>
      <c r="Z45" s="33"/>
      <c r="AA45" s="33"/>
      <c r="AB45" s="33"/>
    </row>
    <row r="46">
      <c r="A46" s="33"/>
      <c r="B46" s="33"/>
      <c r="C46" s="33"/>
      <c r="D46" s="33"/>
      <c r="E46" s="33"/>
      <c r="F46" s="579"/>
      <c r="G46" s="576"/>
      <c r="H46" s="578"/>
      <c r="I46" s="578"/>
      <c r="J46" s="33"/>
      <c r="K46" s="33"/>
      <c r="L46" s="33"/>
      <c r="M46" s="33"/>
      <c r="N46" s="563"/>
      <c r="O46" s="33"/>
      <c r="P46" s="33"/>
      <c r="Q46" s="33"/>
      <c r="R46" s="33"/>
      <c r="S46" s="33"/>
      <c r="T46" s="33"/>
      <c r="U46" s="33"/>
      <c r="V46" s="33"/>
      <c r="W46" s="33"/>
      <c r="X46" s="33"/>
      <c r="Y46" s="33"/>
      <c r="Z46" s="33"/>
      <c r="AA46" s="33"/>
      <c r="AB46" s="33"/>
    </row>
    <row r="47">
      <c r="A47" s="33"/>
      <c r="B47" s="33"/>
      <c r="C47" s="33"/>
      <c r="D47" s="33"/>
      <c r="E47" s="33"/>
      <c r="F47" s="572">
        <v>50.0</v>
      </c>
      <c r="G47" s="573">
        <v>75.0</v>
      </c>
      <c r="H47" s="574">
        <v>46.0</v>
      </c>
      <c r="I47" s="574">
        <v>71.0</v>
      </c>
      <c r="J47" s="33"/>
      <c r="K47" s="33"/>
      <c r="L47" s="33"/>
      <c r="M47" s="33"/>
      <c r="N47" s="563"/>
      <c r="O47" s="33"/>
      <c r="P47" s="33"/>
      <c r="Q47" s="33"/>
      <c r="R47" s="33"/>
      <c r="S47" s="33"/>
      <c r="T47" s="33"/>
      <c r="U47" s="33"/>
      <c r="V47" s="33"/>
      <c r="W47" s="33"/>
      <c r="X47" s="33"/>
      <c r="Y47" s="33"/>
      <c r="Z47" s="33"/>
      <c r="AA47" s="33"/>
      <c r="AB47" s="33"/>
    </row>
    <row r="48">
      <c r="A48" s="33"/>
      <c r="B48" s="33"/>
      <c r="C48" s="33"/>
      <c r="D48" s="33"/>
      <c r="E48" s="33"/>
      <c r="F48" s="572">
        <v>50.0</v>
      </c>
      <c r="G48" s="573">
        <v>100.0</v>
      </c>
      <c r="H48" s="574">
        <v>46.0</v>
      </c>
      <c r="I48" s="574">
        <v>96.0</v>
      </c>
      <c r="J48" s="33"/>
      <c r="K48" s="33"/>
      <c r="L48" s="33"/>
      <c r="M48" s="33"/>
      <c r="N48" s="563"/>
      <c r="O48" s="33"/>
      <c r="P48" s="33"/>
      <c r="Q48" s="33"/>
      <c r="R48" s="33"/>
      <c r="S48" s="33"/>
      <c r="T48" s="33"/>
      <c r="U48" s="33"/>
      <c r="V48" s="33"/>
      <c r="W48" s="33"/>
      <c r="X48" s="33"/>
      <c r="Y48" s="33"/>
      <c r="Z48" s="33"/>
      <c r="AA48" s="33"/>
      <c r="AB48" s="33"/>
    </row>
    <row r="49">
      <c r="A49" s="33"/>
      <c r="B49" s="33"/>
      <c r="C49" s="33"/>
      <c r="D49" s="33"/>
      <c r="E49" s="33"/>
      <c r="F49" s="572">
        <v>50.0</v>
      </c>
      <c r="G49" s="573">
        <v>150.0</v>
      </c>
      <c r="H49" s="574">
        <v>46.0</v>
      </c>
      <c r="I49" s="574">
        <v>146.0</v>
      </c>
      <c r="J49" s="33"/>
      <c r="K49" s="33"/>
      <c r="L49" s="33"/>
      <c r="M49" s="33"/>
      <c r="N49" s="563"/>
      <c r="O49" s="33"/>
      <c r="P49" s="33"/>
      <c r="Q49" s="33"/>
      <c r="R49" s="33"/>
      <c r="S49" s="33"/>
      <c r="T49" s="33"/>
      <c r="U49" s="33"/>
      <c r="V49" s="33"/>
      <c r="W49" s="33"/>
      <c r="X49" s="33"/>
      <c r="Y49" s="33"/>
      <c r="Z49" s="33"/>
      <c r="AA49" s="33"/>
      <c r="AB49" s="33"/>
    </row>
    <row r="50">
      <c r="A50" s="33"/>
      <c r="B50" s="33"/>
      <c r="C50" s="33"/>
      <c r="D50" s="33"/>
      <c r="E50" s="33"/>
      <c r="F50" s="33"/>
      <c r="G50" s="33"/>
      <c r="H50" s="33"/>
      <c r="I50" s="33"/>
      <c r="J50" s="33"/>
      <c r="K50" s="33"/>
      <c r="L50" s="33"/>
      <c r="M50" s="33"/>
      <c r="N50" s="563"/>
      <c r="O50" s="33"/>
      <c r="P50" s="33"/>
      <c r="Q50" s="33"/>
      <c r="R50" s="33"/>
      <c r="S50" s="33"/>
      <c r="T50" s="33"/>
      <c r="U50" s="33"/>
      <c r="V50" s="33"/>
      <c r="W50" s="33"/>
      <c r="X50" s="33"/>
      <c r="Y50" s="33"/>
      <c r="Z50" s="33"/>
      <c r="AA50" s="33"/>
      <c r="AB50" s="33"/>
    </row>
    <row r="51">
      <c r="A51" s="33"/>
      <c r="B51" s="33"/>
      <c r="C51" s="33"/>
      <c r="D51" s="33"/>
      <c r="E51" s="33"/>
      <c r="F51" s="33"/>
      <c r="G51" s="33"/>
      <c r="H51" s="33"/>
      <c r="I51" s="33"/>
      <c r="J51" s="33"/>
      <c r="K51" s="33"/>
      <c r="L51" s="33"/>
      <c r="M51" s="33"/>
      <c r="N51" s="563"/>
      <c r="O51" s="33"/>
      <c r="P51" s="33"/>
      <c r="Q51" s="33"/>
      <c r="R51" s="33"/>
      <c r="S51" s="33"/>
      <c r="T51" s="33"/>
      <c r="U51" s="33"/>
      <c r="V51" s="33"/>
      <c r="W51" s="33"/>
      <c r="X51" s="33"/>
      <c r="Y51" s="33"/>
      <c r="Z51" s="33"/>
      <c r="AA51" s="33"/>
      <c r="AB51" s="33"/>
    </row>
    <row r="52">
      <c r="A52" s="33"/>
      <c r="B52" s="33"/>
      <c r="C52" s="33"/>
      <c r="D52" s="33"/>
      <c r="E52" s="33"/>
      <c r="F52" s="33"/>
      <c r="G52" s="33"/>
      <c r="H52" s="33"/>
      <c r="I52" s="33"/>
      <c r="J52" s="33"/>
      <c r="K52" s="33"/>
      <c r="L52" s="33"/>
      <c r="M52" s="33"/>
      <c r="N52" s="563"/>
      <c r="O52" s="33"/>
      <c r="P52" s="33"/>
      <c r="Q52" s="33"/>
      <c r="R52" s="33"/>
      <c r="S52" s="33"/>
      <c r="T52" s="33"/>
      <c r="U52" s="33"/>
      <c r="V52" s="33"/>
      <c r="W52" s="33"/>
      <c r="X52" s="33"/>
      <c r="Y52" s="33"/>
      <c r="Z52" s="33"/>
      <c r="AA52" s="33"/>
      <c r="AB52" s="33"/>
    </row>
    <row r="53">
      <c r="A53" s="33"/>
      <c r="B53" s="33"/>
      <c r="C53" s="33"/>
      <c r="D53" s="33"/>
      <c r="E53" s="33"/>
      <c r="F53" s="33"/>
      <c r="G53" s="33"/>
      <c r="H53" s="33"/>
      <c r="I53" s="33"/>
      <c r="J53" s="33"/>
      <c r="K53" s="33"/>
      <c r="L53" s="33"/>
      <c r="M53" s="33"/>
      <c r="N53" s="563"/>
      <c r="O53" s="33"/>
      <c r="P53" s="33"/>
      <c r="Q53" s="33"/>
      <c r="R53" s="33"/>
      <c r="S53" s="33"/>
      <c r="T53" s="33"/>
      <c r="U53" s="33"/>
      <c r="V53" s="33"/>
      <c r="W53" s="33"/>
      <c r="X53" s="33"/>
      <c r="Y53" s="33"/>
      <c r="Z53" s="33"/>
      <c r="AA53" s="33"/>
      <c r="AB53" s="33"/>
    </row>
    <row r="54">
      <c r="A54" s="33"/>
      <c r="B54" s="33"/>
      <c r="C54" s="33"/>
      <c r="D54" s="33"/>
      <c r="E54" s="33"/>
      <c r="F54" s="33"/>
      <c r="G54" s="33"/>
      <c r="H54" s="33"/>
      <c r="I54" s="33"/>
      <c r="J54" s="33"/>
      <c r="K54" s="33"/>
      <c r="L54" s="33"/>
      <c r="M54" s="33"/>
      <c r="N54" s="563"/>
      <c r="O54" s="33"/>
      <c r="P54" s="33"/>
      <c r="Q54" s="33"/>
      <c r="R54" s="33"/>
      <c r="S54" s="33"/>
      <c r="T54" s="33"/>
      <c r="U54" s="33"/>
      <c r="V54" s="33"/>
      <c r="W54" s="33"/>
      <c r="X54" s="33"/>
      <c r="Y54" s="33"/>
      <c r="Z54" s="33"/>
      <c r="AA54" s="33"/>
      <c r="AB54" s="33"/>
    </row>
    <row r="55">
      <c r="A55" s="33"/>
      <c r="B55" s="33"/>
      <c r="C55" s="33"/>
      <c r="D55" s="33"/>
      <c r="E55" s="33"/>
      <c r="F55" s="33"/>
      <c r="G55" s="33"/>
      <c r="H55" s="33"/>
      <c r="I55" s="33"/>
      <c r="J55" s="33"/>
      <c r="K55" s="33"/>
      <c r="L55" s="33"/>
      <c r="M55" s="33"/>
      <c r="N55" s="563"/>
      <c r="O55" s="33"/>
      <c r="P55" s="33"/>
      <c r="Q55" s="33"/>
      <c r="R55" s="33"/>
      <c r="S55" s="33"/>
      <c r="T55" s="33"/>
      <c r="U55" s="33"/>
      <c r="V55" s="33"/>
      <c r="W55" s="33"/>
      <c r="X55" s="33"/>
      <c r="Y55" s="33"/>
      <c r="Z55" s="33"/>
      <c r="AA55" s="33"/>
      <c r="AB55" s="33"/>
    </row>
    <row r="56">
      <c r="A56" s="33"/>
      <c r="B56" s="33"/>
      <c r="C56" s="33"/>
      <c r="D56" s="33"/>
      <c r="E56" s="33"/>
      <c r="F56" s="33"/>
      <c r="G56" s="33"/>
      <c r="H56" s="33"/>
      <c r="I56" s="33"/>
      <c r="J56" s="33"/>
      <c r="K56" s="33"/>
      <c r="L56" s="33"/>
      <c r="M56" s="33"/>
      <c r="N56" s="563"/>
      <c r="O56" s="33"/>
      <c r="P56" s="33"/>
      <c r="Q56" s="33"/>
      <c r="R56" s="33"/>
      <c r="S56" s="33"/>
      <c r="T56" s="33"/>
      <c r="U56" s="33"/>
      <c r="V56" s="33"/>
      <c r="W56" s="33"/>
      <c r="X56" s="33"/>
      <c r="Y56" s="33"/>
      <c r="Z56" s="33"/>
      <c r="AA56" s="33"/>
      <c r="AB56" s="33"/>
    </row>
    <row r="57">
      <c r="A57" s="33"/>
      <c r="B57" s="33"/>
      <c r="C57" s="33"/>
      <c r="D57" s="33"/>
      <c r="E57" s="33"/>
      <c r="F57" s="33"/>
      <c r="G57" s="33"/>
      <c r="H57" s="33"/>
      <c r="I57" s="33"/>
      <c r="J57" s="33"/>
      <c r="K57" s="33"/>
      <c r="L57" s="33"/>
      <c r="M57" s="33"/>
      <c r="N57" s="563"/>
      <c r="O57" s="33"/>
      <c r="P57" s="33"/>
      <c r="Q57" s="33"/>
      <c r="R57" s="33"/>
      <c r="S57" s="33"/>
      <c r="T57" s="33"/>
      <c r="U57" s="33"/>
      <c r="V57" s="33"/>
      <c r="W57" s="33"/>
      <c r="X57" s="33"/>
      <c r="Y57" s="33"/>
      <c r="Z57" s="33"/>
      <c r="AA57" s="33"/>
      <c r="AB57" s="33"/>
    </row>
    <row r="58">
      <c r="A58" s="33"/>
      <c r="B58" s="33"/>
      <c r="C58" s="33"/>
      <c r="D58" s="33"/>
      <c r="E58" s="33"/>
      <c r="F58" s="33"/>
      <c r="G58" s="33"/>
      <c r="H58" s="33"/>
      <c r="I58" s="33"/>
      <c r="J58" s="33"/>
      <c r="K58" s="33"/>
      <c r="L58" s="33"/>
      <c r="M58" s="33"/>
      <c r="N58" s="563"/>
      <c r="O58" s="33"/>
      <c r="P58" s="33"/>
      <c r="Q58" s="33"/>
      <c r="R58" s="33"/>
      <c r="S58" s="33"/>
      <c r="T58" s="33"/>
      <c r="U58" s="33"/>
      <c r="V58" s="33"/>
      <c r="W58" s="33"/>
      <c r="X58" s="33"/>
      <c r="Y58" s="33"/>
      <c r="Z58" s="33"/>
      <c r="AA58" s="33"/>
      <c r="AB58" s="33"/>
    </row>
    <row r="59">
      <c r="A59" s="33"/>
      <c r="B59" s="33"/>
      <c r="C59" s="33"/>
      <c r="D59" s="33"/>
      <c r="E59" s="33"/>
      <c r="F59" s="33"/>
      <c r="G59" s="33"/>
      <c r="H59" s="33"/>
      <c r="I59" s="33"/>
      <c r="J59" s="33"/>
      <c r="K59" s="33"/>
      <c r="L59" s="33"/>
      <c r="M59" s="33"/>
      <c r="N59" s="563"/>
      <c r="O59" s="33"/>
      <c r="P59" s="33"/>
      <c r="Q59" s="33"/>
      <c r="R59" s="33"/>
      <c r="S59" s="33"/>
      <c r="T59" s="33"/>
      <c r="U59" s="33"/>
      <c r="V59" s="33"/>
      <c r="W59" s="33"/>
      <c r="X59" s="33"/>
      <c r="Y59" s="33"/>
      <c r="Z59" s="33"/>
      <c r="AA59" s="33"/>
      <c r="AB59" s="33"/>
    </row>
    <row r="60">
      <c r="A60" s="33"/>
      <c r="B60" s="33"/>
      <c r="C60" s="33"/>
      <c r="D60" s="33"/>
      <c r="E60" s="33"/>
      <c r="F60" s="33"/>
      <c r="G60" s="33"/>
      <c r="H60" s="33"/>
      <c r="I60" s="33"/>
      <c r="J60" s="33"/>
      <c r="K60" s="33"/>
      <c r="L60" s="33"/>
      <c r="M60" s="33"/>
      <c r="N60" s="563"/>
      <c r="O60" s="33"/>
      <c r="P60" s="33"/>
      <c r="Q60" s="33"/>
      <c r="R60" s="33"/>
      <c r="S60" s="33"/>
      <c r="T60" s="33"/>
      <c r="U60" s="33"/>
      <c r="V60" s="33"/>
      <c r="W60" s="33"/>
      <c r="X60" s="33"/>
      <c r="Y60" s="33"/>
      <c r="Z60" s="33"/>
      <c r="AA60" s="33"/>
      <c r="AB60" s="33"/>
    </row>
    <row r="61">
      <c r="A61" s="33"/>
      <c r="B61" s="33"/>
      <c r="C61" s="33"/>
      <c r="D61" s="33"/>
      <c r="E61" s="33"/>
      <c r="F61" s="33"/>
      <c r="G61" s="33"/>
      <c r="H61" s="33"/>
      <c r="I61" s="33"/>
      <c r="J61" s="33"/>
      <c r="K61" s="33"/>
      <c r="L61" s="33"/>
      <c r="M61" s="33"/>
      <c r="N61" s="563"/>
      <c r="O61" s="33"/>
      <c r="P61" s="33"/>
      <c r="Q61" s="33"/>
      <c r="R61" s="33"/>
      <c r="S61" s="33"/>
      <c r="T61" s="33"/>
      <c r="U61" s="33"/>
      <c r="V61" s="33"/>
      <c r="W61" s="33"/>
      <c r="X61" s="33"/>
      <c r="Y61" s="33"/>
      <c r="Z61" s="33"/>
      <c r="AA61" s="33"/>
      <c r="AB61" s="33"/>
    </row>
    <row r="62">
      <c r="A62" s="33"/>
      <c r="B62" s="33"/>
      <c r="C62" s="33"/>
      <c r="D62" s="33"/>
      <c r="E62" s="33"/>
      <c r="F62" s="33"/>
      <c r="G62" s="33"/>
      <c r="H62" s="33"/>
      <c r="I62" s="33"/>
      <c r="J62" s="33"/>
      <c r="K62" s="33"/>
      <c r="L62" s="33"/>
      <c r="M62" s="33"/>
      <c r="N62" s="563"/>
      <c r="O62" s="33"/>
      <c r="P62" s="33"/>
      <c r="Q62" s="33"/>
      <c r="R62" s="33"/>
      <c r="S62" s="33"/>
      <c r="T62" s="33"/>
      <c r="U62" s="33"/>
      <c r="V62" s="33"/>
      <c r="W62" s="33"/>
      <c r="X62" s="33"/>
      <c r="Y62" s="33"/>
      <c r="Z62" s="33"/>
      <c r="AA62" s="33"/>
      <c r="AB62" s="33"/>
    </row>
    <row r="63">
      <c r="A63" s="33"/>
      <c r="B63" s="33"/>
      <c r="C63" s="33"/>
      <c r="D63" s="33"/>
      <c r="E63" s="33"/>
      <c r="F63" s="33"/>
      <c r="G63" s="33"/>
      <c r="H63" s="33"/>
      <c r="I63" s="33"/>
      <c r="J63" s="33"/>
      <c r="K63" s="33"/>
      <c r="L63" s="33"/>
      <c r="M63" s="33"/>
      <c r="N63" s="563"/>
      <c r="O63" s="33"/>
      <c r="P63" s="33"/>
      <c r="Q63" s="33"/>
      <c r="R63" s="33"/>
      <c r="S63" s="33"/>
      <c r="T63" s="33"/>
      <c r="U63" s="33"/>
      <c r="V63" s="33"/>
      <c r="W63" s="33"/>
      <c r="X63" s="33"/>
      <c r="Y63" s="33"/>
      <c r="Z63" s="33"/>
      <c r="AA63" s="33"/>
      <c r="AB63" s="33"/>
    </row>
    <row r="64">
      <c r="A64" s="33"/>
      <c r="B64" s="33"/>
      <c r="C64" s="33"/>
      <c r="D64" s="33"/>
      <c r="E64" s="33"/>
      <c r="F64" s="33"/>
      <c r="G64" s="33"/>
      <c r="H64" s="33"/>
      <c r="I64" s="33"/>
      <c r="J64" s="33"/>
      <c r="K64" s="33"/>
      <c r="L64" s="33"/>
      <c r="M64" s="33"/>
      <c r="N64" s="563"/>
      <c r="O64" s="33"/>
      <c r="P64" s="33"/>
      <c r="Q64" s="33"/>
      <c r="R64" s="33"/>
      <c r="S64" s="33"/>
      <c r="T64" s="33"/>
      <c r="U64" s="33"/>
      <c r="V64" s="33"/>
      <c r="W64" s="33"/>
      <c r="X64" s="33"/>
      <c r="Y64" s="33"/>
      <c r="Z64" s="33"/>
      <c r="AA64" s="33"/>
      <c r="AB64" s="33"/>
    </row>
    <row r="65">
      <c r="A65" s="33"/>
      <c r="B65" s="33"/>
      <c r="C65" s="33"/>
      <c r="D65" s="33"/>
      <c r="E65" s="33"/>
      <c r="F65" s="33"/>
      <c r="G65" s="33"/>
      <c r="H65" s="33"/>
      <c r="I65" s="33"/>
      <c r="J65" s="33"/>
      <c r="K65" s="33"/>
      <c r="L65" s="33"/>
      <c r="M65" s="33"/>
      <c r="N65" s="563"/>
      <c r="O65" s="33"/>
      <c r="P65" s="33"/>
      <c r="Q65" s="33"/>
      <c r="R65" s="33"/>
      <c r="S65" s="33"/>
      <c r="T65" s="33"/>
      <c r="U65" s="33"/>
      <c r="V65" s="33"/>
      <c r="W65" s="33"/>
      <c r="X65" s="33"/>
      <c r="Y65" s="33"/>
      <c r="Z65" s="33"/>
      <c r="AA65" s="33"/>
      <c r="AB65" s="33"/>
    </row>
    <row r="66">
      <c r="A66" s="33"/>
      <c r="B66" s="33"/>
      <c r="C66" s="33"/>
      <c r="D66" s="33"/>
      <c r="E66" s="33"/>
      <c r="F66" s="33"/>
      <c r="G66" s="33"/>
      <c r="H66" s="33"/>
      <c r="I66" s="33"/>
      <c r="J66" s="33"/>
      <c r="K66" s="33"/>
      <c r="L66" s="33"/>
      <c r="M66" s="33"/>
      <c r="N66" s="563"/>
      <c r="O66" s="33"/>
      <c r="P66" s="33"/>
      <c r="Q66" s="33"/>
      <c r="R66" s="33"/>
      <c r="S66" s="33"/>
      <c r="T66" s="33"/>
      <c r="U66" s="33"/>
      <c r="V66" s="33"/>
      <c r="W66" s="33"/>
      <c r="X66" s="33"/>
      <c r="Y66" s="33"/>
      <c r="Z66" s="33"/>
      <c r="AA66" s="33"/>
      <c r="AB66" s="33"/>
    </row>
    <row r="67">
      <c r="A67" s="33"/>
      <c r="B67" s="33"/>
      <c r="C67" s="33"/>
      <c r="D67" s="33"/>
      <c r="E67" s="33"/>
      <c r="F67" s="33"/>
      <c r="G67" s="33"/>
      <c r="H67" s="33"/>
      <c r="I67" s="33"/>
      <c r="J67" s="33"/>
      <c r="K67" s="33"/>
      <c r="L67" s="33"/>
      <c r="M67" s="33"/>
      <c r="N67" s="563"/>
      <c r="O67" s="33"/>
      <c r="P67" s="33"/>
      <c r="Q67" s="33"/>
      <c r="R67" s="33"/>
      <c r="S67" s="33"/>
      <c r="T67" s="33"/>
      <c r="U67" s="33"/>
      <c r="V67" s="33"/>
      <c r="W67" s="33"/>
      <c r="X67" s="33"/>
      <c r="Y67" s="33"/>
      <c r="Z67" s="33"/>
      <c r="AA67" s="33"/>
      <c r="AB67" s="33"/>
    </row>
    <row r="68">
      <c r="A68" s="33"/>
      <c r="B68" s="33"/>
      <c r="C68" s="33"/>
      <c r="D68" s="33"/>
      <c r="E68" s="33"/>
      <c r="F68" s="33"/>
      <c r="G68" s="33"/>
      <c r="H68" s="33"/>
      <c r="I68" s="33"/>
      <c r="J68" s="33"/>
      <c r="K68" s="33"/>
      <c r="L68" s="33"/>
      <c r="M68" s="33"/>
      <c r="N68" s="563"/>
      <c r="O68" s="33"/>
      <c r="P68" s="33"/>
      <c r="Q68" s="33"/>
      <c r="R68" s="33"/>
      <c r="S68" s="33"/>
      <c r="T68" s="33"/>
      <c r="U68" s="33"/>
      <c r="V68" s="33"/>
      <c r="W68" s="33"/>
      <c r="X68" s="33"/>
      <c r="Y68" s="33"/>
      <c r="Z68" s="33"/>
      <c r="AA68" s="33"/>
      <c r="AB68" s="33"/>
    </row>
    <row r="69">
      <c r="A69" s="33"/>
      <c r="B69" s="33"/>
      <c r="C69" s="33"/>
      <c r="D69" s="33"/>
      <c r="E69" s="33"/>
      <c r="F69" s="33"/>
      <c r="G69" s="33"/>
      <c r="H69" s="33"/>
      <c r="I69" s="33"/>
      <c r="J69" s="33"/>
      <c r="K69" s="33"/>
      <c r="L69" s="33"/>
      <c r="M69" s="33"/>
      <c r="N69" s="563"/>
      <c r="O69" s="33"/>
      <c r="P69" s="33"/>
      <c r="Q69" s="33"/>
      <c r="R69" s="33"/>
      <c r="S69" s="33"/>
      <c r="T69" s="33"/>
      <c r="U69" s="33"/>
      <c r="V69" s="33"/>
      <c r="W69" s="33"/>
      <c r="X69" s="33"/>
      <c r="Y69" s="33"/>
      <c r="Z69" s="33"/>
      <c r="AA69" s="33"/>
      <c r="AB69" s="33"/>
    </row>
    <row r="70">
      <c r="A70" s="33"/>
      <c r="B70" s="33"/>
      <c r="C70" s="33"/>
      <c r="D70" s="33"/>
      <c r="E70" s="33"/>
      <c r="F70" s="33"/>
      <c r="G70" s="33"/>
      <c r="H70" s="33"/>
      <c r="I70" s="33"/>
      <c r="J70" s="33"/>
      <c r="K70" s="33"/>
      <c r="L70" s="33"/>
      <c r="M70" s="33"/>
      <c r="N70" s="563"/>
      <c r="O70" s="33"/>
      <c r="P70" s="33"/>
      <c r="Q70" s="33"/>
      <c r="R70" s="33"/>
      <c r="S70" s="33"/>
      <c r="T70" s="33"/>
      <c r="U70" s="33"/>
      <c r="V70" s="33"/>
      <c r="W70" s="33"/>
      <c r="X70" s="33"/>
      <c r="Y70" s="33"/>
      <c r="Z70" s="33"/>
      <c r="AA70" s="33"/>
      <c r="AB70" s="33"/>
    </row>
    <row r="71">
      <c r="A71" s="33"/>
      <c r="B71" s="33"/>
      <c r="C71" s="33"/>
      <c r="D71" s="33"/>
      <c r="E71" s="33"/>
      <c r="F71" s="33"/>
      <c r="G71" s="33"/>
      <c r="H71" s="33"/>
      <c r="I71" s="33"/>
      <c r="J71" s="33"/>
      <c r="K71" s="33"/>
      <c r="L71" s="33"/>
      <c r="M71" s="33"/>
      <c r="N71" s="563"/>
      <c r="O71" s="33"/>
      <c r="P71" s="33"/>
      <c r="Q71" s="33"/>
      <c r="R71" s="33"/>
      <c r="S71" s="33"/>
      <c r="T71" s="33"/>
      <c r="U71" s="33"/>
      <c r="V71" s="33"/>
      <c r="W71" s="33"/>
      <c r="X71" s="33"/>
      <c r="Y71" s="33"/>
      <c r="Z71" s="33"/>
      <c r="AA71" s="33"/>
      <c r="AB71" s="33"/>
    </row>
    <row r="72">
      <c r="A72" s="33"/>
      <c r="B72" s="33"/>
      <c r="C72" s="33"/>
      <c r="D72" s="33"/>
      <c r="E72" s="33"/>
      <c r="F72" s="33"/>
      <c r="G72" s="33"/>
      <c r="H72" s="33"/>
      <c r="I72" s="33"/>
      <c r="J72" s="33"/>
      <c r="K72" s="33"/>
      <c r="L72" s="33"/>
      <c r="M72" s="33"/>
      <c r="N72" s="563"/>
      <c r="O72" s="33"/>
      <c r="P72" s="33"/>
      <c r="Q72" s="33"/>
      <c r="R72" s="33"/>
      <c r="S72" s="33"/>
      <c r="T72" s="33"/>
      <c r="U72" s="33"/>
      <c r="V72" s="33"/>
      <c r="W72" s="33"/>
      <c r="X72" s="33"/>
      <c r="Y72" s="33"/>
      <c r="Z72" s="33"/>
      <c r="AA72" s="33"/>
      <c r="AB72" s="33"/>
    </row>
    <row r="73">
      <c r="A73" s="33"/>
      <c r="B73" s="33"/>
      <c r="C73" s="33"/>
      <c r="D73" s="33"/>
      <c r="E73" s="33"/>
      <c r="F73" s="33"/>
      <c r="G73" s="33"/>
      <c r="H73" s="33"/>
      <c r="I73" s="33"/>
      <c r="J73" s="33"/>
      <c r="K73" s="33"/>
      <c r="L73" s="33"/>
      <c r="M73" s="33"/>
      <c r="N73" s="563"/>
      <c r="O73" s="33"/>
      <c r="P73" s="33"/>
      <c r="Q73" s="33"/>
      <c r="R73" s="33"/>
      <c r="S73" s="33"/>
      <c r="T73" s="33"/>
      <c r="U73" s="33"/>
      <c r="V73" s="33"/>
      <c r="W73" s="33"/>
      <c r="X73" s="33"/>
      <c r="Y73" s="33"/>
      <c r="Z73" s="33"/>
      <c r="AA73" s="33"/>
      <c r="AB73" s="33"/>
    </row>
    <row r="74">
      <c r="A74" s="33"/>
      <c r="B74" s="33"/>
      <c r="C74" s="33"/>
      <c r="D74" s="33"/>
      <c r="E74" s="33"/>
      <c r="F74" s="33"/>
      <c r="G74" s="33"/>
      <c r="H74" s="33"/>
      <c r="I74" s="33"/>
      <c r="J74" s="33"/>
      <c r="K74" s="33"/>
      <c r="L74" s="33"/>
      <c r="M74" s="33"/>
      <c r="N74" s="563"/>
      <c r="O74" s="33"/>
      <c r="P74" s="33"/>
      <c r="Q74" s="33"/>
      <c r="R74" s="33"/>
      <c r="S74" s="33"/>
      <c r="T74" s="33"/>
      <c r="U74" s="33"/>
      <c r="V74" s="33"/>
      <c r="W74" s="33"/>
      <c r="X74" s="33"/>
      <c r="Y74" s="33"/>
      <c r="Z74" s="33"/>
      <c r="AA74" s="33"/>
      <c r="AB74" s="33"/>
    </row>
    <row r="75">
      <c r="A75" s="33"/>
      <c r="B75" s="33"/>
      <c r="C75" s="33"/>
      <c r="D75" s="33"/>
      <c r="E75" s="33"/>
      <c r="F75" s="33"/>
      <c r="G75" s="33"/>
      <c r="H75" s="33"/>
      <c r="I75" s="33"/>
      <c r="J75" s="33"/>
      <c r="K75" s="33"/>
      <c r="L75" s="33"/>
      <c r="M75" s="33"/>
      <c r="N75" s="563"/>
      <c r="O75" s="33"/>
      <c r="P75" s="33"/>
      <c r="Q75" s="33"/>
      <c r="R75" s="33"/>
      <c r="S75" s="33"/>
      <c r="T75" s="33"/>
      <c r="U75" s="33"/>
      <c r="V75" s="33"/>
      <c r="W75" s="33"/>
      <c r="X75" s="33"/>
      <c r="Y75" s="33"/>
      <c r="Z75" s="33"/>
      <c r="AA75" s="33"/>
      <c r="AB75" s="33"/>
    </row>
    <row r="76">
      <c r="A76" s="33"/>
      <c r="B76" s="33"/>
      <c r="C76" s="33"/>
      <c r="D76" s="33"/>
      <c r="E76" s="33"/>
      <c r="F76" s="33"/>
      <c r="G76" s="33"/>
      <c r="H76" s="33"/>
      <c r="I76" s="33"/>
      <c r="J76" s="33"/>
      <c r="K76" s="33"/>
      <c r="L76" s="33"/>
      <c r="M76" s="33"/>
      <c r="N76" s="563"/>
      <c r="O76" s="33"/>
      <c r="P76" s="33"/>
      <c r="Q76" s="33"/>
      <c r="R76" s="33"/>
      <c r="S76" s="33"/>
      <c r="T76" s="33"/>
      <c r="U76" s="33"/>
      <c r="V76" s="33"/>
      <c r="W76" s="33"/>
      <c r="X76" s="33"/>
      <c r="Y76" s="33"/>
      <c r="Z76" s="33"/>
      <c r="AA76" s="33"/>
      <c r="AB76" s="33"/>
    </row>
    <row r="77">
      <c r="A77" s="33"/>
      <c r="B77" s="33"/>
      <c r="C77" s="33"/>
      <c r="D77" s="33"/>
      <c r="E77" s="33"/>
      <c r="F77" s="33"/>
      <c r="G77" s="33"/>
      <c r="H77" s="33"/>
      <c r="I77" s="33"/>
      <c r="J77" s="33"/>
      <c r="K77" s="33"/>
      <c r="L77" s="33"/>
      <c r="M77" s="33"/>
      <c r="N77" s="563"/>
      <c r="O77" s="33"/>
      <c r="P77" s="33"/>
      <c r="Q77" s="33"/>
      <c r="R77" s="33"/>
      <c r="S77" s="33"/>
      <c r="T77" s="33"/>
      <c r="U77" s="33"/>
      <c r="V77" s="33"/>
      <c r="W77" s="33"/>
      <c r="X77" s="33"/>
      <c r="Y77" s="33"/>
      <c r="Z77" s="33"/>
      <c r="AA77" s="33"/>
      <c r="AB77" s="33"/>
    </row>
    <row r="78">
      <c r="A78" s="33"/>
      <c r="B78" s="33"/>
      <c r="C78" s="33"/>
      <c r="D78" s="33"/>
      <c r="E78" s="33"/>
      <c r="F78" s="33"/>
      <c r="G78" s="33"/>
      <c r="H78" s="33"/>
      <c r="I78" s="33"/>
      <c r="J78" s="33"/>
      <c r="K78" s="33"/>
      <c r="L78" s="33"/>
      <c r="M78" s="33"/>
      <c r="N78" s="563"/>
      <c r="O78" s="33"/>
      <c r="P78" s="33"/>
      <c r="Q78" s="33"/>
      <c r="R78" s="33"/>
      <c r="S78" s="33"/>
      <c r="T78" s="33"/>
      <c r="U78" s="33"/>
      <c r="V78" s="33"/>
      <c r="W78" s="33"/>
      <c r="X78" s="33"/>
      <c r="Y78" s="33"/>
      <c r="Z78" s="33"/>
      <c r="AA78" s="33"/>
      <c r="AB78" s="33"/>
    </row>
    <row r="79">
      <c r="A79" s="33"/>
      <c r="B79" s="33"/>
      <c r="C79" s="33"/>
      <c r="D79" s="33"/>
      <c r="E79" s="33"/>
      <c r="F79" s="33"/>
      <c r="G79" s="33"/>
      <c r="H79" s="33"/>
      <c r="I79" s="33"/>
      <c r="J79" s="33"/>
      <c r="K79" s="33"/>
      <c r="L79" s="33"/>
      <c r="M79" s="33"/>
      <c r="N79" s="563"/>
      <c r="O79" s="33"/>
      <c r="P79" s="33"/>
      <c r="Q79" s="33"/>
      <c r="R79" s="33"/>
      <c r="S79" s="33"/>
      <c r="T79" s="33"/>
      <c r="U79" s="33"/>
      <c r="V79" s="33"/>
      <c r="W79" s="33"/>
      <c r="X79" s="33"/>
      <c r="Y79" s="33"/>
      <c r="Z79" s="33"/>
      <c r="AA79" s="33"/>
      <c r="AB79" s="33"/>
    </row>
    <row r="80">
      <c r="A80" s="33"/>
      <c r="B80" s="33"/>
      <c r="C80" s="33"/>
      <c r="D80" s="33"/>
      <c r="E80" s="33"/>
      <c r="F80" s="33"/>
      <c r="G80" s="33"/>
      <c r="H80" s="33"/>
      <c r="I80" s="33"/>
      <c r="J80" s="33"/>
      <c r="K80" s="33"/>
      <c r="L80" s="33"/>
      <c r="M80" s="33"/>
      <c r="N80" s="563"/>
      <c r="O80" s="33"/>
      <c r="P80" s="33"/>
      <c r="Q80" s="33"/>
      <c r="R80" s="33"/>
      <c r="S80" s="33"/>
      <c r="T80" s="33"/>
      <c r="U80" s="33"/>
      <c r="V80" s="33"/>
      <c r="W80" s="33"/>
      <c r="X80" s="33"/>
      <c r="Y80" s="33"/>
      <c r="Z80" s="33"/>
      <c r="AA80" s="33"/>
      <c r="AB80" s="33"/>
    </row>
    <row r="81">
      <c r="A81" s="33"/>
      <c r="B81" s="33"/>
      <c r="C81" s="33"/>
      <c r="D81" s="33"/>
      <c r="E81" s="33"/>
      <c r="F81" s="33"/>
      <c r="G81" s="33"/>
      <c r="H81" s="33"/>
      <c r="I81" s="33"/>
      <c r="J81" s="33"/>
      <c r="K81" s="33"/>
      <c r="L81" s="33"/>
      <c r="M81" s="33"/>
      <c r="N81" s="563"/>
      <c r="O81" s="33"/>
      <c r="P81" s="33"/>
      <c r="Q81" s="33"/>
      <c r="R81" s="33"/>
      <c r="S81" s="33"/>
      <c r="T81" s="33"/>
      <c r="U81" s="33"/>
      <c r="V81" s="33"/>
      <c r="W81" s="33"/>
      <c r="X81" s="33"/>
      <c r="Y81" s="33"/>
      <c r="Z81" s="33"/>
      <c r="AA81" s="33"/>
      <c r="AB81" s="33"/>
    </row>
    <row r="82">
      <c r="A82" s="33"/>
      <c r="B82" s="33"/>
      <c r="C82" s="33"/>
      <c r="D82" s="33"/>
      <c r="E82" s="33"/>
      <c r="F82" s="33"/>
      <c r="G82" s="33"/>
      <c r="H82" s="33"/>
      <c r="I82" s="33"/>
      <c r="J82" s="33"/>
      <c r="K82" s="33"/>
      <c r="L82" s="33"/>
      <c r="M82" s="33"/>
      <c r="N82" s="563"/>
      <c r="O82" s="33"/>
      <c r="P82" s="33"/>
      <c r="Q82" s="33"/>
      <c r="R82" s="33"/>
      <c r="S82" s="33"/>
      <c r="T82" s="33"/>
      <c r="U82" s="33"/>
      <c r="V82" s="33"/>
      <c r="W82" s="33"/>
      <c r="X82" s="33"/>
      <c r="Y82" s="33"/>
      <c r="Z82" s="33"/>
      <c r="AA82" s="33"/>
      <c r="AB82" s="33"/>
    </row>
    <row r="83">
      <c r="A83" s="33"/>
      <c r="B83" s="33"/>
      <c r="C83" s="33"/>
      <c r="D83" s="33"/>
      <c r="E83" s="33"/>
      <c r="F83" s="33"/>
      <c r="G83" s="33"/>
      <c r="H83" s="33"/>
      <c r="I83" s="33"/>
      <c r="J83" s="33"/>
      <c r="K83" s="33"/>
      <c r="L83" s="33"/>
      <c r="M83" s="33"/>
      <c r="N83" s="563"/>
      <c r="O83" s="33"/>
      <c r="P83" s="33"/>
      <c r="Q83" s="33"/>
      <c r="R83" s="33"/>
      <c r="S83" s="33"/>
      <c r="T83" s="33"/>
      <c r="U83" s="33"/>
      <c r="V83" s="33"/>
      <c r="W83" s="33"/>
      <c r="X83" s="33"/>
      <c r="Y83" s="33"/>
      <c r="Z83" s="33"/>
      <c r="AA83" s="33"/>
      <c r="AB83" s="33"/>
    </row>
    <row r="84">
      <c r="A84" s="33"/>
      <c r="B84" s="33"/>
      <c r="C84" s="33"/>
      <c r="D84" s="33"/>
      <c r="E84" s="33"/>
      <c r="F84" s="33"/>
      <c r="G84" s="33"/>
      <c r="H84" s="33"/>
      <c r="I84" s="33"/>
      <c r="J84" s="33"/>
      <c r="K84" s="33"/>
      <c r="L84" s="33"/>
      <c r="M84" s="33"/>
      <c r="N84" s="563"/>
      <c r="O84" s="33"/>
      <c r="P84" s="33"/>
      <c r="Q84" s="33"/>
      <c r="R84" s="33"/>
      <c r="S84" s="33"/>
      <c r="T84" s="33"/>
      <c r="U84" s="33"/>
      <c r="V84" s="33"/>
      <c r="W84" s="33"/>
      <c r="X84" s="33"/>
      <c r="Y84" s="33"/>
      <c r="Z84" s="33"/>
      <c r="AA84" s="33"/>
      <c r="AB84" s="33"/>
    </row>
    <row r="85">
      <c r="A85" s="33"/>
      <c r="B85" s="33"/>
      <c r="C85" s="33"/>
      <c r="D85" s="33"/>
      <c r="E85" s="33"/>
      <c r="F85" s="33"/>
      <c r="G85" s="33"/>
      <c r="H85" s="33"/>
      <c r="I85" s="33"/>
      <c r="J85" s="33"/>
      <c r="K85" s="33"/>
      <c r="L85" s="33"/>
      <c r="M85" s="33"/>
      <c r="N85" s="563"/>
      <c r="O85" s="33"/>
      <c r="P85" s="33"/>
      <c r="Q85" s="33"/>
      <c r="R85" s="33"/>
      <c r="S85" s="33"/>
      <c r="T85" s="33"/>
      <c r="U85" s="33"/>
      <c r="V85" s="33"/>
      <c r="W85" s="33"/>
      <c r="X85" s="33"/>
      <c r="Y85" s="33"/>
      <c r="Z85" s="33"/>
      <c r="AA85" s="33"/>
      <c r="AB85" s="33"/>
    </row>
    <row r="86">
      <c r="A86" s="33"/>
      <c r="B86" s="33"/>
      <c r="C86" s="33"/>
      <c r="D86" s="33"/>
      <c r="E86" s="33"/>
      <c r="F86" s="33"/>
      <c r="G86" s="33"/>
      <c r="H86" s="33"/>
      <c r="I86" s="33"/>
      <c r="J86" s="33"/>
      <c r="K86" s="33"/>
      <c r="L86" s="33"/>
      <c r="M86" s="33"/>
      <c r="N86" s="563"/>
      <c r="O86" s="33"/>
      <c r="P86" s="33"/>
      <c r="Q86" s="33"/>
      <c r="R86" s="33"/>
      <c r="S86" s="33"/>
      <c r="T86" s="33"/>
      <c r="U86" s="33"/>
      <c r="V86" s="33"/>
      <c r="W86" s="33"/>
      <c r="X86" s="33"/>
      <c r="Y86" s="33"/>
      <c r="Z86" s="33"/>
      <c r="AA86" s="33"/>
      <c r="AB86" s="33"/>
    </row>
    <row r="87">
      <c r="A87" s="33"/>
      <c r="B87" s="33"/>
      <c r="C87" s="33"/>
      <c r="D87" s="33"/>
      <c r="E87" s="33"/>
      <c r="F87" s="33"/>
      <c r="G87" s="33"/>
      <c r="H87" s="33"/>
      <c r="I87" s="33"/>
      <c r="J87" s="33"/>
      <c r="K87" s="33"/>
      <c r="L87" s="33"/>
      <c r="M87" s="33"/>
      <c r="N87" s="563"/>
      <c r="O87" s="33"/>
      <c r="P87" s="33"/>
      <c r="Q87" s="33"/>
      <c r="R87" s="33"/>
      <c r="S87" s="33"/>
      <c r="T87" s="33"/>
      <c r="U87" s="33"/>
      <c r="V87" s="33"/>
      <c r="W87" s="33"/>
      <c r="X87" s="33"/>
      <c r="Y87" s="33"/>
      <c r="Z87" s="33"/>
      <c r="AA87" s="33"/>
      <c r="AB87" s="33"/>
    </row>
    <row r="88">
      <c r="A88" s="33"/>
      <c r="B88" s="33"/>
      <c r="C88" s="33"/>
      <c r="D88" s="33"/>
      <c r="E88" s="33"/>
      <c r="F88" s="33"/>
      <c r="G88" s="33"/>
      <c r="H88" s="33"/>
      <c r="I88" s="33"/>
      <c r="J88" s="33"/>
      <c r="K88" s="33"/>
      <c r="L88" s="33"/>
      <c r="M88" s="33"/>
      <c r="N88" s="563"/>
      <c r="O88" s="33"/>
      <c r="P88" s="33"/>
      <c r="Q88" s="33"/>
      <c r="R88" s="33"/>
      <c r="S88" s="33"/>
      <c r="T88" s="33"/>
      <c r="U88" s="33"/>
      <c r="V88" s="33"/>
      <c r="W88" s="33"/>
      <c r="X88" s="33"/>
      <c r="Y88" s="33"/>
      <c r="Z88" s="33"/>
      <c r="AA88" s="33"/>
      <c r="AB88" s="33"/>
    </row>
    <row r="89">
      <c r="A89" s="33"/>
      <c r="B89" s="33"/>
      <c r="C89" s="33"/>
      <c r="D89" s="33"/>
      <c r="E89" s="33"/>
      <c r="F89" s="33"/>
      <c r="G89" s="33"/>
      <c r="H89" s="33"/>
      <c r="I89" s="33"/>
      <c r="J89" s="33"/>
      <c r="K89" s="33"/>
      <c r="L89" s="33"/>
      <c r="M89" s="33"/>
      <c r="N89" s="563"/>
      <c r="O89" s="33"/>
      <c r="P89" s="33"/>
      <c r="Q89" s="33"/>
      <c r="R89" s="33"/>
      <c r="S89" s="33"/>
      <c r="T89" s="33"/>
      <c r="U89" s="33"/>
      <c r="V89" s="33"/>
      <c r="W89" s="33"/>
      <c r="X89" s="33"/>
      <c r="Y89" s="33"/>
      <c r="Z89" s="33"/>
      <c r="AA89" s="33"/>
      <c r="AB89" s="33"/>
    </row>
    <row r="90">
      <c r="A90" s="33"/>
      <c r="B90" s="33"/>
      <c r="C90" s="33"/>
      <c r="D90" s="33"/>
      <c r="E90" s="33"/>
      <c r="F90" s="33"/>
      <c r="G90" s="33"/>
      <c r="H90" s="33"/>
      <c r="I90" s="33"/>
      <c r="J90" s="33"/>
      <c r="K90" s="33"/>
      <c r="L90" s="33"/>
      <c r="M90" s="33"/>
      <c r="N90" s="563"/>
      <c r="O90" s="33"/>
      <c r="P90" s="33"/>
      <c r="Q90" s="33"/>
      <c r="R90" s="33"/>
      <c r="S90" s="33"/>
      <c r="T90" s="33"/>
      <c r="U90" s="33"/>
      <c r="V90" s="33"/>
      <c r="W90" s="33"/>
      <c r="X90" s="33"/>
      <c r="Y90" s="33"/>
      <c r="Z90" s="33"/>
      <c r="AA90" s="33"/>
      <c r="AB90" s="33"/>
    </row>
    <row r="91">
      <c r="A91" s="33"/>
      <c r="B91" s="33"/>
      <c r="C91" s="33"/>
      <c r="D91" s="33"/>
      <c r="E91" s="33"/>
      <c r="F91" s="33"/>
      <c r="G91" s="33"/>
      <c r="H91" s="33"/>
      <c r="I91" s="33"/>
      <c r="J91" s="33"/>
      <c r="K91" s="33"/>
      <c r="L91" s="33"/>
      <c r="M91" s="33"/>
      <c r="N91" s="563"/>
      <c r="O91" s="33"/>
      <c r="P91" s="33"/>
      <c r="Q91" s="33"/>
      <c r="R91" s="33"/>
      <c r="S91" s="33"/>
      <c r="T91" s="33"/>
      <c r="U91" s="33"/>
      <c r="V91" s="33"/>
      <c r="W91" s="33"/>
      <c r="X91" s="33"/>
      <c r="Y91" s="33"/>
      <c r="Z91" s="33"/>
      <c r="AA91" s="33"/>
      <c r="AB91" s="33"/>
    </row>
    <row r="92">
      <c r="A92" s="33"/>
      <c r="B92" s="33"/>
      <c r="C92" s="33"/>
      <c r="D92" s="33"/>
      <c r="E92" s="33"/>
      <c r="F92" s="33"/>
      <c r="G92" s="33"/>
      <c r="H92" s="33"/>
      <c r="I92" s="33"/>
      <c r="J92" s="33"/>
      <c r="K92" s="33"/>
      <c r="L92" s="33"/>
      <c r="M92" s="33"/>
      <c r="N92" s="563"/>
      <c r="O92" s="33"/>
      <c r="P92" s="33"/>
      <c r="Q92" s="33"/>
      <c r="R92" s="33"/>
      <c r="S92" s="33"/>
      <c r="T92" s="33"/>
      <c r="U92" s="33"/>
      <c r="V92" s="33"/>
      <c r="W92" s="33"/>
      <c r="X92" s="33"/>
      <c r="Y92" s="33"/>
      <c r="Z92" s="33"/>
      <c r="AA92" s="33"/>
      <c r="AB92" s="33"/>
    </row>
    <row r="93">
      <c r="A93" s="33"/>
      <c r="B93" s="33"/>
      <c r="C93" s="33"/>
      <c r="D93" s="33"/>
      <c r="E93" s="33"/>
      <c r="F93" s="33"/>
      <c r="G93" s="33"/>
      <c r="H93" s="33"/>
      <c r="I93" s="33"/>
      <c r="J93" s="33"/>
      <c r="K93" s="33"/>
      <c r="L93" s="33"/>
      <c r="M93" s="33"/>
      <c r="N93" s="563"/>
      <c r="O93" s="33"/>
      <c r="P93" s="33"/>
      <c r="Q93" s="33"/>
      <c r="R93" s="33"/>
      <c r="S93" s="33"/>
      <c r="T93" s="33"/>
      <c r="U93" s="33"/>
      <c r="V93" s="33"/>
      <c r="W93" s="33"/>
      <c r="X93" s="33"/>
      <c r="Y93" s="33"/>
      <c r="Z93" s="33"/>
      <c r="AA93" s="33"/>
      <c r="AB93" s="33"/>
    </row>
    <row r="94">
      <c r="A94" s="33"/>
      <c r="B94" s="33"/>
      <c r="C94" s="33"/>
      <c r="D94" s="33"/>
      <c r="E94" s="33"/>
      <c r="F94" s="33"/>
      <c r="G94" s="33"/>
      <c r="H94" s="33"/>
      <c r="I94" s="33"/>
      <c r="J94" s="33"/>
      <c r="K94" s="33"/>
      <c r="L94" s="33"/>
      <c r="M94" s="33"/>
      <c r="N94" s="563"/>
      <c r="O94" s="33"/>
      <c r="P94" s="33"/>
      <c r="Q94" s="33"/>
      <c r="R94" s="33"/>
      <c r="S94" s="33"/>
      <c r="T94" s="33"/>
      <c r="U94" s="33"/>
      <c r="V94" s="33"/>
      <c r="W94" s="33"/>
      <c r="X94" s="33"/>
      <c r="Y94" s="33"/>
      <c r="Z94" s="33"/>
      <c r="AA94" s="33"/>
      <c r="AB94" s="33"/>
    </row>
    <row r="95">
      <c r="A95" s="33"/>
      <c r="B95" s="33"/>
      <c r="C95" s="33"/>
      <c r="D95" s="33"/>
      <c r="E95" s="33"/>
      <c r="F95" s="33"/>
      <c r="G95" s="33"/>
      <c r="H95" s="33"/>
      <c r="I95" s="33"/>
      <c r="J95" s="33"/>
      <c r="K95" s="33"/>
      <c r="L95" s="33"/>
      <c r="M95" s="33"/>
      <c r="N95" s="563"/>
      <c r="O95" s="33"/>
      <c r="P95" s="33"/>
      <c r="Q95" s="33"/>
      <c r="R95" s="33"/>
      <c r="S95" s="33"/>
      <c r="T95" s="33"/>
      <c r="U95" s="33"/>
      <c r="V95" s="33"/>
      <c r="W95" s="33"/>
      <c r="X95" s="33"/>
      <c r="Y95" s="33"/>
      <c r="Z95" s="33"/>
      <c r="AA95" s="33"/>
      <c r="AB95" s="33"/>
    </row>
    <row r="96">
      <c r="A96" s="33"/>
      <c r="B96" s="33"/>
      <c r="C96" s="33"/>
      <c r="D96" s="33"/>
      <c r="E96" s="33"/>
      <c r="F96" s="33"/>
      <c r="G96" s="33"/>
      <c r="H96" s="33"/>
      <c r="I96" s="33"/>
      <c r="J96" s="33"/>
      <c r="K96" s="33"/>
      <c r="L96" s="33"/>
      <c r="M96" s="33"/>
      <c r="N96" s="563"/>
      <c r="O96" s="33"/>
      <c r="P96" s="33"/>
      <c r="Q96" s="33"/>
      <c r="R96" s="33"/>
      <c r="S96" s="33"/>
      <c r="T96" s="33"/>
      <c r="U96" s="33"/>
      <c r="V96" s="33"/>
      <c r="W96" s="33"/>
      <c r="X96" s="33"/>
      <c r="Y96" s="33"/>
      <c r="Z96" s="33"/>
      <c r="AA96" s="33"/>
      <c r="AB96" s="33"/>
    </row>
    <row r="97">
      <c r="A97" s="33"/>
      <c r="B97" s="33"/>
      <c r="C97" s="33"/>
      <c r="D97" s="33"/>
      <c r="E97" s="33"/>
      <c r="F97" s="33"/>
      <c r="G97" s="33"/>
      <c r="H97" s="33"/>
      <c r="I97" s="33"/>
      <c r="J97" s="33"/>
      <c r="K97" s="33"/>
      <c r="L97" s="33"/>
      <c r="M97" s="33"/>
      <c r="N97" s="563"/>
      <c r="O97" s="33"/>
      <c r="P97" s="33"/>
      <c r="Q97" s="33"/>
      <c r="R97" s="33"/>
      <c r="S97" s="33"/>
      <c r="T97" s="33"/>
      <c r="U97" s="33"/>
      <c r="V97" s="33"/>
      <c r="W97" s="33"/>
      <c r="X97" s="33"/>
      <c r="Y97" s="33"/>
      <c r="Z97" s="33"/>
      <c r="AA97" s="33"/>
      <c r="AB97" s="33"/>
    </row>
    <row r="98">
      <c r="A98" s="33"/>
      <c r="B98" s="33"/>
      <c r="C98" s="33"/>
      <c r="D98" s="33"/>
      <c r="E98" s="33"/>
      <c r="F98" s="33"/>
      <c r="G98" s="33"/>
      <c r="H98" s="33"/>
      <c r="I98" s="33"/>
      <c r="J98" s="33"/>
      <c r="K98" s="33"/>
      <c r="L98" s="33"/>
      <c r="M98" s="33"/>
      <c r="N98" s="563"/>
      <c r="O98" s="33"/>
      <c r="P98" s="33"/>
      <c r="Q98" s="33"/>
      <c r="R98" s="33"/>
      <c r="S98" s="33"/>
      <c r="T98" s="33"/>
      <c r="U98" s="33"/>
      <c r="V98" s="33"/>
      <c r="W98" s="33"/>
      <c r="X98" s="33"/>
      <c r="Y98" s="33"/>
      <c r="Z98" s="33"/>
      <c r="AA98" s="33"/>
      <c r="AB98" s="33"/>
    </row>
    <row r="99">
      <c r="A99" s="33"/>
      <c r="B99" s="33"/>
      <c r="C99" s="33"/>
      <c r="D99" s="33"/>
      <c r="E99" s="33"/>
      <c r="F99" s="33"/>
      <c r="G99" s="33"/>
      <c r="H99" s="33"/>
      <c r="I99" s="33"/>
      <c r="J99" s="33"/>
      <c r="K99" s="33"/>
      <c r="L99" s="33"/>
      <c r="M99" s="33"/>
      <c r="N99" s="563"/>
      <c r="O99" s="33"/>
      <c r="P99" s="33"/>
      <c r="Q99" s="33"/>
      <c r="R99" s="33"/>
      <c r="S99" s="33"/>
      <c r="T99" s="33"/>
      <c r="U99" s="33"/>
      <c r="V99" s="33"/>
      <c r="W99" s="33"/>
      <c r="X99" s="33"/>
      <c r="Y99" s="33"/>
      <c r="Z99" s="33"/>
      <c r="AA99" s="33"/>
      <c r="AB99" s="33"/>
    </row>
    <row r="100">
      <c r="A100" s="33"/>
      <c r="B100" s="33"/>
      <c r="C100" s="33"/>
      <c r="D100" s="33"/>
      <c r="E100" s="33"/>
      <c r="F100" s="33"/>
      <c r="G100" s="33"/>
      <c r="H100" s="33"/>
      <c r="I100" s="33"/>
      <c r="J100" s="33"/>
      <c r="K100" s="33"/>
      <c r="L100" s="33"/>
      <c r="M100" s="33"/>
      <c r="N100" s="563"/>
      <c r="O100" s="33"/>
      <c r="P100" s="33"/>
      <c r="Q100" s="33"/>
      <c r="R100" s="33"/>
      <c r="S100" s="33"/>
      <c r="T100" s="33"/>
      <c r="U100" s="33"/>
      <c r="V100" s="33"/>
      <c r="W100" s="33"/>
      <c r="X100" s="33"/>
      <c r="Y100" s="33"/>
      <c r="Z100" s="33"/>
      <c r="AA100" s="33"/>
      <c r="AB100" s="33"/>
    </row>
    <row r="101">
      <c r="A101" s="33"/>
      <c r="B101" s="33"/>
      <c r="C101" s="33"/>
      <c r="D101" s="33"/>
      <c r="E101" s="33"/>
      <c r="F101" s="33"/>
      <c r="G101" s="33"/>
      <c r="H101" s="33"/>
      <c r="I101" s="33"/>
      <c r="J101" s="33"/>
      <c r="K101" s="33"/>
      <c r="L101" s="33"/>
      <c r="M101" s="33"/>
      <c r="N101" s="563"/>
      <c r="O101" s="33"/>
      <c r="P101" s="33"/>
      <c r="Q101" s="33"/>
      <c r="R101" s="33"/>
      <c r="S101" s="33"/>
      <c r="T101" s="33"/>
      <c r="U101" s="33"/>
      <c r="V101" s="33"/>
      <c r="W101" s="33"/>
      <c r="X101" s="33"/>
      <c r="Y101" s="33"/>
      <c r="Z101" s="33"/>
      <c r="AA101" s="33"/>
      <c r="AB101" s="33"/>
    </row>
    <row r="102">
      <c r="A102" s="33"/>
      <c r="B102" s="33"/>
      <c r="C102" s="33"/>
      <c r="D102" s="33"/>
      <c r="E102" s="33"/>
      <c r="F102" s="33"/>
      <c r="G102" s="33"/>
      <c r="H102" s="33"/>
      <c r="I102" s="33"/>
      <c r="J102" s="33"/>
      <c r="K102" s="33"/>
      <c r="L102" s="33"/>
      <c r="M102" s="33"/>
      <c r="N102" s="563"/>
      <c r="O102" s="33"/>
      <c r="P102" s="33"/>
      <c r="Q102" s="33"/>
      <c r="R102" s="33"/>
      <c r="S102" s="33"/>
      <c r="T102" s="33"/>
      <c r="U102" s="33"/>
      <c r="V102" s="33"/>
      <c r="W102" s="33"/>
      <c r="X102" s="33"/>
      <c r="Y102" s="33"/>
      <c r="Z102" s="33"/>
      <c r="AA102" s="33"/>
      <c r="AB102" s="33"/>
    </row>
    <row r="103">
      <c r="A103" s="33"/>
      <c r="B103" s="33"/>
      <c r="C103" s="33"/>
      <c r="D103" s="33"/>
      <c r="E103" s="33"/>
      <c r="F103" s="33"/>
      <c r="G103" s="33"/>
      <c r="H103" s="33"/>
      <c r="I103" s="33"/>
      <c r="J103" s="33"/>
      <c r="K103" s="33"/>
      <c r="L103" s="33"/>
      <c r="M103" s="33"/>
      <c r="N103" s="563"/>
      <c r="O103" s="33"/>
      <c r="P103" s="33"/>
      <c r="Q103" s="33"/>
      <c r="R103" s="33"/>
      <c r="S103" s="33"/>
      <c r="T103" s="33"/>
      <c r="U103" s="33"/>
      <c r="V103" s="33"/>
      <c r="W103" s="33"/>
      <c r="X103" s="33"/>
      <c r="Y103" s="33"/>
      <c r="Z103" s="33"/>
      <c r="AA103" s="33"/>
      <c r="AB103" s="33"/>
    </row>
    <row r="104">
      <c r="A104" s="33"/>
      <c r="B104" s="33"/>
      <c r="C104" s="33"/>
      <c r="D104" s="33"/>
      <c r="E104" s="33"/>
      <c r="F104" s="33"/>
      <c r="G104" s="33"/>
      <c r="H104" s="33"/>
      <c r="I104" s="33"/>
      <c r="J104" s="33"/>
      <c r="K104" s="33"/>
      <c r="L104" s="33"/>
      <c r="M104" s="33"/>
      <c r="N104" s="563"/>
      <c r="O104" s="33"/>
      <c r="P104" s="33"/>
      <c r="Q104" s="33"/>
      <c r="R104" s="33"/>
      <c r="S104" s="33"/>
      <c r="T104" s="33"/>
      <c r="U104" s="33"/>
      <c r="V104" s="33"/>
      <c r="W104" s="33"/>
      <c r="X104" s="33"/>
      <c r="Y104" s="33"/>
      <c r="Z104" s="33"/>
      <c r="AA104" s="33"/>
      <c r="AB104" s="33"/>
    </row>
    <row r="105">
      <c r="A105" s="33"/>
      <c r="B105" s="33"/>
      <c r="C105" s="33"/>
      <c r="D105" s="33"/>
      <c r="E105" s="33"/>
      <c r="F105" s="33"/>
      <c r="G105" s="33"/>
      <c r="H105" s="33"/>
      <c r="I105" s="33"/>
      <c r="J105" s="33"/>
      <c r="K105" s="33"/>
      <c r="L105" s="33"/>
      <c r="M105" s="33"/>
      <c r="N105" s="563"/>
      <c r="O105" s="33"/>
      <c r="P105" s="33"/>
      <c r="Q105" s="33"/>
      <c r="R105" s="33"/>
      <c r="S105" s="33"/>
      <c r="T105" s="33"/>
      <c r="U105" s="33"/>
      <c r="V105" s="33"/>
      <c r="W105" s="33"/>
      <c r="X105" s="33"/>
      <c r="Y105" s="33"/>
      <c r="Z105" s="33"/>
      <c r="AA105" s="33"/>
      <c r="AB105" s="33"/>
    </row>
    <row r="106">
      <c r="A106" s="33"/>
      <c r="B106" s="33"/>
      <c r="C106" s="33"/>
      <c r="D106" s="33"/>
      <c r="E106" s="33"/>
      <c r="F106" s="33"/>
      <c r="G106" s="33"/>
      <c r="H106" s="33"/>
      <c r="I106" s="33"/>
      <c r="J106" s="33"/>
      <c r="K106" s="33"/>
      <c r="L106" s="33"/>
      <c r="M106" s="33"/>
      <c r="N106" s="563"/>
      <c r="O106" s="33"/>
      <c r="P106" s="33"/>
      <c r="Q106" s="33"/>
      <c r="R106" s="33"/>
      <c r="S106" s="33"/>
      <c r="T106" s="33"/>
      <c r="U106" s="33"/>
      <c r="V106" s="33"/>
      <c r="W106" s="33"/>
      <c r="X106" s="33"/>
      <c r="Y106" s="33"/>
      <c r="Z106" s="33"/>
      <c r="AA106" s="33"/>
      <c r="AB106" s="33"/>
    </row>
    <row r="107">
      <c r="A107" s="33"/>
      <c r="B107" s="33"/>
      <c r="C107" s="33"/>
      <c r="D107" s="33"/>
      <c r="E107" s="33"/>
      <c r="F107" s="33"/>
      <c r="G107" s="33"/>
      <c r="H107" s="33"/>
      <c r="I107" s="33"/>
      <c r="J107" s="33"/>
      <c r="K107" s="33"/>
      <c r="L107" s="33"/>
      <c r="M107" s="33"/>
      <c r="N107" s="563"/>
      <c r="O107" s="33"/>
      <c r="P107" s="33"/>
      <c r="Q107" s="33"/>
      <c r="R107" s="33"/>
      <c r="S107" s="33"/>
      <c r="T107" s="33"/>
      <c r="U107" s="33"/>
      <c r="V107" s="33"/>
      <c r="W107" s="33"/>
      <c r="X107" s="33"/>
      <c r="Y107" s="33"/>
      <c r="Z107" s="33"/>
      <c r="AA107" s="33"/>
      <c r="AB107" s="33"/>
    </row>
    <row r="108">
      <c r="A108" s="33"/>
      <c r="B108" s="33"/>
      <c r="C108" s="33"/>
      <c r="D108" s="33"/>
      <c r="E108" s="33"/>
      <c r="F108" s="33"/>
      <c r="G108" s="33"/>
      <c r="H108" s="33"/>
      <c r="I108" s="33"/>
      <c r="J108" s="33"/>
      <c r="K108" s="33"/>
      <c r="L108" s="33"/>
      <c r="M108" s="33"/>
      <c r="N108" s="563"/>
      <c r="O108" s="33"/>
      <c r="P108" s="33"/>
      <c r="Q108" s="33"/>
      <c r="R108" s="33"/>
      <c r="S108" s="33"/>
      <c r="T108" s="33"/>
      <c r="U108" s="33"/>
      <c r="V108" s="33"/>
      <c r="W108" s="33"/>
      <c r="X108" s="33"/>
      <c r="Y108" s="33"/>
      <c r="Z108" s="33"/>
      <c r="AA108" s="33"/>
      <c r="AB108" s="33"/>
    </row>
    <row r="109">
      <c r="A109" s="33"/>
      <c r="B109" s="33"/>
      <c r="C109" s="33"/>
      <c r="D109" s="33"/>
      <c r="E109" s="33"/>
      <c r="F109" s="33"/>
      <c r="G109" s="33"/>
      <c r="H109" s="33"/>
      <c r="I109" s="33"/>
      <c r="J109" s="33"/>
      <c r="K109" s="33"/>
      <c r="L109" s="33"/>
      <c r="M109" s="33"/>
      <c r="N109" s="563"/>
      <c r="O109" s="33"/>
      <c r="P109" s="33"/>
      <c r="Q109" s="33"/>
      <c r="R109" s="33"/>
      <c r="S109" s="33"/>
      <c r="T109" s="33"/>
      <c r="U109" s="33"/>
      <c r="V109" s="33"/>
      <c r="W109" s="33"/>
      <c r="X109" s="33"/>
      <c r="Y109" s="33"/>
      <c r="Z109" s="33"/>
      <c r="AA109" s="33"/>
      <c r="AB109" s="33"/>
    </row>
    <row r="110">
      <c r="A110" s="33"/>
      <c r="B110" s="33"/>
      <c r="C110" s="33"/>
      <c r="D110" s="33"/>
      <c r="E110" s="33"/>
      <c r="F110" s="33"/>
      <c r="G110" s="33"/>
      <c r="H110" s="33"/>
      <c r="I110" s="33"/>
      <c r="J110" s="33"/>
      <c r="K110" s="33"/>
      <c r="L110" s="33"/>
      <c r="M110" s="33"/>
      <c r="N110" s="563"/>
      <c r="O110" s="33"/>
      <c r="P110" s="33"/>
      <c r="Q110" s="33"/>
      <c r="R110" s="33"/>
      <c r="S110" s="33"/>
      <c r="T110" s="33"/>
      <c r="U110" s="33"/>
      <c r="V110" s="33"/>
      <c r="W110" s="33"/>
      <c r="X110" s="33"/>
      <c r="Y110" s="33"/>
      <c r="Z110" s="33"/>
      <c r="AA110" s="33"/>
      <c r="AB110" s="33"/>
    </row>
    <row r="111">
      <c r="A111" s="33"/>
      <c r="B111" s="33"/>
      <c r="C111" s="33"/>
      <c r="D111" s="33"/>
      <c r="E111" s="33"/>
      <c r="F111" s="33"/>
      <c r="G111" s="33"/>
      <c r="H111" s="33"/>
      <c r="I111" s="33"/>
      <c r="J111" s="33"/>
      <c r="K111" s="33"/>
      <c r="L111" s="33"/>
      <c r="M111" s="33"/>
      <c r="N111" s="563"/>
      <c r="O111" s="33"/>
      <c r="P111" s="33"/>
      <c r="Q111" s="33"/>
      <c r="R111" s="33"/>
      <c r="S111" s="33"/>
      <c r="T111" s="33"/>
      <c r="U111" s="33"/>
      <c r="V111" s="33"/>
      <c r="W111" s="33"/>
      <c r="X111" s="33"/>
      <c r="Y111" s="33"/>
      <c r="Z111" s="33"/>
      <c r="AA111" s="33"/>
      <c r="AB111" s="33"/>
    </row>
    <row r="112">
      <c r="A112" s="33"/>
      <c r="B112" s="33"/>
      <c r="C112" s="33"/>
      <c r="D112" s="33"/>
      <c r="E112" s="33"/>
      <c r="F112" s="33"/>
      <c r="G112" s="33"/>
      <c r="H112" s="33"/>
      <c r="I112" s="33"/>
      <c r="J112" s="33"/>
      <c r="K112" s="33"/>
      <c r="L112" s="33"/>
      <c r="M112" s="33"/>
      <c r="N112" s="563"/>
      <c r="O112" s="33"/>
      <c r="P112" s="33"/>
      <c r="Q112" s="33"/>
      <c r="R112" s="33"/>
      <c r="S112" s="33"/>
      <c r="T112" s="33"/>
      <c r="U112" s="33"/>
      <c r="V112" s="33"/>
      <c r="W112" s="33"/>
      <c r="X112" s="33"/>
      <c r="Y112" s="33"/>
      <c r="Z112" s="33"/>
      <c r="AA112" s="33"/>
      <c r="AB112" s="33"/>
    </row>
    <row r="113">
      <c r="A113" s="33"/>
      <c r="B113" s="33"/>
      <c r="C113" s="33"/>
      <c r="D113" s="33"/>
      <c r="E113" s="33"/>
      <c r="F113" s="33"/>
      <c r="G113" s="33"/>
      <c r="H113" s="33"/>
      <c r="I113" s="33"/>
      <c r="J113" s="33"/>
      <c r="K113" s="33"/>
      <c r="L113" s="33"/>
      <c r="M113" s="33"/>
      <c r="N113" s="563"/>
      <c r="O113" s="33"/>
      <c r="P113" s="33"/>
      <c r="Q113" s="33"/>
      <c r="R113" s="33"/>
      <c r="S113" s="33"/>
      <c r="T113" s="33"/>
      <c r="U113" s="33"/>
      <c r="V113" s="33"/>
      <c r="W113" s="33"/>
      <c r="X113" s="33"/>
      <c r="Y113" s="33"/>
      <c r="Z113" s="33"/>
      <c r="AA113" s="33"/>
      <c r="AB113" s="33"/>
    </row>
    <row r="114">
      <c r="A114" s="33"/>
      <c r="B114" s="33"/>
      <c r="C114" s="33"/>
      <c r="D114" s="33"/>
      <c r="E114" s="33"/>
      <c r="F114" s="33"/>
      <c r="G114" s="33"/>
      <c r="H114" s="33"/>
      <c r="I114" s="33"/>
      <c r="J114" s="33"/>
      <c r="K114" s="33"/>
      <c r="L114" s="33"/>
      <c r="M114" s="33"/>
      <c r="N114" s="563"/>
      <c r="O114" s="33"/>
      <c r="P114" s="33"/>
      <c r="Q114" s="33"/>
      <c r="R114" s="33"/>
      <c r="S114" s="33"/>
      <c r="T114" s="33"/>
      <c r="U114" s="33"/>
      <c r="V114" s="33"/>
      <c r="W114" s="33"/>
      <c r="X114" s="33"/>
      <c r="Y114" s="33"/>
      <c r="Z114" s="33"/>
      <c r="AA114" s="33"/>
      <c r="AB114" s="33"/>
    </row>
    <row r="115">
      <c r="A115" s="33"/>
      <c r="B115" s="33"/>
      <c r="C115" s="33"/>
      <c r="D115" s="33"/>
      <c r="E115" s="33"/>
      <c r="F115" s="33"/>
      <c r="G115" s="33"/>
      <c r="H115" s="33"/>
      <c r="I115" s="33"/>
      <c r="J115" s="33"/>
      <c r="K115" s="33"/>
      <c r="L115" s="33"/>
      <c r="M115" s="33"/>
      <c r="N115" s="563"/>
      <c r="O115" s="33"/>
      <c r="P115" s="33"/>
      <c r="Q115" s="33"/>
      <c r="R115" s="33"/>
      <c r="S115" s="33"/>
      <c r="T115" s="33"/>
      <c r="U115" s="33"/>
      <c r="V115" s="33"/>
      <c r="W115" s="33"/>
      <c r="X115" s="33"/>
      <c r="Y115" s="33"/>
      <c r="Z115" s="33"/>
      <c r="AA115" s="33"/>
      <c r="AB115" s="33"/>
    </row>
    <row r="116">
      <c r="A116" s="33"/>
      <c r="B116" s="33"/>
      <c r="C116" s="33"/>
      <c r="D116" s="33"/>
      <c r="E116" s="33"/>
      <c r="F116" s="33"/>
      <c r="G116" s="33"/>
      <c r="H116" s="33"/>
      <c r="I116" s="33"/>
      <c r="J116" s="33"/>
      <c r="K116" s="33"/>
      <c r="L116" s="33"/>
      <c r="M116" s="33"/>
      <c r="N116" s="563"/>
      <c r="O116" s="33"/>
      <c r="P116" s="33"/>
      <c r="Q116" s="33"/>
      <c r="R116" s="33"/>
      <c r="S116" s="33"/>
      <c r="T116" s="33"/>
      <c r="U116" s="33"/>
      <c r="V116" s="33"/>
      <c r="W116" s="33"/>
      <c r="X116" s="33"/>
      <c r="Y116" s="33"/>
      <c r="Z116" s="33"/>
      <c r="AA116" s="33"/>
      <c r="AB116" s="33"/>
    </row>
    <row r="117">
      <c r="A117" s="33"/>
      <c r="B117" s="33"/>
      <c r="C117" s="33"/>
      <c r="D117" s="33"/>
      <c r="E117" s="33"/>
      <c r="F117" s="33"/>
      <c r="G117" s="33"/>
      <c r="H117" s="33"/>
      <c r="I117" s="33"/>
      <c r="J117" s="33"/>
      <c r="K117" s="33"/>
      <c r="L117" s="33"/>
      <c r="M117" s="33"/>
      <c r="N117" s="563"/>
      <c r="O117" s="33"/>
      <c r="P117" s="33"/>
      <c r="Q117" s="33"/>
      <c r="R117" s="33"/>
      <c r="S117" s="33"/>
      <c r="T117" s="33"/>
      <c r="U117" s="33"/>
      <c r="V117" s="33"/>
      <c r="W117" s="33"/>
      <c r="X117" s="33"/>
      <c r="Y117" s="33"/>
      <c r="Z117" s="33"/>
      <c r="AA117" s="33"/>
      <c r="AB117" s="33"/>
    </row>
    <row r="118">
      <c r="A118" s="33"/>
      <c r="B118" s="33"/>
      <c r="C118" s="33"/>
      <c r="D118" s="33"/>
      <c r="E118" s="33"/>
      <c r="F118" s="33"/>
      <c r="G118" s="33"/>
      <c r="H118" s="33"/>
      <c r="I118" s="33"/>
      <c r="J118" s="33"/>
      <c r="K118" s="33"/>
      <c r="L118" s="33"/>
      <c r="M118" s="33"/>
      <c r="N118" s="563"/>
      <c r="O118" s="33"/>
      <c r="P118" s="33"/>
      <c r="Q118" s="33"/>
      <c r="R118" s="33"/>
      <c r="S118" s="33"/>
      <c r="T118" s="33"/>
      <c r="U118" s="33"/>
      <c r="V118" s="33"/>
      <c r="W118" s="33"/>
      <c r="X118" s="33"/>
      <c r="Y118" s="33"/>
      <c r="Z118" s="33"/>
      <c r="AA118" s="33"/>
      <c r="AB118" s="33"/>
    </row>
    <row r="119">
      <c r="A119" s="33"/>
      <c r="B119" s="33"/>
      <c r="C119" s="33"/>
      <c r="D119" s="33"/>
      <c r="E119" s="33"/>
      <c r="F119" s="33"/>
      <c r="G119" s="33"/>
      <c r="H119" s="33"/>
      <c r="I119" s="33"/>
      <c r="J119" s="33"/>
      <c r="K119" s="33"/>
      <c r="L119" s="33"/>
      <c r="M119" s="33"/>
      <c r="N119" s="563"/>
      <c r="O119" s="33"/>
      <c r="P119" s="33"/>
      <c r="Q119" s="33"/>
      <c r="R119" s="33"/>
      <c r="S119" s="33"/>
      <c r="T119" s="33"/>
      <c r="U119" s="33"/>
      <c r="V119" s="33"/>
      <c r="W119" s="33"/>
      <c r="X119" s="33"/>
      <c r="Y119" s="33"/>
      <c r="Z119" s="33"/>
      <c r="AA119" s="33"/>
      <c r="AB119" s="33"/>
    </row>
    <row r="120">
      <c r="A120" s="33"/>
      <c r="B120" s="33"/>
      <c r="C120" s="33"/>
      <c r="D120" s="33"/>
      <c r="E120" s="33"/>
      <c r="F120" s="33"/>
      <c r="G120" s="33"/>
      <c r="H120" s="33"/>
      <c r="I120" s="33"/>
      <c r="J120" s="33"/>
      <c r="K120" s="33"/>
      <c r="L120" s="33"/>
      <c r="M120" s="33"/>
      <c r="N120" s="563"/>
      <c r="O120" s="33"/>
      <c r="P120" s="33"/>
      <c r="Q120" s="33"/>
      <c r="R120" s="33"/>
      <c r="S120" s="33"/>
      <c r="T120" s="33"/>
      <c r="U120" s="33"/>
      <c r="V120" s="33"/>
      <c r="W120" s="33"/>
      <c r="X120" s="33"/>
      <c r="Y120" s="33"/>
      <c r="Z120" s="33"/>
      <c r="AA120" s="33"/>
      <c r="AB120" s="33"/>
    </row>
    <row r="121">
      <c r="A121" s="33"/>
      <c r="B121" s="33"/>
      <c r="C121" s="33"/>
      <c r="D121" s="33"/>
      <c r="E121" s="33"/>
      <c r="F121" s="33"/>
      <c r="G121" s="33"/>
      <c r="H121" s="33"/>
      <c r="I121" s="33"/>
      <c r="J121" s="33"/>
      <c r="K121" s="33"/>
      <c r="L121" s="33"/>
      <c r="M121" s="33"/>
      <c r="N121" s="563"/>
      <c r="O121" s="33"/>
      <c r="P121" s="33"/>
      <c r="Q121" s="33"/>
      <c r="R121" s="33"/>
      <c r="S121" s="33"/>
      <c r="T121" s="33"/>
      <c r="U121" s="33"/>
      <c r="V121" s="33"/>
      <c r="W121" s="33"/>
      <c r="X121" s="33"/>
      <c r="Y121" s="33"/>
      <c r="Z121" s="33"/>
      <c r="AA121" s="33"/>
      <c r="AB121" s="33"/>
    </row>
    <row r="122">
      <c r="A122" s="33"/>
      <c r="B122" s="33"/>
      <c r="C122" s="33"/>
      <c r="D122" s="33"/>
      <c r="E122" s="33"/>
      <c r="F122" s="33"/>
      <c r="G122" s="33"/>
      <c r="H122" s="33"/>
      <c r="I122" s="33"/>
      <c r="J122" s="33"/>
      <c r="K122" s="33"/>
      <c r="L122" s="33"/>
      <c r="M122" s="33"/>
      <c r="N122" s="563"/>
      <c r="O122" s="33"/>
      <c r="P122" s="33"/>
      <c r="Q122" s="33"/>
      <c r="R122" s="33"/>
      <c r="S122" s="33"/>
      <c r="T122" s="33"/>
      <c r="U122" s="33"/>
      <c r="V122" s="33"/>
      <c r="W122" s="33"/>
      <c r="X122" s="33"/>
      <c r="Y122" s="33"/>
      <c r="Z122" s="33"/>
      <c r="AA122" s="33"/>
      <c r="AB122" s="33"/>
    </row>
    <row r="123">
      <c r="A123" s="33"/>
      <c r="B123" s="33"/>
      <c r="C123" s="33"/>
      <c r="D123" s="33"/>
      <c r="E123" s="33"/>
      <c r="F123" s="33"/>
      <c r="G123" s="33"/>
      <c r="H123" s="33"/>
      <c r="I123" s="33"/>
      <c r="J123" s="33"/>
      <c r="K123" s="33"/>
      <c r="L123" s="33"/>
      <c r="M123" s="33"/>
      <c r="N123" s="563"/>
      <c r="O123" s="33"/>
      <c r="P123" s="33"/>
      <c r="Q123" s="33"/>
      <c r="R123" s="33"/>
      <c r="S123" s="33"/>
      <c r="T123" s="33"/>
      <c r="U123" s="33"/>
      <c r="V123" s="33"/>
      <c r="W123" s="33"/>
      <c r="X123" s="33"/>
      <c r="Y123" s="33"/>
      <c r="Z123" s="33"/>
      <c r="AA123" s="33"/>
      <c r="AB123" s="33"/>
    </row>
    <row r="124">
      <c r="A124" s="33"/>
      <c r="B124" s="33"/>
      <c r="C124" s="33"/>
      <c r="D124" s="33"/>
      <c r="E124" s="33"/>
      <c r="F124" s="33"/>
      <c r="G124" s="33"/>
      <c r="H124" s="33"/>
      <c r="I124" s="33"/>
      <c r="J124" s="33"/>
      <c r="K124" s="33"/>
      <c r="L124" s="33"/>
      <c r="M124" s="33"/>
      <c r="N124" s="563"/>
      <c r="O124" s="33"/>
      <c r="P124" s="33"/>
      <c r="Q124" s="33"/>
      <c r="R124" s="33"/>
      <c r="S124" s="33"/>
      <c r="T124" s="33"/>
      <c r="U124" s="33"/>
      <c r="V124" s="33"/>
      <c r="W124" s="33"/>
      <c r="X124" s="33"/>
      <c r="Y124" s="33"/>
      <c r="Z124" s="33"/>
      <c r="AA124" s="33"/>
      <c r="AB124" s="33"/>
    </row>
    <row r="125">
      <c r="A125" s="33"/>
      <c r="B125" s="33"/>
      <c r="C125" s="33"/>
      <c r="D125" s="33"/>
      <c r="E125" s="33"/>
      <c r="F125" s="33"/>
      <c r="G125" s="33"/>
      <c r="H125" s="33"/>
      <c r="I125" s="33"/>
      <c r="J125" s="33"/>
      <c r="K125" s="33"/>
      <c r="L125" s="33"/>
      <c r="M125" s="33"/>
      <c r="N125" s="563"/>
      <c r="O125" s="33"/>
      <c r="P125" s="33"/>
      <c r="Q125" s="33"/>
      <c r="R125" s="33"/>
      <c r="S125" s="33"/>
      <c r="T125" s="33"/>
      <c r="U125" s="33"/>
      <c r="V125" s="33"/>
      <c r="W125" s="33"/>
      <c r="X125" s="33"/>
      <c r="Y125" s="33"/>
      <c r="Z125" s="33"/>
      <c r="AA125" s="33"/>
      <c r="AB125" s="33"/>
    </row>
    <row r="126">
      <c r="A126" s="33"/>
      <c r="B126" s="33"/>
      <c r="C126" s="33"/>
      <c r="D126" s="33"/>
      <c r="E126" s="33"/>
      <c r="F126" s="33"/>
      <c r="G126" s="33"/>
      <c r="H126" s="33"/>
      <c r="I126" s="33"/>
      <c r="J126" s="33"/>
      <c r="K126" s="33"/>
      <c r="L126" s="33"/>
      <c r="M126" s="33"/>
      <c r="N126" s="563"/>
      <c r="O126" s="33"/>
      <c r="P126" s="33"/>
      <c r="Q126" s="33"/>
      <c r="R126" s="33"/>
      <c r="S126" s="33"/>
      <c r="T126" s="33"/>
      <c r="U126" s="33"/>
      <c r="V126" s="33"/>
      <c r="W126" s="33"/>
      <c r="X126" s="33"/>
      <c r="Y126" s="33"/>
      <c r="Z126" s="33"/>
      <c r="AA126" s="33"/>
      <c r="AB126" s="33"/>
    </row>
    <row r="127">
      <c r="A127" s="33"/>
      <c r="B127" s="33"/>
      <c r="C127" s="33"/>
      <c r="D127" s="33"/>
      <c r="E127" s="33"/>
      <c r="F127" s="33"/>
      <c r="G127" s="33"/>
      <c r="H127" s="33"/>
      <c r="I127" s="33"/>
      <c r="J127" s="33"/>
      <c r="K127" s="33"/>
      <c r="L127" s="33"/>
      <c r="M127" s="33"/>
      <c r="N127" s="563"/>
      <c r="O127" s="33"/>
      <c r="P127" s="33"/>
      <c r="Q127" s="33"/>
      <c r="R127" s="33"/>
      <c r="S127" s="33"/>
      <c r="T127" s="33"/>
      <c r="U127" s="33"/>
      <c r="V127" s="33"/>
      <c r="W127" s="33"/>
      <c r="X127" s="33"/>
      <c r="Y127" s="33"/>
      <c r="Z127" s="33"/>
      <c r="AA127" s="33"/>
      <c r="AB127" s="33"/>
    </row>
    <row r="128">
      <c r="A128" s="33"/>
      <c r="B128" s="33"/>
      <c r="C128" s="33"/>
      <c r="D128" s="33"/>
      <c r="E128" s="33"/>
      <c r="F128" s="33"/>
      <c r="G128" s="33"/>
      <c r="H128" s="33"/>
      <c r="I128" s="33"/>
      <c r="J128" s="33"/>
      <c r="K128" s="33"/>
      <c r="L128" s="33"/>
      <c r="M128" s="33"/>
      <c r="N128" s="563"/>
      <c r="O128" s="33"/>
      <c r="P128" s="33"/>
      <c r="Q128" s="33"/>
      <c r="R128" s="33"/>
      <c r="S128" s="33"/>
      <c r="T128" s="33"/>
      <c r="U128" s="33"/>
      <c r="V128" s="33"/>
      <c r="W128" s="33"/>
      <c r="X128" s="33"/>
      <c r="Y128" s="33"/>
      <c r="Z128" s="33"/>
      <c r="AA128" s="33"/>
      <c r="AB128" s="33"/>
    </row>
    <row r="129">
      <c r="A129" s="33"/>
      <c r="B129" s="33"/>
      <c r="C129" s="33"/>
      <c r="D129" s="33"/>
      <c r="E129" s="33"/>
      <c r="F129" s="33"/>
      <c r="G129" s="33"/>
      <c r="H129" s="33"/>
      <c r="I129" s="33"/>
      <c r="J129" s="33"/>
      <c r="K129" s="33"/>
      <c r="L129" s="33"/>
      <c r="M129" s="33"/>
      <c r="N129" s="563"/>
      <c r="O129" s="33"/>
      <c r="P129" s="33"/>
      <c r="Q129" s="33"/>
      <c r="R129" s="33"/>
      <c r="S129" s="33"/>
      <c r="T129" s="33"/>
      <c r="U129" s="33"/>
      <c r="V129" s="33"/>
      <c r="W129" s="33"/>
      <c r="X129" s="33"/>
      <c r="Y129" s="33"/>
      <c r="Z129" s="33"/>
      <c r="AA129" s="33"/>
      <c r="AB129" s="33"/>
    </row>
    <row r="130">
      <c r="A130" s="33"/>
      <c r="B130" s="33"/>
      <c r="C130" s="33"/>
      <c r="D130" s="33"/>
      <c r="E130" s="33"/>
      <c r="F130" s="33"/>
      <c r="G130" s="33"/>
      <c r="H130" s="33"/>
      <c r="I130" s="33"/>
      <c r="J130" s="33"/>
      <c r="K130" s="33"/>
      <c r="L130" s="33"/>
      <c r="M130" s="33"/>
      <c r="N130" s="563"/>
      <c r="O130" s="33"/>
      <c r="P130" s="33"/>
      <c r="Q130" s="33"/>
      <c r="R130" s="33"/>
      <c r="S130" s="33"/>
      <c r="T130" s="33"/>
      <c r="U130" s="33"/>
      <c r="V130" s="33"/>
      <c r="W130" s="33"/>
      <c r="X130" s="33"/>
      <c r="Y130" s="33"/>
      <c r="Z130" s="33"/>
      <c r="AA130" s="33"/>
      <c r="AB130" s="33"/>
    </row>
    <row r="131">
      <c r="A131" s="33"/>
      <c r="B131" s="33"/>
      <c r="C131" s="33"/>
      <c r="D131" s="33"/>
      <c r="E131" s="33"/>
      <c r="F131" s="33"/>
      <c r="G131" s="33"/>
      <c r="H131" s="33"/>
      <c r="I131" s="33"/>
      <c r="J131" s="33"/>
      <c r="K131" s="33"/>
      <c r="L131" s="33"/>
      <c r="M131" s="33"/>
      <c r="N131" s="563"/>
      <c r="O131" s="33"/>
      <c r="P131" s="33"/>
      <c r="Q131" s="33"/>
      <c r="R131" s="33"/>
      <c r="S131" s="33"/>
      <c r="T131" s="33"/>
      <c r="U131" s="33"/>
      <c r="V131" s="33"/>
      <c r="W131" s="33"/>
      <c r="X131" s="33"/>
      <c r="Y131" s="33"/>
      <c r="Z131" s="33"/>
      <c r="AA131" s="33"/>
      <c r="AB131" s="33"/>
    </row>
    <row r="132">
      <c r="A132" s="33"/>
      <c r="B132" s="33"/>
      <c r="C132" s="33"/>
      <c r="D132" s="33"/>
      <c r="E132" s="33"/>
      <c r="F132" s="33"/>
      <c r="G132" s="33"/>
      <c r="H132" s="33"/>
      <c r="I132" s="33"/>
      <c r="J132" s="33"/>
      <c r="K132" s="33"/>
      <c r="L132" s="33"/>
      <c r="M132" s="33"/>
      <c r="N132" s="563"/>
      <c r="O132" s="33"/>
      <c r="P132" s="33"/>
      <c r="Q132" s="33"/>
      <c r="R132" s="33"/>
      <c r="S132" s="33"/>
      <c r="T132" s="33"/>
      <c r="U132" s="33"/>
      <c r="V132" s="33"/>
      <c r="W132" s="33"/>
      <c r="X132" s="33"/>
      <c r="Y132" s="33"/>
      <c r="Z132" s="33"/>
      <c r="AA132" s="33"/>
      <c r="AB132" s="33"/>
    </row>
    <row r="133">
      <c r="A133" s="33"/>
      <c r="B133" s="33"/>
      <c r="C133" s="33"/>
      <c r="D133" s="33"/>
      <c r="E133" s="33"/>
      <c r="F133" s="33"/>
      <c r="G133" s="33"/>
      <c r="H133" s="33"/>
      <c r="I133" s="33"/>
      <c r="J133" s="33"/>
      <c r="K133" s="33"/>
      <c r="L133" s="33"/>
      <c r="M133" s="33"/>
      <c r="N133" s="563"/>
      <c r="O133" s="33"/>
      <c r="P133" s="33"/>
      <c r="Q133" s="33"/>
      <c r="R133" s="33"/>
      <c r="S133" s="33"/>
      <c r="T133" s="33"/>
      <c r="U133" s="33"/>
      <c r="V133" s="33"/>
      <c r="W133" s="33"/>
      <c r="X133" s="33"/>
      <c r="Y133" s="33"/>
      <c r="Z133" s="33"/>
      <c r="AA133" s="33"/>
      <c r="AB133" s="33"/>
    </row>
    <row r="134">
      <c r="A134" s="33"/>
      <c r="B134" s="33"/>
      <c r="C134" s="33"/>
      <c r="D134" s="33"/>
      <c r="E134" s="33"/>
      <c r="F134" s="33"/>
      <c r="G134" s="33"/>
      <c r="H134" s="33"/>
      <c r="I134" s="33"/>
      <c r="J134" s="33"/>
      <c r="K134" s="33"/>
      <c r="L134" s="33"/>
      <c r="M134" s="33"/>
      <c r="N134" s="563"/>
      <c r="O134" s="33"/>
      <c r="P134" s="33"/>
      <c r="Q134" s="33"/>
      <c r="R134" s="33"/>
      <c r="S134" s="33"/>
      <c r="T134" s="33"/>
      <c r="U134" s="33"/>
      <c r="V134" s="33"/>
      <c r="W134" s="33"/>
      <c r="X134" s="33"/>
      <c r="Y134" s="33"/>
      <c r="Z134" s="33"/>
      <c r="AA134" s="33"/>
      <c r="AB134" s="33"/>
    </row>
    <row r="135">
      <c r="A135" s="33"/>
      <c r="B135" s="33"/>
      <c r="C135" s="33"/>
      <c r="D135" s="33"/>
      <c r="E135" s="33"/>
      <c r="F135" s="33"/>
      <c r="G135" s="33"/>
      <c r="H135" s="33"/>
      <c r="I135" s="33"/>
      <c r="J135" s="33"/>
      <c r="K135" s="33"/>
      <c r="L135" s="33"/>
      <c r="M135" s="33"/>
      <c r="N135" s="563"/>
      <c r="O135" s="33"/>
      <c r="P135" s="33"/>
      <c r="Q135" s="33"/>
      <c r="R135" s="33"/>
      <c r="S135" s="33"/>
      <c r="T135" s="33"/>
      <c r="U135" s="33"/>
      <c r="V135" s="33"/>
      <c r="W135" s="33"/>
      <c r="X135" s="33"/>
      <c r="Y135" s="33"/>
      <c r="Z135" s="33"/>
      <c r="AA135" s="33"/>
      <c r="AB135" s="33"/>
    </row>
    <row r="136">
      <c r="A136" s="33"/>
      <c r="B136" s="33"/>
      <c r="C136" s="33"/>
      <c r="D136" s="33"/>
      <c r="E136" s="33"/>
      <c r="F136" s="33"/>
      <c r="G136" s="33"/>
      <c r="H136" s="33"/>
      <c r="I136" s="33"/>
      <c r="J136" s="33"/>
      <c r="K136" s="33"/>
      <c r="L136" s="33"/>
      <c r="M136" s="33"/>
      <c r="N136" s="563"/>
      <c r="O136" s="33"/>
      <c r="P136" s="33"/>
      <c r="Q136" s="33"/>
      <c r="R136" s="33"/>
      <c r="S136" s="33"/>
      <c r="T136" s="33"/>
      <c r="U136" s="33"/>
      <c r="V136" s="33"/>
      <c r="W136" s="33"/>
      <c r="X136" s="33"/>
      <c r="Y136" s="33"/>
      <c r="Z136" s="33"/>
      <c r="AA136" s="33"/>
      <c r="AB136" s="33"/>
    </row>
    <row r="137">
      <c r="A137" s="33"/>
      <c r="B137" s="33"/>
      <c r="C137" s="33"/>
      <c r="D137" s="33"/>
      <c r="E137" s="33"/>
      <c r="F137" s="33"/>
      <c r="G137" s="33"/>
      <c r="H137" s="33"/>
      <c r="I137" s="33"/>
      <c r="J137" s="33"/>
      <c r="K137" s="33"/>
      <c r="L137" s="33"/>
      <c r="M137" s="33"/>
      <c r="N137" s="563"/>
      <c r="O137" s="33"/>
      <c r="P137" s="33"/>
      <c r="Q137" s="33"/>
      <c r="R137" s="33"/>
      <c r="S137" s="33"/>
      <c r="T137" s="33"/>
      <c r="U137" s="33"/>
      <c r="V137" s="33"/>
      <c r="W137" s="33"/>
      <c r="X137" s="33"/>
      <c r="Y137" s="33"/>
      <c r="Z137" s="33"/>
      <c r="AA137" s="33"/>
      <c r="AB137" s="33"/>
    </row>
    <row r="138">
      <c r="A138" s="33"/>
      <c r="B138" s="33"/>
      <c r="C138" s="33"/>
      <c r="D138" s="33"/>
      <c r="E138" s="33"/>
      <c r="F138" s="33"/>
      <c r="G138" s="33"/>
      <c r="H138" s="33"/>
      <c r="I138" s="33"/>
      <c r="J138" s="33"/>
      <c r="K138" s="33"/>
      <c r="L138" s="33"/>
      <c r="M138" s="33"/>
      <c r="N138" s="563"/>
      <c r="O138" s="33"/>
      <c r="P138" s="33"/>
      <c r="Q138" s="33"/>
      <c r="R138" s="33"/>
      <c r="S138" s="33"/>
      <c r="T138" s="33"/>
      <c r="U138" s="33"/>
      <c r="V138" s="33"/>
      <c r="W138" s="33"/>
      <c r="X138" s="33"/>
      <c r="Y138" s="33"/>
      <c r="Z138" s="33"/>
      <c r="AA138" s="33"/>
      <c r="AB138" s="33"/>
    </row>
    <row r="139">
      <c r="A139" s="33"/>
      <c r="B139" s="33"/>
      <c r="C139" s="33"/>
      <c r="D139" s="33"/>
      <c r="E139" s="33"/>
      <c r="F139" s="33"/>
      <c r="G139" s="33"/>
      <c r="H139" s="33"/>
      <c r="I139" s="33"/>
      <c r="J139" s="33"/>
      <c r="K139" s="33"/>
      <c r="L139" s="33"/>
      <c r="M139" s="33"/>
      <c r="N139" s="563"/>
      <c r="O139" s="33"/>
      <c r="P139" s="33"/>
      <c r="Q139" s="33"/>
      <c r="R139" s="33"/>
      <c r="S139" s="33"/>
      <c r="T139" s="33"/>
      <c r="U139" s="33"/>
      <c r="V139" s="33"/>
      <c r="W139" s="33"/>
      <c r="X139" s="33"/>
      <c r="Y139" s="33"/>
      <c r="Z139" s="33"/>
      <c r="AA139" s="33"/>
      <c r="AB139" s="33"/>
    </row>
    <row r="140">
      <c r="A140" s="33"/>
      <c r="B140" s="33"/>
      <c r="C140" s="33"/>
      <c r="D140" s="33"/>
      <c r="E140" s="33"/>
      <c r="F140" s="33"/>
      <c r="G140" s="33"/>
      <c r="H140" s="33"/>
      <c r="I140" s="33"/>
      <c r="J140" s="33"/>
      <c r="K140" s="33"/>
      <c r="L140" s="33"/>
      <c r="M140" s="33"/>
      <c r="N140" s="563"/>
      <c r="O140" s="33"/>
      <c r="P140" s="33"/>
      <c r="Q140" s="33"/>
      <c r="R140" s="33"/>
      <c r="S140" s="33"/>
      <c r="T140" s="33"/>
      <c r="U140" s="33"/>
      <c r="V140" s="33"/>
      <c r="W140" s="33"/>
      <c r="X140" s="33"/>
      <c r="Y140" s="33"/>
      <c r="Z140" s="33"/>
      <c r="AA140" s="33"/>
      <c r="AB140" s="33"/>
    </row>
    <row r="141">
      <c r="A141" s="33"/>
      <c r="B141" s="33"/>
      <c r="C141" s="33"/>
      <c r="D141" s="33"/>
      <c r="E141" s="33"/>
      <c r="F141" s="33"/>
      <c r="G141" s="33"/>
      <c r="H141" s="33"/>
      <c r="I141" s="33"/>
      <c r="J141" s="33"/>
      <c r="K141" s="33"/>
      <c r="L141" s="33"/>
      <c r="M141" s="33"/>
      <c r="N141" s="563"/>
      <c r="O141" s="33"/>
      <c r="P141" s="33"/>
      <c r="Q141" s="33"/>
      <c r="R141" s="33"/>
      <c r="S141" s="33"/>
      <c r="T141" s="33"/>
      <c r="U141" s="33"/>
      <c r="V141" s="33"/>
      <c r="W141" s="33"/>
      <c r="X141" s="33"/>
      <c r="Y141" s="33"/>
      <c r="Z141" s="33"/>
      <c r="AA141" s="33"/>
      <c r="AB141" s="33"/>
    </row>
    <row r="142">
      <c r="A142" s="33"/>
      <c r="B142" s="33"/>
      <c r="C142" s="33"/>
      <c r="D142" s="33"/>
      <c r="E142" s="33"/>
      <c r="F142" s="33"/>
      <c r="G142" s="33"/>
      <c r="H142" s="33"/>
      <c r="I142" s="33"/>
      <c r="J142" s="33"/>
      <c r="K142" s="33"/>
      <c r="L142" s="33"/>
      <c r="M142" s="33"/>
      <c r="N142" s="563"/>
      <c r="O142" s="33"/>
      <c r="P142" s="33"/>
      <c r="Q142" s="33"/>
      <c r="R142" s="33"/>
      <c r="S142" s="33"/>
      <c r="T142" s="33"/>
      <c r="U142" s="33"/>
      <c r="V142" s="33"/>
      <c r="W142" s="33"/>
      <c r="X142" s="33"/>
      <c r="Y142" s="33"/>
      <c r="Z142" s="33"/>
      <c r="AA142" s="33"/>
      <c r="AB142" s="33"/>
    </row>
    <row r="143">
      <c r="A143" s="33"/>
      <c r="B143" s="33"/>
      <c r="C143" s="33"/>
      <c r="D143" s="33"/>
      <c r="E143" s="33"/>
      <c r="F143" s="33"/>
      <c r="G143" s="33"/>
      <c r="H143" s="33"/>
      <c r="I143" s="33"/>
      <c r="J143" s="33"/>
      <c r="K143" s="33"/>
      <c r="L143" s="33"/>
      <c r="M143" s="33"/>
      <c r="N143" s="563"/>
      <c r="O143" s="33"/>
      <c r="P143" s="33"/>
      <c r="Q143" s="33"/>
      <c r="R143" s="33"/>
      <c r="S143" s="33"/>
      <c r="T143" s="33"/>
      <c r="U143" s="33"/>
      <c r="V143" s="33"/>
      <c r="W143" s="33"/>
      <c r="X143" s="33"/>
      <c r="Y143" s="33"/>
      <c r="Z143" s="33"/>
      <c r="AA143" s="33"/>
      <c r="AB143" s="33"/>
    </row>
    <row r="144">
      <c r="A144" s="33"/>
      <c r="B144" s="33"/>
      <c r="C144" s="33"/>
      <c r="D144" s="33"/>
      <c r="E144" s="33"/>
      <c r="F144" s="33"/>
      <c r="G144" s="33"/>
      <c r="H144" s="33"/>
      <c r="I144" s="33"/>
      <c r="J144" s="33"/>
      <c r="K144" s="33"/>
      <c r="L144" s="33"/>
      <c r="M144" s="33"/>
      <c r="N144" s="563"/>
      <c r="O144" s="33"/>
      <c r="P144" s="33"/>
      <c r="Q144" s="33"/>
      <c r="R144" s="33"/>
      <c r="S144" s="33"/>
      <c r="T144" s="33"/>
      <c r="U144" s="33"/>
      <c r="V144" s="33"/>
      <c r="W144" s="33"/>
      <c r="X144" s="33"/>
      <c r="Y144" s="33"/>
      <c r="Z144" s="33"/>
      <c r="AA144" s="33"/>
      <c r="AB144" s="33"/>
    </row>
    <row r="145">
      <c r="A145" s="33"/>
      <c r="B145" s="33"/>
      <c r="C145" s="33"/>
      <c r="D145" s="33"/>
      <c r="E145" s="33"/>
      <c r="F145" s="33"/>
      <c r="G145" s="33"/>
      <c r="H145" s="33"/>
      <c r="I145" s="33"/>
      <c r="J145" s="33"/>
      <c r="K145" s="33"/>
      <c r="L145" s="33"/>
      <c r="M145" s="33"/>
      <c r="N145" s="563"/>
      <c r="O145" s="33"/>
      <c r="P145" s="33"/>
      <c r="Q145" s="33"/>
      <c r="R145" s="33"/>
      <c r="S145" s="33"/>
      <c r="T145" s="33"/>
      <c r="U145" s="33"/>
      <c r="V145" s="33"/>
      <c r="W145" s="33"/>
      <c r="X145" s="33"/>
      <c r="Y145" s="33"/>
      <c r="Z145" s="33"/>
      <c r="AA145" s="33"/>
      <c r="AB145" s="33"/>
    </row>
    <row r="146">
      <c r="A146" s="33"/>
      <c r="B146" s="33"/>
      <c r="C146" s="33"/>
      <c r="D146" s="33"/>
      <c r="E146" s="33"/>
      <c r="F146" s="33"/>
      <c r="G146" s="33"/>
      <c r="H146" s="33"/>
      <c r="I146" s="33"/>
      <c r="J146" s="33"/>
      <c r="K146" s="33"/>
      <c r="L146" s="33"/>
      <c r="M146" s="33"/>
      <c r="N146" s="563"/>
      <c r="O146" s="33"/>
      <c r="P146" s="33"/>
      <c r="Q146" s="33"/>
      <c r="R146" s="33"/>
      <c r="S146" s="33"/>
      <c r="T146" s="33"/>
      <c r="U146" s="33"/>
      <c r="V146" s="33"/>
      <c r="W146" s="33"/>
      <c r="X146" s="33"/>
      <c r="Y146" s="33"/>
      <c r="Z146" s="33"/>
      <c r="AA146" s="33"/>
      <c r="AB146" s="33"/>
    </row>
    <row r="147">
      <c r="A147" s="33"/>
      <c r="B147" s="33"/>
      <c r="C147" s="33"/>
      <c r="D147" s="33"/>
      <c r="E147" s="33"/>
      <c r="F147" s="33"/>
      <c r="G147" s="33"/>
      <c r="H147" s="33"/>
      <c r="I147" s="33"/>
      <c r="J147" s="33"/>
      <c r="K147" s="33"/>
      <c r="L147" s="33"/>
      <c r="M147" s="33"/>
      <c r="N147" s="563"/>
      <c r="O147" s="33"/>
      <c r="P147" s="33"/>
      <c r="Q147" s="33"/>
      <c r="R147" s="33"/>
      <c r="S147" s="33"/>
      <c r="T147" s="33"/>
      <c r="U147" s="33"/>
      <c r="V147" s="33"/>
      <c r="W147" s="33"/>
      <c r="X147" s="33"/>
      <c r="Y147" s="33"/>
      <c r="Z147" s="33"/>
      <c r="AA147" s="33"/>
      <c r="AB147" s="33"/>
    </row>
    <row r="148">
      <c r="A148" s="33"/>
      <c r="B148" s="33"/>
      <c r="C148" s="33"/>
      <c r="D148" s="33"/>
      <c r="E148" s="33"/>
      <c r="F148" s="33"/>
      <c r="G148" s="33"/>
      <c r="H148" s="33"/>
      <c r="I148" s="33"/>
      <c r="J148" s="33"/>
      <c r="K148" s="33"/>
      <c r="L148" s="33"/>
      <c r="M148" s="33"/>
      <c r="N148" s="563"/>
      <c r="O148" s="33"/>
      <c r="P148" s="33"/>
      <c r="Q148" s="33"/>
      <c r="R148" s="33"/>
      <c r="S148" s="33"/>
      <c r="T148" s="33"/>
      <c r="U148" s="33"/>
      <c r="V148" s="33"/>
      <c r="W148" s="33"/>
      <c r="X148" s="33"/>
      <c r="Y148" s="33"/>
      <c r="Z148" s="33"/>
      <c r="AA148" s="33"/>
      <c r="AB148" s="33"/>
    </row>
    <row r="149">
      <c r="A149" s="33"/>
      <c r="B149" s="33"/>
      <c r="C149" s="33"/>
      <c r="D149" s="33"/>
      <c r="E149" s="33"/>
      <c r="F149" s="33"/>
      <c r="G149" s="33"/>
      <c r="H149" s="33"/>
      <c r="I149" s="33"/>
      <c r="J149" s="33"/>
      <c r="K149" s="33"/>
      <c r="L149" s="33"/>
      <c r="M149" s="33"/>
      <c r="N149" s="563"/>
      <c r="O149" s="33"/>
      <c r="P149" s="33"/>
      <c r="Q149" s="33"/>
      <c r="R149" s="33"/>
      <c r="S149" s="33"/>
      <c r="T149" s="33"/>
      <c r="U149" s="33"/>
      <c r="V149" s="33"/>
      <c r="W149" s="33"/>
      <c r="X149" s="33"/>
      <c r="Y149" s="33"/>
      <c r="Z149" s="33"/>
      <c r="AA149" s="33"/>
      <c r="AB149" s="33"/>
    </row>
    <row r="150">
      <c r="A150" s="33"/>
      <c r="B150" s="33"/>
      <c r="C150" s="33"/>
      <c r="D150" s="33"/>
      <c r="E150" s="33"/>
      <c r="F150" s="33"/>
      <c r="G150" s="33"/>
      <c r="H150" s="33"/>
      <c r="I150" s="33"/>
      <c r="J150" s="33"/>
      <c r="K150" s="33"/>
      <c r="L150" s="33"/>
      <c r="M150" s="33"/>
      <c r="N150" s="563"/>
      <c r="O150" s="33"/>
      <c r="P150" s="33"/>
      <c r="Q150" s="33"/>
      <c r="R150" s="33"/>
      <c r="S150" s="33"/>
      <c r="T150" s="33"/>
      <c r="U150" s="33"/>
      <c r="V150" s="33"/>
      <c r="W150" s="33"/>
      <c r="X150" s="33"/>
      <c r="Y150" s="33"/>
      <c r="Z150" s="33"/>
      <c r="AA150" s="33"/>
      <c r="AB150" s="33"/>
    </row>
    <row r="151">
      <c r="A151" s="33"/>
      <c r="B151" s="33"/>
      <c r="C151" s="33"/>
      <c r="D151" s="33"/>
      <c r="E151" s="33"/>
      <c r="F151" s="33"/>
      <c r="G151" s="33"/>
      <c r="H151" s="33"/>
      <c r="I151" s="33"/>
      <c r="J151" s="33"/>
      <c r="K151" s="33"/>
      <c r="L151" s="33"/>
      <c r="M151" s="33"/>
      <c r="N151" s="563"/>
      <c r="O151" s="33"/>
      <c r="P151" s="33"/>
      <c r="Q151" s="33"/>
      <c r="R151" s="33"/>
      <c r="S151" s="33"/>
      <c r="T151" s="33"/>
      <c r="U151" s="33"/>
      <c r="V151" s="33"/>
      <c r="W151" s="33"/>
      <c r="X151" s="33"/>
      <c r="Y151" s="33"/>
      <c r="Z151" s="33"/>
      <c r="AA151" s="33"/>
      <c r="AB151" s="33"/>
    </row>
    <row r="152">
      <c r="A152" s="33"/>
      <c r="B152" s="33"/>
      <c r="C152" s="33"/>
      <c r="D152" s="33"/>
      <c r="E152" s="33"/>
      <c r="F152" s="33"/>
      <c r="G152" s="33"/>
      <c r="H152" s="33"/>
      <c r="I152" s="33"/>
      <c r="J152" s="33"/>
      <c r="K152" s="33"/>
      <c r="L152" s="33"/>
      <c r="M152" s="33"/>
      <c r="N152" s="563"/>
      <c r="O152" s="33"/>
      <c r="P152" s="33"/>
      <c r="Q152" s="33"/>
      <c r="R152" s="33"/>
      <c r="S152" s="33"/>
      <c r="T152" s="33"/>
      <c r="U152" s="33"/>
      <c r="V152" s="33"/>
      <c r="W152" s="33"/>
      <c r="X152" s="33"/>
      <c r="Y152" s="33"/>
      <c r="Z152" s="33"/>
      <c r="AA152" s="33"/>
      <c r="AB152" s="33"/>
    </row>
    <row r="153">
      <c r="A153" s="33"/>
      <c r="B153" s="33"/>
      <c r="C153" s="33"/>
      <c r="D153" s="33"/>
      <c r="E153" s="33"/>
      <c r="F153" s="33"/>
      <c r="G153" s="33"/>
      <c r="H153" s="33"/>
      <c r="I153" s="33"/>
      <c r="J153" s="33"/>
      <c r="K153" s="33"/>
      <c r="L153" s="33"/>
      <c r="M153" s="33"/>
      <c r="N153" s="563"/>
      <c r="O153" s="33"/>
      <c r="P153" s="33"/>
      <c r="Q153" s="33"/>
      <c r="R153" s="33"/>
      <c r="S153" s="33"/>
      <c r="T153" s="33"/>
      <c r="U153" s="33"/>
      <c r="V153" s="33"/>
      <c r="W153" s="33"/>
      <c r="X153" s="33"/>
      <c r="Y153" s="33"/>
      <c r="Z153" s="33"/>
      <c r="AA153" s="33"/>
      <c r="AB153" s="33"/>
    </row>
    <row r="154">
      <c r="A154" s="33"/>
      <c r="B154" s="33"/>
      <c r="C154" s="33"/>
      <c r="D154" s="33"/>
      <c r="E154" s="33"/>
      <c r="F154" s="33"/>
      <c r="G154" s="33"/>
      <c r="H154" s="33"/>
      <c r="I154" s="33"/>
      <c r="J154" s="33"/>
      <c r="K154" s="33"/>
      <c r="L154" s="33"/>
      <c r="M154" s="33"/>
      <c r="N154" s="563"/>
      <c r="O154" s="33"/>
      <c r="P154" s="33"/>
      <c r="Q154" s="33"/>
      <c r="R154" s="33"/>
      <c r="S154" s="33"/>
      <c r="T154" s="33"/>
      <c r="U154" s="33"/>
      <c r="V154" s="33"/>
      <c r="W154" s="33"/>
      <c r="X154" s="33"/>
      <c r="Y154" s="33"/>
      <c r="Z154" s="33"/>
      <c r="AA154" s="33"/>
      <c r="AB154" s="33"/>
    </row>
    <row r="155">
      <c r="A155" s="33"/>
      <c r="B155" s="33"/>
      <c r="C155" s="33"/>
      <c r="D155" s="33"/>
      <c r="E155" s="33"/>
      <c r="F155" s="33"/>
      <c r="G155" s="33"/>
      <c r="H155" s="33"/>
      <c r="I155" s="33"/>
      <c r="J155" s="33"/>
      <c r="K155" s="33"/>
      <c r="L155" s="33"/>
      <c r="M155" s="33"/>
      <c r="N155" s="563"/>
      <c r="O155" s="33"/>
      <c r="P155" s="33"/>
      <c r="Q155" s="33"/>
      <c r="R155" s="33"/>
      <c r="S155" s="33"/>
      <c r="T155" s="33"/>
      <c r="U155" s="33"/>
      <c r="V155" s="33"/>
      <c r="W155" s="33"/>
      <c r="X155" s="33"/>
      <c r="Y155" s="33"/>
      <c r="Z155" s="33"/>
      <c r="AA155" s="33"/>
      <c r="AB155" s="33"/>
    </row>
    <row r="156">
      <c r="A156" s="33"/>
      <c r="B156" s="33"/>
      <c r="C156" s="33"/>
      <c r="D156" s="33"/>
      <c r="E156" s="33"/>
      <c r="F156" s="33"/>
      <c r="G156" s="33"/>
      <c r="H156" s="33"/>
      <c r="I156" s="33"/>
      <c r="J156" s="33"/>
      <c r="K156" s="33"/>
      <c r="L156" s="33"/>
      <c r="M156" s="33"/>
      <c r="N156" s="563"/>
      <c r="O156" s="33"/>
      <c r="P156" s="33"/>
      <c r="Q156" s="33"/>
      <c r="R156" s="33"/>
      <c r="S156" s="33"/>
      <c r="T156" s="33"/>
      <c r="U156" s="33"/>
      <c r="V156" s="33"/>
      <c r="W156" s="33"/>
      <c r="X156" s="33"/>
      <c r="Y156" s="33"/>
      <c r="Z156" s="33"/>
      <c r="AA156" s="33"/>
      <c r="AB156" s="33"/>
    </row>
    <row r="157">
      <c r="A157" s="33"/>
      <c r="B157" s="33"/>
      <c r="C157" s="33"/>
      <c r="D157" s="33"/>
      <c r="E157" s="33"/>
      <c r="F157" s="33"/>
      <c r="G157" s="33"/>
      <c r="H157" s="33"/>
      <c r="I157" s="33"/>
      <c r="J157" s="33"/>
      <c r="K157" s="33"/>
      <c r="L157" s="33"/>
      <c r="M157" s="33"/>
      <c r="N157" s="563"/>
      <c r="O157" s="33"/>
      <c r="P157" s="33"/>
      <c r="Q157" s="33"/>
      <c r="R157" s="33"/>
      <c r="S157" s="33"/>
      <c r="T157" s="33"/>
      <c r="U157" s="33"/>
      <c r="V157" s="33"/>
      <c r="W157" s="33"/>
      <c r="X157" s="33"/>
      <c r="Y157" s="33"/>
      <c r="Z157" s="33"/>
      <c r="AA157" s="33"/>
      <c r="AB157" s="33"/>
    </row>
    <row r="158">
      <c r="A158" s="33"/>
      <c r="B158" s="33"/>
      <c r="C158" s="33"/>
      <c r="D158" s="33"/>
      <c r="E158" s="33"/>
      <c r="F158" s="33"/>
      <c r="G158" s="33"/>
      <c r="H158" s="33"/>
      <c r="I158" s="33"/>
      <c r="J158" s="33"/>
      <c r="K158" s="33"/>
      <c r="L158" s="33"/>
      <c r="M158" s="33"/>
      <c r="N158" s="563"/>
      <c r="O158" s="33"/>
      <c r="P158" s="33"/>
      <c r="Q158" s="33"/>
      <c r="R158" s="33"/>
      <c r="S158" s="33"/>
      <c r="T158" s="33"/>
      <c r="U158" s="33"/>
      <c r="V158" s="33"/>
      <c r="W158" s="33"/>
      <c r="X158" s="33"/>
      <c r="Y158" s="33"/>
      <c r="Z158" s="33"/>
      <c r="AA158" s="33"/>
      <c r="AB158" s="33"/>
    </row>
    <row r="159">
      <c r="A159" s="33"/>
      <c r="B159" s="33"/>
      <c r="C159" s="33"/>
      <c r="D159" s="33"/>
      <c r="E159" s="33"/>
      <c r="F159" s="33"/>
      <c r="G159" s="33"/>
      <c r="H159" s="33"/>
      <c r="I159" s="33"/>
      <c r="J159" s="33"/>
      <c r="K159" s="33"/>
      <c r="L159" s="33"/>
      <c r="M159" s="33"/>
      <c r="N159" s="563"/>
      <c r="O159" s="33"/>
      <c r="P159" s="33"/>
      <c r="Q159" s="33"/>
      <c r="R159" s="33"/>
      <c r="S159" s="33"/>
      <c r="T159" s="33"/>
      <c r="U159" s="33"/>
      <c r="V159" s="33"/>
      <c r="W159" s="33"/>
      <c r="X159" s="33"/>
      <c r="Y159" s="33"/>
      <c r="Z159" s="33"/>
      <c r="AA159" s="33"/>
      <c r="AB159" s="33"/>
    </row>
    <row r="160">
      <c r="A160" s="33"/>
      <c r="B160" s="33"/>
      <c r="C160" s="33"/>
      <c r="D160" s="33"/>
      <c r="E160" s="33"/>
      <c r="F160" s="33"/>
      <c r="G160" s="33"/>
      <c r="H160" s="33"/>
      <c r="I160" s="33"/>
      <c r="J160" s="33"/>
      <c r="K160" s="33"/>
      <c r="L160" s="33"/>
      <c r="M160" s="33"/>
      <c r="N160" s="563"/>
      <c r="O160" s="33"/>
      <c r="P160" s="33"/>
      <c r="Q160" s="33"/>
      <c r="R160" s="33"/>
      <c r="S160" s="33"/>
      <c r="T160" s="33"/>
      <c r="U160" s="33"/>
      <c r="V160" s="33"/>
      <c r="W160" s="33"/>
      <c r="X160" s="33"/>
      <c r="Y160" s="33"/>
      <c r="Z160" s="33"/>
      <c r="AA160" s="33"/>
      <c r="AB160" s="33"/>
    </row>
    <row r="161">
      <c r="A161" s="33"/>
      <c r="B161" s="33"/>
      <c r="C161" s="33"/>
      <c r="D161" s="33"/>
      <c r="E161" s="33"/>
      <c r="F161" s="33"/>
      <c r="G161" s="33"/>
      <c r="H161" s="33"/>
      <c r="I161" s="33"/>
      <c r="J161" s="33"/>
      <c r="K161" s="33"/>
      <c r="L161" s="33"/>
      <c r="M161" s="33"/>
      <c r="N161" s="563"/>
      <c r="O161" s="33"/>
      <c r="P161" s="33"/>
      <c r="Q161" s="33"/>
      <c r="R161" s="33"/>
      <c r="S161" s="33"/>
      <c r="T161" s="33"/>
      <c r="U161" s="33"/>
      <c r="V161" s="33"/>
      <c r="W161" s="33"/>
      <c r="X161" s="33"/>
      <c r="Y161" s="33"/>
      <c r="Z161" s="33"/>
      <c r="AA161" s="33"/>
      <c r="AB161" s="33"/>
    </row>
    <row r="162">
      <c r="A162" s="33"/>
      <c r="B162" s="33"/>
      <c r="C162" s="33"/>
      <c r="D162" s="33"/>
      <c r="E162" s="33"/>
      <c r="F162" s="33"/>
      <c r="G162" s="33"/>
      <c r="H162" s="33"/>
      <c r="I162" s="33"/>
      <c r="J162" s="33"/>
      <c r="K162" s="33"/>
      <c r="L162" s="33"/>
      <c r="M162" s="33"/>
      <c r="N162" s="563"/>
      <c r="O162" s="33"/>
      <c r="P162" s="33"/>
      <c r="Q162" s="33"/>
      <c r="R162" s="33"/>
      <c r="S162" s="33"/>
      <c r="T162" s="33"/>
      <c r="U162" s="33"/>
      <c r="V162" s="33"/>
      <c r="W162" s="33"/>
      <c r="X162" s="33"/>
      <c r="Y162" s="33"/>
      <c r="Z162" s="33"/>
      <c r="AA162" s="33"/>
      <c r="AB162" s="33"/>
    </row>
    <row r="163">
      <c r="A163" s="33"/>
      <c r="B163" s="33"/>
      <c r="C163" s="33"/>
      <c r="D163" s="33"/>
      <c r="E163" s="33"/>
      <c r="F163" s="33"/>
      <c r="G163" s="33"/>
      <c r="H163" s="33"/>
      <c r="I163" s="33"/>
      <c r="J163" s="33"/>
      <c r="K163" s="33"/>
      <c r="L163" s="33"/>
      <c r="M163" s="33"/>
      <c r="N163" s="563"/>
      <c r="O163" s="33"/>
      <c r="P163" s="33"/>
      <c r="Q163" s="33"/>
      <c r="R163" s="33"/>
      <c r="S163" s="33"/>
      <c r="T163" s="33"/>
      <c r="U163" s="33"/>
      <c r="V163" s="33"/>
      <c r="W163" s="33"/>
      <c r="X163" s="33"/>
      <c r="Y163" s="33"/>
      <c r="Z163" s="33"/>
      <c r="AA163" s="33"/>
      <c r="AB163" s="33"/>
    </row>
    <row r="164">
      <c r="A164" s="33"/>
      <c r="B164" s="33"/>
      <c r="C164" s="33"/>
      <c r="D164" s="33"/>
      <c r="E164" s="33"/>
      <c r="F164" s="33"/>
      <c r="G164" s="33"/>
      <c r="H164" s="33"/>
      <c r="I164" s="33"/>
      <c r="J164" s="33"/>
      <c r="K164" s="33"/>
      <c r="L164" s="33"/>
      <c r="M164" s="33"/>
      <c r="N164" s="563"/>
      <c r="O164" s="33"/>
      <c r="P164" s="33"/>
      <c r="Q164" s="33"/>
      <c r="R164" s="33"/>
      <c r="S164" s="33"/>
      <c r="T164" s="33"/>
      <c r="U164" s="33"/>
      <c r="V164" s="33"/>
      <c r="W164" s="33"/>
      <c r="X164" s="33"/>
      <c r="Y164" s="33"/>
      <c r="Z164" s="33"/>
      <c r="AA164" s="33"/>
      <c r="AB164" s="33"/>
    </row>
    <row r="165">
      <c r="A165" s="33"/>
      <c r="B165" s="33"/>
      <c r="C165" s="33"/>
      <c r="D165" s="33"/>
      <c r="E165" s="33"/>
      <c r="F165" s="33"/>
      <c r="G165" s="33"/>
      <c r="H165" s="33"/>
      <c r="I165" s="33"/>
      <c r="J165" s="33"/>
      <c r="K165" s="33"/>
      <c r="L165" s="33"/>
      <c r="M165" s="33"/>
      <c r="N165" s="563"/>
      <c r="O165" s="33"/>
      <c r="P165" s="33"/>
      <c r="Q165" s="33"/>
      <c r="R165" s="33"/>
      <c r="S165" s="33"/>
      <c r="T165" s="33"/>
      <c r="U165" s="33"/>
      <c r="V165" s="33"/>
      <c r="W165" s="33"/>
      <c r="X165" s="33"/>
      <c r="Y165" s="33"/>
      <c r="Z165" s="33"/>
      <c r="AA165" s="33"/>
      <c r="AB165" s="33"/>
    </row>
    <row r="166">
      <c r="A166" s="33"/>
      <c r="B166" s="33"/>
      <c r="C166" s="33"/>
      <c r="D166" s="33"/>
      <c r="E166" s="33"/>
      <c r="F166" s="33"/>
      <c r="G166" s="33"/>
      <c r="H166" s="33"/>
      <c r="I166" s="33"/>
      <c r="J166" s="33"/>
      <c r="K166" s="33"/>
      <c r="L166" s="33"/>
      <c r="M166" s="33"/>
      <c r="N166" s="563"/>
      <c r="O166" s="33"/>
      <c r="P166" s="33"/>
      <c r="Q166" s="33"/>
      <c r="R166" s="33"/>
      <c r="S166" s="33"/>
      <c r="T166" s="33"/>
      <c r="U166" s="33"/>
      <c r="V166" s="33"/>
      <c r="W166" s="33"/>
      <c r="X166" s="33"/>
      <c r="Y166" s="33"/>
      <c r="Z166" s="33"/>
      <c r="AA166" s="33"/>
      <c r="AB166" s="33"/>
    </row>
    <row r="167">
      <c r="A167" s="33"/>
      <c r="B167" s="33"/>
      <c r="C167" s="33"/>
      <c r="D167" s="33"/>
      <c r="E167" s="33"/>
      <c r="F167" s="33"/>
      <c r="G167" s="33"/>
      <c r="H167" s="33"/>
      <c r="I167" s="33"/>
      <c r="J167" s="33"/>
      <c r="K167" s="33"/>
      <c r="L167" s="33"/>
      <c r="M167" s="33"/>
      <c r="N167" s="563"/>
      <c r="O167" s="33"/>
      <c r="P167" s="33"/>
      <c r="Q167" s="33"/>
      <c r="R167" s="33"/>
      <c r="S167" s="33"/>
      <c r="T167" s="33"/>
      <c r="U167" s="33"/>
      <c r="V167" s="33"/>
      <c r="W167" s="33"/>
      <c r="X167" s="33"/>
      <c r="Y167" s="33"/>
      <c r="Z167" s="33"/>
      <c r="AA167" s="33"/>
      <c r="AB167" s="33"/>
    </row>
    <row r="168">
      <c r="A168" s="33"/>
      <c r="B168" s="33"/>
      <c r="C168" s="33"/>
      <c r="D168" s="33"/>
      <c r="E168" s="33"/>
      <c r="F168" s="33"/>
      <c r="G168" s="33"/>
      <c r="H168" s="33"/>
      <c r="I168" s="33"/>
      <c r="J168" s="33"/>
      <c r="K168" s="33"/>
      <c r="L168" s="33"/>
      <c r="M168" s="33"/>
      <c r="N168" s="563"/>
      <c r="O168" s="33"/>
      <c r="P168" s="33"/>
      <c r="Q168" s="33"/>
      <c r="R168" s="33"/>
      <c r="S168" s="33"/>
      <c r="T168" s="33"/>
      <c r="U168" s="33"/>
      <c r="V168" s="33"/>
      <c r="W168" s="33"/>
      <c r="X168" s="33"/>
      <c r="Y168" s="33"/>
      <c r="Z168" s="33"/>
      <c r="AA168" s="33"/>
      <c r="AB168" s="33"/>
    </row>
    <row r="169">
      <c r="A169" s="33"/>
      <c r="B169" s="33"/>
      <c r="C169" s="33"/>
      <c r="D169" s="33"/>
      <c r="E169" s="33"/>
      <c r="F169" s="33"/>
      <c r="G169" s="33"/>
      <c r="H169" s="33"/>
      <c r="I169" s="33"/>
      <c r="J169" s="33"/>
      <c r="K169" s="33"/>
      <c r="L169" s="33"/>
      <c r="M169" s="33"/>
      <c r="N169" s="563"/>
      <c r="O169" s="33"/>
      <c r="P169" s="33"/>
      <c r="Q169" s="33"/>
      <c r="R169" s="33"/>
      <c r="S169" s="33"/>
      <c r="T169" s="33"/>
      <c r="U169" s="33"/>
      <c r="V169" s="33"/>
      <c r="W169" s="33"/>
      <c r="X169" s="33"/>
      <c r="Y169" s="33"/>
      <c r="Z169" s="33"/>
      <c r="AA169" s="33"/>
      <c r="AB169" s="33"/>
    </row>
    <row r="170">
      <c r="A170" s="33"/>
      <c r="B170" s="33"/>
      <c r="C170" s="33"/>
      <c r="D170" s="33"/>
      <c r="E170" s="33"/>
      <c r="F170" s="33"/>
      <c r="G170" s="33"/>
      <c r="H170" s="33"/>
      <c r="I170" s="33"/>
      <c r="J170" s="33"/>
      <c r="K170" s="33"/>
      <c r="L170" s="33"/>
      <c r="M170" s="33"/>
      <c r="N170" s="563"/>
      <c r="O170" s="33"/>
      <c r="P170" s="33"/>
      <c r="Q170" s="33"/>
      <c r="R170" s="33"/>
      <c r="S170" s="33"/>
      <c r="T170" s="33"/>
      <c r="U170" s="33"/>
      <c r="V170" s="33"/>
      <c r="W170" s="33"/>
      <c r="X170" s="33"/>
      <c r="Y170" s="33"/>
      <c r="Z170" s="33"/>
      <c r="AA170" s="33"/>
      <c r="AB170" s="33"/>
    </row>
    <row r="171">
      <c r="A171" s="33"/>
      <c r="B171" s="33"/>
      <c r="C171" s="33"/>
      <c r="D171" s="33"/>
      <c r="E171" s="33"/>
      <c r="F171" s="33"/>
      <c r="G171" s="33"/>
      <c r="H171" s="33"/>
      <c r="I171" s="33"/>
      <c r="J171" s="33"/>
      <c r="K171" s="33"/>
      <c r="L171" s="33"/>
      <c r="M171" s="33"/>
      <c r="N171" s="563"/>
      <c r="O171" s="33"/>
      <c r="P171" s="33"/>
      <c r="Q171" s="33"/>
      <c r="R171" s="33"/>
      <c r="S171" s="33"/>
      <c r="T171" s="33"/>
      <c r="U171" s="33"/>
      <c r="V171" s="33"/>
      <c r="W171" s="33"/>
      <c r="X171" s="33"/>
      <c r="Y171" s="33"/>
      <c r="Z171" s="33"/>
      <c r="AA171" s="33"/>
      <c r="AB171" s="33"/>
    </row>
    <row r="172">
      <c r="A172" s="33"/>
      <c r="B172" s="33"/>
      <c r="C172" s="33"/>
      <c r="D172" s="33"/>
      <c r="E172" s="33"/>
      <c r="F172" s="33"/>
      <c r="G172" s="33"/>
      <c r="H172" s="33"/>
      <c r="I172" s="33"/>
      <c r="J172" s="33"/>
      <c r="K172" s="33"/>
      <c r="L172" s="33"/>
      <c r="M172" s="33"/>
      <c r="N172" s="563"/>
      <c r="O172" s="33"/>
      <c r="P172" s="33"/>
      <c r="Q172" s="33"/>
      <c r="R172" s="33"/>
      <c r="S172" s="33"/>
      <c r="T172" s="33"/>
      <c r="U172" s="33"/>
      <c r="V172" s="33"/>
      <c r="W172" s="33"/>
      <c r="X172" s="33"/>
      <c r="Y172" s="33"/>
      <c r="Z172" s="33"/>
      <c r="AA172" s="33"/>
      <c r="AB172" s="33"/>
    </row>
    <row r="173">
      <c r="A173" s="33"/>
      <c r="B173" s="33"/>
      <c r="C173" s="33"/>
      <c r="D173" s="33"/>
      <c r="E173" s="33"/>
      <c r="F173" s="33"/>
      <c r="G173" s="33"/>
      <c r="H173" s="33"/>
      <c r="I173" s="33"/>
      <c r="J173" s="33"/>
      <c r="K173" s="33"/>
      <c r="L173" s="33"/>
      <c r="M173" s="33"/>
      <c r="N173" s="563"/>
      <c r="O173" s="33"/>
      <c r="P173" s="33"/>
      <c r="Q173" s="33"/>
      <c r="R173" s="33"/>
      <c r="S173" s="33"/>
      <c r="T173" s="33"/>
      <c r="U173" s="33"/>
      <c r="V173" s="33"/>
      <c r="W173" s="33"/>
      <c r="X173" s="33"/>
      <c r="Y173" s="33"/>
      <c r="Z173" s="33"/>
      <c r="AA173" s="33"/>
      <c r="AB173" s="33"/>
    </row>
    <row r="174">
      <c r="A174" s="33"/>
      <c r="B174" s="33"/>
      <c r="C174" s="33"/>
      <c r="D174" s="33"/>
      <c r="E174" s="33"/>
      <c r="F174" s="33"/>
      <c r="G174" s="33"/>
      <c r="H174" s="33"/>
      <c r="I174" s="33"/>
      <c r="J174" s="33"/>
      <c r="K174" s="33"/>
      <c r="L174" s="33"/>
      <c r="M174" s="33"/>
      <c r="N174" s="563"/>
      <c r="O174" s="33"/>
      <c r="P174" s="33"/>
      <c r="Q174" s="33"/>
      <c r="R174" s="33"/>
      <c r="S174" s="33"/>
      <c r="T174" s="33"/>
      <c r="U174" s="33"/>
      <c r="V174" s="33"/>
      <c r="W174" s="33"/>
      <c r="X174" s="33"/>
      <c r="Y174" s="33"/>
      <c r="Z174" s="33"/>
      <c r="AA174" s="33"/>
      <c r="AB174" s="33"/>
    </row>
    <row r="175">
      <c r="A175" s="33"/>
      <c r="B175" s="33"/>
      <c r="C175" s="33"/>
      <c r="D175" s="33"/>
      <c r="E175" s="33"/>
      <c r="F175" s="33"/>
      <c r="G175" s="33"/>
      <c r="H175" s="33"/>
      <c r="I175" s="33"/>
      <c r="J175" s="33"/>
      <c r="K175" s="33"/>
      <c r="L175" s="33"/>
      <c r="M175" s="33"/>
      <c r="N175" s="563"/>
      <c r="O175" s="33"/>
      <c r="P175" s="33"/>
      <c r="Q175" s="33"/>
      <c r="R175" s="33"/>
      <c r="S175" s="33"/>
      <c r="T175" s="33"/>
      <c r="U175" s="33"/>
      <c r="V175" s="33"/>
      <c r="W175" s="33"/>
      <c r="X175" s="33"/>
      <c r="Y175" s="33"/>
      <c r="Z175" s="33"/>
      <c r="AA175" s="33"/>
      <c r="AB175" s="33"/>
    </row>
    <row r="176">
      <c r="A176" s="33"/>
      <c r="B176" s="33"/>
      <c r="C176" s="33"/>
      <c r="D176" s="33"/>
      <c r="E176" s="33"/>
      <c r="F176" s="33"/>
      <c r="G176" s="33"/>
      <c r="H176" s="33"/>
      <c r="I176" s="33"/>
      <c r="J176" s="33"/>
      <c r="K176" s="33"/>
      <c r="L176" s="33"/>
      <c r="M176" s="33"/>
      <c r="N176" s="563"/>
      <c r="O176" s="33"/>
      <c r="P176" s="33"/>
      <c r="Q176" s="33"/>
      <c r="R176" s="33"/>
      <c r="S176" s="33"/>
      <c r="T176" s="33"/>
      <c r="U176" s="33"/>
      <c r="V176" s="33"/>
      <c r="W176" s="33"/>
      <c r="X176" s="33"/>
      <c r="Y176" s="33"/>
      <c r="Z176" s="33"/>
      <c r="AA176" s="33"/>
      <c r="AB176" s="33"/>
    </row>
    <row r="177">
      <c r="A177" s="33"/>
      <c r="B177" s="33"/>
      <c r="C177" s="33"/>
      <c r="D177" s="33"/>
      <c r="E177" s="33"/>
      <c r="F177" s="33"/>
      <c r="G177" s="33"/>
      <c r="H177" s="33"/>
      <c r="I177" s="33"/>
      <c r="J177" s="33"/>
      <c r="K177" s="33"/>
      <c r="L177" s="33"/>
      <c r="M177" s="33"/>
      <c r="N177" s="563"/>
      <c r="O177" s="33"/>
      <c r="P177" s="33"/>
      <c r="Q177" s="33"/>
      <c r="R177" s="33"/>
      <c r="S177" s="33"/>
      <c r="T177" s="33"/>
      <c r="U177" s="33"/>
      <c r="V177" s="33"/>
      <c r="W177" s="33"/>
      <c r="X177" s="33"/>
      <c r="Y177" s="33"/>
      <c r="Z177" s="33"/>
      <c r="AA177" s="33"/>
      <c r="AB177" s="33"/>
    </row>
    <row r="178">
      <c r="A178" s="33"/>
      <c r="B178" s="33"/>
      <c r="C178" s="33"/>
      <c r="D178" s="33"/>
      <c r="E178" s="33"/>
      <c r="F178" s="33"/>
      <c r="G178" s="33"/>
      <c r="H178" s="33"/>
      <c r="I178" s="33"/>
      <c r="J178" s="33"/>
      <c r="K178" s="33"/>
      <c r="L178" s="33"/>
      <c r="M178" s="33"/>
      <c r="N178" s="563"/>
      <c r="O178" s="33"/>
      <c r="P178" s="33"/>
      <c r="Q178" s="33"/>
      <c r="R178" s="33"/>
      <c r="S178" s="33"/>
      <c r="T178" s="33"/>
      <c r="U178" s="33"/>
      <c r="V178" s="33"/>
      <c r="W178" s="33"/>
      <c r="X178" s="33"/>
      <c r="Y178" s="33"/>
      <c r="Z178" s="33"/>
      <c r="AA178" s="33"/>
      <c r="AB178" s="33"/>
    </row>
    <row r="179">
      <c r="A179" s="33"/>
      <c r="B179" s="33"/>
      <c r="C179" s="33"/>
      <c r="D179" s="33"/>
      <c r="E179" s="33"/>
      <c r="F179" s="33"/>
      <c r="G179" s="33"/>
      <c r="H179" s="33"/>
      <c r="I179" s="33"/>
      <c r="J179" s="33"/>
      <c r="K179" s="33"/>
      <c r="L179" s="33"/>
      <c r="M179" s="33"/>
      <c r="N179" s="563"/>
      <c r="O179" s="33"/>
      <c r="P179" s="33"/>
      <c r="Q179" s="33"/>
      <c r="R179" s="33"/>
      <c r="S179" s="33"/>
      <c r="T179" s="33"/>
      <c r="U179" s="33"/>
      <c r="V179" s="33"/>
      <c r="W179" s="33"/>
      <c r="X179" s="33"/>
      <c r="Y179" s="33"/>
      <c r="Z179" s="33"/>
      <c r="AA179" s="33"/>
      <c r="AB179" s="33"/>
    </row>
    <row r="180">
      <c r="A180" s="33"/>
      <c r="B180" s="33"/>
      <c r="C180" s="33"/>
      <c r="D180" s="33"/>
      <c r="E180" s="33"/>
      <c r="F180" s="33"/>
      <c r="G180" s="33"/>
      <c r="H180" s="33"/>
      <c r="I180" s="33"/>
      <c r="J180" s="33"/>
      <c r="K180" s="33"/>
      <c r="L180" s="33"/>
      <c r="M180" s="33"/>
      <c r="N180" s="563"/>
      <c r="O180" s="33"/>
      <c r="P180" s="33"/>
      <c r="Q180" s="33"/>
      <c r="R180" s="33"/>
      <c r="S180" s="33"/>
      <c r="T180" s="33"/>
      <c r="U180" s="33"/>
      <c r="V180" s="33"/>
      <c r="W180" s="33"/>
      <c r="X180" s="33"/>
      <c r="Y180" s="33"/>
      <c r="Z180" s="33"/>
      <c r="AA180" s="33"/>
      <c r="AB180" s="33"/>
    </row>
    <row r="181">
      <c r="A181" s="33"/>
      <c r="B181" s="33"/>
      <c r="C181" s="33"/>
      <c r="D181" s="33"/>
      <c r="E181" s="33"/>
      <c r="F181" s="33"/>
      <c r="G181" s="33"/>
      <c r="H181" s="33"/>
      <c r="I181" s="33"/>
      <c r="J181" s="33"/>
      <c r="K181" s="33"/>
      <c r="L181" s="33"/>
      <c r="M181" s="33"/>
      <c r="N181" s="563"/>
      <c r="O181" s="33"/>
      <c r="P181" s="33"/>
      <c r="Q181" s="33"/>
      <c r="R181" s="33"/>
      <c r="S181" s="33"/>
      <c r="T181" s="33"/>
      <c r="U181" s="33"/>
      <c r="V181" s="33"/>
      <c r="W181" s="33"/>
      <c r="X181" s="33"/>
      <c r="Y181" s="33"/>
      <c r="Z181" s="33"/>
      <c r="AA181" s="33"/>
      <c r="AB181" s="33"/>
    </row>
    <row r="182">
      <c r="A182" s="33"/>
      <c r="B182" s="33"/>
      <c r="C182" s="33"/>
      <c r="D182" s="33"/>
      <c r="E182" s="33"/>
      <c r="F182" s="33"/>
      <c r="G182" s="33"/>
      <c r="H182" s="33"/>
      <c r="I182" s="33"/>
      <c r="J182" s="33"/>
      <c r="K182" s="33"/>
      <c r="L182" s="33"/>
      <c r="M182" s="33"/>
      <c r="N182" s="563"/>
      <c r="O182" s="33"/>
      <c r="P182" s="33"/>
      <c r="Q182" s="33"/>
      <c r="R182" s="33"/>
      <c r="S182" s="33"/>
      <c r="T182" s="33"/>
      <c r="U182" s="33"/>
      <c r="V182" s="33"/>
      <c r="W182" s="33"/>
      <c r="X182" s="33"/>
      <c r="Y182" s="33"/>
      <c r="Z182" s="33"/>
      <c r="AA182" s="33"/>
      <c r="AB182" s="33"/>
    </row>
    <row r="183">
      <c r="A183" s="33"/>
      <c r="B183" s="33"/>
      <c r="C183" s="33"/>
      <c r="D183" s="33"/>
      <c r="E183" s="33"/>
      <c r="F183" s="33"/>
      <c r="G183" s="33"/>
      <c r="H183" s="33"/>
      <c r="I183" s="33"/>
      <c r="J183" s="33"/>
      <c r="K183" s="33"/>
      <c r="L183" s="33"/>
      <c r="M183" s="33"/>
      <c r="N183" s="563"/>
      <c r="O183" s="33"/>
      <c r="P183" s="33"/>
      <c r="Q183" s="33"/>
      <c r="R183" s="33"/>
      <c r="S183" s="33"/>
      <c r="T183" s="33"/>
      <c r="U183" s="33"/>
      <c r="V183" s="33"/>
      <c r="W183" s="33"/>
      <c r="X183" s="33"/>
      <c r="Y183" s="33"/>
      <c r="Z183" s="33"/>
      <c r="AA183" s="33"/>
      <c r="AB183" s="33"/>
    </row>
    <row r="184">
      <c r="A184" s="33"/>
      <c r="B184" s="33"/>
      <c r="C184" s="33"/>
      <c r="D184" s="33"/>
      <c r="E184" s="33"/>
      <c r="F184" s="33"/>
      <c r="G184" s="33"/>
      <c r="H184" s="33"/>
      <c r="I184" s="33"/>
      <c r="J184" s="33"/>
      <c r="K184" s="33"/>
      <c r="L184" s="33"/>
      <c r="M184" s="33"/>
      <c r="N184" s="563"/>
      <c r="O184" s="33"/>
      <c r="P184" s="33"/>
      <c r="Q184" s="33"/>
      <c r="R184" s="33"/>
      <c r="S184" s="33"/>
      <c r="T184" s="33"/>
      <c r="U184" s="33"/>
      <c r="V184" s="33"/>
      <c r="W184" s="33"/>
      <c r="X184" s="33"/>
      <c r="Y184" s="33"/>
      <c r="Z184" s="33"/>
      <c r="AA184" s="33"/>
      <c r="AB184" s="33"/>
    </row>
    <row r="185">
      <c r="A185" s="33"/>
      <c r="B185" s="33"/>
      <c r="C185" s="33"/>
      <c r="D185" s="33"/>
      <c r="E185" s="33"/>
      <c r="F185" s="33"/>
      <c r="G185" s="33"/>
      <c r="H185" s="33"/>
      <c r="I185" s="33"/>
      <c r="J185" s="33"/>
      <c r="K185" s="33"/>
      <c r="L185" s="33"/>
      <c r="M185" s="33"/>
      <c r="N185" s="563"/>
      <c r="O185" s="33"/>
      <c r="P185" s="33"/>
      <c r="Q185" s="33"/>
      <c r="R185" s="33"/>
      <c r="S185" s="33"/>
      <c r="T185" s="33"/>
      <c r="U185" s="33"/>
      <c r="V185" s="33"/>
      <c r="W185" s="33"/>
      <c r="X185" s="33"/>
      <c r="Y185" s="33"/>
      <c r="Z185" s="33"/>
      <c r="AA185" s="33"/>
      <c r="AB185" s="33"/>
    </row>
    <row r="186">
      <c r="A186" s="33"/>
      <c r="B186" s="33"/>
      <c r="C186" s="33"/>
      <c r="D186" s="33"/>
      <c r="E186" s="33"/>
      <c r="F186" s="33"/>
      <c r="G186" s="33"/>
      <c r="H186" s="33"/>
      <c r="I186" s="33"/>
      <c r="J186" s="33"/>
      <c r="K186" s="33"/>
      <c r="L186" s="33"/>
      <c r="M186" s="33"/>
      <c r="N186" s="563"/>
      <c r="O186" s="33"/>
      <c r="P186" s="33"/>
      <c r="Q186" s="33"/>
      <c r="R186" s="33"/>
      <c r="S186" s="33"/>
      <c r="T186" s="33"/>
      <c r="U186" s="33"/>
      <c r="V186" s="33"/>
      <c r="W186" s="33"/>
      <c r="X186" s="33"/>
      <c r="Y186" s="33"/>
      <c r="Z186" s="33"/>
      <c r="AA186" s="33"/>
      <c r="AB186" s="33"/>
    </row>
    <row r="187">
      <c r="A187" s="33"/>
      <c r="B187" s="33"/>
      <c r="C187" s="33"/>
      <c r="D187" s="33"/>
      <c r="E187" s="33"/>
      <c r="F187" s="33"/>
      <c r="G187" s="33"/>
      <c r="H187" s="33"/>
      <c r="I187" s="33"/>
      <c r="J187" s="33"/>
      <c r="K187" s="33"/>
      <c r="L187" s="33"/>
      <c r="M187" s="33"/>
      <c r="N187" s="563"/>
      <c r="O187" s="33"/>
      <c r="P187" s="33"/>
      <c r="Q187" s="33"/>
      <c r="R187" s="33"/>
      <c r="S187" s="33"/>
      <c r="T187" s="33"/>
      <c r="U187" s="33"/>
      <c r="V187" s="33"/>
      <c r="W187" s="33"/>
      <c r="X187" s="33"/>
      <c r="Y187" s="33"/>
      <c r="Z187" s="33"/>
      <c r="AA187" s="33"/>
      <c r="AB187" s="33"/>
    </row>
    <row r="188">
      <c r="A188" s="33"/>
      <c r="B188" s="33"/>
      <c r="C188" s="33"/>
      <c r="D188" s="33"/>
      <c r="E188" s="33"/>
      <c r="F188" s="33"/>
      <c r="G188" s="33"/>
      <c r="H188" s="33"/>
      <c r="I188" s="33"/>
      <c r="J188" s="33"/>
      <c r="K188" s="33"/>
      <c r="L188" s="33"/>
      <c r="M188" s="33"/>
      <c r="N188" s="563"/>
      <c r="O188" s="33"/>
      <c r="P188" s="33"/>
      <c r="Q188" s="33"/>
      <c r="R188" s="33"/>
      <c r="S188" s="33"/>
      <c r="T188" s="33"/>
      <c r="U188" s="33"/>
      <c r="V188" s="33"/>
      <c r="W188" s="33"/>
      <c r="X188" s="33"/>
      <c r="Y188" s="33"/>
      <c r="Z188" s="33"/>
      <c r="AA188" s="33"/>
      <c r="AB188" s="33"/>
    </row>
    <row r="189">
      <c r="A189" s="33"/>
      <c r="B189" s="33"/>
      <c r="C189" s="33"/>
      <c r="D189" s="33"/>
      <c r="E189" s="33"/>
      <c r="F189" s="33"/>
      <c r="G189" s="33"/>
      <c r="H189" s="33"/>
      <c r="I189" s="33"/>
      <c r="J189" s="33"/>
      <c r="K189" s="33"/>
      <c r="L189" s="33"/>
      <c r="M189" s="33"/>
      <c r="N189" s="563"/>
      <c r="O189" s="33"/>
      <c r="P189" s="33"/>
      <c r="Q189" s="33"/>
      <c r="R189" s="33"/>
      <c r="S189" s="33"/>
      <c r="T189" s="33"/>
      <c r="U189" s="33"/>
      <c r="V189" s="33"/>
      <c r="W189" s="33"/>
      <c r="X189" s="33"/>
      <c r="Y189" s="33"/>
      <c r="Z189" s="33"/>
      <c r="AA189" s="33"/>
      <c r="AB189" s="33"/>
    </row>
    <row r="190">
      <c r="A190" s="33"/>
      <c r="B190" s="33"/>
      <c r="C190" s="33"/>
      <c r="D190" s="33"/>
      <c r="E190" s="33"/>
      <c r="F190" s="33"/>
      <c r="G190" s="33"/>
      <c r="H190" s="33"/>
      <c r="I190" s="33"/>
      <c r="J190" s="33"/>
      <c r="K190" s="33"/>
      <c r="L190" s="33"/>
      <c r="M190" s="33"/>
      <c r="N190" s="563"/>
      <c r="O190" s="33"/>
      <c r="P190" s="33"/>
      <c r="Q190" s="33"/>
      <c r="R190" s="33"/>
      <c r="S190" s="33"/>
      <c r="T190" s="33"/>
      <c r="U190" s="33"/>
      <c r="V190" s="33"/>
      <c r="W190" s="33"/>
      <c r="X190" s="33"/>
      <c r="Y190" s="33"/>
      <c r="Z190" s="33"/>
      <c r="AA190" s="33"/>
      <c r="AB190" s="33"/>
    </row>
    <row r="191">
      <c r="A191" s="33"/>
      <c r="B191" s="33"/>
      <c r="C191" s="33"/>
      <c r="D191" s="33"/>
      <c r="E191" s="33"/>
      <c r="F191" s="33"/>
      <c r="G191" s="33"/>
      <c r="H191" s="33"/>
      <c r="I191" s="33"/>
      <c r="J191" s="33"/>
      <c r="K191" s="33"/>
      <c r="L191" s="33"/>
      <c r="M191" s="33"/>
      <c r="N191" s="563"/>
      <c r="O191" s="33"/>
      <c r="P191" s="33"/>
      <c r="Q191" s="33"/>
      <c r="R191" s="33"/>
      <c r="S191" s="33"/>
      <c r="T191" s="33"/>
      <c r="U191" s="33"/>
      <c r="V191" s="33"/>
      <c r="W191" s="33"/>
      <c r="X191" s="33"/>
      <c r="Y191" s="33"/>
      <c r="Z191" s="33"/>
      <c r="AA191" s="33"/>
      <c r="AB191" s="33"/>
    </row>
    <row r="192">
      <c r="A192" s="33"/>
      <c r="B192" s="33"/>
      <c r="C192" s="33"/>
      <c r="D192" s="33"/>
      <c r="E192" s="33"/>
      <c r="F192" s="33"/>
      <c r="G192" s="33"/>
      <c r="H192" s="33"/>
      <c r="I192" s="33"/>
      <c r="J192" s="33"/>
      <c r="K192" s="33"/>
      <c r="L192" s="33"/>
      <c r="M192" s="33"/>
      <c r="N192" s="563"/>
      <c r="O192" s="33"/>
      <c r="P192" s="33"/>
      <c r="Q192" s="33"/>
      <c r="R192" s="33"/>
      <c r="S192" s="33"/>
      <c r="T192" s="33"/>
      <c r="U192" s="33"/>
      <c r="V192" s="33"/>
      <c r="W192" s="33"/>
      <c r="X192" s="33"/>
      <c r="Y192" s="33"/>
      <c r="Z192" s="33"/>
      <c r="AA192" s="33"/>
      <c r="AB192" s="33"/>
    </row>
    <row r="193">
      <c r="A193" s="33"/>
      <c r="B193" s="33"/>
      <c r="C193" s="33"/>
      <c r="D193" s="33"/>
      <c r="E193" s="33"/>
      <c r="F193" s="33"/>
      <c r="G193" s="33"/>
      <c r="H193" s="33"/>
      <c r="I193" s="33"/>
      <c r="J193" s="33"/>
      <c r="K193" s="33"/>
      <c r="L193" s="33"/>
      <c r="M193" s="33"/>
      <c r="N193" s="563"/>
      <c r="O193" s="33"/>
      <c r="P193" s="33"/>
      <c r="Q193" s="33"/>
      <c r="R193" s="33"/>
      <c r="S193" s="33"/>
      <c r="T193" s="33"/>
      <c r="U193" s="33"/>
      <c r="V193" s="33"/>
      <c r="W193" s="33"/>
      <c r="X193" s="33"/>
      <c r="Y193" s="33"/>
      <c r="Z193" s="33"/>
      <c r="AA193" s="33"/>
      <c r="AB193" s="33"/>
    </row>
    <row r="194">
      <c r="A194" s="33"/>
      <c r="B194" s="33"/>
      <c r="C194" s="33"/>
      <c r="D194" s="33"/>
      <c r="E194" s="33"/>
      <c r="F194" s="33"/>
      <c r="G194" s="33"/>
      <c r="H194" s="33"/>
      <c r="I194" s="33"/>
      <c r="J194" s="33"/>
      <c r="K194" s="33"/>
      <c r="L194" s="33"/>
      <c r="M194" s="33"/>
      <c r="N194" s="563"/>
      <c r="O194" s="33"/>
      <c r="P194" s="33"/>
      <c r="Q194" s="33"/>
      <c r="R194" s="33"/>
      <c r="S194" s="33"/>
      <c r="T194" s="33"/>
      <c r="U194" s="33"/>
      <c r="V194" s="33"/>
      <c r="W194" s="33"/>
      <c r="X194" s="33"/>
      <c r="Y194" s="33"/>
      <c r="Z194" s="33"/>
      <c r="AA194" s="33"/>
      <c r="AB194" s="33"/>
    </row>
    <row r="195">
      <c r="A195" s="33"/>
      <c r="B195" s="33"/>
      <c r="C195" s="33"/>
      <c r="D195" s="33"/>
      <c r="E195" s="33"/>
      <c r="F195" s="33"/>
      <c r="G195" s="33"/>
      <c r="H195" s="33"/>
      <c r="I195" s="33"/>
      <c r="J195" s="33"/>
      <c r="K195" s="33"/>
      <c r="L195" s="33"/>
      <c r="M195" s="33"/>
      <c r="N195" s="563"/>
      <c r="O195" s="33"/>
      <c r="P195" s="33"/>
      <c r="Q195" s="33"/>
      <c r="R195" s="33"/>
      <c r="S195" s="33"/>
      <c r="T195" s="33"/>
      <c r="U195" s="33"/>
      <c r="V195" s="33"/>
      <c r="W195" s="33"/>
      <c r="X195" s="33"/>
      <c r="Y195" s="33"/>
      <c r="Z195" s="33"/>
      <c r="AA195" s="33"/>
      <c r="AB195" s="33"/>
    </row>
    <row r="196">
      <c r="A196" s="33"/>
      <c r="B196" s="33"/>
      <c r="C196" s="33"/>
      <c r="D196" s="33"/>
      <c r="E196" s="33"/>
      <c r="F196" s="33"/>
      <c r="G196" s="33"/>
      <c r="H196" s="33"/>
      <c r="I196" s="33"/>
      <c r="J196" s="33"/>
      <c r="K196" s="33"/>
      <c r="L196" s="33"/>
      <c r="M196" s="33"/>
      <c r="N196" s="563"/>
      <c r="O196" s="33"/>
      <c r="P196" s="33"/>
      <c r="Q196" s="33"/>
      <c r="R196" s="33"/>
      <c r="S196" s="33"/>
      <c r="T196" s="33"/>
      <c r="U196" s="33"/>
      <c r="V196" s="33"/>
      <c r="W196" s="33"/>
      <c r="X196" s="33"/>
      <c r="Y196" s="33"/>
      <c r="Z196" s="33"/>
      <c r="AA196" s="33"/>
      <c r="AB196" s="33"/>
    </row>
    <row r="197">
      <c r="A197" s="33"/>
      <c r="B197" s="33"/>
      <c r="C197" s="33"/>
      <c r="D197" s="33"/>
      <c r="E197" s="33"/>
      <c r="F197" s="33"/>
      <c r="G197" s="33"/>
      <c r="H197" s="33"/>
      <c r="I197" s="33"/>
      <c r="J197" s="33"/>
      <c r="K197" s="33"/>
      <c r="L197" s="33"/>
      <c r="M197" s="33"/>
      <c r="N197" s="563"/>
      <c r="O197" s="33"/>
      <c r="P197" s="33"/>
      <c r="Q197" s="33"/>
      <c r="R197" s="33"/>
      <c r="S197" s="33"/>
      <c r="T197" s="33"/>
      <c r="U197" s="33"/>
      <c r="V197" s="33"/>
      <c r="W197" s="33"/>
      <c r="X197" s="33"/>
      <c r="Y197" s="33"/>
      <c r="Z197" s="33"/>
      <c r="AA197" s="33"/>
      <c r="AB197" s="33"/>
    </row>
    <row r="198">
      <c r="A198" s="33"/>
      <c r="B198" s="33"/>
      <c r="C198" s="33"/>
      <c r="D198" s="33"/>
      <c r="E198" s="33"/>
      <c r="F198" s="33"/>
      <c r="G198" s="33"/>
      <c r="H198" s="33"/>
      <c r="I198" s="33"/>
      <c r="J198" s="33"/>
      <c r="K198" s="33"/>
      <c r="L198" s="33"/>
      <c r="M198" s="33"/>
      <c r="N198" s="563"/>
      <c r="O198" s="33"/>
      <c r="P198" s="33"/>
      <c r="Q198" s="33"/>
      <c r="R198" s="33"/>
      <c r="S198" s="33"/>
      <c r="T198" s="33"/>
      <c r="U198" s="33"/>
      <c r="V198" s="33"/>
      <c r="W198" s="33"/>
      <c r="X198" s="33"/>
      <c r="Y198" s="33"/>
      <c r="Z198" s="33"/>
      <c r="AA198" s="33"/>
      <c r="AB198" s="33"/>
    </row>
    <row r="199">
      <c r="A199" s="33"/>
      <c r="B199" s="33"/>
      <c r="C199" s="33"/>
      <c r="D199" s="33"/>
      <c r="E199" s="33"/>
      <c r="F199" s="33"/>
      <c r="G199" s="33"/>
      <c r="H199" s="33"/>
      <c r="I199" s="33"/>
      <c r="J199" s="33"/>
      <c r="K199" s="33"/>
      <c r="L199" s="33"/>
      <c r="M199" s="33"/>
      <c r="N199" s="563"/>
      <c r="O199" s="33"/>
      <c r="P199" s="33"/>
      <c r="Q199" s="33"/>
      <c r="R199" s="33"/>
      <c r="S199" s="33"/>
      <c r="T199" s="33"/>
      <c r="U199" s="33"/>
      <c r="V199" s="33"/>
      <c r="W199" s="33"/>
      <c r="X199" s="33"/>
      <c r="Y199" s="33"/>
      <c r="Z199" s="33"/>
      <c r="AA199" s="33"/>
      <c r="AB199" s="33"/>
    </row>
    <row r="200">
      <c r="A200" s="33"/>
      <c r="B200" s="33"/>
      <c r="C200" s="33"/>
      <c r="D200" s="33"/>
      <c r="E200" s="33"/>
      <c r="F200" s="33"/>
      <c r="G200" s="33"/>
      <c r="H200" s="33"/>
      <c r="I200" s="33"/>
      <c r="J200" s="33"/>
      <c r="K200" s="33"/>
      <c r="L200" s="33"/>
      <c r="M200" s="33"/>
      <c r="N200" s="563"/>
      <c r="O200" s="33"/>
      <c r="P200" s="33"/>
      <c r="Q200" s="33"/>
      <c r="R200" s="33"/>
      <c r="S200" s="33"/>
      <c r="T200" s="33"/>
      <c r="U200" s="33"/>
      <c r="V200" s="33"/>
      <c r="W200" s="33"/>
      <c r="X200" s="33"/>
      <c r="Y200" s="33"/>
      <c r="Z200" s="33"/>
      <c r="AA200" s="33"/>
      <c r="AB200" s="33"/>
    </row>
    <row r="201">
      <c r="A201" s="33"/>
      <c r="B201" s="33"/>
      <c r="C201" s="33"/>
      <c r="D201" s="33"/>
      <c r="E201" s="33"/>
      <c r="F201" s="33"/>
      <c r="G201" s="33"/>
      <c r="H201" s="33"/>
      <c r="I201" s="33"/>
      <c r="J201" s="33"/>
      <c r="K201" s="33"/>
      <c r="L201" s="33"/>
      <c r="M201" s="33"/>
      <c r="N201" s="563"/>
      <c r="O201" s="33"/>
      <c r="P201" s="33"/>
      <c r="Q201" s="33"/>
      <c r="R201" s="33"/>
      <c r="S201" s="33"/>
      <c r="T201" s="33"/>
      <c r="U201" s="33"/>
      <c r="V201" s="33"/>
      <c r="W201" s="33"/>
      <c r="X201" s="33"/>
      <c r="Y201" s="33"/>
      <c r="Z201" s="33"/>
      <c r="AA201" s="33"/>
      <c r="AB201" s="33"/>
    </row>
    <row r="202">
      <c r="A202" s="33"/>
      <c r="B202" s="33"/>
      <c r="C202" s="33"/>
      <c r="D202" s="33"/>
      <c r="E202" s="33"/>
      <c r="F202" s="33"/>
      <c r="G202" s="33"/>
      <c r="H202" s="33"/>
      <c r="I202" s="33"/>
      <c r="J202" s="33"/>
      <c r="K202" s="33"/>
      <c r="L202" s="33"/>
      <c r="M202" s="33"/>
      <c r="N202" s="563"/>
      <c r="O202" s="33"/>
      <c r="P202" s="33"/>
      <c r="Q202" s="33"/>
      <c r="R202" s="33"/>
      <c r="S202" s="33"/>
      <c r="T202" s="33"/>
      <c r="U202" s="33"/>
      <c r="V202" s="33"/>
      <c r="W202" s="33"/>
      <c r="X202" s="33"/>
      <c r="Y202" s="33"/>
      <c r="Z202" s="33"/>
      <c r="AA202" s="33"/>
      <c r="AB202" s="33"/>
    </row>
    <row r="203">
      <c r="A203" s="33"/>
      <c r="B203" s="33"/>
      <c r="C203" s="33"/>
      <c r="D203" s="33"/>
      <c r="E203" s="33"/>
      <c r="F203" s="33"/>
      <c r="G203" s="33"/>
      <c r="H203" s="33"/>
      <c r="I203" s="33"/>
      <c r="J203" s="33"/>
      <c r="K203" s="33"/>
      <c r="L203" s="33"/>
      <c r="M203" s="33"/>
      <c r="N203" s="563"/>
      <c r="O203" s="33"/>
      <c r="P203" s="33"/>
      <c r="Q203" s="33"/>
      <c r="R203" s="33"/>
      <c r="S203" s="33"/>
      <c r="T203" s="33"/>
      <c r="U203" s="33"/>
      <c r="V203" s="33"/>
      <c r="W203" s="33"/>
      <c r="X203" s="33"/>
      <c r="Y203" s="33"/>
      <c r="Z203" s="33"/>
      <c r="AA203" s="33"/>
      <c r="AB203" s="33"/>
    </row>
    <row r="204">
      <c r="A204" s="33"/>
      <c r="B204" s="33"/>
      <c r="C204" s="33"/>
      <c r="D204" s="33"/>
      <c r="E204" s="33"/>
      <c r="F204" s="33"/>
      <c r="G204" s="33"/>
      <c r="H204" s="33"/>
      <c r="I204" s="33"/>
      <c r="J204" s="33"/>
      <c r="K204" s="33"/>
      <c r="L204" s="33"/>
      <c r="M204" s="33"/>
      <c r="N204" s="563"/>
      <c r="O204" s="33"/>
      <c r="P204" s="33"/>
      <c r="Q204" s="33"/>
      <c r="R204" s="33"/>
      <c r="S204" s="33"/>
      <c r="T204" s="33"/>
      <c r="U204" s="33"/>
      <c r="V204" s="33"/>
      <c r="W204" s="33"/>
      <c r="X204" s="33"/>
      <c r="Y204" s="33"/>
      <c r="Z204" s="33"/>
      <c r="AA204" s="33"/>
      <c r="AB204" s="33"/>
    </row>
    <row r="205">
      <c r="A205" s="33"/>
      <c r="B205" s="33"/>
      <c r="C205" s="33"/>
      <c r="D205" s="33"/>
      <c r="E205" s="33"/>
      <c r="F205" s="33"/>
      <c r="G205" s="33"/>
      <c r="H205" s="33"/>
      <c r="I205" s="33"/>
      <c r="J205" s="33"/>
      <c r="K205" s="33"/>
      <c r="L205" s="33"/>
      <c r="M205" s="33"/>
      <c r="N205" s="563"/>
      <c r="O205" s="33"/>
      <c r="P205" s="33"/>
      <c r="Q205" s="33"/>
      <c r="R205" s="33"/>
      <c r="S205" s="33"/>
      <c r="T205" s="33"/>
      <c r="U205" s="33"/>
      <c r="V205" s="33"/>
      <c r="W205" s="33"/>
      <c r="X205" s="33"/>
      <c r="Y205" s="33"/>
      <c r="Z205" s="33"/>
      <c r="AA205" s="33"/>
      <c r="AB205" s="33"/>
    </row>
    <row r="206">
      <c r="A206" s="33"/>
      <c r="B206" s="33"/>
      <c r="C206" s="33"/>
      <c r="D206" s="33"/>
      <c r="E206" s="33"/>
      <c r="F206" s="33"/>
      <c r="G206" s="33"/>
      <c r="H206" s="33"/>
      <c r="I206" s="33"/>
      <c r="J206" s="33"/>
      <c r="K206" s="33"/>
      <c r="L206" s="33"/>
      <c r="M206" s="33"/>
      <c r="N206" s="563"/>
      <c r="O206" s="33"/>
      <c r="P206" s="33"/>
      <c r="Q206" s="33"/>
      <c r="R206" s="33"/>
      <c r="S206" s="33"/>
      <c r="T206" s="33"/>
      <c r="U206" s="33"/>
      <c r="V206" s="33"/>
      <c r="W206" s="33"/>
      <c r="X206" s="33"/>
      <c r="Y206" s="33"/>
      <c r="Z206" s="33"/>
      <c r="AA206" s="33"/>
      <c r="AB206" s="33"/>
    </row>
    <row r="207">
      <c r="A207" s="33"/>
      <c r="B207" s="33"/>
      <c r="C207" s="33"/>
      <c r="D207" s="33"/>
      <c r="E207" s="33"/>
      <c r="F207" s="33"/>
      <c r="G207" s="33"/>
      <c r="H207" s="33"/>
      <c r="I207" s="33"/>
      <c r="J207" s="33"/>
      <c r="K207" s="33"/>
      <c r="L207" s="33"/>
      <c r="M207" s="33"/>
      <c r="N207" s="563"/>
      <c r="O207" s="33"/>
      <c r="P207" s="33"/>
      <c r="Q207" s="33"/>
      <c r="R207" s="33"/>
      <c r="S207" s="33"/>
      <c r="T207" s="33"/>
      <c r="U207" s="33"/>
      <c r="V207" s="33"/>
      <c r="W207" s="33"/>
      <c r="X207" s="33"/>
      <c r="Y207" s="33"/>
      <c r="Z207" s="33"/>
      <c r="AA207" s="33"/>
      <c r="AB207" s="33"/>
    </row>
    <row r="208">
      <c r="A208" s="33"/>
      <c r="B208" s="33"/>
      <c r="C208" s="33"/>
      <c r="D208" s="33"/>
      <c r="E208" s="33"/>
      <c r="F208" s="33"/>
      <c r="G208" s="33"/>
      <c r="H208" s="33"/>
      <c r="I208" s="33"/>
      <c r="J208" s="33"/>
      <c r="K208" s="33"/>
      <c r="L208" s="33"/>
      <c r="M208" s="33"/>
      <c r="N208" s="563"/>
      <c r="O208" s="33"/>
      <c r="P208" s="33"/>
      <c r="Q208" s="33"/>
      <c r="R208" s="33"/>
      <c r="S208" s="33"/>
      <c r="T208" s="33"/>
      <c r="U208" s="33"/>
      <c r="V208" s="33"/>
      <c r="W208" s="33"/>
      <c r="X208" s="33"/>
      <c r="Y208" s="33"/>
      <c r="Z208" s="33"/>
      <c r="AA208" s="33"/>
      <c r="AB208" s="33"/>
    </row>
    <row r="209">
      <c r="A209" s="33"/>
      <c r="B209" s="33"/>
      <c r="C209" s="33"/>
      <c r="D209" s="33"/>
      <c r="E209" s="33"/>
      <c r="F209" s="33"/>
      <c r="G209" s="33"/>
      <c r="H209" s="33"/>
      <c r="I209" s="33"/>
      <c r="J209" s="33"/>
      <c r="K209" s="33"/>
      <c r="L209" s="33"/>
      <c r="M209" s="33"/>
      <c r="N209" s="563"/>
      <c r="O209" s="33"/>
      <c r="P209" s="33"/>
      <c r="Q209" s="33"/>
      <c r="R209" s="33"/>
      <c r="S209" s="33"/>
      <c r="T209" s="33"/>
      <c r="U209" s="33"/>
      <c r="V209" s="33"/>
      <c r="W209" s="33"/>
      <c r="X209" s="33"/>
      <c r="Y209" s="33"/>
      <c r="Z209" s="33"/>
      <c r="AA209" s="33"/>
      <c r="AB209" s="33"/>
    </row>
    <row r="210">
      <c r="A210" s="33"/>
      <c r="B210" s="33"/>
      <c r="C210" s="33"/>
      <c r="D210" s="33"/>
      <c r="E210" s="33"/>
      <c r="F210" s="33"/>
      <c r="G210" s="33"/>
      <c r="H210" s="33"/>
      <c r="I210" s="33"/>
      <c r="J210" s="33"/>
      <c r="K210" s="33"/>
      <c r="L210" s="33"/>
      <c r="M210" s="33"/>
      <c r="N210" s="563"/>
      <c r="O210" s="33"/>
      <c r="P210" s="33"/>
      <c r="Q210" s="33"/>
      <c r="R210" s="33"/>
      <c r="S210" s="33"/>
      <c r="T210" s="33"/>
      <c r="U210" s="33"/>
      <c r="V210" s="33"/>
      <c r="W210" s="33"/>
      <c r="X210" s="33"/>
      <c r="Y210" s="33"/>
      <c r="Z210" s="33"/>
      <c r="AA210" s="33"/>
      <c r="AB210" s="33"/>
    </row>
    <row r="211">
      <c r="A211" s="33"/>
      <c r="B211" s="33"/>
      <c r="C211" s="33"/>
      <c r="D211" s="33"/>
      <c r="E211" s="33"/>
      <c r="F211" s="33"/>
      <c r="G211" s="33"/>
      <c r="H211" s="33"/>
      <c r="I211" s="33"/>
      <c r="J211" s="33"/>
      <c r="K211" s="33"/>
      <c r="L211" s="33"/>
      <c r="M211" s="33"/>
      <c r="N211" s="563"/>
      <c r="O211" s="33"/>
      <c r="P211" s="33"/>
      <c r="Q211" s="33"/>
      <c r="R211" s="33"/>
      <c r="S211" s="33"/>
      <c r="T211" s="33"/>
      <c r="U211" s="33"/>
      <c r="V211" s="33"/>
      <c r="W211" s="33"/>
      <c r="X211" s="33"/>
      <c r="Y211" s="33"/>
      <c r="Z211" s="33"/>
      <c r="AA211" s="33"/>
      <c r="AB211" s="33"/>
    </row>
    <row r="212">
      <c r="A212" s="33"/>
      <c r="B212" s="33"/>
      <c r="C212" s="33"/>
      <c r="D212" s="33"/>
      <c r="E212" s="33"/>
      <c r="F212" s="33"/>
      <c r="G212" s="33"/>
      <c r="H212" s="33"/>
      <c r="I212" s="33"/>
      <c r="J212" s="33"/>
      <c r="K212" s="33"/>
      <c r="L212" s="33"/>
      <c r="M212" s="33"/>
      <c r="N212" s="563"/>
      <c r="O212" s="33"/>
      <c r="P212" s="33"/>
      <c r="Q212" s="33"/>
      <c r="R212" s="33"/>
      <c r="S212" s="33"/>
      <c r="T212" s="33"/>
      <c r="U212" s="33"/>
      <c r="V212" s="33"/>
      <c r="W212" s="33"/>
      <c r="X212" s="33"/>
      <c r="Y212" s="33"/>
      <c r="Z212" s="33"/>
      <c r="AA212" s="33"/>
      <c r="AB212" s="33"/>
    </row>
    <row r="213">
      <c r="A213" s="33"/>
      <c r="B213" s="33"/>
      <c r="C213" s="33"/>
      <c r="D213" s="33"/>
      <c r="E213" s="33"/>
      <c r="F213" s="33"/>
      <c r="G213" s="33"/>
      <c r="H213" s="33"/>
      <c r="I213" s="33"/>
      <c r="J213" s="33"/>
      <c r="K213" s="33"/>
      <c r="L213" s="33"/>
      <c r="M213" s="33"/>
      <c r="N213" s="563"/>
      <c r="O213" s="33"/>
      <c r="P213" s="33"/>
      <c r="Q213" s="33"/>
      <c r="R213" s="33"/>
      <c r="S213" s="33"/>
      <c r="T213" s="33"/>
      <c r="U213" s="33"/>
      <c r="V213" s="33"/>
      <c r="W213" s="33"/>
      <c r="X213" s="33"/>
      <c r="Y213" s="33"/>
      <c r="Z213" s="33"/>
      <c r="AA213" s="33"/>
      <c r="AB213" s="33"/>
    </row>
    <row r="214">
      <c r="A214" s="33"/>
      <c r="B214" s="33"/>
      <c r="C214" s="33"/>
      <c r="D214" s="33"/>
      <c r="E214" s="33"/>
      <c r="F214" s="33"/>
      <c r="G214" s="33"/>
      <c r="H214" s="33"/>
      <c r="I214" s="33"/>
      <c r="J214" s="33"/>
      <c r="K214" s="33"/>
      <c r="L214" s="33"/>
      <c r="M214" s="33"/>
      <c r="N214" s="563"/>
      <c r="O214" s="33"/>
      <c r="P214" s="33"/>
      <c r="Q214" s="33"/>
      <c r="R214" s="33"/>
      <c r="S214" s="33"/>
      <c r="T214" s="33"/>
      <c r="U214" s="33"/>
      <c r="V214" s="33"/>
      <c r="W214" s="33"/>
      <c r="X214" s="33"/>
      <c r="Y214" s="33"/>
      <c r="Z214" s="33"/>
      <c r="AA214" s="33"/>
      <c r="AB214" s="33"/>
    </row>
    <row r="215">
      <c r="A215" s="33"/>
      <c r="B215" s="33"/>
      <c r="C215" s="33"/>
      <c r="D215" s="33"/>
      <c r="E215" s="33"/>
      <c r="F215" s="33"/>
      <c r="G215" s="33"/>
      <c r="H215" s="33"/>
      <c r="I215" s="33"/>
      <c r="J215" s="33"/>
      <c r="K215" s="33"/>
      <c r="L215" s="33"/>
      <c r="M215" s="33"/>
      <c r="N215" s="563"/>
      <c r="O215" s="33"/>
      <c r="P215" s="33"/>
      <c r="Q215" s="33"/>
      <c r="R215" s="33"/>
      <c r="S215" s="33"/>
      <c r="T215" s="33"/>
      <c r="U215" s="33"/>
      <c r="V215" s="33"/>
      <c r="W215" s="33"/>
      <c r="X215" s="33"/>
      <c r="Y215" s="33"/>
      <c r="Z215" s="33"/>
      <c r="AA215" s="33"/>
      <c r="AB215" s="33"/>
    </row>
    <row r="216">
      <c r="A216" s="33"/>
      <c r="B216" s="33"/>
      <c r="C216" s="33"/>
      <c r="D216" s="33"/>
      <c r="E216" s="33"/>
      <c r="F216" s="33"/>
      <c r="G216" s="33"/>
      <c r="H216" s="33"/>
      <c r="I216" s="33"/>
      <c r="J216" s="33"/>
      <c r="K216" s="33"/>
      <c r="L216" s="33"/>
      <c r="M216" s="33"/>
      <c r="N216" s="563"/>
      <c r="O216" s="33"/>
      <c r="P216" s="33"/>
      <c r="Q216" s="33"/>
      <c r="R216" s="33"/>
      <c r="S216" s="33"/>
      <c r="T216" s="33"/>
      <c r="U216" s="33"/>
      <c r="V216" s="33"/>
      <c r="W216" s="33"/>
      <c r="X216" s="33"/>
      <c r="Y216" s="33"/>
      <c r="Z216" s="33"/>
      <c r="AA216" s="33"/>
      <c r="AB216" s="33"/>
    </row>
    <row r="217">
      <c r="A217" s="33"/>
      <c r="B217" s="33"/>
      <c r="C217" s="33"/>
      <c r="D217" s="33"/>
      <c r="E217" s="33"/>
      <c r="F217" s="33"/>
      <c r="G217" s="33"/>
      <c r="H217" s="33"/>
      <c r="I217" s="33"/>
      <c r="J217" s="33"/>
      <c r="K217" s="33"/>
      <c r="L217" s="33"/>
      <c r="M217" s="33"/>
      <c r="N217" s="563"/>
      <c r="O217" s="33"/>
      <c r="P217" s="33"/>
      <c r="Q217" s="33"/>
      <c r="R217" s="33"/>
      <c r="S217" s="33"/>
      <c r="T217" s="33"/>
      <c r="U217" s="33"/>
      <c r="V217" s="33"/>
      <c r="W217" s="33"/>
      <c r="X217" s="33"/>
      <c r="Y217" s="33"/>
      <c r="Z217" s="33"/>
      <c r="AA217" s="33"/>
      <c r="AB217" s="33"/>
    </row>
    <row r="218">
      <c r="A218" s="33"/>
      <c r="B218" s="33"/>
      <c r="C218" s="33"/>
      <c r="D218" s="33"/>
      <c r="E218" s="33"/>
      <c r="F218" s="33"/>
      <c r="G218" s="33"/>
      <c r="H218" s="33"/>
      <c r="I218" s="33"/>
      <c r="J218" s="33"/>
      <c r="K218" s="33"/>
      <c r="L218" s="33"/>
      <c r="M218" s="33"/>
      <c r="N218" s="563"/>
      <c r="O218" s="33"/>
      <c r="P218" s="33"/>
      <c r="Q218" s="33"/>
      <c r="R218" s="33"/>
      <c r="S218" s="33"/>
      <c r="T218" s="33"/>
      <c r="U218" s="33"/>
      <c r="V218" s="33"/>
      <c r="W218" s="33"/>
      <c r="X218" s="33"/>
      <c r="Y218" s="33"/>
      <c r="Z218" s="33"/>
      <c r="AA218" s="33"/>
      <c r="AB218" s="33"/>
    </row>
    <row r="219">
      <c r="A219" s="33"/>
      <c r="B219" s="33"/>
      <c r="C219" s="33"/>
      <c r="D219" s="33"/>
      <c r="E219" s="33"/>
      <c r="F219" s="33"/>
      <c r="G219" s="33"/>
      <c r="H219" s="33"/>
      <c r="I219" s="33"/>
      <c r="J219" s="33"/>
      <c r="K219" s="33"/>
      <c r="L219" s="33"/>
      <c r="M219" s="33"/>
      <c r="N219" s="563"/>
      <c r="O219" s="33"/>
      <c r="P219" s="33"/>
      <c r="Q219" s="33"/>
      <c r="R219" s="33"/>
      <c r="S219" s="33"/>
      <c r="T219" s="33"/>
      <c r="U219" s="33"/>
      <c r="V219" s="33"/>
      <c r="W219" s="33"/>
      <c r="X219" s="33"/>
      <c r="Y219" s="33"/>
      <c r="Z219" s="33"/>
      <c r="AA219" s="33"/>
      <c r="AB219" s="33"/>
    </row>
    <row r="220">
      <c r="A220" s="33"/>
      <c r="B220" s="33"/>
      <c r="C220" s="33"/>
      <c r="D220" s="33"/>
      <c r="E220" s="33"/>
      <c r="F220" s="33"/>
      <c r="G220" s="33"/>
      <c r="H220" s="33"/>
      <c r="I220" s="33"/>
      <c r="J220" s="33"/>
      <c r="K220" s="33"/>
      <c r="L220" s="33"/>
      <c r="M220" s="33"/>
      <c r="N220" s="563"/>
      <c r="O220" s="33"/>
      <c r="P220" s="33"/>
      <c r="Q220" s="33"/>
      <c r="R220" s="33"/>
      <c r="S220" s="33"/>
      <c r="T220" s="33"/>
      <c r="U220" s="33"/>
      <c r="V220" s="33"/>
      <c r="W220" s="33"/>
      <c r="X220" s="33"/>
      <c r="Y220" s="33"/>
      <c r="Z220" s="33"/>
      <c r="AA220" s="33"/>
      <c r="AB220" s="33"/>
    </row>
    <row r="221">
      <c r="A221" s="33"/>
      <c r="B221" s="33"/>
      <c r="C221" s="33"/>
      <c r="D221" s="33"/>
      <c r="E221" s="33"/>
      <c r="F221" s="33"/>
      <c r="G221" s="33"/>
      <c r="H221" s="33"/>
      <c r="I221" s="33"/>
      <c r="J221" s="33"/>
      <c r="K221" s="33"/>
      <c r="L221" s="33"/>
      <c r="M221" s="33"/>
      <c r="N221" s="563"/>
      <c r="O221" s="33"/>
      <c r="P221" s="33"/>
      <c r="Q221" s="33"/>
      <c r="R221" s="33"/>
      <c r="S221" s="33"/>
      <c r="T221" s="33"/>
      <c r="U221" s="33"/>
      <c r="V221" s="33"/>
      <c r="W221" s="33"/>
      <c r="X221" s="33"/>
      <c r="Y221" s="33"/>
      <c r="Z221" s="33"/>
      <c r="AA221" s="33"/>
      <c r="AB221" s="33"/>
    </row>
    <row r="222">
      <c r="A222" s="33"/>
      <c r="B222" s="33"/>
      <c r="C222" s="33"/>
      <c r="D222" s="33"/>
      <c r="E222" s="33"/>
      <c r="F222" s="33"/>
      <c r="G222" s="33"/>
      <c r="H222" s="33"/>
      <c r="I222" s="33"/>
      <c r="J222" s="33"/>
      <c r="K222" s="33"/>
      <c r="L222" s="33"/>
      <c r="M222" s="33"/>
      <c r="N222" s="563"/>
      <c r="O222" s="33"/>
      <c r="P222" s="33"/>
      <c r="Q222" s="33"/>
      <c r="R222" s="33"/>
      <c r="S222" s="33"/>
      <c r="T222" s="33"/>
      <c r="U222" s="33"/>
      <c r="V222" s="33"/>
      <c r="W222" s="33"/>
      <c r="X222" s="33"/>
      <c r="Y222" s="33"/>
      <c r="Z222" s="33"/>
      <c r="AA222" s="33"/>
      <c r="AB222" s="33"/>
    </row>
    <row r="223">
      <c r="A223" s="33"/>
      <c r="B223" s="33"/>
      <c r="C223" s="33"/>
      <c r="D223" s="33"/>
      <c r="E223" s="33"/>
      <c r="F223" s="33"/>
      <c r="G223" s="33"/>
      <c r="H223" s="33"/>
      <c r="I223" s="33"/>
      <c r="J223" s="33"/>
      <c r="K223" s="33"/>
      <c r="L223" s="33"/>
      <c r="M223" s="33"/>
      <c r="N223" s="563"/>
      <c r="O223" s="33"/>
      <c r="P223" s="33"/>
      <c r="Q223" s="33"/>
      <c r="R223" s="33"/>
      <c r="S223" s="33"/>
      <c r="T223" s="33"/>
      <c r="U223" s="33"/>
      <c r="V223" s="33"/>
      <c r="W223" s="33"/>
      <c r="X223" s="33"/>
      <c r="Y223" s="33"/>
      <c r="Z223" s="33"/>
      <c r="AA223" s="33"/>
      <c r="AB223" s="33"/>
    </row>
    <row r="224">
      <c r="A224" s="33"/>
      <c r="B224" s="33"/>
      <c r="C224" s="33"/>
      <c r="D224" s="33"/>
      <c r="E224" s="33"/>
      <c r="F224" s="33"/>
      <c r="G224" s="33"/>
      <c r="H224" s="33"/>
      <c r="I224" s="33"/>
      <c r="J224" s="33"/>
      <c r="K224" s="33"/>
      <c r="L224" s="33"/>
      <c r="M224" s="33"/>
      <c r="N224" s="563"/>
      <c r="O224" s="33"/>
      <c r="P224" s="33"/>
      <c r="Q224" s="33"/>
      <c r="R224" s="33"/>
      <c r="S224" s="33"/>
      <c r="T224" s="33"/>
      <c r="U224" s="33"/>
      <c r="V224" s="33"/>
      <c r="W224" s="33"/>
      <c r="X224" s="33"/>
      <c r="Y224" s="33"/>
      <c r="Z224" s="33"/>
      <c r="AA224" s="33"/>
      <c r="AB224" s="33"/>
    </row>
    <row r="225">
      <c r="A225" s="33"/>
      <c r="B225" s="33"/>
      <c r="C225" s="33"/>
      <c r="D225" s="33"/>
      <c r="E225" s="33"/>
      <c r="F225" s="33"/>
      <c r="G225" s="33"/>
      <c r="H225" s="33"/>
      <c r="I225" s="33"/>
      <c r="J225" s="33"/>
      <c r="K225" s="33"/>
      <c r="L225" s="33"/>
      <c r="M225" s="33"/>
      <c r="N225" s="563"/>
      <c r="O225" s="33"/>
      <c r="P225" s="33"/>
      <c r="Q225" s="33"/>
      <c r="R225" s="33"/>
      <c r="S225" s="33"/>
      <c r="T225" s="33"/>
      <c r="U225" s="33"/>
      <c r="V225" s="33"/>
      <c r="W225" s="33"/>
      <c r="X225" s="33"/>
      <c r="Y225" s="33"/>
      <c r="Z225" s="33"/>
      <c r="AA225" s="33"/>
      <c r="AB225" s="33"/>
    </row>
    <row r="226">
      <c r="A226" s="33"/>
      <c r="B226" s="33"/>
      <c r="C226" s="33"/>
      <c r="D226" s="33"/>
      <c r="E226" s="33"/>
      <c r="F226" s="33"/>
      <c r="G226" s="33"/>
      <c r="H226" s="33"/>
      <c r="I226" s="33"/>
      <c r="J226" s="33"/>
      <c r="K226" s="33"/>
      <c r="L226" s="33"/>
      <c r="M226" s="33"/>
      <c r="N226" s="563"/>
      <c r="O226" s="33"/>
      <c r="P226" s="33"/>
      <c r="Q226" s="33"/>
      <c r="R226" s="33"/>
      <c r="S226" s="33"/>
      <c r="T226" s="33"/>
      <c r="U226" s="33"/>
      <c r="V226" s="33"/>
      <c r="W226" s="33"/>
      <c r="X226" s="33"/>
      <c r="Y226" s="33"/>
      <c r="Z226" s="33"/>
      <c r="AA226" s="33"/>
      <c r="AB226" s="33"/>
    </row>
    <row r="227">
      <c r="A227" s="33"/>
      <c r="B227" s="33"/>
      <c r="C227" s="33"/>
      <c r="D227" s="33"/>
      <c r="E227" s="33"/>
      <c r="F227" s="33"/>
      <c r="G227" s="33"/>
      <c r="H227" s="33"/>
      <c r="I227" s="33"/>
      <c r="J227" s="33"/>
      <c r="K227" s="33"/>
      <c r="L227" s="33"/>
      <c r="M227" s="33"/>
      <c r="N227" s="563"/>
      <c r="O227" s="33"/>
      <c r="P227" s="33"/>
      <c r="Q227" s="33"/>
      <c r="R227" s="33"/>
      <c r="S227" s="33"/>
      <c r="T227" s="33"/>
      <c r="U227" s="33"/>
      <c r="V227" s="33"/>
      <c r="W227" s="33"/>
      <c r="X227" s="33"/>
      <c r="Y227" s="33"/>
      <c r="Z227" s="33"/>
      <c r="AA227" s="33"/>
      <c r="AB227" s="33"/>
    </row>
    <row r="228">
      <c r="A228" s="33"/>
      <c r="B228" s="33"/>
      <c r="C228" s="33"/>
      <c r="D228" s="33"/>
      <c r="E228" s="33"/>
      <c r="F228" s="33"/>
      <c r="G228" s="33"/>
      <c r="H228" s="33"/>
      <c r="I228" s="33"/>
      <c r="J228" s="33"/>
      <c r="K228" s="33"/>
      <c r="L228" s="33"/>
      <c r="M228" s="33"/>
      <c r="N228" s="563"/>
      <c r="O228" s="33"/>
      <c r="P228" s="33"/>
      <c r="Q228" s="33"/>
      <c r="R228" s="33"/>
      <c r="S228" s="33"/>
      <c r="T228" s="33"/>
      <c r="U228" s="33"/>
      <c r="V228" s="33"/>
      <c r="W228" s="33"/>
      <c r="X228" s="33"/>
      <c r="Y228" s="33"/>
      <c r="Z228" s="33"/>
      <c r="AA228" s="33"/>
      <c r="AB228" s="33"/>
    </row>
    <row r="229">
      <c r="A229" s="33"/>
      <c r="B229" s="33"/>
      <c r="C229" s="33"/>
      <c r="D229" s="33"/>
      <c r="E229" s="33"/>
      <c r="F229" s="33"/>
      <c r="G229" s="33"/>
      <c r="H229" s="33"/>
      <c r="I229" s="33"/>
      <c r="J229" s="33"/>
      <c r="K229" s="33"/>
      <c r="L229" s="33"/>
      <c r="M229" s="33"/>
      <c r="N229" s="563"/>
      <c r="O229" s="33"/>
      <c r="P229" s="33"/>
      <c r="Q229" s="33"/>
      <c r="R229" s="33"/>
      <c r="S229" s="33"/>
      <c r="T229" s="33"/>
      <c r="U229" s="33"/>
      <c r="V229" s="33"/>
      <c r="W229" s="33"/>
      <c r="X229" s="33"/>
      <c r="Y229" s="33"/>
      <c r="Z229" s="33"/>
      <c r="AA229" s="33"/>
      <c r="AB229" s="33"/>
    </row>
    <row r="230">
      <c r="A230" s="33"/>
      <c r="B230" s="33"/>
      <c r="C230" s="33"/>
      <c r="D230" s="33"/>
      <c r="E230" s="33"/>
      <c r="F230" s="33"/>
      <c r="G230" s="33"/>
      <c r="H230" s="33"/>
      <c r="I230" s="33"/>
      <c r="J230" s="33"/>
      <c r="K230" s="33"/>
      <c r="L230" s="33"/>
      <c r="M230" s="33"/>
      <c r="N230" s="563"/>
      <c r="O230" s="33"/>
      <c r="P230" s="33"/>
      <c r="Q230" s="33"/>
      <c r="R230" s="33"/>
      <c r="S230" s="33"/>
      <c r="T230" s="33"/>
      <c r="U230" s="33"/>
      <c r="V230" s="33"/>
      <c r="W230" s="33"/>
      <c r="X230" s="33"/>
      <c r="Y230" s="33"/>
      <c r="Z230" s="33"/>
      <c r="AA230" s="33"/>
      <c r="AB230" s="33"/>
    </row>
    <row r="231">
      <c r="A231" s="33"/>
      <c r="B231" s="33"/>
      <c r="C231" s="33"/>
      <c r="D231" s="33"/>
      <c r="E231" s="33"/>
      <c r="F231" s="33"/>
      <c r="G231" s="33"/>
      <c r="H231" s="33"/>
      <c r="I231" s="33"/>
      <c r="J231" s="33"/>
      <c r="K231" s="33"/>
      <c r="L231" s="33"/>
      <c r="M231" s="33"/>
      <c r="N231" s="563"/>
      <c r="O231" s="33"/>
      <c r="P231" s="33"/>
      <c r="Q231" s="33"/>
      <c r="R231" s="33"/>
      <c r="S231" s="33"/>
      <c r="T231" s="33"/>
      <c r="U231" s="33"/>
      <c r="V231" s="33"/>
      <c r="W231" s="33"/>
      <c r="X231" s="33"/>
      <c r="Y231" s="33"/>
      <c r="Z231" s="33"/>
      <c r="AA231" s="33"/>
      <c r="AB231" s="33"/>
    </row>
    <row r="232">
      <c r="A232" s="33"/>
      <c r="B232" s="33"/>
      <c r="C232" s="33"/>
      <c r="D232" s="33"/>
      <c r="E232" s="33"/>
      <c r="F232" s="33"/>
      <c r="G232" s="33"/>
      <c r="H232" s="33"/>
      <c r="I232" s="33"/>
      <c r="J232" s="33"/>
      <c r="K232" s="33"/>
      <c r="L232" s="33"/>
      <c r="M232" s="33"/>
      <c r="N232" s="563"/>
      <c r="O232" s="33"/>
      <c r="P232" s="33"/>
      <c r="Q232" s="33"/>
      <c r="R232" s="33"/>
      <c r="S232" s="33"/>
      <c r="T232" s="33"/>
      <c r="U232" s="33"/>
      <c r="V232" s="33"/>
      <c r="W232" s="33"/>
      <c r="X232" s="33"/>
      <c r="Y232" s="33"/>
      <c r="Z232" s="33"/>
      <c r="AA232" s="33"/>
      <c r="AB232" s="33"/>
    </row>
    <row r="233">
      <c r="A233" s="33"/>
      <c r="B233" s="33"/>
      <c r="C233" s="33"/>
      <c r="D233" s="33"/>
      <c r="E233" s="33"/>
      <c r="F233" s="33"/>
      <c r="G233" s="33"/>
      <c r="H233" s="33"/>
      <c r="I233" s="33"/>
      <c r="J233" s="33"/>
      <c r="K233" s="33"/>
      <c r="L233" s="33"/>
      <c r="M233" s="33"/>
      <c r="N233" s="563"/>
      <c r="O233" s="33"/>
      <c r="P233" s="33"/>
      <c r="Q233" s="33"/>
      <c r="R233" s="33"/>
      <c r="S233" s="33"/>
      <c r="T233" s="33"/>
      <c r="U233" s="33"/>
      <c r="V233" s="33"/>
      <c r="W233" s="33"/>
      <c r="X233" s="33"/>
      <c r="Y233" s="33"/>
      <c r="Z233" s="33"/>
      <c r="AA233" s="33"/>
      <c r="AB233" s="33"/>
    </row>
    <row r="234">
      <c r="A234" s="33"/>
      <c r="B234" s="33"/>
      <c r="C234" s="33"/>
      <c r="D234" s="33"/>
      <c r="E234" s="33"/>
      <c r="F234" s="33"/>
      <c r="G234" s="33"/>
      <c r="H234" s="33"/>
      <c r="I234" s="33"/>
      <c r="J234" s="33"/>
      <c r="K234" s="33"/>
      <c r="L234" s="33"/>
      <c r="M234" s="33"/>
      <c r="N234" s="563"/>
      <c r="O234" s="33"/>
      <c r="P234" s="33"/>
      <c r="Q234" s="33"/>
      <c r="R234" s="33"/>
      <c r="S234" s="33"/>
      <c r="T234" s="33"/>
      <c r="U234" s="33"/>
      <c r="V234" s="33"/>
      <c r="W234" s="33"/>
      <c r="X234" s="33"/>
      <c r="Y234" s="33"/>
      <c r="Z234" s="33"/>
      <c r="AA234" s="33"/>
      <c r="AB234" s="33"/>
    </row>
    <row r="235">
      <c r="A235" s="33"/>
      <c r="B235" s="33"/>
      <c r="C235" s="33"/>
      <c r="D235" s="33"/>
      <c r="E235" s="33"/>
      <c r="F235" s="33"/>
      <c r="G235" s="33"/>
      <c r="H235" s="33"/>
      <c r="I235" s="33"/>
      <c r="J235" s="33"/>
      <c r="K235" s="33"/>
      <c r="L235" s="33"/>
      <c r="M235" s="33"/>
      <c r="N235" s="563"/>
      <c r="O235" s="33"/>
      <c r="P235" s="33"/>
      <c r="Q235" s="33"/>
      <c r="R235" s="33"/>
      <c r="S235" s="33"/>
      <c r="T235" s="33"/>
      <c r="U235" s="33"/>
      <c r="V235" s="33"/>
      <c r="W235" s="33"/>
      <c r="X235" s="33"/>
      <c r="Y235" s="33"/>
      <c r="Z235" s="33"/>
      <c r="AA235" s="33"/>
      <c r="AB235" s="33"/>
    </row>
    <row r="236">
      <c r="A236" s="33"/>
      <c r="B236" s="33"/>
      <c r="C236" s="33"/>
      <c r="D236" s="33"/>
      <c r="E236" s="33"/>
      <c r="F236" s="33"/>
      <c r="G236" s="33"/>
      <c r="H236" s="33"/>
      <c r="I236" s="33"/>
      <c r="J236" s="33"/>
      <c r="K236" s="33"/>
      <c r="L236" s="33"/>
      <c r="M236" s="33"/>
      <c r="N236" s="563"/>
      <c r="O236" s="33"/>
      <c r="P236" s="33"/>
      <c r="Q236" s="33"/>
      <c r="R236" s="33"/>
      <c r="S236" s="33"/>
      <c r="T236" s="33"/>
      <c r="U236" s="33"/>
      <c r="V236" s="33"/>
      <c r="W236" s="33"/>
      <c r="X236" s="33"/>
      <c r="Y236" s="33"/>
      <c r="Z236" s="33"/>
      <c r="AA236" s="33"/>
      <c r="AB236" s="33"/>
    </row>
    <row r="237">
      <c r="A237" s="33"/>
      <c r="B237" s="33"/>
      <c r="C237" s="33"/>
      <c r="D237" s="33"/>
      <c r="E237" s="33"/>
      <c r="F237" s="33"/>
      <c r="G237" s="33"/>
      <c r="H237" s="33"/>
      <c r="I237" s="33"/>
      <c r="J237" s="33"/>
      <c r="K237" s="33"/>
      <c r="L237" s="33"/>
      <c r="M237" s="33"/>
      <c r="N237" s="563"/>
      <c r="O237" s="33"/>
      <c r="P237" s="33"/>
      <c r="Q237" s="33"/>
      <c r="R237" s="33"/>
      <c r="S237" s="33"/>
      <c r="T237" s="33"/>
      <c r="U237" s="33"/>
      <c r="V237" s="33"/>
      <c r="W237" s="33"/>
      <c r="X237" s="33"/>
      <c r="Y237" s="33"/>
      <c r="Z237" s="33"/>
      <c r="AA237" s="33"/>
      <c r="AB237" s="33"/>
    </row>
    <row r="238">
      <c r="A238" s="33"/>
      <c r="B238" s="33"/>
      <c r="C238" s="33"/>
      <c r="D238" s="33"/>
      <c r="E238" s="33"/>
      <c r="F238" s="33"/>
      <c r="G238" s="33"/>
      <c r="H238" s="33"/>
      <c r="I238" s="33"/>
      <c r="J238" s="33"/>
      <c r="K238" s="33"/>
      <c r="L238" s="33"/>
      <c r="M238" s="33"/>
      <c r="N238" s="563"/>
      <c r="O238" s="33"/>
      <c r="P238" s="33"/>
      <c r="Q238" s="33"/>
      <c r="R238" s="33"/>
      <c r="S238" s="33"/>
      <c r="T238" s="33"/>
      <c r="U238" s="33"/>
      <c r="V238" s="33"/>
      <c r="W238" s="33"/>
      <c r="X238" s="33"/>
      <c r="Y238" s="33"/>
      <c r="Z238" s="33"/>
      <c r="AA238" s="33"/>
      <c r="AB238" s="33"/>
    </row>
    <row r="239">
      <c r="A239" s="33"/>
      <c r="B239" s="33"/>
      <c r="C239" s="33"/>
      <c r="D239" s="33"/>
      <c r="E239" s="33"/>
      <c r="F239" s="33"/>
      <c r="G239" s="33"/>
      <c r="H239" s="33"/>
      <c r="I239" s="33"/>
      <c r="J239" s="33"/>
      <c r="K239" s="33"/>
      <c r="L239" s="33"/>
      <c r="M239" s="33"/>
      <c r="N239" s="563"/>
      <c r="O239" s="33"/>
      <c r="P239" s="33"/>
      <c r="Q239" s="33"/>
      <c r="R239" s="33"/>
      <c r="S239" s="33"/>
      <c r="T239" s="33"/>
      <c r="U239" s="33"/>
      <c r="V239" s="33"/>
      <c r="W239" s="33"/>
      <c r="X239" s="33"/>
      <c r="Y239" s="33"/>
      <c r="Z239" s="33"/>
      <c r="AA239" s="33"/>
      <c r="AB239" s="33"/>
    </row>
    <row r="240">
      <c r="A240" s="33"/>
      <c r="B240" s="33"/>
      <c r="C240" s="33"/>
      <c r="D240" s="33"/>
      <c r="E240" s="33"/>
      <c r="F240" s="33"/>
      <c r="G240" s="33"/>
      <c r="H240" s="33"/>
      <c r="I240" s="33"/>
      <c r="J240" s="33"/>
      <c r="K240" s="33"/>
      <c r="L240" s="33"/>
      <c r="M240" s="33"/>
      <c r="N240" s="563"/>
      <c r="O240" s="33"/>
      <c r="P240" s="33"/>
      <c r="Q240" s="33"/>
      <c r="R240" s="33"/>
      <c r="S240" s="33"/>
      <c r="T240" s="33"/>
      <c r="U240" s="33"/>
      <c r="V240" s="33"/>
      <c r="W240" s="33"/>
      <c r="X240" s="33"/>
      <c r="Y240" s="33"/>
      <c r="Z240" s="33"/>
      <c r="AA240" s="33"/>
      <c r="AB240" s="33"/>
    </row>
    <row r="241">
      <c r="A241" s="33"/>
      <c r="B241" s="33"/>
      <c r="C241" s="33"/>
      <c r="D241" s="33"/>
      <c r="E241" s="33"/>
      <c r="F241" s="33"/>
      <c r="G241" s="33"/>
      <c r="H241" s="33"/>
      <c r="I241" s="33"/>
      <c r="J241" s="33"/>
      <c r="K241" s="33"/>
      <c r="L241" s="33"/>
      <c r="M241" s="33"/>
      <c r="N241" s="563"/>
      <c r="O241" s="33"/>
      <c r="P241" s="33"/>
      <c r="Q241" s="33"/>
      <c r="R241" s="33"/>
      <c r="S241" s="33"/>
      <c r="T241" s="33"/>
      <c r="U241" s="33"/>
      <c r="V241" s="33"/>
      <c r="W241" s="33"/>
      <c r="X241" s="33"/>
      <c r="Y241" s="33"/>
      <c r="Z241" s="33"/>
      <c r="AA241" s="33"/>
      <c r="AB241" s="33"/>
    </row>
    <row r="242">
      <c r="A242" s="33"/>
      <c r="B242" s="33"/>
      <c r="C242" s="33"/>
      <c r="D242" s="33"/>
      <c r="E242" s="33"/>
      <c r="F242" s="33"/>
      <c r="G242" s="33"/>
      <c r="H242" s="33"/>
      <c r="I242" s="33"/>
      <c r="J242" s="33"/>
      <c r="K242" s="33"/>
      <c r="L242" s="33"/>
      <c r="M242" s="33"/>
      <c r="N242" s="563"/>
      <c r="O242" s="33"/>
      <c r="P242" s="33"/>
      <c r="Q242" s="33"/>
      <c r="R242" s="33"/>
      <c r="S242" s="33"/>
      <c r="T242" s="33"/>
      <c r="U242" s="33"/>
      <c r="V242" s="33"/>
      <c r="W242" s="33"/>
      <c r="X242" s="33"/>
      <c r="Y242" s="33"/>
      <c r="Z242" s="33"/>
      <c r="AA242" s="33"/>
      <c r="AB242" s="33"/>
    </row>
    <row r="243">
      <c r="A243" s="33"/>
      <c r="B243" s="33"/>
      <c r="C243" s="33"/>
      <c r="D243" s="33"/>
      <c r="E243" s="33"/>
      <c r="F243" s="33"/>
      <c r="G243" s="33"/>
      <c r="H243" s="33"/>
      <c r="I243" s="33"/>
      <c r="J243" s="33"/>
      <c r="K243" s="33"/>
      <c r="L243" s="33"/>
      <c r="M243" s="33"/>
      <c r="N243" s="563"/>
      <c r="O243" s="33"/>
      <c r="P243" s="33"/>
      <c r="Q243" s="33"/>
      <c r="R243" s="33"/>
      <c r="S243" s="33"/>
      <c r="T243" s="33"/>
      <c r="U243" s="33"/>
      <c r="V243" s="33"/>
      <c r="W243" s="33"/>
      <c r="X243" s="33"/>
      <c r="Y243" s="33"/>
      <c r="Z243" s="33"/>
      <c r="AA243" s="33"/>
      <c r="AB243" s="33"/>
    </row>
    <row r="244">
      <c r="A244" s="33"/>
      <c r="B244" s="33"/>
      <c r="C244" s="33"/>
      <c r="D244" s="33"/>
      <c r="E244" s="33"/>
      <c r="F244" s="33"/>
      <c r="G244" s="33"/>
      <c r="H244" s="33"/>
      <c r="I244" s="33"/>
      <c r="J244" s="33"/>
      <c r="K244" s="33"/>
      <c r="L244" s="33"/>
      <c r="M244" s="33"/>
      <c r="N244" s="563"/>
      <c r="O244" s="33"/>
      <c r="P244" s="33"/>
      <c r="Q244" s="33"/>
      <c r="R244" s="33"/>
      <c r="S244" s="33"/>
      <c r="T244" s="33"/>
      <c r="U244" s="33"/>
      <c r="V244" s="33"/>
      <c r="W244" s="33"/>
      <c r="X244" s="33"/>
      <c r="Y244" s="33"/>
      <c r="Z244" s="33"/>
      <c r="AA244" s="33"/>
      <c r="AB244" s="33"/>
    </row>
    <row r="245">
      <c r="A245" s="33"/>
      <c r="B245" s="33"/>
      <c r="C245" s="33"/>
      <c r="D245" s="33"/>
      <c r="E245" s="33"/>
      <c r="F245" s="33"/>
      <c r="G245" s="33"/>
      <c r="H245" s="33"/>
      <c r="I245" s="33"/>
      <c r="J245" s="33"/>
      <c r="K245" s="33"/>
      <c r="L245" s="33"/>
      <c r="M245" s="33"/>
      <c r="N245" s="563"/>
      <c r="O245" s="33"/>
      <c r="P245" s="33"/>
      <c r="Q245" s="33"/>
      <c r="R245" s="33"/>
      <c r="S245" s="33"/>
      <c r="T245" s="33"/>
      <c r="U245" s="33"/>
      <c r="V245" s="33"/>
      <c r="W245" s="33"/>
      <c r="X245" s="33"/>
      <c r="Y245" s="33"/>
      <c r="Z245" s="33"/>
      <c r="AA245" s="33"/>
      <c r="AB245" s="33"/>
    </row>
    <row r="246">
      <c r="A246" s="33"/>
      <c r="B246" s="33"/>
      <c r="C246" s="33"/>
      <c r="D246" s="33"/>
      <c r="E246" s="33"/>
      <c r="F246" s="33"/>
      <c r="G246" s="33"/>
      <c r="H246" s="33"/>
      <c r="I246" s="33"/>
      <c r="J246" s="33"/>
      <c r="K246" s="33"/>
      <c r="L246" s="33"/>
      <c r="M246" s="33"/>
      <c r="N246" s="563"/>
      <c r="O246" s="33"/>
      <c r="P246" s="33"/>
      <c r="Q246" s="33"/>
      <c r="R246" s="33"/>
      <c r="S246" s="33"/>
      <c r="T246" s="33"/>
      <c r="U246" s="33"/>
      <c r="V246" s="33"/>
      <c r="W246" s="33"/>
      <c r="X246" s="33"/>
      <c r="Y246" s="33"/>
      <c r="Z246" s="33"/>
      <c r="AA246" s="33"/>
      <c r="AB246" s="33"/>
    </row>
    <row r="247">
      <c r="A247" s="33"/>
      <c r="B247" s="33"/>
      <c r="C247" s="33"/>
      <c r="D247" s="33"/>
      <c r="E247" s="33"/>
      <c r="F247" s="33"/>
      <c r="G247" s="33"/>
      <c r="H247" s="33"/>
      <c r="I247" s="33"/>
      <c r="J247" s="33"/>
      <c r="K247" s="33"/>
      <c r="L247" s="33"/>
      <c r="M247" s="33"/>
      <c r="N247" s="563"/>
      <c r="O247" s="33"/>
      <c r="P247" s="33"/>
      <c r="Q247" s="33"/>
      <c r="R247" s="33"/>
      <c r="S247" s="33"/>
      <c r="T247" s="33"/>
      <c r="U247" s="33"/>
      <c r="V247" s="33"/>
      <c r="W247" s="33"/>
      <c r="X247" s="33"/>
      <c r="Y247" s="33"/>
      <c r="Z247" s="33"/>
      <c r="AA247" s="33"/>
      <c r="AB247" s="33"/>
    </row>
    <row r="248">
      <c r="A248" s="33"/>
      <c r="B248" s="33"/>
      <c r="C248" s="33"/>
      <c r="D248" s="33"/>
      <c r="E248" s="33"/>
      <c r="F248" s="33"/>
      <c r="G248" s="33"/>
      <c r="H248" s="33"/>
      <c r="I248" s="33"/>
      <c r="J248" s="33"/>
      <c r="K248" s="33"/>
      <c r="L248" s="33"/>
      <c r="M248" s="33"/>
      <c r="N248" s="563"/>
      <c r="O248" s="33"/>
      <c r="P248" s="33"/>
      <c r="Q248" s="33"/>
      <c r="R248" s="33"/>
      <c r="S248" s="33"/>
      <c r="T248" s="33"/>
      <c r="U248" s="33"/>
      <c r="V248" s="33"/>
      <c r="W248" s="33"/>
      <c r="X248" s="33"/>
      <c r="Y248" s="33"/>
      <c r="Z248" s="33"/>
      <c r="AA248" s="33"/>
      <c r="AB248" s="33"/>
    </row>
    <row r="249">
      <c r="A249" s="33"/>
      <c r="B249" s="33"/>
      <c r="C249" s="33"/>
      <c r="D249" s="33"/>
      <c r="E249" s="33"/>
      <c r="F249" s="33"/>
      <c r="G249" s="33"/>
      <c r="H249" s="33"/>
      <c r="I249" s="33"/>
      <c r="J249" s="33"/>
      <c r="K249" s="33"/>
      <c r="L249" s="33"/>
      <c r="M249" s="33"/>
      <c r="N249" s="563"/>
      <c r="O249" s="33"/>
      <c r="P249" s="33"/>
      <c r="Q249" s="33"/>
      <c r="R249" s="33"/>
      <c r="S249" s="33"/>
      <c r="T249" s="33"/>
      <c r="U249" s="33"/>
      <c r="V249" s="33"/>
      <c r="W249" s="33"/>
      <c r="X249" s="33"/>
      <c r="Y249" s="33"/>
      <c r="Z249" s="33"/>
      <c r="AA249" s="33"/>
      <c r="AB249" s="33"/>
    </row>
    <row r="250">
      <c r="A250" s="33"/>
      <c r="B250" s="33"/>
      <c r="C250" s="33"/>
      <c r="D250" s="33"/>
      <c r="E250" s="33"/>
      <c r="F250" s="33"/>
      <c r="G250" s="33"/>
      <c r="H250" s="33"/>
      <c r="I250" s="33"/>
      <c r="J250" s="33"/>
      <c r="K250" s="33"/>
      <c r="L250" s="33"/>
      <c r="M250" s="33"/>
      <c r="N250" s="563"/>
      <c r="O250" s="33"/>
      <c r="P250" s="33"/>
      <c r="Q250" s="33"/>
      <c r="R250" s="33"/>
      <c r="S250" s="33"/>
      <c r="T250" s="33"/>
      <c r="U250" s="33"/>
      <c r="V250" s="33"/>
      <c r="W250" s="33"/>
      <c r="X250" s="33"/>
      <c r="Y250" s="33"/>
      <c r="Z250" s="33"/>
      <c r="AA250" s="33"/>
      <c r="AB250" s="33"/>
    </row>
    <row r="251">
      <c r="A251" s="33"/>
      <c r="B251" s="33"/>
      <c r="C251" s="33"/>
      <c r="D251" s="33"/>
      <c r="E251" s="33"/>
      <c r="F251" s="33"/>
      <c r="G251" s="33"/>
      <c r="H251" s="33"/>
      <c r="I251" s="33"/>
      <c r="J251" s="33"/>
      <c r="K251" s="33"/>
      <c r="L251" s="33"/>
      <c r="M251" s="33"/>
      <c r="N251" s="563"/>
      <c r="O251" s="33"/>
      <c r="P251" s="33"/>
      <c r="Q251" s="33"/>
      <c r="R251" s="33"/>
      <c r="S251" s="33"/>
      <c r="T251" s="33"/>
      <c r="U251" s="33"/>
      <c r="V251" s="33"/>
      <c r="W251" s="33"/>
      <c r="X251" s="33"/>
      <c r="Y251" s="33"/>
      <c r="Z251" s="33"/>
      <c r="AA251" s="33"/>
      <c r="AB251" s="33"/>
    </row>
    <row r="252">
      <c r="A252" s="33"/>
      <c r="B252" s="33"/>
      <c r="C252" s="33"/>
      <c r="D252" s="33"/>
      <c r="E252" s="33"/>
      <c r="F252" s="33"/>
      <c r="G252" s="33"/>
      <c r="H252" s="33"/>
      <c r="I252" s="33"/>
      <c r="J252" s="33"/>
      <c r="K252" s="33"/>
      <c r="L252" s="33"/>
      <c r="M252" s="33"/>
      <c r="N252" s="563"/>
      <c r="O252" s="33"/>
      <c r="P252" s="33"/>
      <c r="Q252" s="33"/>
      <c r="R252" s="33"/>
      <c r="S252" s="33"/>
      <c r="T252" s="33"/>
      <c r="U252" s="33"/>
      <c r="V252" s="33"/>
      <c r="W252" s="33"/>
      <c r="X252" s="33"/>
      <c r="Y252" s="33"/>
      <c r="Z252" s="33"/>
      <c r="AA252" s="33"/>
      <c r="AB252" s="33"/>
    </row>
    <row r="253">
      <c r="A253" s="33"/>
      <c r="B253" s="33"/>
      <c r="C253" s="33"/>
      <c r="D253" s="33"/>
      <c r="E253" s="33"/>
      <c r="F253" s="33"/>
      <c r="G253" s="33"/>
      <c r="H253" s="33"/>
      <c r="I253" s="33"/>
      <c r="J253" s="33"/>
      <c r="K253" s="33"/>
      <c r="L253" s="33"/>
      <c r="M253" s="33"/>
      <c r="N253" s="563"/>
      <c r="O253" s="33"/>
      <c r="P253" s="33"/>
      <c r="Q253" s="33"/>
      <c r="R253" s="33"/>
      <c r="S253" s="33"/>
      <c r="T253" s="33"/>
      <c r="U253" s="33"/>
      <c r="V253" s="33"/>
      <c r="W253" s="33"/>
      <c r="X253" s="33"/>
      <c r="Y253" s="33"/>
      <c r="Z253" s="33"/>
      <c r="AA253" s="33"/>
      <c r="AB253" s="33"/>
    </row>
    <row r="254">
      <c r="A254" s="33"/>
      <c r="B254" s="33"/>
      <c r="C254" s="33"/>
      <c r="D254" s="33"/>
      <c r="E254" s="33"/>
      <c r="F254" s="33"/>
      <c r="G254" s="33"/>
      <c r="H254" s="33"/>
      <c r="I254" s="33"/>
      <c r="J254" s="33"/>
      <c r="K254" s="33"/>
      <c r="L254" s="33"/>
      <c r="M254" s="33"/>
      <c r="N254" s="563"/>
      <c r="O254" s="33"/>
      <c r="P254" s="33"/>
      <c r="Q254" s="33"/>
      <c r="R254" s="33"/>
      <c r="S254" s="33"/>
      <c r="T254" s="33"/>
      <c r="U254" s="33"/>
      <c r="V254" s="33"/>
      <c r="W254" s="33"/>
      <c r="X254" s="33"/>
      <c r="Y254" s="33"/>
      <c r="Z254" s="33"/>
      <c r="AA254" s="33"/>
      <c r="AB254" s="33"/>
    </row>
    <row r="255">
      <c r="A255" s="33"/>
      <c r="B255" s="33"/>
      <c r="C255" s="33"/>
      <c r="D255" s="33"/>
      <c r="E255" s="33"/>
      <c r="F255" s="33"/>
      <c r="G255" s="33"/>
      <c r="H255" s="33"/>
      <c r="I255" s="33"/>
      <c r="J255" s="33"/>
      <c r="K255" s="33"/>
      <c r="L255" s="33"/>
      <c r="M255" s="33"/>
      <c r="N255" s="563"/>
      <c r="O255" s="33"/>
      <c r="P255" s="33"/>
      <c r="Q255" s="33"/>
      <c r="R255" s="33"/>
      <c r="S255" s="33"/>
      <c r="T255" s="33"/>
      <c r="U255" s="33"/>
      <c r="V255" s="33"/>
      <c r="W255" s="33"/>
      <c r="X255" s="33"/>
      <c r="Y255" s="33"/>
      <c r="Z255" s="33"/>
      <c r="AA255" s="33"/>
      <c r="AB255" s="33"/>
    </row>
    <row r="256">
      <c r="A256" s="33"/>
      <c r="B256" s="33"/>
      <c r="C256" s="33"/>
      <c r="D256" s="33"/>
      <c r="E256" s="33"/>
      <c r="F256" s="33"/>
      <c r="G256" s="33"/>
      <c r="H256" s="33"/>
      <c r="I256" s="33"/>
      <c r="J256" s="33"/>
      <c r="K256" s="33"/>
      <c r="L256" s="33"/>
      <c r="M256" s="33"/>
      <c r="N256" s="563"/>
      <c r="O256" s="33"/>
      <c r="P256" s="33"/>
      <c r="Q256" s="33"/>
      <c r="R256" s="33"/>
      <c r="S256" s="33"/>
      <c r="T256" s="33"/>
      <c r="U256" s="33"/>
      <c r="V256" s="33"/>
      <c r="W256" s="33"/>
      <c r="X256" s="33"/>
      <c r="Y256" s="33"/>
      <c r="Z256" s="33"/>
      <c r="AA256" s="33"/>
      <c r="AB256" s="33"/>
    </row>
    <row r="257">
      <c r="A257" s="33"/>
      <c r="B257" s="33"/>
      <c r="C257" s="33"/>
      <c r="D257" s="33"/>
      <c r="E257" s="33"/>
      <c r="F257" s="33"/>
      <c r="G257" s="33"/>
      <c r="H257" s="33"/>
      <c r="I257" s="33"/>
      <c r="J257" s="33"/>
      <c r="K257" s="33"/>
      <c r="L257" s="33"/>
      <c r="M257" s="33"/>
      <c r="N257" s="563"/>
      <c r="O257" s="33"/>
      <c r="P257" s="33"/>
      <c r="Q257" s="33"/>
      <c r="R257" s="33"/>
      <c r="S257" s="33"/>
      <c r="T257" s="33"/>
      <c r="U257" s="33"/>
      <c r="V257" s="33"/>
      <c r="W257" s="33"/>
      <c r="X257" s="33"/>
      <c r="Y257" s="33"/>
      <c r="Z257" s="33"/>
      <c r="AA257" s="33"/>
      <c r="AB257" s="33"/>
    </row>
    <row r="258">
      <c r="A258" s="33"/>
      <c r="B258" s="33"/>
      <c r="C258" s="33"/>
      <c r="D258" s="33"/>
      <c r="E258" s="33"/>
      <c r="F258" s="33"/>
      <c r="G258" s="33"/>
      <c r="H258" s="33"/>
      <c r="I258" s="33"/>
      <c r="J258" s="33"/>
      <c r="K258" s="33"/>
      <c r="L258" s="33"/>
      <c r="M258" s="33"/>
      <c r="N258" s="563"/>
      <c r="O258" s="33"/>
      <c r="P258" s="33"/>
      <c r="Q258" s="33"/>
      <c r="R258" s="33"/>
      <c r="S258" s="33"/>
      <c r="T258" s="33"/>
      <c r="U258" s="33"/>
      <c r="V258" s="33"/>
      <c r="W258" s="33"/>
      <c r="X258" s="33"/>
      <c r="Y258" s="33"/>
      <c r="Z258" s="33"/>
      <c r="AA258" s="33"/>
      <c r="AB258" s="33"/>
    </row>
    <row r="259">
      <c r="A259" s="33"/>
      <c r="B259" s="33"/>
      <c r="C259" s="33"/>
      <c r="D259" s="33"/>
      <c r="E259" s="33"/>
      <c r="F259" s="33"/>
      <c r="G259" s="33"/>
      <c r="H259" s="33"/>
      <c r="I259" s="33"/>
      <c r="J259" s="33"/>
      <c r="K259" s="33"/>
      <c r="L259" s="33"/>
      <c r="M259" s="33"/>
      <c r="N259" s="563"/>
      <c r="O259" s="33"/>
      <c r="P259" s="33"/>
      <c r="Q259" s="33"/>
      <c r="R259" s="33"/>
      <c r="S259" s="33"/>
      <c r="T259" s="33"/>
      <c r="U259" s="33"/>
      <c r="V259" s="33"/>
      <c r="W259" s="33"/>
      <c r="X259" s="33"/>
      <c r="Y259" s="33"/>
      <c r="Z259" s="33"/>
      <c r="AA259" s="33"/>
      <c r="AB259" s="33"/>
    </row>
    <row r="260">
      <c r="A260" s="33"/>
      <c r="B260" s="33"/>
      <c r="C260" s="33"/>
      <c r="D260" s="33"/>
      <c r="E260" s="33"/>
      <c r="F260" s="33"/>
      <c r="G260" s="33"/>
      <c r="H260" s="33"/>
      <c r="I260" s="33"/>
      <c r="J260" s="33"/>
      <c r="K260" s="33"/>
      <c r="L260" s="33"/>
      <c r="M260" s="33"/>
      <c r="N260" s="563"/>
      <c r="O260" s="33"/>
      <c r="P260" s="33"/>
      <c r="Q260" s="33"/>
      <c r="R260" s="33"/>
      <c r="S260" s="33"/>
      <c r="T260" s="33"/>
      <c r="U260" s="33"/>
      <c r="V260" s="33"/>
      <c r="W260" s="33"/>
      <c r="X260" s="33"/>
      <c r="Y260" s="33"/>
      <c r="Z260" s="33"/>
      <c r="AA260" s="33"/>
      <c r="AB260" s="33"/>
    </row>
    <row r="261">
      <c r="A261" s="33"/>
      <c r="B261" s="33"/>
      <c r="C261" s="33"/>
      <c r="D261" s="33"/>
      <c r="E261" s="33"/>
      <c r="F261" s="33"/>
      <c r="G261" s="33"/>
      <c r="H261" s="33"/>
      <c r="I261" s="33"/>
      <c r="J261" s="33"/>
      <c r="K261" s="33"/>
      <c r="L261" s="33"/>
      <c r="M261" s="33"/>
      <c r="N261" s="563"/>
      <c r="O261" s="33"/>
      <c r="P261" s="33"/>
      <c r="Q261" s="33"/>
      <c r="R261" s="33"/>
      <c r="S261" s="33"/>
      <c r="T261" s="33"/>
      <c r="U261" s="33"/>
      <c r="V261" s="33"/>
      <c r="W261" s="33"/>
      <c r="X261" s="33"/>
      <c r="Y261" s="33"/>
      <c r="Z261" s="33"/>
      <c r="AA261" s="33"/>
      <c r="AB261" s="33"/>
    </row>
    <row r="262">
      <c r="A262" s="33"/>
      <c r="B262" s="33"/>
      <c r="C262" s="33"/>
      <c r="D262" s="33"/>
      <c r="E262" s="33"/>
      <c r="F262" s="33"/>
      <c r="G262" s="33"/>
      <c r="H262" s="33"/>
      <c r="I262" s="33"/>
      <c r="J262" s="33"/>
      <c r="K262" s="33"/>
      <c r="L262" s="33"/>
      <c r="M262" s="33"/>
      <c r="N262" s="563"/>
      <c r="O262" s="33"/>
      <c r="P262" s="33"/>
      <c r="Q262" s="33"/>
      <c r="R262" s="33"/>
      <c r="S262" s="33"/>
      <c r="T262" s="33"/>
      <c r="U262" s="33"/>
      <c r="V262" s="33"/>
      <c r="W262" s="33"/>
      <c r="X262" s="33"/>
      <c r="Y262" s="33"/>
      <c r="Z262" s="33"/>
      <c r="AA262" s="33"/>
      <c r="AB262" s="33"/>
    </row>
    <row r="263">
      <c r="A263" s="33"/>
      <c r="B263" s="33"/>
      <c r="C263" s="33"/>
      <c r="D263" s="33"/>
      <c r="E263" s="33"/>
      <c r="F263" s="33"/>
      <c r="G263" s="33"/>
      <c r="H263" s="33"/>
      <c r="I263" s="33"/>
      <c r="J263" s="33"/>
      <c r="K263" s="33"/>
      <c r="L263" s="33"/>
      <c r="M263" s="33"/>
      <c r="N263" s="563"/>
      <c r="O263" s="33"/>
      <c r="P263" s="33"/>
      <c r="Q263" s="33"/>
      <c r="R263" s="33"/>
      <c r="S263" s="33"/>
      <c r="T263" s="33"/>
      <c r="U263" s="33"/>
      <c r="V263" s="33"/>
      <c r="W263" s="33"/>
      <c r="X263" s="33"/>
      <c r="Y263" s="33"/>
      <c r="Z263" s="33"/>
      <c r="AA263" s="33"/>
      <c r="AB263" s="33"/>
    </row>
    <row r="264">
      <c r="A264" s="33"/>
      <c r="B264" s="33"/>
      <c r="C264" s="33"/>
      <c r="D264" s="33"/>
      <c r="E264" s="33"/>
      <c r="F264" s="33"/>
      <c r="G264" s="33"/>
      <c r="H264" s="33"/>
      <c r="I264" s="33"/>
      <c r="J264" s="33"/>
      <c r="K264" s="33"/>
      <c r="L264" s="33"/>
      <c r="M264" s="33"/>
      <c r="N264" s="563"/>
      <c r="O264" s="33"/>
      <c r="P264" s="33"/>
      <c r="Q264" s="33"/>
      <c r="R264" s="33"/>
      <c r="S264" s="33"/>
      <c r="T264" s="33"/>
      <c r="U264" s="33"/>
      <c r="V264" s="33"/>
      <c r="W264" s="33"/>
      <c r="X264" s="33"/>
      <c r="Y264" s="33"/>
      <c r="Z264" s="33"/>
      <c r="AA264" s="33"/>
      <c r="AB264" s="33"/>
    </row>
    <row r="265">
      <c r="A265" s="33"/>
      <c r="B265" s="33"/>
      <c r="C265" s="33"/>
      <c r="D265" s="33"/>
      <c r="E265" s="33"/>
      <c r="F265" s="33"/>
      <c r="G265" s="33"/>
      <c r="H265" s="33"/>
      <c r="I265" s="33"/>
      <c r="J265" s="33"/>
      <c r="K265" s="33"/>
      <c r="L265" s="33"/>
      <c r="M265" s="33"/>
      <c r="N265" s="563"/>
      <c r="O265" s="33"/>
      <c r="P265" s="33"/>
      <c r="Q265" s="33"/>
      <c r="R265" s="33"/>
      <c r="S265" s="33"/>
      <c r="T265" s="33"/>
      <c r="U265" s="33"/>
      <c r="V265" s="33"/>
      <c r="W265" s="33"/>
      <c r="X265" s="33"/>
      <c r="Y265" s="33"/>
      <c r="Z265" s="33"/>
      <c r="AA265" s="33"/>
      <c r="AB265" s="33"/>
    </row>
    <row r="266">
      <c r="A266" s="33"/>
      <c r="B266" s="33"/>
      <c r="C266" s="33"/>
      <c r="D266" s="33"/>
      <c r="E266" s="33"/>
      <c r="F266" s="33"/>
      <c r="G266" s="33"/>
      <c r="H266" s="33"/>
      <c r="I266" s="33"/>
      <c r="J266" s="33"/>
      <c r="K266" s="33"/>
      <c r="L266" s="33"/>
      <c r="M266" s="33"/>
      <c r="N266" s="563"/>
      <c r="O266" s="33"/>
      <c r="P266" s="33"/>
      <c r="Q266" s="33"/>
      <c r="R266" s="33"/>
      <c r="S266" s="33"/>
      <c r="T266" s="33"/>
      <c r="U266" s="33"/>
      <c r="V266" s="33"/>
      <c r="W266" s="33"/>
      <c r="X266" s="33"/>
      <c r="Y266" s="33"/>
      <c r="Z266" s="33"/>
      <c r="AA266" s="33"/>
      <c r="AB266" s="33"/>
    </row>
    <row r="267">
      <c r="A267" s="33"/>
      <c r="B267" s="33"/>
      <c r="C267" s="33"/>
      <c r="D267" s="33"/>
      <c r="E267" s="33"/>
      <c r="F267" s="33"/>
      <c r="G267" s="33"/>
      <c r="H267" s="33"/>
      <c r="I267" s="33"/>
      <c r="J267" s="33"/>
      <c r="K267" s="33"/>
      <c r="L267" s="33"/>
      <c r="M267" s="33"/>
      <c r="N267" s="563"/>
      <c r="O267" s="33"/>
      <c r="P267" s="33"/>
      <c r="Q267" s="33"/>
      <c r="R267" s="33"/>
      <c r="S267" s="33"/>
      <c r="T267" s="33"/>
      <c r="U267" s="33"/>
      <c r="V267" s="33"/>
      <c r="W267" s="33"/>
      <c r="X267" s="33"/>
      <c r="Y267" s="33"/>
      <c r="Z267" s="33"/>
      <c r="AA267" s="33"/>
      <c r="AB267" s="33"/>
    </row>
    <row r="268">
      <c r="A268" s="33"/>
      <c r="B268" s="33"/>
      <c r="C268" s="33"/>
      <c r="D268" s="33"/>
      <c r="E268" s="33"/>
      <c r="F268" s="33"/>
      <c r="G268" s="33"/>
      <c r="H268" s="33"/>
      <c r="I268" s="33"/>
      <c r="J268" s="33"/>
      <c r="K268" s="33"/>
      <c r="L268" s="33"/>
      <c r="M268" s="33"/>
      <c r="N268" s="563"/>
      <c r="O268" s="33"/>
      <c r="P268" s="33"/>
      <c r="Q268" s="33"/>
      <c r="R268" s="33"/>
      <c r="S268" s="33"/>
      <c r="T268" s="33"/>
      <c r="U268" s="33"/>
      <c r="V268" s="33"/>
      <c r="W268" s="33"/>
      <c r="X268" s="33"/>
      <c r="Y268" s="33"/>
      <c r="Z268" s="33"/>
      <c r="AA268" s="33"/>
      <c r="AB268" s="33"/>
    </row>
    <row r="269">
      <c r="A269" s="33"/>
      <c r="B269" s="33"/>
      <c r="C269" s="33"/>
      <c r="D269" s="33"/>
      <c r="E269" s="33"/>
      <c r="F269" s="33"/>
      <c r="G269" s="33"/>
      <c r="H269" s="33"/>
      <c r="I269" s="33"/>
      <c r="J269" s="33"/>
      <c r="K269" s="33"/>
      <c r="L269" s="33"/>
      <c r="M269" s="33"/>
      <c r="N269" s="563"/>
      <c r="O269" s="33"/>
      <c r="P269" s="33"/>
      <c r="Q269" s="33"/>
      <c r="R269" s="33"/>
      <c r="S269" s="33"/>
      <c r="T269" s="33"/>
      <c r="U269" s="33"/>
      <c r="V269" s="33"/>
      <c r="W269" s="33"/>
      <c r="X269" s="33"/>
      <c r="Y269" s="33"/>
      <c r="Z269" s="33"/>
      <c r="AA269" s="33"/>
      <c r="AB269" s="33"/>
    </row>
    <row r="270">
      <c r="A270" s="33"/>
      <c r="B270" s="33"/>
      <c r="C270" s="33"/>
      <c r="D270" s="33"/>
      <c r="E270" s="33"/>
      <c r="F270" s="33"/>
      <c r="G270" s="33"/>
      <c r="H270" s="33"/>
      <c r="I270" s="33"/>
      <c r="J270" s="33"/>
      <c r="K270" s="33"/>
      <c r="L270" s="33"/>
      <c r="M270" s="33"/>
      <c r="N270" s="563"/>
      <c r="O270" s="33"/>
      <c r="P270" s="33"/>
      <c r="Q270" s="33"/>
      <c r="R270" s="33"/>
      <c r="S270" s="33"/>
      <c r="T270" s="33"/>
      <c r="U270" s="33"/>
      <c r="V270" s="33"/>
      <c r="W270" s="33"/>
      <c r="X270" s="33"/>
      <c r="Y270" s="33"/>
      <c r="Z270" s="33"/>
      <c r="AA270" s="33"/>
      <c r="AB270" s="33"/>
    </row>
    <row r="271">
      <c r="A271" s="33"/>
      <c r="B271" s="33"/>
      <c r="C271" s="33"/>
      <c r="D271" s="33"/>
      <c r="E271" s="33"/>
      <c r="F271" s="33"/>
      <c r="G271" s="33"/>
      <c r="H271" s="33"/>
      <c r="I271" s="33"/>
      <c r="J271" s="33"/>
      <c r="K271" s="33"/>
      <c r="L271" s="33"/>
      <c r="M271" s="33"/>
      <c r="N271" s="563"/>
      <c r="O271" s="33"/>
      <c r="P271" s="33"/>
      <c r="Q271" s="33"/>
      <c r="R271" s="33"/>
      <c r="S271" s="33"/>
      <c r="T271" s="33"/>
      <c r="U271" s="33"/>
      <c r="V271" s="33"/>
      <c r="W271" s="33"/>
      <c r="X271" s="33"/>
      <c r="Y271" s="33"/>
      <c r="Z271" s="33"/>
      <c r="AA271" s="33"/>
      <c r="AB271" s="33"/>
    </row>
    <row r="272">
      <c r="A272" s="33"/>
      <c r="B272" s="33"/>
      <c r="C272" s="33"/>
      <c r="D272" s="33"/>
      <c r="E272" s="33"/>
      <c r="F272" s="33"/>
      <c r="G272" s="33"/>
      <c r="H272" s="33"/>
      <c r="I272" s="33"/>
      <c r="J272" s="33"/>
      <c r="K272" s="33"/>
      <c r="L272" s="33"/>
      <c r="M272" s="33"/>
      <c r="N272" s="563"/>
      <c r="O272" s="33"/>
      <c r="P272" s="33"/>
      <c r="Q272" s="33"/>
      <c r="R272" s="33"/>
      <c r="S272" s="33"/>
      <c r="T272" s="33"/>
      <c r="U272" s="33"/>
      <c r="V272" s="33"/>
      <c r="W272" s="33"/>
      <c r="X272" s="33"/>
      <c r="Y272" s="33"/>
      <c r="Z272" s="33"/>
      <c r="AA272" s="33"/>
      <c r="AB272" s="33"/>
    </row>
    <row r="273">
      <c r="A273" s="33"/>
      <c r="B273" s="33"/>
      <c r="C273" s="33"/>
      <c r="D273" s="33"/>
      <c r="E273" s="33"/>
      <c r="F273" s="33"/>
      <c r="G273" s="33"/>
      <c r="H273" s="33"/>
      <c r="I273" s="33"/>
      <c r="J273" s="33"/>
      <c r="K273" s="33"/>
      <c r="L273" s="33"/>
      <c r="M273" s="33"/>
      <c r="N273" s="563"/>
      <c r="O273" s="33"/>
      <c r="P273" s="33"/>
      <c r="Q273" s="33"/>
      <c r="R273" s="33"/>
      <c r="S273" s="33"/>
      <c r="T273" s="33"/>
      <c r="U273" s="33"/>
      <c r="V273" s="33"/>
      <c r="W273" s="33"/>
      <c r="X273" s="33"/>
      <c r="Y273" s="33"/>
      <c r="Z273" s="33"/>
      <c r="AA273" s="33"/>
      <c r="AB273" s="33"/>
    </row>
    <row r="274">
      <c r="A274" s="33"/>
      <c r="B274" s="33"/>
      <c r="C274" s="33"/>
      <c r="D274" s="33"/>
      <c r="E274" s="33"/>
      <c r="F274" s="33"/>
      <c r="G274" s="33"/>
      <c r="H274" s="33"/>
      <c r="I274" s="33"/>
      <c r="J274" s="33"/>
      <c r="K274" s="33"/>
      <c r="L274" s="33"/>
      <c r="M274" s="33"/>
      <c r="N274" s="563"/>
      <c r="O274" s="33"/>
      <c r="P274" s="33"/>
      <c r="Q274" s="33"/>
      <c r="R274" s="33"/>
      <c r="S274" s="33"/>
      <c r="T274" s="33"/>
      <c r="U274" s="33"/>
      <c r="V274" s="33"/>
      <c r="W274" s="33"/>
      <c r="X274" s="33"/>
      <c r="Y274" s="33"/>
      <c r="Z274" s="33"/>
      <c r="AA274" s="33"/>
      <c r="AB274" s="33"/>
    </row>
    <row r="275">
      <c r="A275" s="33"/>
      <c r="B275" s="33"/>
      <c r="C275" s="33"/>
      <c r="D275" s="33"/>
      <c r="E275" s="33"/>
      <c r="F275" s="33"/>
      <c r="G275" s="33"/>
      <c r="H275" s="33"/>
      <c r="I275" s="33"/>
      <c r="J275" s="33"/>
      <c r="K275" s="33"/>
      <c r="L275" s="33"/>
      <c r="M275" s="33"/>
      <c r="N275" s="563"/>
      <c r="O275" s="33"/>
      <c r="P275" s="33"/>
      <c r="Q275" s="33"/>
      <c r="R275" s="33"/>
      <c r="S275" s="33"/>
      <c r="T275" s="33"/>
      <c r="U275" s="33"/>
      <c r="V275" s="33"/>
      <c r="W275" s="33"/>
      <c r="X275" s="33"/>
      <c r="Y275" s="33"/>
      <c r="Z275" s="33"/>
      <c r="AA275" s="33"/>
      <c r="AB275" s="33"/>
    </row>
    <row r="276">
      <c r="A276" s="33"/>
      <c r="B276" s="33"/>
      <c r="C276" s="33"/>
      <c r="D276" s="33"/>
      <c r="E276" s="33"/>
      <c r="F276" s="33"/>
      <c r="G276" s="33"/>
      <c r="H276" s="33"/>
      <c r="I276" s="33"/>
      <c r="J276" s="33"/>
      <c r="K276" s="33"/>
      <c r="L276" s="33"/>
      <c r="M276" s="33"/>
      <c r="N276" s="563"/>
      <c r="O276" s="33"/>
      <c r="P276" s="33"/>
      <c r="Q276" s="33"/>
      <c r="R276" s="33"/>
      <c r="S276" s="33"/>
      <c r="T276" s="33"/>
      <c r="U276" s="33"/>
      <c r="V276" s="33"/>
      <c r="W276" s="33"/>
      <c r="X276" s="33"/>
      <c r="Y276" s="33"/>
      <c r="Z276" s="33"/>
      <c r="AA276" s="33"/>
      <c r="AB276" s="33"/>
    </row>
    <row r="277">
      <c r="A277" s="33"/>
      <c r="B277" s="33"/>
      <c r="C277" s="33"/>
      <c r="D277" s="33"/>
      <c r="E277" s="33"/>
      <c r="F277" s="33"/>
      <c r="G277" s="33"/>
      <c r="H277" s="33"/>
      <c r="I277" s="33"/>
      <c r="J277" s="33"/>
      <c r="K277" s="33"/>
      <c r="L277" s="33"/>
      <c r="M277" s="33"/>
      <c r="N277" s="563"/>
      <c r="O277" s="33"/>
      <c r="P277" s="33"/>
      <c r="Q277" s="33"/>
      <c r="R277" s="33"/>
      <c r="S277" s="33"/>
      <c r="T277" s="33"/>
      <c r="U277" s="33"/>
      <c r="V277" s="33"/>
      <c r="W277" s="33"/>
      <c r="X277" s="33"/>
      <c r="Y277" s="33"/>
      <c r="Z277" s="33"/>
      <c r="AA277" s="33"/>
      <c r="AB277" s="33"/>
    </row>
    <row r="278">
      <c r="A278" s="33"/>
      <c r="B278" s="33"/>
      <c r="C278" s="33"/>
      <c r="D278" s="33"/>
      <c r="E278" s="33"/>
      <c r="F278" s="33"/>
      <c r="G278" s="33"/>
      <c r="H278" s="33"/>
      <c r="I278" s="33"/>
      <c r="J278" s="33"/>
      <c r="K278" s="33"/>
      <c r="L278" s="33"/>
      <c r="M278" s="33"/>
      <c r="N278" s="563"/>
      <c r="O278" s="33"/>
      <c r="P278" s="33"/>
      <c r="Q278" s="33"/>
      <c r="R278" s="33"/>
      <c r="S278" s="33"/>
      <c r="T278" s="33"/>
      <c r="U278" s="33"/>
      <c r="V278" s="33"/>
      <c r="W278" s="33"/>
      <c r="X278" s="33"/>
      <c r="Y278" s="33"/>
      <c r="Z278" s="33"/>
      <c r="AA278" s="33"/>
      <c r="AB278" s="33"/>
    </row>
    <row r="279">
      <c r="A279" s="33"/>
      <c r="B279" s="33"/>
      <c r="C279" s="33"/>
      <c r="D279" s="33"/>
      <c r="E279" s="33"/>
      <c r="F279" s="33"/>
      <c r="G279" s="33"/>
      <c r="H279" s="33"/>
      <c r="I279" s="33"/>
      <c r="J279" s="33"/>
      <c r="K279" s="33"/>
      <c r="L279" s="33"/>
      <c r="M279" s="33"/>
      <c r="N279" s="563"/>
      <c r="O279" s="33"/>
      <c r="P279" s="33"/>
      <c r="Q279" s="33"/>
      <c r="R279" s="33"/>
      <c r="S279" s="33"/>
      <c r="T279" s="33"/>
      <c r="U279" s="33"/>
      <c r="V279" s="33"/>
      <c r="W279" s="33"/>
      <c r="X279" s="33"/>
      <c r="Y279" s="33"/>
      <c r="Z279" s="33"/>
      <c r="AA279" s="33"/>
      <c r="AB279" s="33"/>
    </row>
    <row r="280">
      <c r="A280" s="33"/>
      <c r="B280" s="33"/>
      <c r="C280" s="33"/>
      <c r="D280" s="33"/>
      <c r="E280" s="33"/>
      <c r="F280" s="33"/>
      <c r="G280" s="33"/>
      <c r="H280" s="33"/>
      <c r="I280" s="33"/>
      <c r="J280" s="33"/>
      <c r="K280" s="33"/>
      <c r="L280" s="33"/>
      <c r="M280" s="33"/>
      <c r="N280" s="563"/>
      <c r="O280" s="33"/>
      <c r="P280" s="33"/>
      <c r="Q280" s="33"/>
      <c r="R280" s="33"/>
      <c r="S280" s="33"/>
      <c r="T280" s="33"/>
      <c r="U280" s="33"/>
      <c r="V280" s="33"/>
      <c r="W280" s="33"/>
      <c r="X280" s="33"/>
      <c r="Y280" s="33"/>
      <c r="Z280" s="33"/>
      <c r="AA280" s="33"/>
      <c r="AB280" s="33"/>
    </row>
    <row r="281">
      <c r="A281" s="33"/>
      <c r="B281" s="33"/>
      <c r="C281" s="33"/>
      <c r="D281" s="33"/>
      <c r="E281" s="33"/>
      <c r="F281" s="33"/>
      <c r="G281" s="33"/>
      <c r="H281" s="33"/>
      <c r="I281" s="33"/>
      <c r="J281" s="33"/>
      <c r="K281" s="33"/>
      <c r="L281" s="33"/>
      <c r="M281" s="33"/>
      <c r="N281" s="563"/>
      <c r="O281" s="33"/>
      <c r="P281" s="33"/>
      <c r="Q281" s="33"/>
      <c r="R281" s="33"/>
      <c r="S281" s="33"/>
      <c r="T281" s="33"/>
      <c r="U281" s="33"/>
      <c r="V281" s="33"/>
      <c r="W281" s="33"/>
      <c r="X281" s="33"/>
      <c r="Y281" s="33"/>
      <c r="Z281" s="33"/>
      <c r="AA281" s="33"/>
      <c r="AB281" s="33"/>
    </row>
    <row r="282">
      <c r="A282" s="33"/>
      <c r="B282" s="33"/>
      <c r="C282" s="33"/>
      <c r="D282" s="33"/>
      <c r="E282" s="33"/>
      <c r="F282" s="33"/>
      <c r="G282" s="33"/>
      <c r="H282" s="33"/>
      <c r="I282" s="33"/>
      <c r="J282" s="33"/>
      <c r="K282" s="33"/>
      <c r="L282" s="33"/>
      <c r="M282" s="33"/>
      <c r="N282" s="563"/>
      <c r="O282" s="33"/>
      <c r="P282" s="33"/>
      <c r="Q282" s="33"/>
      <c r="R282" s="33"/>
      <c r="S282" s="33"/>
      <c r="T282" s="33"/>
      <c r="U282" s="33"/>
      <c r="V282" s="33"/>
      <c r="W282" s="33"/>
      <c r="X282" s="33"/>
      <c r="Y282" s="33"/>
      <c r="Z282" s="33"/>
      <c r="AA282" s="33"/>
      <c r="AB282" s="33"/>
    </row>
    <row r="283">
      <c r="A283" s="33"/>
      <c r="B283" s="33"/>
      <c r="C283" s="33"/>
      <c r="D283" s="33"/>
      <c r="E283" s="33"/>
      <c r="F283" s="33"/>
      <c r="G283" s="33"/>
      <c r="H283" s="33"/>
      <c r="I283" s="33"/>
      <c r="J283" s="33"/>
      <c r="K283" s="33"/>
      <c r="L283" s="33"/>
      <c r="M283" s="33"/>
      <c r="N283" s="563"/>
      <c r="O283" s="33"/>
      <c r="P283" s="33"/>
      <c r="Q283" s="33"/>
      <c r="R283" s="33"/>
      <c r="S283" s="33"/>
      <c r="T283" s="33"/>
      <c r="U283" s="33"/>
      <c r="V283" s="33"/>
      <c r="W283" s="33"/>
      <c r="X283" s="33"/>
      <c r="Y283" s="33"/>
      <c r="Z283" s="33"/>
      <c r="AA283" s="33"/>
      <c r="AB283" s="33"/>
    </row>
    <row r="284">
      <c r="A284" s="33"/>
      <c r="B284" s="33"/>
      <c r="C284" s="33"/>
      <c r="D284" s="33"/>
      <c r="E284" s="33"/>
      <c r="F284" s="33"/>
      <c r="G284" s="33"/>
      <c r="H284" s="33"/>
      <c r="I284" s="33"/>
      <c r="J284" s="33"/>
      <c r="K284" s="33"/>
      <c r="L284" s="33"/>
      <c r="M284" s="33"/>
      <c r="N284" s="563"/>
      <c r="O284" s="33"/>
      <c r="P284" s="33"/>
      <c r="Q284" s="33"/>
      <c r="R284" s="33"/>
      <c r="S284" s="33"/>
      <c r="T284" s="33"/>
      <c r="U284" s="33"/>
      <c r="V284" s="33"/>
      <c r="W284" s="33"/>
      <c r="X284" s="33"/>
      <c r="Y284" s="33"/>
      <c r="Z284" s="33"/>
      <c r="AA284" s="33"/>
      <c r="AB284" s="33"/>
    </row>
    <row r="285">
      <c r="A285" s="33"/>
      <c r="B285" s="33"/>
      <c r="C285" s="33"/>
      <c r="D285" s="33"/>
      <c r="E285" s="33"/>
      <c r="F285" s="33"/>
      <c r="G285" s="33"/>
      <c r="H285" s="33"/>
      <c r="I285" s="33"/>
      <c r="J285" s="33"/>
      <c r="K285" s="33"/>
      <c r="L285" s="33"/>
      <c r="M285" s="33"/>
      <c r="N285" s="563"/>
      <c r="O285" s="33"/>
      <c r="P285" s="33"/>
      <c r="Q285" s="33"/>
      <c r="R285" s="33"/>
      <c r="S285" s="33"/>
      <c r="T285" s="33"/>
      <c r="U285" s="33"/>
      <c r="V285" s="33"/>
      <c r="W285" s="33"/>
      <c r="X285" s="33"/>
      <c r="Y285" s="33"/>
      <c r="Z285" s="33"/>
      <c r="AA285" s="33"/>
      <c r="AB285" s="33"/>
    </row>
    <row r="286">
      <c r="A286" s="33"/>
      <c r="B286" s="33"/>
      <c r="C286" s="33"/>
      <c r="D286" s="33"/>
      <c r="E286" s="33"/>
      <c r="F286" s="33"/>
      <c r="G286" s="33"/>
      <c r="H286" s="33"/>
      <c r="I286" s="33"/>
      <c r="J286" s="33"/>
      <c r="K286" s="33"/>
      <c r="L286" s="33"/>
      <c r="M286" s="33"/>
      <c r="N286" s="563"/>
      <c r="O286" s="33"/>
      <c r="P286" s="33"/>
      <c r="Q286" s="33"/>
      <c r="R286" s="33"/>
      <c r="S286" s="33"/>
      <c r="T286" s="33"/>
      <c r="U286" s="33"/>
      <c r="V286" s="33"/>
      <c r="W286" s="33"/>
      <c r="X286" s="33"/>
      <c r="Y286" s="33"/>
      <c r="Z286" s="33"/>
      <c r="AA286" s="33"/>
      <c r="AB286" s="33"/>
    </row>
    <row r="287">
      <c r="A287" s="33"/>
      <c r="B287" s="33"/>
      <c r="C287" s="33"/>
      <c r="D287" s="33"/>
      <c r="E287" s="33"/>
      <c r="F287" s="33"/>
      <c r="G287" s="33"/>
      <c r="H287" s="33"/>
      <c r="I287" s="33"/>
      <c r="J287" s="33"/>
      <c r="K287" s="33"/>
      <c r="L287" s="33"/>
      <c r="M287" s="33"/>
      <c r="N287" s="563"/>
      <c r="O287" s="33"/>
      <c r="P287" s="33"/>
      <c r="Q287" s="33"/>
      <c r="R287" s="33"/>
      <c r="S287" s="33"/>
      <c r="T287" s="33"/>
      <c r="U287" s="33"/>
      <c r="V287" s="33"/>
      <c r="W287" s="33"/>
      <c r="X287" s="33"/>
      <c r="Y287" s="33"/>
      <c r="Z287" s="33"/>
      <c r="AA287" s="33"/>
      <c r="AB287" s="33"/>
    </row>
    <row r="288">
      <c r="A288" s="33"/>
      <c r="B288" s="33"/>
      <c r="C288" s="33"/>
      <c r="D288" s="33"/>
      <c r="E288" s="33"/>
      <c r="F288" s="33"/>
      <c r="G288" s="33"/>
      <c r="H288" s="33"/>
      <c r="I288" s="33"/>
      <c r="J288" s="33"/>
      <c r="K288" s="33"/>
      <c r="L288" s="33"/>
      <c r="M288" s="33"/>
      <c r="N288" s="563"/>
      <c r="O288" s="33"/>
      <c r="P288" s="33"/>
      <c r="Q288" s="33"/>
      <c r="R288" s="33"/>
      <c r="S288" s="33"/>
      <c r="T288" s="33"/>
      <c r="U288" s="33"/>
      <c r="V288" s="33"/>
      <c r="W288" s="33"/>
      <c r="X288" s="33"/>
      <c r="Y288" s="33"/>
      <c r="Z288" s="33"/>
      <c r="AA288" s="33"/>
      <c r="AB288" s="33"/>
    </row>
    <row r="289">
      <c r="A289" s="33"/>
      <c r="B289" s="33"/>
      <c r="C289" s="33"/>
      <c r="D289" s="33"/>
      <c r="E289" s="33"/>
      <c r="F289" s="33"/>
      <c r="G289" s="33"/>
      <c r="H289" s="33"/>
      <c r="I289" s="33"/>
      <c r="J289" s="33"/>
      <c r="K289" s="33"/>
      <c r="L289" s="33"/>
      <c r="M289" s="33"/>
      <c r="N289" s="563"/>
      <c r="O289" s="33"/>
      <c r="P289" s="33"/>
      <c r="Q289" s="33"/>
      <c r="R289" s="33"/>
      <c r="S289" s="33"/>
      <c r="T289" s="33"/>
      <c r="U289" s="33"/>
      <c r="V289" s="33"/>
      <c r="W289" s="33"/>
      <c r="X289" s="33"/>
      <c r="Y289" s="33"/>
      <c r="Z289" s="33"/>
      <c r="AA289" s="33"/>
      <c r="AB289" s="33"/>
    </row>
    <row r="290">
      <c r="A290" s="33"/>
      <c r="B290" s="33"/>
      <c r="C290" s="33"/>
      <c r="D290" s="33"/>
      <c r="E290" s="33"/>
      <c r="F290" s="33"/>
      <c r="G290" s="33"/>
      <c r="H290" s="33"/>
      <c r="I290" s="33"/>
      <c r="J290" s="33"/>
      <c r="K290" s="33"/>
      <c r="L290" s="33"/>
      <c r="M290" s="33"/>
      <c r="N290" s="563"/>
      <c r="O290" s="33"/>
      <c r="P290" s="33"/>
      <c r="Q290" s="33"/>
      <c r="R290" s="33"/>
      <c r="S290" s="33"/>
      <c r="T290" s="33"/>
      <c r="U290" s="33"/>
      <c r="V290" s="33"/>
      <c r="W290" s="33"/>
      <c r="X290" s="33"/>
      <c r="Y290" s="33"/>
      <c r="Z290" s="33"/>
      <c r="AA290" s="33"/>
      <c r="AB290" s="33"/>
    </row>
    <row r="291">
      <c r="A291" s="33"/>
      <c r="B291" s="33"/>
      <c r="C291" s="33"/>
      <c r="D291" s="33"/>
      <c r="E291" s="33"/>
      <c r="F291" s="33"/>
      <c r="G291" s="33"/>
      <c r="H291" s="33"/>
      <c r="I291" s="33"/>
      <c r="J291" s="33"/>
      <c r="K291" s="33"/>
      <c r="L291" s="33"/>
      <c r="M291" s="33"/>
      <c r="N291" s="563"/>
      <c r="O291" s="33"/>
      <c r="P291" s="33"/>
      <c r="Q291" s="33"/>
      <c r="R291" s="33"/>
      <c r="S291" s="33"/>
      <c r="T291" s="33"/>
      <c r="U291" s="33"/>
      <c r="V291" s="33"/>
      <c r="W291" s="33"/>
      <c r="X291" s="33"/>
      <c r="Y291" s="33"/>
      <c r="Z291" s="33"/>
      <c r="AA291" s="33"/>
      <c r="AB291" s="33"/>
    </row>
    <row r="292">
      <c r="A292" s="33"/>
      <c r="B292" s="33"/>
      <c r="C292" s="33"/>
      <c r="D292" s="33"/>
      <c r="E292" s="33"/>
      <c r="F292" s="33"/>
      <c r="G292" s="33"/>
      <c r="H292" s="33"/>
      <c r="I292" s="33"/>
      <c r="J292" s="33"/>
      <c r="K292" s="33"/>
      <c r="L292" s="33"/>
      <c r="M292" s="33"/>
      <c r="N292" s="563"/>
      <c r="O292" s="33"/>
      <c r="P292" s="33"/>
      <c r="Q292" s="33"/>
      <c r="R292" s="33"/>
      <c r="S292" s="33"/>
      <c r="T292" s="33"/>
      <c r="U292" s="33"/>
      <c r="V292" s="33"/>
      <c r="W292" s="33"/>
      <c r="X292" s="33"/>
      <c r="Y292" s="33"/>
      <c r="Z292" s="33"/>
      <c r="AA292" s="33"/>
      <c r="AB292" s="33"/>
    </row>
    <row r="293">
      <c r="A293" s="33"/>
      <c r="B293" s="33"/>
      <c r="C293" s="33"/>
      <c r="D293" s="33"/>
      <c r="E293" s="33"/>
      <c r="F293" s="33"/>
      <c r="G293" s="33"/>
      <c r="H293" s="33"/>
      <c r="I293" s="33"/>
      <c r="J293" s="33"/>
      <c r="K293" s="33"/>
      <c r="L293" s="33"/>
      <c r="M293" s="33"/>
      <c r="N293" s="563"/>
      <c r="O293" s="33"/>
      <c r="P293" s="33"/>
      <c r="Q293" s="33"/>
      <c r="R293" s="33"/>
      <c r="S293" s="33"/>
      <c r="T293" s="33"/>
      <c r="U293" s="33"/>
      <c r="V293" s="33"/>
      <c r="W293" s="33"/>
      <c r="X293" s="33"/>
      <c r="Y293" s="33"/>
      <c r="Z293" s="33"/>
      <c r="AA293" s="33"/>
      <c r="AB293" s="33"/>
    </row>
    <row r="294">
      <c r="A294" s="33"/>
      <c r="B294" s="33"/>
      <c r="C294" s="33"/>
      <c r="D294" s="33"/>
      <c r="E294" s="33"/>
      <c r="F294" s="33"/>
      <c r="G294" s="33"/>
      <c r="H294" s="33"/>
      <c r="I294" s="33"/>
      <c r="J294" s="33"/>
      <c r="K294" s="33"/>
      <c r="L294" s="33"/>
      <c r="M294" s="33"/>
      <c r="N294" s="563"/>
      <c r="O294" s="33"/>
      <c r="P294" s="33"/>
      <c r="Q294" s="33"/>
      <c r="R294" s="33"/>
      <c r="S294" s="33"/>
      <c r="T294" s="33"/>
      <c r="U294" s="33"/>
      <c r="V294" s="33"/>
      <c r="W294" s="33"/>
      <c r="X294" s="33"/>
      <c r="Y294" s="33"/>
      <c r="Z294" s="33"/>
      <c r="AA294" s="33"/>
      <c r="AB294" s="33"/>
    </row>
    <row r="295">
      <c r="A295" s="33"/>
      <c r="B295" s="33"/>
      <c r="C295" s="33"/>
      <c r="D295" s="33"/>
      <c r="E295" s="33"/>
      <c r="F295" s="33"/>
      <c r="G295" s="33"/>
      <c r="H295" s="33"/>
      <c r="I295" s="33"/>
      <c r="J295" s="33"/>
      <c r="K295" s="33"/>
      <c r="L295" s="33"/>
      <c r="M295" s="33"/>
      <c r="N295" s="563"/>
      <c r="O295" s="33"/>
      <c r="P295" s="33"/>
      <c r="Q295" s="33"/>
      <c r="R295" s="33"/>
      <c r="S295" s="33"/>
      <c r="T295" s="33"/>
      <c r="U295" s="33"/>
      <c r="V295" s="33"/>
      <c r="W295" s="33"/>
      <c r="X295" s="33"/>
      <c r="Y295" s="33"/>
      <c r="Z295" s="33"/>
      <c r="AA295" s="33"/>
      <c r="AB295" s="33"/>
    </row>
    <row r="296">
      <c r="A296" s="33"/>
      <c r="B296" s="33"/>
      <c r="C296" s="33"/>
      <c r="D296" s="33"/>
      <c r="E296" s="33"/>
      <c r="F296" s="33"/>
      <c r="G296" s="33"/>
      <c r="H296" s="33"/>
      <c r="I296" s="33"/>
      <c r="J296" s="33"/>
      <c r="K296" s="33"/>
      <c r="L296" s="33"/>
      <c r="M296" s="33"/>
      <c r="N296" s="563"/>
      <c r="O296" s="33"/>
      <c r="P296" s="33"/>
      <c r="Q296" s="33"/>
      <c r="R296" s="33"/>
      <c r="S296" s="33"/>
      <c r="T296" s="33"/>
      <c r="U296" s="33"/>
      <c r="V296" s="33"/>
      <c r="W296" s="33"/>
      <c r="X296" s="33"/>
      <c r="Y296" s="33"/>
      <c r="Z296" s="33"/>
      <c r="AA296" s="33"/>
      <c r="AB296" s="33"/>
    </row>
    <row r="297">
      <c r="A297" s="33"/>
      <c r="B297" s="33"/>
      <c r="C297" s="33"/>
      <c r="D297" s="33"/>
      <c r="E297" s="33"/>
      <c r="F297" s="33"/>
      <c r="G297" s="33"/>
      <c r="H297" s="33"/>
      <c r="I297" s="33"/>
      <c r="J297" s="33"/>
      <c r="K297" s="33"/>
      <c r="L297" s="33"/>
      <c r="M297" s="33"/>
      <c r="N297" s="563"/>
      <c r="O297" s="33"/>
      <c r="P297" s="33"/>
      <c r="Q297" s="33"/>
      <c r="R297" s="33"/>
      <c r="S297" s="33"/>
      <c r="T297" s="33"/>
      <c r="U297" s="33"/>
      <c r="V297" s="33"/>
      <c r="W297" s="33"/>
      <c r="X297" s="33"/>
      <c r="Y297" s="33"/>
      <c r="Z297" s="33"/>
      <c r="AA297" s="33"/>
      <c r="AB297" s="33"/>
    </row>
    <row r="298">
      <c r="A298" s="33"/>
      <c r="B298" s="33"/>
      <c r="C298" s="33"/>
      <c r="D298" s="33"/>
      <c r="E298" s="33"/>
      <c r="F298" s="33"/>
      <c r="G298" s="33"/>
      <c r="H298" s="33"/>
      <c r="I298" s="33"/>
      <c r="J298" s="33"/>
      <c r="K298" s="33"/>
      <c r="L298" s="33"/>
      <c r="M298" s="33"/>
      <c r="N298" s="563"/>
      <c r="O298" s="33"/>
      <c r="P298" s="33"/>
      <c r="Q298" s="33"/>
      <c r="R298" s="33"/>
      <c r="S298" s="33"/>
      <c r="T298" s="33"/>
      <c r="U298" s="33"/>
      <c r="V298" s="33"/>
      <c r="W298" s="33"/>
      <c r="X298" s="33"/>
      <c r="Y298" s="33"/>
      <c r="Z298" s="33"/>
      <c r="AA298" s="33"/>
      <c r="AB298" s="33"/>
    </row>
    <row r="299">
      <c r="A299" s="33"/>
      <c r="B299" s="33"/>
      <c r="C299" s="33"/>
      <c r="D299" s="33"/>
      <c r="E299" s="33"/>
      <c r="F299" s="33"/>
      <c r="G299" s="33"/>
      <c r="H299" s="33"/>
      <c r="I299" s="33"/>
      <c r="J299" s="33"/>
      <c r="K299" s="33"/>
      <c r="L299" s="33"/>
      <c r="M299" s="33"/>
      <c r="N299" s="563"/>
      <c r="O299" s="33"/>
      <c r="P299" s="33"/>
      <c r="Q299" s="33"/>
      <c r="R299" s="33"/>
      <c r="S299" s="33"/>
      <c r="T299" s="33"/>
      <c r="U299" s="33"/>
      <c r="V299" s="33"/>
      <c r="W299" s="33"/>
      <c r="X299" s="33"/>
      <c r="Y299" s="33"/>
      <c r="Z299" s="33"/>
      <c r="AA299" s="33"/>
      <c r="AB299" s="33"/>
    </row>
    <row r="300">
      <c r="A300" s="33"/>
      <c r="B300" s="33"/>
      <c r="C300" s="33"/>
      <c r="D300" s="33"/>
      <c r="E300" s="33"/>
      <c r="F300" s="33"/>
      <c r="G300" s="33"/>
      <c r="H300" s="33"/>
      <c r="I300" s="33"/>
      <c r="J300" s="33"/>
      <c r="K300" s="33"/>
      <c r="L300" s="33"/>
      <c r="M300" s="33"/>
      <c r="N300" s="563"/>
      <c r="O300" s="33"/>
      <c r="P300" s="33"/>
      <c r="Q300" s="33"/>
      <c r="R300" s="33"/>
      <c r="S300" s="33"/>
      <c r="T300" s="33"/>
      <c r="U300" s="33"/>
      <c r="V300" s="33"/>
      <c r="W300" s="33"/>
      <c r="X300" s="33"/>
      <c r="Y300" s="33"/>
      <c r="Z300" s="33"/>
      <c r="AA300" s="33"/>
      <c r="AB300" s="33"/>
    </row>
    <row r="301">
      <c r="A301" s="33"/>
      <c r="B301" s="33"/>
      <c r="C301" s="33"/>
      <c r="D301" s="33"/>
      <c r="E301" s="33"/>
      <c r="F301" s="33"/>
      <c r="G301" s="33"/>
      <c r="H301" s="33"/>
      <c r="I301" s="33"/>
      <c r="J301" s="33"/>
      <c r="K301" s="33"/>
      <c r="L301" s="33"/>
      <c r="M301" s="33"/>
      <c r="N301" s="563"/>
      <c r="O301" s="33"/>
      <c r="P301" s="33"/>
      <c r="Q301" s="33"/>
      <c r="R301" s="33"/>
      <c r="S301" s="33"/>
      <c r="T301" s="33"/>
      <c r="U301" s="33"/>
      <c r="V301" s="33"/>
      <c r="W301" s="33"/>
      <c r="X301" s="33"/>
      <c r="Y301" s="33"/>
      <c r="Z301" s="33"/>
      <c r="AA301" s="33"/>
      <c r="AB301" s="33"/>
    </row>
    <row r="302">
      <c r="A302" s="33"/>
      <c r="B302" s="33"/>
      <c r="C302" s="33"/>
      <c r="D302" s="33"/>
      <c r="E302" s="33"/>
      <c r="F302" s="33"/>
      <c r="G302" s="33"/>
      <c r="H302" s="33"/>
      <c r="I302" s="33"/>
      <c r="J302" s="33"/>
      <c r="K302" s="33"/>
      <c r="L302" s="33"/>
      <c r="M302" s="33"/>
      <c r="N302" s="563"/>
      <c r="O302" s="33"/>
      <c r="P302" s="33"/>
      <c r="Q302" s="33"/>
      <c r="R302" s="33"/>
      <c r="S302" s="33"/>
      <c r="T302" s="33"/>
      <c r="U302" s="33"/>
      <c r="V302" s="33"/>
      <c r="W302" s="33"/>
      <c r="X302" s="33"/>
      <c r="Y302" s="33"/>
      <c r="Z302" s="33"/>
      <c r="AA302" s="33"/>
      <c r="AB302" s="33"/>
    </row>
    <row r="303">
      <c r="A303" s="33"/>
      <c r="B303" s="33"/>
      <c r="C303" s="33"/>
      <c r="D303" s="33"/>
      <c r="E303" s="33"/>
      <c r="F303" s="33"/>
      <c r="G303" s="33"/>
      <c r="H303" s="33"/>
      <c r="I303" s="33"/>
      <c r="J303" s="33"/>
      <c r="K303" s="33"/>
      <c r="L303" s="33"/>
      <c r="M303" s="33"/>
      <c r="N303" s="563"/>
      <c r="O303" s="33"/>
      <c r="P303" s="33"/>
      <c r="Q303" s="33"/>
      <c r="R303" s="33"/>
      <c r="S303" s="33"/>
      <c r="T303" s="33"/>
      <c r="U303" s="33"/>
      <c r="V303" s="33"/>
      <c r="W303" s="33"/>
      <c r="X303" s="33"/>
      <c r="Y303" s="33"/>
      <c r="Z303" s="33"/>
      <c r="AA303" s="33"/>
      <c r="AB303" s="33"/>
    </row>
    <row r="304">
      <c r="A304" s="33"/>
      <c r="B304" s="33"/>
      <c r="C304" s="33"/>
      <c r="D304" s="33"/>
      <c r="E304" s="33"/>
      <c r="F304" s="33"/>
      <c r="G304" s="33"/>
      <c r="H304" s="33"/>
      <c r="I304" s="33"/>
      <c r="J304" s="33"/>
      <c r="K304" s="33"/>
      <c r="L304" s="33"/>
      <c r="M304" s="33"/>
      <c r="N304" s="563"/>
      <c r="O304" s="33"/>
      <c r="P304" s="33"/>
      <c r="Q304" s="33"/>
      <c r="R304" s="33"/>
      <c r="S304" s="33"/>
      <c r="T304" s="33"/>
      <c r="U304" s="33"/>
      <c r="V304" s="33"/>
      <c r="W304" s="33"/>
      <c r="X304" s="33"/>
      <c r="Y304" s="33"/>
      <c r="Z304" s="33"/>
      <c r="AA304" s="33"/>
      <c r="AB304" s="33"/>
    </row>
    <row r="305">
      <c r="A305" s="33"/>
      <c r="B305" s="33"/>
      <c r="C305" s="33"/>
      <c r="D305" s="33"/>
      <c r="E305" s="33"/>
      <c r="F305" s="33"/>
      <c r="G305" s="33"/>
      <c r="H305" s="33"/>
      <c r="I305" s="33"/>
      <c r="J305" s="33"/>
      <c r="K305" s="33"/>
      <c r="L305" s="33"/>
      <c r="M305" s="33"/>
      <c r="N305" s="563"/>
      <c r="O305" s="33"/>
      <c r="P305" s="33"/>
      <c r="Q305" s="33"/>
      <c r="R305" s="33"/>
      <c r="S305" s="33"/>
      <c r="T305" s="33"/>
      <c r="U305" s="33"/>
      <c r="V305" s="33"/>
      <c r="W305" s="33"/>
      <c r="X305" s="33"/>
      <c r="Y305" s="33"/>
      <c r="Z305" s="33"/>
      <c r="AA305" s="33"/>
      <c r="AB305" s="33"/>
    </row>
    <row r="306">
      <c r="A306" s="33"/>
      <c r="B306" s="33"/>
      <c r="C306" s="33"/>
      <c r="D306" s="33"/>
      <c r="E306" s="33"/>
      <c r="F306" s="33"/>
      <c r="G306" s="33"/>
      <c r="H306" s="33"/>
      <c r="I306" s="33"/>
      <c r="J306" s="33"/>
      <c r="K306" s="33"/>
      <c r="L306" s="33"/>
      <c r="M306" s="33"/>
      <c r="N306" s="563"/>
      <c r="O306" s="33"/>
      <c r="P306" s="33"/>
      <c r="Q306" s="33"/>
      <c r="R306" s="33"/>
      <c r="S306" s="33"/>
      <c r="T306" s="33"/>
      <c r="U306" s="33"/>
      <c r="V306" s="33"/>
      <c r="W306" s="33"/>
      <c r="X306" s="33"/>
      <c r="Y306" s="33"/>
      <c r="Z306" s="33"/>
      <c r="AA306" s="33"/>
      <c r="AB306" s="33"/>
    </row>
    <row r="307">
      <c r="A307" s="33"/>
      <c r="B307" s="33"/>
      <c r="C307" s="33"/>
      <c r="D307" s="33"/>
      <c r="E307" s="33"/>
      <c r="F307" s="33"/>
      <c r="G307" s="33"/>
      <c r="H307" s="33"/>
      <c r="I307" s="33"/>
      <c r="J307" s="33"/>
      <c r="K307" s="33"/>
      <c r="L307" s="33"/>
      <c r="M307" s="33"/>
      <c r="N307" s="563"/>
      <c r="O307" s="33"/>
      <c r="P307" s="33"/>
      <c r="Q307" s="33"/>
      <c r="R307" s="33"/>
      <c r="S307" s="33"/>
      <c r="T307" s="33"/>
      <c r="U307" s="33"/>
      <c r="V307" s="33"/>
      <c r="W307" s="33"/>
      <c r="X307" s="33"/>
      <c r="Y307" s="33"/>
      <c r="Z307" s="33"/>
      <c r="AA307" s="33"/>
      <c r="AB307" s="33"/>
    </row>
    <row r="308">
      <c r="A308" s="33"/>
      <c r="B308" s="33"/>
      <c r="C308" s="33"/>
      <c r="D308" s="33"/>
      <c r="E308" s="33"/>
      <c r="F308" s="33"/>
      <c r="G308" s="33"/>
      <c r="H308" s="33"/>
      <c r="I308" s="33"/>
      <c r="J308" s="33"/>
      <c r="K308" s="33"/>
      <c r="L308" s="33"/>
      <c r="M308" s="33"/>
      <c r="N308" s="563"/>
      <c r="O308" s="33"/>
      <c r="P308" s="33"/>
      <c r="Q308" s="33"/>
      <c r="R308" s="33"/>
      <c r="S308" s="33"/>
      <c r="T308" s="33"/>
      <c r="U308" s="33"/>
      <c r="V308" s="33"/>
      <c r="W308" s="33"/>
      <c r="X308" s="33"/>
      <c r="Y308" s="33"/>
      <c r="Z308" s="33"/>
      <c r="AA308" s="33"/>
      <c r="AB308" s="33"/>
    </row>
    <row r="309">
      <c r="A309" s="33"/>
      <c r="B309" s="33"/>
      <c r="C309" s="33"/>
      <c r="D309" s="33"/>
      <c r="E309" s="33"/>
      <c r="F309" s="33"/>
      <c r="G309" s="33"/>
      <c r="H309" s="33"/>
      <c r="I309" s="33"/>
      <c r="J309" s="33"/>
      <c r="K309" s="33"/>
      <c r="L309" s="33"/>
      <c r="M309" s="33"/>
      <c r="N309" s="563"/>
      <c r="O309" s="33"/>
      <c r="P309" s="33"/>
      <c r="Q309" s="33"/>
      <c r="R309" s="33"/>
      <c r="S309" s="33"/>
      <c r="T309" s="33"/>
      <c r="U309" s="33"/>
      <c r="V309" s="33"/>
      <c r="W309" s="33"/>
      <c r="X309" s="33"/>
      <c r="Y309" s="33"/>
      <c r="Z309" s="33"/>
      <c r="AA309" s="33"/>
      <c r="AB309" s="33"/>
    </row>
    <row r="310">
      <c r="A310" s="33"/>
      <c r="B310" s="33"/>
      <c r="C310" s="33"/>
      <c r="D310" s="33"/>
      <c r="E310" s="33"/>
      <c r="F310" s="33"/>
      <c r="G310" s="33"/>
      <c r="H310" s="33"/>
      <c r="I310" s="33"/>
      <c r="J310" s="33"/>
      <c r="K310" s="33"/>
      <c r="L310" s="33"/>
      <c r="M310" s="33"/>
      <c r="N310" s="563"/>
      <c r="O310" s="33"/>
      <c r="P310" s="33"/>
      <c r="Q310" s="33"/>
      <c r="R310" s="33"/>
      <c r="S310" s="33"/>
      <c r="T310" s="33"/>
      <c r="U310" s="33"/>
      <c r="V310" s="33"/>
      <c r="W310" s="33"/>
      <c r="X310" s="33"/>
      <c r="Y310" s="33"/>
      <c r="Z310" s="33"/>
      <c r="AA310" s="33"/>
      <c r="AB310" s="33"/>
    </row>
    <row r="311">
      <c r="A311" s="33"/>
      <c r="B311" s="33"/>
      <c r="C311" s="33"/>
      <c r="D311" s="33"/>
      <c r="E311" s="33"/>
      <c r="F311" s="33"/>
      <c r="G311" s="33"/>
      <c r="H311" s="33"/>
      <c r="I311" s="33"/>
      <c r="J311" s="33"/>
      <c r="K311" s="33"/>
      <c r="L311" s="33"/>
      <c r="M311" s="33"/>
      <c r="N311" s="563"/>
      <c r="O311" s="33"/>
      <c r="P311" s="33"/>
      <c r="Q311" s="33"/>
      <c r="R311" s="33"/>
      <c r="S311" s="33"/>
      <c r="T311" s="33"/>
      <c r="U311" s="33"/>
      <c r="V311" s="33"/>
      <c r="W311" s="33"/>
      <c r="X311" s="33"/>
      <c r="Y311" s="33"/>
      <c r="Z311" s="33"/>
      <c r="AA311" s="33"/>
      <c r="AB311" s="33"/>
    </row>
    <row r="312">
      <c r="A312" s="33"/>
      <c r="B312" s="33"/>
      <c r="C312" s="33"/>
      <c r="D312" s="33"/>
      <c r="E312" s="33"/>
      <c r="F312" s="33"/>
      <c r="G312" s="33"/>
      <c r="H312" s="33"/>
      <c r="I312" s="33"/>
      <c r="J312" s="33"/>
      <c r="K312" s="33"/>
      <c r="L312" s="33"/>
      <c r="M312" s="33"/>
      <c r="N312" s="563"/>
      <c r="O312" s="33"/>
      <c r="P312" s="33"/>
      <c r="Q312" s="33"/>
      <c r="R312" s="33"/>
      <c r="S312" s="33"/>
      <c r="T312" s="33"/>
      <c r="U312" s="33"/>
      <c r="V312" s="33"/>
      <c r="W312" s="33"/>
      <c r="X312" s="33"/>
      <c r="Y312" s="33"/>
      <c r="Z312" s="33"/>
      <c r="AA312" s="33"/>
      <c r="AB312" s="33"/>
    </row>
    <row r="313">
      <c r="A313" s="33"/>
      <c r="B313" s="33"/>
      <c r="C313" s="33"/>
      <c r="D313" s="33"/>
      <c r="E313" s="33"/>
      <c r="F313" s="33"/>
      <c r="G313" s="33"/>
      <c r="H313" s="33"/>
      <c r="I313" s="33"/>
      <c r="J313" s="33"/>
      <c r="K313" s="33"/>
      <c r="L313" s="33"/>
      <c r="M313" s="33"/>
      <c r="N313" s="563"/>
      <c r="O313" s="33"/>
      <c r="P313" s="33"/>
      <c r="Q313" s="33"/>
      <c r="R313" s="33"/>
      <c r="S313" s="33"/>
      <c r="T313" s="33"/>
      <c r="U313" s="33"/>
      <c r="V313" s="33"/>
      <c r="W313" s="33"/>
      <c r="X313" s="33"/>
      <c r="Y313" s="33"/>
      <c r="Z313" s="33"/>
      <c r="AA313" s="33"/>
      <c r="AB313" s="33"/>
    </row>
    <row r="314">
      <c r="A314" s="33"/>
      <c r="B314" s="33"/>
      <c r="C314" s="33"/>
      <c r="D314" s="33"/>
      <c r="E314" s="33"/>
      <c r="F314" s="33"/>
      <c r="G314" s="33"/>
      <c r="H314" s="33"/>
      <c r="I314" s="33"/>
      <c r="J314" s="33"/>
      <c r="K314" s="33"/>
      <c r="L314" s="33"/>
      <c r="M314" s="33"/>
      <c r="N314" s="563"/>
      <c r="O314" s="33"/>
      <c r="P314" s="33"/>
      <c r="Q314" s="33"/>
      <c r="R314" s="33"/>
      <c r="S314" s="33"/>
      <c r="T314" s="33"/>
      <c r="U314" s="33"/>
      <c r="V314" s="33"/>
      <c r="W314" s="33"/>
      <c r="X314" s="33"/>
      <c r="Y314" s="33"/>
      <c r="Z314" s="33"/>
      <c r="AA314" s="33"/>
      <c r="AB314" s="33"/>
    </row>
    <row r="315">
      <c r="A315" s="33"/>
      <c r="B315" s="33"/>
      <c r="C315" s="33"/>
      <c r="D315" s="33"/>
      <c r="E315" s="33"/>
      <c r="F315" s="33"/>
      <c r="G315" s="33"/>
      <c r="H315" s="33"/>
      <c r="I315" s="33"/>
      <c r="J315" s="33"/>
      <c r="K315" s="33"/>
      <c r="L315" s="33"/>
      <c r="M315" s="33"/>
      <c r="N315" s="563"/>
      <c r="O315" s="33"/>
      <c r="P315" s="33"/>
      <c r="Q315" s="33"/>
      <c r="R315" s="33"/>
      <c r="S315" s="33"/>
      <c r="T315" s="33"/>
      <c r="U315" s="33"/>
      <c r="V315" s="33"/>
      <c r="W315" s="33"/>
      <c r="X315" s="33"/>
      <c r="Y315" s="33"/>
      <c r="Z315" s="33"/>
      <c r="AA315" s="33"/>
      <c r="AB315" s="33"/>
    </row>
    <row r="316">
      <c r="A316" s="33"/>
      <c r="B316" s="33"/>
      <c r="C316" s="33"/>
      <c r="D316" s="33"/>
      <c r="E316" s="33"/>
      <c r="F316" s="33"/>
      <c r="G316" s="33"/>
      <c r="H316" s="33"/>
      <c r="I316" s="33"/>
      <c r="J316" s="33"/>
      <c r="K316" s="33"/>
      <c r="L316" s="33"/>
      <c r="M316" s="33"/>
      <c r="N316" s="563"/>
      <c r="O316" s="33"/>
      <c r="P316" s="33"/>
      <c r="Q316" s="33"/>
      <c r="R316" s="33"/>
      <c r="S316" s="33"/>
      <c r="T316" s="33"/>
      <c r="U316" s="33"/>
      <c r="V316" s="33"/>
      <c r="W316" s="33"/>
      <c r="X316" s="33"/>
      <c r="Y316" s="33"/>
      <c r="Z316" s="33"/>
      <c r="AA316" s="33"/>
      <c r="AB316" s="33"/>
    </row>
    <row r="317">
      <c r="A317" s="33"/>
      <c r="B317" s="33"/>
      <c r="C317" s="33"/>
      <c r="D317" s="33"/>
      <c r="E317" s="33"/>
      <c r="F317" s="33"/>
      <c r="G317" s="33"/>
      <c r="H317" s="33"/>
      <c r="I317" s="33"/>
      <c r="J317" s="33"/>
      <c r="K317" s="33"/>
      <c r="L317" s="33"/>
      <c r="M317" s="33"/>
      <c r="N317" s="563"/>
      <c r="O317" s="33"/>
      <c r="P317" s="33"/>
      <c r="Q317" s="33"/>
      <c r="R317" s="33"/>
      <c r="S317" s="33"/>
      <c r="T317" s="33"/>
      <c r="U317" s="33"/>
      <c r="V317" s="33"/>
      <c r="W317" s="33"/>
      <c r="X317" s="33"/>
      <c r="Y317" s="33"/>
      <c r="Z317" s="33"/>
      <c r="AA317" s="33"/>
      <c r="AB317" s="33"/>
    </row>
    <row r="318">
      <c r="A318" s="33"/>
      <c r="B318" s="33"/>
      <c r="C318" s="33"/>
      <c r="D318" s="33"/>
      <c r="E318" s="33"/>
      <c r="F318" s="33"/>
      <c r="G318" s="33"/>
      <c r="H318" s="33"/>
      <c r="I318" s="33"/>
      <c r="J318" s="33"/>
      <c r="K318" s="33"/>
      <c r="L318" s="33"/>
      <c r="M318" s="33"/>
      <c r="N318" s="563"/>
      <c r="O318" s="33"/>
      <c r="P318" s="33"/>
      <c r="Q318" s="33"/>
      <c r="R318" s="33"/>
      <c r="S318" s="33"/>
      <c r="T318" s="33"/>
      <c r="U318" s="33"/>
      <c r="V318" s="33"/>
      <c r="W318" s="33"/>
      <c r="X318" s="33"/>
      <c r="Y318" s="33"/>
      <c r="Z318" s="33"/>
      <c r="AA318" s="33"/>
      <c r="AB318" s="33"/>
    </row>
    <row r="319">
      <c r="A319" s="33"/>
      <c r="B319" s="33"/>
      <c r="C319" s="33"/>
      <c r="D319" s="33"/>
      <c r="E319" s="33"/>
      <c r="F319" s="33"/>
      <c r="G319" s="33"/>
      <c r="H319" s="33"/>
      <c r="I319" s="33"/>
      <c r="J319" s="33"/>
      <c r="K319" s="33"/>
      <c r="L319" s="33"/>
      <c r="M319" s="33"/>
      <c r="N319" s="563"/>
      <c r="O319" s="33"/>
      <c r="P319" s="33"/>
      <c r="Q319" s="33"/>
      <c r="R319" s="33"/>
      <c r="S319" s="33"/>
      <c r="T319" s="33"/>
      <c r="U319" s="33"/>
      <c r="V319" s="33"/>
      <c r="W319" s="33"/>
      <c r="X319" s="33"/>
      <c r="Y319" s="33"/>
      <c r="Z319" s="33"/>
      <c r="AA319" s="33"/>
      <c r="AB319" s="33"/>
    </row>
    <row r="320">
      <c r="A320" s="33"/>
      <c r="B320" s="33"/>
      <c r="C320" s="33"/>
      <c r="D320" s="33"/>
      <c r="E320" s="33"/>
      <c r="F320" s="33"/>
      <c r="G320" s="33"/>
      <c r="H320" s="33"/>
      <c r="I320" s="33"/>
      <c r="J320" s="33"/>
      <c r="K320" s="33"/>
      <c r="L320" s="33"/>
      <c r="M320" s="33"/>
      <c r="N320" s="563"/>
      <c r="O320" s="33"/>
      <c r="P320" s="33"/>
      <c r="Q320" s="33"/>
      <c r="R320" s="33"/>
      <c r="S320" s="33"/>
      <c r="T320" s="33"/>
      <c r="U320" s="33"/>
      <c r="V320" s="33"/>
      <c r="W320" s="33"/>
      <c r="X320" s="33"/>
      <c r="Y320" s="33"/>
      <c r="Z320" s="33"/>
      <c r="AA320" s="33"/>
      <c r="AB320" s="33"/>
    </row>
    <row r="321">
      <c r="A321" s="33"/>
      <c r="B321" s="33"/>
      <c r="C321" s="33"/>
      <c r="D321" s="33"/>
      <c r="E321" s="33"/>
      <c r="F321" s="33"/>
      <c r="G321" s="33"/>
      <c r="H321" s="33"/>
      <c r="I321" s="33"/>
      <c r="J321" s="33"/>
      <c r="K321" s="33"/>
      <c r="L321" s="33"/>
      <c r="M321" s="33"/>
      <c r="N321" s="563"/>
      <c r="O321" s="33"/>
      <c r="P321" s="33"/>
      <c r="Q321" s="33"/>
      <c r="R321" s="33"/>
      <c r="S321" s="33"/>
      <c r="T321" s="33"/>
      <c r="U321" s="33"/>
      <c r="V321" s="33"/>
      <c r="W321" s="33"/>
      <c r="X321" s="33"/>
      <c r="Y321" s="33"/>
      <c r="Z321" s="33"/>
      <c r="AA321" s="33"/>
      <c r="AB321" s="33"/>
    </row>
    <row r="322">
      <c r="A322" s="33"/>
      <c r="B322" s="33"/>
      <c r="C322" s="33"/>
      <c r="D322" s="33"/>
      <c r="E322" s="33"/>
      <c r="F322" s="33"/>
      <c r="G322" s="33"/>
      <c r="H322" s="33"/>
      <c r="I322" s="33"/>
      <c r="J322" s="33"/>
      <c r="K322" s="33"/>
      <c r="L322" s="33"/>
      <c r="M322" s="33"/>
      <c r="N322" s="563"/>
      <c r="O322" s="33"/>
      <c r="P322" s="33"/>
      <c r="Q322" s="33"/>
      <c r="R322" s="33"/>
      <c r="S322" s="33"/>
      <c r="T322" s="33"/>
      <c r="U322" s="33"/>
      <c r="V322" s="33"/>
      <c r="W322" s="33"/>
      <c r="X322" s="33"/>
      <c r="Y322" s="33"/>
      <c r="Z322" s="33"/>
      <c r="AA322" s="33"/>
      <c r="AB322" s="33"/>
    </row>
    <row r="323">
      <c r="A323" s="33"/>
      <c r="B323" s="33"/>
      <c r="C323" s="33"/>
      <c r="D323" s="33"/>
      <c r="E323" s="33"/>
      <c r="F323" s="33"/>
      <c r="G323" s="33"/>
      <c r="H323" s="33"/>
      <c r="I323" s="33"/>
      <c r="J323" s="33"/>
      <c r="K323" s="33"/>
      <c r="L323" s="33"/>
      <c r="M323" s="33"/>
      <c r="N323" s="563"/>
      <c r="O323" s="33"/>
      <c r="P323" s="33"/>
      <c r="Q323" s="33"/>
      <c r="R323" s="33"/>
      <c r="S323" s="33"/>
      <c r="T323" s="33"/>
      <c r="U323" s="33"/>
      <c r="V323" s="33"/>
      <c r="W323" s="33"/>
      <c r="X323" s="33"/>
      <c r="Y323" s="33"/>
      <c r="Z323" s="33"/>
      <c r="AA323" s="33"/>
      <c r="AB323" s="33"/>
    </row>
    <row r="324">
      <c r="A324" s="33"/>
      <c r="B324" s="33"/>
      <c r="C324" s="33"/>
      <c r="D324" s="33"/>
      <c r="E324" s="33"/>
      <c r="F324" s="33"/>
      <c r="G324" s="33"/>
      <c r="H324" s="33"/>
      <c r="I324" s="33"/>
      <c r="J324" s="33"/>
      <c r="K324" s="33"/>
      <c r="L324" s="33"/>
      <c r="M324" s="33"/>
      <c r="N324" s="563"/>
      <c r="O324" s="33"/>
      <c r="P324" s="33"/>
      <c r="Q324" s="33"/>
      <c r="R324" s="33"/>
      <c r="S324" s="33"/>
      <c r="T324" s="33"/>
      <c r="U324" s="33"/>
      <c r="V324" s="33"/>
      <c r="W324" s="33"/>
      <c r="X324" s="33"/>
      <c r="Y324" s="33"/>
      <c r="Z324" s="33"/>
      <c r="AA324" s="33"/>
      <c r="AB324" s="33"/>
    </row>
    <row r="325">
      <c r="A325" s="33"/>
      <c r="B325" s="33"/>
      <c r="C325" s="33"/>
      <c r="D325" s="33"/>
      <c r="E325" s="33"/>
      <c r="F325" s="33"/>
      <c r="G325" s="33"/>
      <c r="H325" s="33"/>
      <c r="I325" s="33"/>
      <c r="J325" s="33"/>
      <c r="K325" s="33"/>
      <c r="L325" s="33"/>
      <c r="M325" s="33"/>
      <c r="N325" s="563"/>
      <c r="O325" s="33"/>
      <c r="P325" s="33"/>
      <c r="Q325" s="33"/>
      <c r="R325" s="33"/>
      <c r="S325" s="33"/>
      <c r="T325" s="33"/>
      <c r="U325" s="33"/>
      <c r="V325" s="33"/>
      <c r="W325" s="33"/>
      <c r="X325" s="33"/>
      <c r="Y325" s="33"/>
      <c r="Z325" s="33"/>
      <c r="AA325" s="33"/>
      <c r="AB325" s="33"/>
    </row>
    <row r="326">
      <c r="A326" s="33"/>
      <c r="B326" s="33"/>
      <c r="C326" s="33"/>
      <c r="D326" s="33"/>
      <c r="E326" s="33"/>
      <c r="F326" s="33"/>
      <c r="G326" s="33"/>
      <c r="H326" s="33"/>
      <c r="I326" s="33"/>
      <c r="J326" s="33"/>
      <c r="K326" s="33"/>
      <c r="L326" s="33"/>
      <c r="M326" s="33"/>
      <c r="N326" s="563"/>
      <c r="O326" s="33"/>
      <c r="P326" s="33"/>
      <c r="Q326" s="33"/>
      <c r="R326" s="33"/>
      <c r="S326" s="33"/>
      <c r="T326" s="33"/>
      <c r="U326" s="33"/>
      <c r="V326" s="33"/>
      <c r="W326" s="33"/>
      <c r="X326" s="33"/>
      <c r="Y326" s="33"/>
      <c r="Z326" s="33"/>
      <c r="AA326" s="33"/>
      <c r="AB326" s="33"/>
    </row>
    <row r="327">
      <c r="A327" s="33"/>
      <c r="B327" s="33"/>
      <c r="C327" s="33"/>
      <c r="D327" s="33"/>
      <c r="E327" s="33"/>
      <c r="F327" s="33"/>
      <c r="G327" s="33"/>
      <c r="H327" s="33"/>
      <c r="I327" s="33"/>
      <c r="J327" s="33"/>
      <c r="K327" s="33"/>
      <c r="L327" s="33"/>
      <c r="M327" s="33"/>
      <c r="N327" s="563"/>
      <c r="O327" s="33"/>
      <c r="P327" s="33"/>
      <c r="Q327" s="33"/>
      <c r="R327" s="33"/>
      <c r="S327" s="33"/>
      <c r="T327" s="33"/>
      <c r="U327" s="33"/>
      <c r="V327" s="33"/>
      <c r="W327" s="33"/>
      <c r="X327" s="33"/>
      <c r="Y327" s="33"/>
      <c r="Z327" s="33"/>
      <c r="AA327" s="33"/>
      <c r="AB327" s="33"/>
    </row>
    <row r="328">
      <c r="A328" s="33"/>
      <c r="B328" s="33"/>
      <c r="C328" s="33"/>
      <c r="D328" s="33"/>
      <c r="E328" s="33"/>
      <c r="F328" s="33"/>
      <c r="G328" s="33"/>
      <c r="H328" s="33"/>
      <c r="I328" s="33"/>
      <c r="J328" s="33"/>
      <c r="K328" s="33"/>
      <c r="L328" s="33"/>
      <c r="M328" s="33"/>
      <c r="N328" s="563"/>
      <c r="O328" s="33"/>
      <c r="P328" s="33"/>
      <c r="Q328" s="33"/>
      <c r="R328" s="33"/>
      <c r="S328" s="33"/>
      <c r="T328" s="33"/>
      <c r="U328" s="33"/>
      <c r="V328" s="33"/>
      <c r="W328" s="33"/>
      <c r="X328" s="33"/>
      <c r="Y328" s="33"/>
      <c r="Z328" s="33"/>
      <c r="AA328" s="33"/>
      <c r="AB328" s="33"/>
    </row>
    <row r="329">
      <c r="A329" s="33"/>
      <c r="B329" s="33"/>
      <c r="C329" s="33"/>
      <c r="D329" s="33"/>
      <c r="E329" s="33"/>
      <c r="F329" s="33"/>
      <c r="G329" s="33"/>
      <c r="H329" s="33"/>
      <c r="I329" s="33"/>
      <c r="J329" s="33"/>
      <c r="K329" s="33"/>
      <c r="L329" s="33"/>
      <c r="M329" s="33"/>
      <c r="N329" s="563"/>
      <c r="O329" s="33"/>
      <c r="P329" s="33"/>
      <c r="Q329" s="33"/>
      <c r="R329" s="33"/>
      <c r="S329" s="33"/>
      <c r="T329" s="33"/>
      <c r="U329" s="33"/>
      <c r="V329" s="33"/>
      <c r="W329" s="33"/>
      <c r="X329" s="33"/>
      <c r="Y329" s="33"/>
      <c r="Z329" s="33"/>
      <c r="AA329" s="33"/>
      <c r="AB329" s="33"/>
    </row>
    <row r="330">
      <c r="A330" s="33"/>
      <c r="B330" s="33"/>
      <c r="C330" s="33"/>
      <c r="D330" s="33"/>
      <c r="E330" s="33"/>
      <c r="F330" s="33"/>
      <c r="G330" s="33"/>
      <c r="H330" s="33"/>
      <c r="I330" s="33"/>
      <c r="J330" s="33"/>
      <c r="K330" s="33"/>
      <c r="L330" s="33"/>
      <c r="M330" s="33"/>
      <c r="N330" s="563"/>
      <c r="O330" s="33"/>
      <c r="P330" s="33"/>
      <c r="Q330" s="33"/>
      <c r="R330" s="33"/>
      <c r="S330" s="33"/>
      <c r="T330" s="33"/>
      <c r="U330" s="33"/>
      <c r="V330" s="33"/>
      <c r="W330" s="33"/>
      <c r="X330" s="33"/>
      <c r="Y330" s="33"/>
      <c r="Z330" s="33"/>
      <c r="AA330" s="33"/>
      <c r="AB330" s="33"/>
    </row>
    <row r="331">
      <c r="A331" s="33"/>
      <c r="B331" s="33"/>
      <c r="C331" s="33"/>
      <c r="D331" s="33"/>
      <c r="E331" s="33"/>
      <c r="F331" s="33"/>
      <c r="G331" s="33"/>
      <c r="H331" s="33"/>
      <c r="I331" s="33"/>
      <c r="J331" s="33"/>
      <c r="K331" s="33"/>
      <c r="L331" s="33"/>
      <c r="M331" s="33"/>
      <c r="N331" s="563"/>
      <c r="O331" s="33"/>
      <c r="P331" s="33"/>
      <c r="Q331" s="33"/>
      <c r="R331" s="33"/>
      <c r="S331" s="33"/>
      <c r="T331" s="33"/>
      <c r="U331" s="33"/>
      <c r="V331" s="33"/>
      <c r="W331" s="33"/>
      <c r="X331" s="33"/>
      <c r="Y331" s="33"/>
      <c r="Z331" s="33"/>
      <c r="AA331" s="33"/>
      <c r="AB331" s="33"/>
    </row>
    <row r="332">
      <c r="A332" s="33"/>
      <c r="B332" s="33"/>
      <c r="C332" s="33"/>
      <c r="D332" s="33"/>
      <c r="E332" s="33"/>
      <c r="F332" s="33"/>
      <c r="G332" s="33"/>
      <c r="H332" s="33"/>
      <c r="I332" s="33"/>
      <c r="J332" s="33"/>
      <c r="K332" s="33"/>
      <c r="L332" s="33"/>
      <c r="M332" s="33"/>
      <c r="N332" s="563"/>
      <c r="O332" s="33"/>
      <c r="P332" s="33"/>
      <c r="Q332" s="33"/>
      <c r="R332" s="33"/>
      <c r="S332" s="33"/>
      <c r="T332" s="33"/>
      <c r="U332" s="33"/>
      <c r="V332" s="33"/>
      <c r="W332" s="33"/>
      <c r="X332" s="33"/>
      <c r="Y332" s="33"/>
      <c r="Z332" s="33"/>
      <c r="AA332" s="33"/>
      <c r="AB332" s="33"/>
    </row>
    <row r="333">
      <c r="A333" s="33"/>
      <c r="B333" s="33"/>
      <c r="C333" s="33"/>
      <c r="D333" s="33"/>
      <c r="E333" s="33"/>
      <c r="F333" s="33"/>
      <c r="G333" s="33"/>
      <c r="H333" s="33"/>
      <c r="I333" s="33"/>
      <c r="J333" s="33"/>
      <c r="K333" s="33"/>
      <c r="L333" s="33"/>
      <c r="M333" s="33"/>
      <c r="N333" s="563"/>
      <c r="O333" s="33"/>
      <c r="P333" s="33"/>
      <c r="Q333" s="33"/>
      <c r="R333" s="33"/>
      <c r="S333" s="33"/>
      <c r="T333" s="33"/>
      <c r="U333" s="33"/>
      <c r="V333" s="33"/>
      <c r="W333" s="33"/>
      <c r="X333" s="33"/>
      <c r="Y333" s="33"/>
      <c r="Z333" s="33"/>
      <c r="AA333" s="33"/>
      <c r="AB333" s="33"/>
    </row>
    <row r="334">
      <c r="A334" s="33"/>
      <c r="B334" s="33"/>
      <c r="C334" s="33"/>
      <c r="D334" s="33"/>
      <c r="E334" s="33"/>
      <c r="F334" s="33"/>
      <c r="G334" s="33"/>
      <c r="H334" s="33"/>
      <c r="I334" s="33"/>
      <c r="J334" s="33"/>
      <c r="K334" s="33"/>
      <c r="L334" s="33"/>
      <c r="M334" s="33"/>
      <c r="N334" s="563"/>
      <c r="O334" s="33"/>
      <c r="P334" s="33"/>
      <c r="Q334" s="33"/>
      <c r="R334" s="33"/>
      <c r="S334" s="33"/>
      <c r="T334" s="33"/>
      <c r="U334" s="33"/>
      <c r="V334" s="33"/>
      <c r="W334" s="33"/>
      <c r="X334" s="33"/>
      <c r="Y334" s="33"/>
      <c r="Z334" s="33"/>
      <c r="AA334" s="33"/>
      <c r="AB334" s="33"/>
    </row>
    <row r="335">
      <c r="A335" s="33"/>
      <c r="B335" s="33"/>
      <c r="C335" s="33"/>
      <c r="D335" s="33"/>
      <c r="E335" s="33"/>
      <c r="F335" s="33"/>
      <c r="G335" s="33"/>
      <c r="H335" s="33"/>
      <c r="I335" s="33"/>
      <c r="J335" s="33"/>
      <c r="K335" s="33"/>
      <c r="L335" s="33"/>
      <c r="M335" s="33"/>
      <c r="N335" s="563"/>
      <c r="O335" s="33"/>
      <c r="P335" s="33"/>
      <c r="Q335" s="33"/>
      <c r="R335" s="33"/>
      <c r="S335" s="33"/>
      <c r="T335" s="33"/>
      <c r="U335" s="33"/>
      <c r="V335" s="33"/>
      <c r="W335" s="33"/>
      <c r="X335" s="33"/>
      <c r="Y335" s="33"/>
      <c r="Z335" s="33"/>
      <c r="AA335" s="33"/>
      <c r="AB335" s="33"/>
    </row>
    <row r="336">
      <c r="A336" s="33"/>
      <c r="B336" s="33"/>
      <c r="C336" s="33"/>
      <c r="D336" s="33"/>
      <c r="E336" s="33"/>
      <c r="F336" s="33"/>
      <c r="G336" s="33"/>
      <c r="H336" s="33"/>
      <c r="I336" s="33"/>
      <c r="J336" s="33"/>
      <c r="K336" s="33"/>
      <c r="L336" s="33"/>
      <c r="M336" s="33"/>
      <c r="N336" s="563"/>
      <c r="O336" s="33"/>
      <c r="P336" s="33"/>
      <c r="Q336" s="33"/>
      <c r="R336" s="33"/>
      <c r="S336" s="33"/>
      <c r="T336" s="33"/>
      <c r="U336" s="33"/>
      <c r="V336" s="33"/>
      <c r="W336" s="33"/>
      <c r="X336" s="33"/>
      <c r="Y336" s="33"/>
      <c r="Z336" s="33"/>
      <c r="AA336" s="33"/>
      <c r="AB336" s="33"/>
    </row>
    <row r="337">
      <c r="A337" s="33"/>
      <c r="B337" s="33"/>
      <c r="C337" s="33"/>
      <c r="D337" s="33"/>
      <c r="E337" s="33"/>
      <c r="F337" s="33"/>
      <c r="G337" s="33"/>
      <c r="H337" s="33"/>
      <c r="I337" s="33"/>
      <c r="J337" s="33"/>
      <c r="K337" s="33"/>
      <c r="L337" s="33"/>
      <c r="M337" s="33"/>
      <c r="N337" s="563"/>
      <c r="O337" s="33"/>
      <c r="P337" s="33"/>
      <c r="Q337" s="33"/>
      <c r="R337" s="33"/>
      <c r="S337" s="33"/>
      <c r="T337" s="33"/>
      <c r="U337" s="33"/>
      <c r="V337" s="33"/>
      <c r="W337" s="33"/>
      <c r="X337" s="33"/>
      <c r="Y337" s="33"/>
      <c r="Z337" s="33"/>
      <c r="AA337" s="33"/>
      <c r="AB337" s="33"/>
    </row>
    <row r="338">
      <c r="A338" s="33"/>
      <c r="B338" s="33"/>
      <c r="C338" s="33"/>
      <c r="D338" s="33"/>
      <c r="E338" s="33"/>
      <c r="F338" s="33"/>
      <c r="G338" s="33"/>
      <c r="H338" s="33"/>
      <c r="I338" s="33"/>
      <c r="J338" s="33"/>
      <c r="K338" s="33"/>
      <c r="L338" s="33"/>
      <c r="M338" s="33"/>
      <c r="N338" s="563"/>
      <c r="O338" s="33"/>
      <c r="P338" s="33"/>
      <c r="Q338" s="33"/>
      <c r="R338" s="33"/>
      <c r="S338" s="33"/>
      <c r="T338" s="33"/>
      <c r="U338" s="33"/>
      <c r="V338" s="33"/>
      <c r="W338" s="33"/>
      <c r="X338" s="33"/>
      <c r="Y338" s="33"/>
      <c r="Z338" s="33"/>
      <c r="AA338" s="33"/>
      <c r="AB338" s="33"/>
    </row>
    <row r="339">
      <c r="A339" s="33"/>
      <c r="B339" s="33"/>
      <c r="C339" s="33"/>
      <c r="D339" s="33"/>
      <c r="E339" s="33"/>
      <c r="F339" s="33"/>
      <c r="G339" s="33"/>
      <c r="H339" s="33"/>
      <c r="I339" s="33"/>
      <c r="J339" s="33"/>
      <c r="K339" s="33"/>
      <c r="L339" s="33"/>
      <c r="M339" s="33"/>
      <c r="N339" s="563"/>
      <c r="O339" s="33"/>
      <c r="P339" s="33"/>
      <c r="Q339" s="33"/>
      <c r="R339" s="33"/>
      <c r="S339" s="33"/>
      <c r="T339" s="33"/>
      <c r="U339" s="33"/>
      <c r="V339" s="33"/>
      <c r="W339" s="33"/>
      <c r="X339" s="33"/>
      <c r="Y339" s="33"/>
      <c r="Z339" s="33"/>
      <c r="AA339" s="33"/>
      <c r="AB339" s="33"/>
    </row>
    <row r="340">
      <c r="A340" s="33"/>
      <c r="B340" s="33"/>
      <c r="C340" s="33"/>
      <c r="D340" s="33"/>
      <c r="E340" s="33"/>
      <c r="F340" s="33"/>
      <c r="G340" s="33"/>
      <c r="H340" s="33"/>
      <c r="I340" s="33"/>
      <c r="J340" s="33"/>
      <c r="K340" s="33"/>
      <c r="L340" s="33"/>
      <c r="M340" s="33"/>
      <c r="N340" s="563"/>
      <c r="O340" s="33"/>
      <c r="P340" s="33"/>
      <c r="Q340" s="33"/>
      <c r="R340" s="33"/>
      <c r="S340" s="33"/>
      <c r="T340" s="33"/>
      <c r="U340" s="33"/>
      <c r="V340" s="33"/>
      <c r="W340" s="33"/>
      <c r="X340" s="33"/>
      <c r="Y340" s="33"/>
      <c r="Z340" s="33"/>
      <c r="AA340" s="33"/>
      <c r="AB340" s="33"/>
    </row>
    <row r="341">
      <c r="A341" s="33"/>
      <c r="B341" s="33"/>
      <c r="C341" s="33"/>
      <c r="D341" s="33"/>
      <c r="E341" s="33"/>
      <c r="F341" s="33"/>
      <c r="G341" s="33"/>
      <c r="H341" s="33"/>
      <c r="I341" s="33"/>
      <c r="J341" s="33"/>
      <c r="K341" s="33"/>
      <c r="L341" s="33"/>
      <c r="M341" s="33"/>
      <c r="N341" s="563"/>
      <c r="O341" s="33"/>
      <c r="P341" s="33"/>
      <c r="Q341" s="33"/>
      <c r="R341" s="33"/>
      <c r="S341" s="33"/>
      <c r="T341" s="33"/>
      <c r="U341" s="33"/>
      <c r="V341" s="33"/>
      <c r="W341" s="33"/>
      <c r="X341" s="33"/>
      <c r="Y341" s="33"/>
      <c r="Z341" s="33"/>
      <c r="AA341" s="33"/>
      <c r="AB341" s="33"/>
    </row>
    <row r="342">
      <c r="A342" s="33"/>
      <c r="B342" s="33"/>
      <c r="C342" s="33"/>
      <c r="D342" s="33"/>
      <c r="E342" s="33"/>
      <c r="F342" s="33"/>
      <c r="G342" s="33"/>
      <c r="H342" s="33"/>
      <c r="I342" s="33"/>
      <c r="J342" s="33"/>
      <c r="K342" s="33"/>
      <c r="L342" s="33"/>
      <c r="M342" s="33"/>
      <c r="N342" s="563"/>
      <c r="O342" s="33"/>
      <c r="P342" s="33"/>
      <c r="Q342" s="33"/>
      <c r="R342" s="33"/>
      <c r="S342" s="33"/>
      <c r="T342" s="33"/>
      <c r="U342" s="33"/>
      <c r="V342" s="33"/>
      <c r="W342" s="33"/>
      <c r="X342" s="33"/>
      <c r="Y342" s="33"/>
      <c r="Z342" s="33"/>
      <c r="AA342" s="33"/>
      <c r="AB342" s="33"/>
    </row>
    <row r="343">
      <c r="A343" s="33"/>
      <c r="B343" s="33"/>
      <c r="C343" s="33"/>
      <c r="D343" s="33"/>
      <c r="E343" s="33"/>
      <c r="F343" s="33"/>
      <c r="G343" s="33"/>
      <c r="H343" s="33"/>
      <c r="I343" s="33"/>
      <c r="J343" s="33"/>
      <c r="K343" s="33"/>
      <c r="L343" s="33"/>
      <c r="M343" s="33"/>
      <c r="N343" s="563"/>
      <c r="O343" s="33"/>
      <c r="P343" s="33"/>
      <c r="Q343" s="33"/>
      <c r="R343" s="33"/>
      <c r="S343" s="33"/>
      <c r="T343" s="33"/>
      <c r="U343" s="33"/>
      <c r="V343" s="33"/>
      <c r="W343" s="33"/>
      <c r="X343" s="33"/>
      <c r="Y343" s="33"/>
      <c r="Z343" s="33"/>
      <c r="AA343" s="33"/>
      <c r="AB343" s="33"/>
    </row>
    <row r="344">
      <c r="A344" s="33"/>
      <c r="B344" s="33"/>
      <c r="C344" s="33"/>
      <c r="D344" s="33"/>
      <c r="E344" s="33"/>
      <c r="F344" s="33"/>
      <c r="G344" s="33"/>
      <c r="H344" s="33"/>
      <c r="I344" s="33"/>
      <c r="J344" s="33"/>
      <c r="K344" s="33"/>
      <c r="L344" s="33"/>
      <c r="M344" s="33"/>
      <c r="N344" s="563"/>
      <c r="O344" s="33"/>
      <c r="P344" s="33"/>
      <c r="Q344" s="33"/>
      <c r="R344" s="33"/>
      <c r="S344" s="33"/>
      <c r="T344" s="33"/>
      <c r="U344" s="33"/>
      <c r="V344" s="33"/>
      <c r="W344" s="33"/>
      <c r="X344" s="33"/>
      <c r="Y344" s="33"/>
      <c r="Z344" s="33"/>
      <c r="AA344" s="33"/>
      <c r="AB344" s="33"/>
    </row>
    <row r="345">
      <c r="A345" s="33"/>
      <c r="B345" s="33"/>
      <c r="C345" s="33"/>
      <c r="D345" s="33"/>
      <c r="E345" s="33"/>
      <c r="F345" s="33"/>
      <c r="G345" s="33"/>
      <c r="H345" s="33"/>
      <c r="I345" s="33"/>
      <c r="J345" s="33"/>
      <c r="K345" s="33"/>
      <c r="L345" s="33"/>
      <c r="M345" s="33"/>
      <c r="N345" s="563"/>
      <c r="O345" s="33"/>
      <c r="P345" s="33"/>
      <c r="Q345" s="33"/>
      <c r="R345" s="33"/>
      <c r="S345" s="33"/>
      <c r="T345" s="33"/>
      <c r="U345" s="33"/>
      <c r="V345" s="33"/>
      <c r="W345" s="33"/>
      <c r="X345" s="33"/>
      <c r="Y345" s="33"/>
      <c r="Z345" s="33"/>
      <c r="AA345" s="33"/>
      <c r="AB345" s="33"/>
    </row>
    <row r="346">
      <c r="A346" s="33"/>
      <c r="B346" s="33"/>
      <c r="C346" s="33"/>
      <c r="D346" s="33"/>
      <c r="E346" s="33"/>
      <c r="F346" s="33"/>
      <c r="G346" s="33"/>
      <c r="H346" s="33"/>
      <c r="I346" s="33"/>
      <c r="J346" s="33"/>
      <c r="K346" s="33"/>
      <c r="L346" s="33"/>
      <c r="M346" s="33"/>
      <c r="N346" s="563"/>
      <c r="O346" s="33"/>
      <c r="P346" s="33"/>
      <c r="Q346" s="33"/>
      <c r="R346" s="33"/>
      <c r="S346" s="33"/>
      <c r="T346" s="33"/>
      <c r="U346" s="33"/>
      <c r="V346" s="33"/>
      <c r="W346" s="33"/>
      <c r="X346" s="33"/>
      <c r="Y346" s="33"/>
      <c r="Z346" s="33"/>
      <c r="AA346" s="33"/>
      <c r="AB346" s="33"/>
    </row>
    <row r="347">
      <c r="A347" s="33"/>
      <c r="B347" s="33"/>
      <c r="C347" s="33"/>
      <c r="D347" s="33"/>
      <c r="E347" s="33"/>
      <c r="F347" s="33"/>
      <c r="G347" s="33"/>
      <c r="H347" s="33"/>
      <c r="I347" s="33"/>
      <c r="J347" s="33"/>
      <c r="K347" s="33"/>
      <c r="L347" s="33"/>
      <c r="M347" s="33"/>
      <c r="N347" s="563"/>
      <c r="O347" s="33"/>
      <c r="P347" s="33"/>
      <c r="Q347" s="33"/>
      <c r="R347" s="33"/>
      <c r="S347" s="33"/>
      <c r="T347" s="33"/>
      <c r="U347" s="33"/>
      <c r="V347" s="33"/>
      <c r="W347" s="33"/>
      <c r="X347" s="33"/>
      <c r="Y347" s="33"/>
      <c r="Z347" s="33"/>
      <c r="AA347" s="33"/>
      <c r="AB347" s="33"/>
    </row>
    <row r="348">
      <c r="A348" s="33"/>
      <c r="B348" s="33"/>
      <c r="C348" s="33"/>
      <c r="D348" s="33"/>
      <c r="E348" s="33"/>
      <c r="F348" s="33"/>
      <c r="G348" s="33"/>
      <c r="H348" s="33"/>
      <c r="I348" s="33"/>
      <c r="J348" s="33"/>
      <c r="K348" s="33"/>
      <c r="L348" s="33"/>
      <c r="M348" s="33"/>
      <c r="N348" s="563"/>
      <c r="O348" s="33"/>
      <c r="P348" s="33"/>
      <c r="Q348" s="33"/>
      <c r="R348" s="33"/>
      <c r="S348" s="33"/>
      <c r="T348" s="33"/>
      <c r="U348" s="33"/>
      <c r="V348" s="33"/>
      <c r="W348" s="33"/>
      <c r="X348" s="33"/>
      <c r="Y348" s="33"/>
      <c r="Z348" s="33"/>
      <c r="AA348" s="33"/>
      <c r="AB348" s="33"/>
    </row>
    <row r="349">
      <c r="A349" s="33"/>
      <c r="B349" s="33"/>
      <c r="C349" s="33"/>
      <c r="D349" s="33"/>
      <c r="E349" s="33"/>
      <c r="F349" s="33"/>
      <c r="G349" s="33"/>
      <c r="H349" s="33"/>
      <c r="I349" s="33"/>
      <c r="J349" s="33"/>
      <c r="K349" s="33"/>
      <c r="L349" s="33"/>
      <c r="M349" s="33"/>
      <c r="N349" s="563"/>
      <c r="O349" s="33"/>
      <c r="P349" s="33"/>
      <c r="Q349" s="33"/>
      <c r="R349" s="33"/>
      <c r="S349" s="33"/>
      <c r="T349" s="33"/>
      <c r="U349" s="33"/>
      <c r="V349" s="33"/>
      <c r="W349" s="33"/>
      <c r="X349" s="33"/>
      <c r="Y349" s="33"/>
      <c r="Z349" s="33"/>
      <c r="AA349" s="33"/>
      <c r="AB349" s="33"/>
    </row>
    <row r="350">
      <c r="A350" s="33"/>
      <c r="B350" s="33"/>
      <c r="C350" s="33"/>
      <c r="D350" s="33"/>
      <c r="E350" s="33"/>
      <c r="F350" s="33"/>
      <c r="G350" s="33"/>
      <c r="H350" s="33"/>
      <c r="I350" s="33"/>
      <c r="J350" s="33"/>
      <c r="K350" s="33"/>
      <c r="L350" s="33"/>
      <c r="M350" s="33"/>
      <c r="N350" s="563"/>
      <c r="O350" s="33"/>
      <c r="P350" s="33"/>
      <c r="Q350" s="33"/>
      <c r="R350" s="33"/>
      <c r="S350" s="33"/>
      <c r="T350" s="33"/>
      <c r="U350" s="33"/>
      <c r="V350" s="33"/>
      <c r="W350" s="33"/>
      <c r="X350" s="33"/>
      <c r="Y350" s="33"/>
      <c r="Z350" s="33"/>
      <c r="AA350" s="33"/>
      <c r="AB350" s="33"/>
    </row>
    <row r="351">
      <c r="A351" s="33"/>
      <c r="B351" s="33"/>
      <c r="C351" s="33"/>
      <c r="D351" s="33"/>
      <c r="E351" s="33"/>
      <c r="F351" s="33"/>
      <c r="G351" s="33"/>
      <c r="H351" s="33"/>
      <c r="I351" s="33"/>
      <c r="J351" s="33"/>
      <c r="K351" s="33"/>
      <c r="L351" s="33"/>
      <c r="M351" s="33"/>
      <c r="N351" s="563"/>
      <c r="O351" s="33"/>
      <c r="P351" s="33"/>
      <c r="Q351" s="33"/>
      <c r="R351" s="33"/>
      <c r="S351" s="33"/>
      <c r="T351" s="33"/>
      <c r="U351" s="33"/>
      <c r="V351" s="33"/>
      <c r="W351" s="33"/>
      <c r="X351" s="33"/>
      <c r="Y351" s="33"/>
      <c r="Z351" s="33"/>
      <c r="AA351" s="33"/>
      <c r="AB351" s="33"/>
    </row>
    <row r="352">
      <c r="A352" s="33"/>
      <c r="B352" s="33"/>
      <c r="C352" s="33"/>
      <c r="D352" s="33"/>
      <c r="E352" s="33"/>
      <c r="F352" s="33"/>
      <c r="G352" s="33"/>
      <c r="H352" s="33"/>
      <c r="I352" s="33"/>
      <c r="J352" s="33"/>
      <c r="K352" s="33"/>
      <c r="L352" s="33"/>
      <c r="M352" s="33"/>
      <c r="N352" s="563"/>
      <c r="O352" s="33"/>
      <c r="P352" s="33"/>
      <c r="Q352" s="33"/>
      <c r="R352" s="33"/>
      <c r="S352" s="33"/>
      <c r="T352" s="33"/>
      <c r="U352" s="33"/>
      <c r="V352" s="33"/>
      <c r="W352" s="33"/>
      <c r="X352" s="33"/>
      <c r="Y352" s="33"/>
      <c r="Z352" s="33"/>
      <c r="AA352" s="33"/>
      <c r="AB352" s="33"/>
    </row>
    <row r="353">
      <c r="A353" s="33"/>
      <c r="B353" s="33"/>
      <c r="C353" s="33"/>
      <c r="D353" s="33"/>
      <c r="E353" s="33"/>
      <c r="F353" s="33"/>
      <c r="G353" s="33"/>
      <c r="H353" s="33"/>
      <c r="I353" s="33"/>
      <c r="J353" s="33"/>
      <c r="K353" s="33"/>
      <c r="L353" s="33"/>
      <c r="M353" s="33"/>
      <c r="N353" s="563"/>
      <c r="O353" s="33"/>
      <c r="P353" s="33"/>
      <c r="Q353" s="33"/>
      <c r="R353" s="33"/>
      <c r="S353" s="33"/>
      <c r="T353" s="33"/>
      <c r="U353" s="33"/>
      <c r="V353" s="33"/>
      <c r="W353" s="33"/>
      <c r="X353" s="33"/>
      <c r="Y353" s="33"/>
      <c r="Z353" s="33"/>
      <c r="AA353" s="33"/>
      <c r="AB353" s="33"/>
    </row>
    <row r="354">
      <c r="A354" s="33"/>
      <c r="B354" s="33"/>
      <c r="C354" s="33"/>
      <c r="D354" s="33"/>
      <c r="E354" s="33"/>
      <c r="F354" s="33"/>
      <c r="G354" s="33"/>
      <c r="H354" s="33"/>
      <c r="I354" s="33"/>
      <c r="J354" s="33"/>
      <c r="K354" s="33"/>
      <c r="L354" s="33"/>
      <c r="M354" s="33"/>
      <c r="N354" s="563"/>
      <c r="O354" s="33"/>
      <c r="P354" s="33"/>
      <c r="Q354" s="33"/>
      <c r="R354" s="33"/>
      <c r="S354" s="33"/>
      <c r="T354" s="33"/>
      <c r="U354" s="33"/>
      <c r="V354" s="33"/>
      <c r="W354" s="33"/>
      <c r="X354" s="33"/>
      <c r="Y354" s="33"/>
      <c r="Z354" s="33"/>
      <c r="AA354" s="33"/>
      <c r="AB354" s="33"/>
    </row>
    <row r="355">
      <c r="A355" s="33"/>
      <c r="B355" s="33"/>
      <c r="C355" s="33"/>
      <c r="D355" s="33"/>
      <c r="E355" s="33"/>
      <c r="F355" s="33"/>
      <c r="G355" s="33"/>
      <c r="H355" s="33"/>
      <c r="I355" s="33"/>
      <c r="J355" s="33"/>
      <c r="K355" s="33"/>
      <c r="L355" s="33"/>
      <c r="M355" s="33"/>
      <c r="N355" s="563"/>
      <c r="O355" s="33"/>
      <c r="P355" s="33"/>
      <c r="Q355" s="33"/>
      <c r="R355" s="33"/>
      <c r="S355" s="33"/>
      <c r="T355" s="33"/>
      <c r="U355" s="33"/>
      <c r="V355" s="33"/>
      <c r="W355" s="33"/>
      <c r="X355" s="33"/>
      <c r="Y355" s="33"/>
      <c r="Z355" s="33"/>
      <c r="AA355" s="33"/>
      <c r="AB355" s="33"/>
    </row>
    <row r="356">
      <c r="A356" s="33"/>
      <c r="B356" s="33"/>
      <c r="C356" s="33"/>
      <c r="D356" s="33"/>
      <c r="E356" s="33"/>
      <c r="F356" s="33"/>
      <c r="G356" s="33"/>
      <c r="H356" s="33"/>
      <c r="I356" s="33"/>
      <c r="J356" s="33"/>
      <c r="K356" s="33"/>
      <c r="L356" s="33"/>
      <c r="M356" s="33"/>
      <c r="N356" s="563"/>
      <c r="O356" s="33"/>
      <c r="P356" s="33"/>
      <c r="Q356" s="33"/>
      <c r="R356" s="33"/>
      <c r="S356" s="33"/>
      <c r="T356" s="33"/>
      <c r="U356" s="33"/>
      <c r="V356" s="33"/>
      <c r="W356" s="33"/>
      <c r="X356" s="33"/>
      <c r="Y356" s="33"/>
      <c r="Z356" s="33"/>
      <c r="AA356" s="33"/>
      <c r="AB356" s="33"/>
    </row>
    <row r="357">
      <c r="A357" s="33"/>
      <c r="B357" s="33"/>
      <c r="C357" s="33"/>
      <c r="D357" s="33"/>
      <c r="E357" s="33"/>
      <c r="F357" s="33"/>
      <c r="G357" s="33"/>
      <c r="H357" s="33"/>
      <c r="I357" s="33"/>
      <c r="J357" s="33"/>
      <c r="K357" s="33"/>
      <c r="L357" s="33"/>
      <c r="M357" s="33"/>
      <c r="N357" s="563"/>
      <c r="O357" s="33"/>
      <c r="P357" s="33"/>
      <c r="Q357" s="33"/>
      <c r="R357" s="33"/>
      <c r="S357" s="33"/>
      <c r="T357" s="33"/>
      <c r="U357" s="33"/>
      <c r="V357" s="33"/>
      <c r="W357" s="33"/>
      <c r="X357" s="33"/>
      <c r="Y357" s="33"/>
      <c r="Z357" s="33"/>
      <c r="AA357" s="33"/>
      <c r="AB357" s="33"/>
    </row>
    <row r="358">
      <c r="A358" s="33"/>
      <c r="B358" s="33"/>
      <c r="C358" s="33"/>
      <c r="D358" s="33"/>
      <c r="E358" s="33"/>
      <c r="F358" s="33"/>
      <c r="G358" s="33"/>
      <c r="H358" s="33"/>
      <c r="I358" s="33"/>
      <c r="J358" s="33"/>
      <c r="K358" s="33"/>
      <c r="L358" s="33"/>
      <c r="M358" s="33"/>
      <c r="N358" s="563"/>
      <c r="O358" s="33"/>
      <c r="P358" s="33"/>
      <c r="Q358" s="33"/>
      <c r="R358" s="33"/>
      <c r="S358" s="33"/>
      <c r="T358" s="33"/>
      <c r="U358" s="33"/>
      <c r="V358" s="33"/>
      <c r="W358" s="33"/>
      <c r="X358" s="33"/>
      <c r="Y358" s="33"/>
      <c r="Z358" s="33"/>
      <c r="AA358" s="33"/>
      <c r="AB358" s="33"/>
    </row>
    <row r="359">
      <c r="A359" s="33"/>
      <c r="B359" s="33"/>
      <c r="C359" s="33"/>
      <c r="D359" s="33"/>
      <c r="E359" s="33"/>
      <c r="F359" s="33"/>
      <c r="G359" s="33"/>
      <c r="H359" s="33"/>
      <c r="I359" s="33"/>
      <c r="J359" s="33"/>
      <c r="K359" s="33"/>
      <c r="L359" s="33"/>
      <c r="M359" s="33"/>
      <c r="N359" s="563"/>
      <c r="O359" s="33"/>
      <c r="P359" s="33"/>
      <c r="Q359" s="33"/>
      <c r="R359" s="33"/>
      <c r="S359" s="33"/>
      <c r="T359" s="33"/>
      <c r="U359" s="33"/>
      <c r="V359" s="33"/>
      <c r="W359" s="33"/>
      <c r="X359" s="33"/>
      <c r="Y359" s="33"/>
      <c r="Z359" s="33"/>
      <c r="AA359" s="33"/>
      <c r="AB359" s="33"/>
    </row>
    <row r="360">
      <c r="A360" s="33"/>
      <c r="B360" s="33"/>
      <c r="C360" s="33"/>
      <c r="D360" s="33"/>
      <c r="E360" s="33"/>
      <c r="F360" s="33"/>
      <c r="G360" s="33"/>
      <c r="H360" s="33"/>
      <c r="I360" s="33"/>
      <c r="J360" s="33"/>
      <c r="K360" s="33"/>
      <c r="L360" s="33"/>
      <c r="M360" s="33"/>
      <c r="N360" s="563"/>
      <c r="O360" s="33"/>
      <c r="P360" s="33"/>
      <c r="Q360" s="33"/>
      <c r="R360" s="33"/>
      <c r="S360" s="33"/>
      <c r="T360" s="33"/>
      <c r="U360" s="33"/>
      <c r="V360" s="33"/>
      <c r="W360" s="33"/>
      <c r="X360" s="33"/>
      <c r="Y360" s="33"/>
      <c r="Z360" s="33"/>
      <c r="AA360" s="33"/>
      <c r="AB360" s="33"/>
    </row>
    <row r="361">
      <c r="A361" s="33"/>
      <c r="B361" s="33"/>
      <c r="C361" s="33"/>
      <c r="D361" s="33"/>
      <c r="E361" s="33"/>
      <c r="F361" s="33"/>
      <c r="G361" s="33"/>
      <c r="H361" s="33"/>
      <c r="I361" s="33"/>
      <c r="J361" s="33"/>
      <c r="K361" s="33"/>
      <c r="L361" s="33"/>
      <c r="M361" s="33"/>
      <c r="N361" s="563"/>
      <c r="O361" s="33"/>
      <c r="P361" s="33"/>
      <c r="Q361" s="33"/>
      <c r="R361" s="33"/>
      <c r="S361" s="33"/>
      <c r="T361" s="33"/>
      <c r="U361" s="33"/>
      <c r="V361" s="33"/>
      <c r="W361" s="33"/>
      <c r="X361" s="33"/>
      <c r="Y361" s="33"/>
      <c r="Z361" s="33"/>
      <c r="AA361" s="33"/>
      <c r="AB361" s="33"/>
    </row>
    <row r="362">
      <c r="A362" s="33"/>
      <c r="B362" s="33"/>
      <c r="C362" s="33"/>
      <c r="D362" s="33"/>
      <c r="E362" s="33"/>
      <c r="F362" s="33"/>
      <c r="G362" s="33"/>
      <c r="H362" s="33"/>
      <c r="I362" s="33"/>
      <c r="J362" s="33"/>
      <c r="K362" s="33"/>
      <c r="L362" s="33"/>
      <c r="M362" s="33"/>
      <c r="N362" s="563"/>
      <c r="O362" s="33"/>
      <c r="P362" s="33"/>
      <c r="Q362" s="33"/>
      <c r="R362" s="33"/>
      <c r="S362" s="33"/>
      <c r="T362" s="33"/>
      <c r="U362" s="33"/>
      <c r="V362" s="33"/>
      <c r="W362" s="33"/>
      <c r="X362" s="33"/>
      <c r="Y362" s="33"/>
      <c r="Z362" s="33"/>
      <c r="AA362" s="33"/>
      <c r="AB362" s="33"/>
    </row>
    <row r="363">
      <c r="A363" s="33"/>
      <c r="B363" s="33"/>
      <c r="C363" s="33"/>
      <c r="D363" s="33"/>
      <c r="E363" s="33"/>
      <c r="F363" s="33"/>
      <c r="G363" s="33"/>
      <c r="H363" s="33"/>
      <c r="I363" s="33"/>
      <c r="J363" s="33"/>
      <c r="K363" s="33"/>
      <c r="L363" s="33"/>
      <c r="M363" s="33"/>
      <c r="N363" s="563"/>
      <c r="O363" s="33"/>
      <c r="P363" s="33"/>
      <c r="Q363" s="33"/>
      <c r="R363" s="33"/>
      <c r="S363" s="33"/>
      <c r="T363" s="33"/>
      <c r="U363" s="33"/>
      <c r="V363" s="33"/>
      <c r="W363" s="33"/>
      <c r="X363" s="33"/>
      <c r="Y363" s="33"/>
      <c r="Z363" s="33"/>
      <c r="AA363" s="33"/>
      <c r="AB363" s="33"/>
    </row>
    <row r="364">
      <c r="A364" s="33"/>
      <c r="B364" s="33"/>
      <c r="C364" s="33"/>
      <c r="D364" s="33"/>
      <c r="E364" s="33"/>
      <c r="F364" s="33"/>
      <c r="G364" s="33"/>
      <c r="H364" s="33"/>
      <c r="I364" s="33"/>
      <c r="J364" s="33"/>
      <c r="K364" s="33"/>
      <c r="L364" s="33"/>
      <c r="M364" s="33"/>
      <c r="N364" s="563"/>
      <c r="O364" s="33"/>
      <c r="P364" s="33"/>
      <c r="Q364" s="33"/>
      <c r="R364" s="33"/>
      <c r="S364" s="33"/>
      <c r="T364" s="33"/>
      <c r="U364" s="33"/>
      <c r="V364" s="33"/>
      <c r="W364" s="33"/>
      <c r="X364" s="33"/>
      <c r="Y364" s="33"/>
      <c r="Z364" s="33"/>
      <c r="AA364" s="33"/>
      <c r="AB364" s="33"/>
    </row>
    <row r="365">
      <c r="A365" s="33"/>
      <c r="B365" s="33"/>
      <c r="C365" s="33"/>
      <c r="D365" s="33"/>
      <c r="E365" s="33"/>
      <c r="F365" s="33"/>
      <c r="G365" s="33"/>
      <c r="H365" s="33"/>
      <c r="I365" s="33"/>
      <c r="J365" s="33"/>
      <c r="K365" s="33"/>
      <c r="L365" s="33"/>
      <c r="M365" s="33"/>
      <c r="N365" s="563"/>
      <c r="O365" s="33"/>
      <c r="P365" s="33"/>
      <c r="Q365" s="33"/>
      <c r="R365" s="33"/>
      <c r="S365" s="33"/>
      <c r="T365" s="33"/>
      <c r="U365" s="33"/>
      <c r="V365" s="33"/>
      <c r="W365" s="33"/>
      <c r="X365" s="33"/>
      <c r="Y365" s="33"/>
      <c r="Z365" s="33"/>
      <c r="AA365" s="33"/>
      <c r="AB365" s="33"/>
    </row>
    <row r="366">
      <c r="A366" s="33"/>
      <c r="B366" s="33"/>
      <c r="C366" s="33"/>
      <c r="D366" s="33"/>
      <c r="E366" s="33"/>
      <c r="F366" s="33"/>
      <c r="G366" s="33"/>
      <c r="H366" s="33"/>
      <c r="I366" s="33"/>
      <c r="J366" s="33"/>
      <c r="K366" s="33"/>
      <c r="L366" s="33"/>
      <c r="M366" s="33"/>
      <c r="N366" s="563"/>
      <c r="O366" s="33"/>
      <c r="P366" s="33"/>
      <c r="Q366" s="33"/>
      <c r="R366" s="33"/>
      <c r="S366" s="33"/>
      <c r="T366" s="33"/>
      <c r="U366" s="33"/>
      <c r="V366" s="33"/>
      <c r="W366" s="33"/>
      <c r="X366" s="33"/>
      <c r="Y366" s="33"/>
      <c r="Z366" s="33"/>
      <c r="AA366" s="33"/>
      <c r="AB366" s="33"/>
    </row>
    <row r="367">
      <c r="A367" s="33"/>
      <c r="B367" s="33"/>
      <c r="C367" s="33"/>
      <c r="D367" s="33"/>
      <c r="E367" s="33"/>
      <c r="F367" s="33"/>
      <c r="G367" s="33"/>
      <c r="H367" s="33"/>
      <c r="I367" s="33"/>
      <c r="J367" s="33"/>
      <c r="K367" s="33"/>
      <c r="L367" s="33"/>
      <c r="M367" s="33"/>
      <c r="N367" s="563"/>
      <c r="O367" s="33"/>
      <c r="P367" s="33"/>
      <c r="Q367" s="33"/>
      <c r="R367" s="33"/>
      <c r="S367" s="33"/>
      <c r="T367" s="33"/>
      <c r="U367" s="33"/>
      <c r="V367" s="33"/>
      <c r="W367" s="33"/>
      <c r="X367" s="33"/>
      <c r="Y367" s="33"/>
      <c r="Z367" s="33"/>
      <c r="AA367" s="33"/>
      <c r="AB367" s="33"/>
    </row>
    <row r="368">
      <c r="A368" s="33"/>
      <c r="B368" s="33"/>
      <c r="C368" s="33"/>
      <c r="D368" s="33"/>
      <c r="E368" s="33"/>
      <c r="F368" s="33"/>
      <c r="G368" s="33"/>
      <c r="H368" s="33"/>
      <c r="I368" s="33"/>
      <c r="J368" s="33"/>
      <c r="K368" s="33"/>
      <c r="L368" s="33"/>
      <c r="M368" s="33"/>
      <c r="N368" s="563"/>
      <c r="O368" s="33"/>
      <c r="P368" s="33"/>
      <c r="Q368" s="33"/>
      <c r="R368" s="33"/>
      <c r="S368" s="33"/>
      <c r="T368" s="33"/>
      <c r="U368" s="33"/>
      <c r="V368" s="33"/>
      <c r="W368" s="33"/>
      <c r="X368" s="33"/>
      <c r="Y368" s="33"/>
      <c r="Z368" s="33"/>
      <c r="AA368" s="33"/>
      <c r="AB368" s="33"/>
    </row>
    <row r="369">
      <c r="A369" s="33"/>
      <c r="B369" s="33"/>
      <c r="C369" s="33"/>
      <c r="D369" s="33"/>
      <c r="E369" s="33"/>
      <c r="F369" s="33"/>
      <c r="G369" s="33"/>
      <c r="H369" s="33"/>
      <c r="I369" s="33"/>
      <c r="J369" s="33"/>
      <c r="K369" s="33"/>
      <c r="L369" s="33"/>
      <c r="M369" s="33"/>
      <c r="N369" s="563"/>
      <c r="O369" s="33"/>
      <c r="P369" s="33"/>
      <c r="Q369" s="33"/>
      <c r="R369" s="33"/>
      <c r="S369" s="33"/>
      <c r="T369" s="33"/>
      <c r="U369" s="33"/>
      <c r="V369" s="33"/>
      <c r="W369" s="33"/>
      <c r="X369" s="33"/>
      <c r="Y369" s="33"/>
      <c r="Z369" s="33"/>
      <c r="AA369" s="33"/>
      <c r="AB369" s="33"/>
    </row>
    <row r="370">
      <c r="A370" s="33"/>
      <c r="B370" s="33"/>
      <c r="C370" s="33"/>
      <c r="D370" s="33"/>
      <c r="E370" s="33"/>
      <c r="F370" s="33"/>
      <c r="G370" s="33"/>
      <c r="H370" s="33"/>
      <c r="I370" s="33"/>
      <c r="J370" s="33"/>
      <c r="K370" s="33"/>
      <c r="L370" s="33"/>
      <c r="M370" s="33"/>
      <c r="N370" s="563"/>
      <c r="O370" s="33"/>
      <c r="P370" s="33"/>
      <c r="Q370" s="33"/>
      <c r="R370" s="33"/>
      <c r="S370" s="33"/>
      <c r="T370" s="33"/>
      <c r="U370" s="33"/>
      <c r="V370" s="33"/>
      <c r="W370" s="33"/>
      <c r="X370" s="33"/>
      <c r="Y370" s="33"/>
      <c r="Z370" s="33"/>
      <c r="AA370" s="33"/>
      <c r="AB370" s="33"/>
    </row>
    <row r="371">
      <c r="A371" s="33"/>
      <c r="B371" s="33"/>
      <c r="C371" s="33"/>
      <c r="D371" s="33"/>
      <c r="E371" s="33"/>
      <c r="F371" s="33"/>
      <c r="G371" s="33"/>
      <c r="H371" s="33"/>
      <c r="I371" s="33"/>
      <c r="J371" s="33"/>
      <c r="K371" s="33"/>
      <c r="L371" s="33"/>
      <c r="M371" s="33"/>
      <c r="N371" s="563"/>
      <c r="O371" s="33"/>
      <c r="P371" s="33"/>
      <c r="Q371" s="33"/>
      <c r="R371" s="33"/>
      <c r="S371" s="33"/>
      <c r="T371" s="33"/>
      <c r="U371" s="33"/>
      <c r="V371" s="33"/>
      <c r="W371" s="33"/>
      <c r="X371" s="33"/>
      <c r="Y371" s="33"/>
      <c r="Z371" s="33"/>
      <c r="AA371" s="33"/>
      <c r="AB371" s="33"/>
    </row>
    <row r="372">
      <c r="A372" s="33"/>
      <c r="B372" s="33"/>
      <c r="C372" s="33"/>
      <c r="D372" s="33"/>
      <c r="E372" s="33"/>
      <c r="F372" s="33"/>
      <c r="G372" s="33"/>
      <c r="H372" s="33"/>
      <c r="I372" s="33"/>
      <c r="J372" s="33"/>
      <c r="K372" s="33"/>
      <c r="L372" s="33"/>
      <c r="M372" s="33"/>
      <c r="N372" s="563"/>
      <c r="O372" s="33"/>
      <c r="P372" s="33"/>
      <c r="Q372" s="33"/>
      <c r="R372" s="33"/>
      <c r="S372" s="33"/>
      <c r="T372" s="33"/>
      <c r="U372" s="33"/>
      <c r="V372" s="33"/>
      <c r="W372" s="33"/>
      <c r="X372" s="33"/>
      <c r="Y372" s="33"/>
      <c r="Z372" s="33"/>
      <c r="AA372" s="33"/>
      <c r="AB372" s="33"/>
    </row>
    <row r="373">
      <c r="A373" s="33"/>
      <c r="B373" s="33"/>
      <c r="C373" s="33"/>
      <c r="D373" s="33"/>
      <c r="E373" s="33"/>
      <c r="F373" s="33"/>
      <c r="G373" s="33"/>
      <c r="H373" s="33"/>
      <c r="I373" s="33"/>
      <c r="J373" s="33"/>
      <c r="K373" s="33"/>
      <c r="L373" s="33"/>
      <c r="M373" s="33"/>
      <c r="N373" s="563"/>
      <c r="O373" s="33"/>
      <c r="P373" s="33"/>
      <c r="Q373" s="33"/>
      <c r="R373" s="33"/>
      <c r="S373" s="33"/>
      <c r="T373" s="33"/>
      <c r="U373" s="33"/>
      <c r="V373" s="33"/>
      <c r="W373" s="33"/>
      <c r="X373" s="33"/>
      <c r="Y373" s="33"/>
      <c r="Z373" s="33"/>
      <c r="AA373" s="33"/>
      <c r="AB373" s="33"/>
    </row>
    <row r="374">
      <c r="A374" s="33"/>
      <c r="B374" s="33"/>
      <c r="C374" s="33"/>
      <c r="D374" s="33"/>
      <c r="E374" s="33"/>
      <c r="F374" s="33"/>
      <c r="G374" s="33"/>
      <c r="H374" s="33"/>
      <c r="I374" s="33"/>
      <c r="J374" s="33"/>
      <c r="K374" s="33"/>
      <c r="L374" s="33"/>
      <c r="M374" s="33"/>
      <c r="N374" s="563"/>
      <c r="O374" s="33"/>
      <c r="P374" s="33"/>
      <c r="Q374" s="33"/>
      <c r="R374" s="33"/>
      <c r="S374" s="33"/>
      <c r="T374" s="33"/>
      <c r="U374" s="33"/>
      <c r="V374" s="33"/>
      <c r="W374" s="33"/>
      <c r="X374" s="33"/>
      <c r="Y374" s="33"/>
      <c r="Z374" s="33"/>
      <c r="AA374" s="33"/>
      <c r="AB374" s="33"/>
    </row>
    <row r="375">
      <c r="A375" s="33"/>
      <c r="B375" s="33"/>
      <c r="C375" s="33"/>
      <c r="D375" s="33"/>
      <c r="E375" s="33"/>
      <c r="F375" s="33"/>
      <c r="G375" s="33"/>
      <c r="H375" s="33"/>
      <c r="I375" s="33"/>
      <c r="J375" s="33"/>
      <c r="K375" s="33"/>
      <c r="L375" s="33"/>
      <c r="M375" s="33"/>
      <c r="N375" s="563"/>
      <c r="O375" s="33"/>
      <c r="P375" s="33"/>
      <c r="Q375" s="33"/>
      <c r="R375" s="33"/>
      <c r="S375" s="33"/>
      <c r="T375" s="33"/>
      <c r="U375" s="33"/>
      <c r="V375" s="33"/>
      <c r="W375" s="33"/>
      <c r="X375" s="33"/>
      <c r="Y375" s="33"/>
      <c r="Z375" s="33"/>
      <c r="AA375" s="33"/>
      <c r="AB375" s="33"/>
    </row>
    <row r="376">
      <c r="A376" s="33"/>
      <c r="B376" s="33"/>
      <c r="C376" s="33"/>
      <c r="D376" s="33"/>
      <c r="E376" s="33"/>
      <c r="F376" s="33"/>
      <c r="G376" s="33"/>
      <c r="H376" s="33"/>
      <c r="I376" s="33"/>
      <c r="J376" s="33"/>
      <c r="K376" s="33"/>
      <c r="L376" s="33"/>
      <c r="M376" s="33"/>
      <c r="N376" s="563"/>
      <c r="O376" s="33"/>
      <c r="P376" s="33"/>
      <c r="Q376" s="33"/>
      <c r="R376" s="33"/>
      <c r="S376" s="33"/>
      <c r="T376" s="33"/>
      <c r="U376" s="33"/>
      <c r="V376" s="33"/>
      <c r="W376" s="33"/>
      <c r="X376" s="33"/>
      <c r="Y376" s="33"/>
      <c r="Z376" s="33"/>
      <c r="AA376" s="33"/>
      <c r="AB376" s="33"/>
    </row>
    <row r="377">
      <c r="A377" s="33"/>
      <c r="B377" s="33"/>
      <c r="C377" s="33"/>
      <c r="D377" s="33"/>
      <c r="E377" s="33"/>
      <c r="F377" s="33"/>
      <c r="G377" s="33"/>
      <c r="H377" s="33"/>
      <c r="I377" s="33"/>
      <c r="J377" s="33"/>
      <c r="K377" s="33"/>
      <c r="L377" s="33"/>
      <c r="M377" s="33"/>
      <c r="N377" s="563"/>
      <c r="O377" s="33"/>
      <c r="P377" s="33"/>
      <c r="Q377" s="33"/>
      <c r="R377" s="33"/>
      <c r="S377" s="33"/>
      <c r="T377" s="33"/>
      <c r="U377" s="33"/>
      <c r="V377" s="33"/>
      <c r="W377" s="33"/>
      <c r="X377" s="33"/>
      <c r="Y377" s="33"/>
      <c r="Z377" s="33"/>
      <c r="AA377" s="33"/>
      <c r="AB377" s="33"/>
    </row>
    <row r="378">
      <c r="A378" s="33"/>
      <c r="B378" s="33"/>
      <c r="C378" s="33"/>
      <c r="D378" s="33"/>
      <c r="E378" s="33"/>
      <c r="F378" s="33"/>
      <c r="G378" s="33"/>
      <c r="H378" s="33"/>
      <c r="I378" s="33"/>
      <c r="J378" s="33"/>
      <c r="K378" s="33"/>
      <c r="L378" s="33"/>
      <c r="M378" s="33"/>
      <c r="N378" s="563"/>
      <c r="O378" s="33"/>
      <c r="P378" s="33"/>
      <c r="Q378" s="33"/>
      <c r="R378" s="33"/>
      <c r="S378" s="33"/>
      <c r="T378" s="33"/>
      <c r="U378" s="33"/>
      <c r="V378" s="33"/>
      <c r="W378" s="33"/>
      <c r="X378" s="33"/>
      <c r="Y378" s="33"/>
      <c r="Z378" s="33"/>
      <c r="AA378" s="33"/>
      <c r="AB378" s="33"/>
    </row>
    <row r="379">
      <c r="A379" s="33"/>
      <c r="B379" s="33"/>
      <c r="C379" s="33"/>
      <c r="D379" s="33"/>
      <c r="E379" s="33"/>
      <c r="F379" s="33"/>
      <c r="G379" s="33"/>
      <c r="H379" s="33"/>
      <c r="I379" s="33"/>
      <c r="J379" s="33"/>
      <c r="K379" s="33"/>
      <c r="L379" s="33"/>
      <c r="M379" s="33"/>
      <c r="N379" s="563"/>
      <c r="O379" s="33"/>
      <c r="P379" s="33"/>
      <c r="Q379" s="33"/>
      <c r="R379" s="33"/>
      <c r="S379" s="33"/>
      <c r="T379" s="33"/>
      <c r="U379" s="33"/>
      <c r="V379" s="33"/>
      <c r="W379" s="33"/>
      <c r="X379" s="33"/>
      <c r="Y379" s="33"/>
      <c r="Z379" s="33"/>
      <c r="AA379" s="33"/>
      <c r="AB379" s="33"/>
    </row>
    <row r="380">
      <c r="A380" s="33"/>
      <c r="B380" s="33"/>
      <c r="C380" s="33"/>
      <c r="D380" s="33"/>
      <c r="E380" s="33"/>
      <c r="F380" s="33"/>
      <c r="G380" s="33"/>
      <c r="H380" s="33"/>
      <c r="I380" s="33"/>
      <c r="J380" s="33"/>
      <c r="K380" s="33"/>
      <c r="L380" s="33"/>
      <c r="M380" s="33"/>
      <c r="N380" s="563"/>
      <c r="O380" s="33"/>
      <c r="P380" s="33"/>
      <c r="Q380" s="33"/>
      <c r="R380" s="33"/>
      <c r="S380" s="33"/>
      <c r="T380" s="33"/>
      <c r="U380" s="33"/>
      <c r="V380" s="33"/>
      <c r="W380" s="33"/>
      <c r="X380" s="33"/>
      <c r="Y380" s="33"/>
      <c r="Z380" s="33"/>
      <c r="AA380" s="33"/>
      <c r="AB380" s="33"/>
    </row>
    <row r="381">
      <c r="A381" s="33"/>
      <c r="B381" s="33"/>
      <c r="C381" s="33"/>
      <c r="D381" s="33"/>
      <c r="E381" s="33"/>
      <c r="F381" s="33"/>
      <c r="G381" s="33"/>
      <c r="H381" s="33"/>
      <c r="I381" s="33"/>
      <c r="J381" s="33"/>
      <c r="K381" s="33"/>
      <c r="L381" s="33"/>
      <c r="M381" s="33"/>
      <c r="N381" s="563"/>
      <c r="O381" s="33"/>
      <c r="P381" s="33"/>
      <c r="Q381" s="33"/>
      <c r="R381" s="33"/>
      <c r="S381" s="33"/>
      <c r="T381" s="33"/>
      <c r="U381" s="33"/>
      <c r="V381" s="33"/>
      <c r="W381" s="33"/>
      <c r="X381" s="33"/>
      <c r="Y381" s="33"/>
      <c r="Z381" s="33"/>
      <c r="AA381" s="33"/>
      <c r="AB381" s="33"/>
    </row>
    <row r="382">
      <c r="A382" s="33"/>
      <c r="B382" s="33"/>
      <c r="C382" s="33"/>
      <c r="D382" s="33"/>
      <c r="E382" s="33"/>
      <c r="F382" s="33"/>
      <c r="G382" s="33"/>
      <c r="H382" s="33"/>
      <c r="I382" s="33"/>
      <c r="J382" s="33"/>
      <c r="K382" s="33"/>
      <c r="L382" s="33"/>
      <c r="M382" s="33"/>
      <c r="N382" s="563"/>
      <c r="O382" s="33"/>
      <c r="P382" s="33"/>
      <c r="Q382" s="33"/>
      <c r="R382" s="33"/>
      <c r="S382" s="33"/>
      <c r="T382" s="33"/>
      <c r="U382" s="33"/>
      <c r="V382" s="33"/>
      <c r="W382" s="33"/>
      <c r="X382" s="33"/>
      <c r="Y382" s="33"/>
      <c r="Z382" s="33"/>
      <c r="AA382" s="33"/>
      <c r="AB382" s="33"/>
    </row>
    <row r="383">
      <c r="A383" s="33"/>
      <c r="B383" s="33"/>
      <c r="C383" s="33"/>
      <c r="D383" s="33"/>
      <c r="E383" s="33"/>
      <c r="F383" s="33"/>
      <c r="G383" s="33"/>
      <c r="H383" s="33"/>
      <c r="I383" s="33"/>
      <c r="J383" s="33"/>
      <c r="K383" s="33"/>
      <c r="L383" s="33"/>
      <c r="M383" s="33"/>
      <c r="N383" s="563"/>
      <c r="O383" s="33"/>
      <c r="P383" s="33"/>
      <c r="Q383" s="33"/>
      <c r="R383" s="33"/>
      <c r="S383" s="33"/>
      <c r="T383" s="33"/>
      <c r="U383" s="33"/>
      <c r="V383" s="33"/>
      <c r="W383" s="33"/>
      <c r="X383" s="33"/>
      <c r="Y383" s="33"/>
      <c r="Z383" s="33"/>
      <c r="AA383" s="33"/>
      <c r="AB383" s="33"/>
    </row>
    <row r="384">
      <c r="A384" s="33"/>
      <c r="B384" s="33"/>
      <c r="C384" s="33"/>
      <c r="D384" s="33"/>
      <c r="E384" s="33"/>
      <c r="F384" s="33"/>
      <c r="G384" s="33"/>
      <c r="H384" s="33"/>
      <c r="I384" s="33"/>
      <c r="J384" s="33"/>
      <c r="K384" s="33"/>
      <c r="L384" s="33"/>
      <c r="M384" s="33"/>
      <c r="N384" s="563"/>
      <c r="O384" s="33"/>
      <c r="P384" s="33"/>
      <c r="Q384" s="33"/>
      <c r="R384" s="33"/>
      <c r="S384" s="33"/>
      <c r="T384" s="33"/>
      <c r="U384" s="33"/>
      <c r="V384" s="33"/>
      <c r="W384" s="33"/>
      <c r="X384" s="33"/>
      <c r="Y384" s="33"/>
      <c r="Z384" s="33"/>
      <c r="AA384" s="33"/>
      <c r="AB384" s="33"/>
    </row>
    <row r="385">
      <c r="A385" s="33"/>
      <c r="B385" s="33"/>
      <c r="C385" s="33"/>
      <c r="D385" s="33"/>
      <c r="E385" s="33"/>
      <c r="F385" s="33"/>
      <c r="G385" s="33"/>
      <c r="H385" s="33"/>
      <c r="I385" s="33"/>
      <c r="J385" s="33"/>
      <c r="K385" s="33"/>
      <c r="L385" s="33"/>
      <c r="M385" s="33"/>
      <c r="N385" s="563"/>
      <c r="O385" s="33"/>
      <c r="P385" s="33"/>
      <c r="Q385" s="33"/>
      <c r="R385" s="33"/>
      <c r="S385" s="33"/>
      <c r="T385" s="33"/>
      <c r="U385" s="33"/>
      <c r="V385" s="33"/>
      <c r="W385" s="33"/>
      <c r="X385" s="33"/>
      <c r="Y385" s="33"/>
      <c r="Z385" s="33"/>
      <c r="AA385" s="33"/>
      <c r="AB385" s="33"/>
    </row>
    <row r="386">
      <c r="A386" s="33"/>
      <c r="B386" s="33"/>
      <c r="C386" s="33"/>
      <c r="D386" s="33"/>
      <c r="E386" s="33"/>
      <c r="F386" s="33"/>
      <c r="G386" s="33"/>
      <c r="H386" s="33"/>
      <c r="I386" s="33"/>
      <c r="J386" s="33"/>
      <c r="K386" s="33"/>
      <c r="L386" s="33"/>
      <c r="M386" s="33"/>
      <c r="N386" s="563"/>
      <c r="O386" s="33"/>
      <c r="P386" s="33"/>
      <c r="Q386" s="33"/>
      <c r="R386" s="33"/>
      <c r="S386" s="33"/>
      <c r="T386" s="33"/>
      <c r="U386" s="33"/>
      <c r="V386" s="33"/>
      <c r="W386" s="33"/>
      <c r="X386" s="33"/>
      <c r="Y386" s="33"/>
      <c r="Z386" s="33"/>
      <c r="AA386" s="33"/>
      <c r="AB386" s="33"/>
    </row>
    <row r="387">
      <c r="A387" s="33"/>
      <c r="B387" s="33"/>
      <c r="C387" s="33"/>
      <c r="D387" s="33"/>
      <c r="E387" s="33"/>
      <c r="F387" s="33"/>
      <c r="G387" s="33"/>
      <c r="H387" s="33"/>
      <c r="I387" s="33"/>
      <c r="J387" s="33"/>
      <c r="K387" s="33"/>
      <c r="L387" s="33"/>
      <c r="M387" s="33"/>
      <c r="N387" s="563"/>
      <c r="O387" s="33"/>
      <c r="P387" s="33"/>
      <c r="Q387" s="33"/>
      <c r="R387" s="33"/>
      <c r="S387" s="33"/>
      <c r="T387" s="33"/>
      <c r="U387" s="33"/>
      <c r="V387" s="33"/>
      <c r="W387" s="33"/>
      <c r="X387" s="33"/>
      <c r="Y387" s="33"/>
      <c r="Z387" s="33"/>
      <c r="AA387" s="33"/>
      <c r="AB387" s="33"/>
    </row>
    <row r="388">
      <c r="A388" s="33"/>
      <c r="B388" s="33"/>
      <c r="C388" s="33"/>
      <c r="D388" s="33"/>
      <c r="E388" s="33"/>
      <c r="F388" s="33"/>
      <c r="G388" s="33"/>
      <c r="H388" s="33"/>
      <c r="I388" s="33"/>
      <c r="J388" s="33"/>
      <c r="K388" s="33"/>
      <c r="L388" s="33"/>
      <c r="M388" s="33"/>
      <c r="N388" s="563"/>
      <c r="O388" s="33"/>
      <c r="P388" s="33"/>
      <c r="Q388" s="33"/>
      <c r="R388" s="33"/>
      <c r="S388" s="33"/>
      <c r="T388" s="33"/>
      <c r="U388" s="33"/>
      <c r="V388" s="33"/>
      <c r="W388" s="33"/>
      <c r="X388" s="33"/>
      <c r="Y388" s="33"/>
      <c r="Z388" s="33"/>
      <c r="AA388" s="33"/>
      <c r="AB388" s="33"/>
    </row>
    <row r="389">
      <c r="A389" s="33"/>
      <c r="B389" s="33"/>
      <c r="C389" s="33"/>
      <c r="D389" s="33"/>
      <c r="E389" s="33"/>
      <c r="F389" s="33"/>
      <c r="G389" s="33"/>
      <c r="H389" s="33"/>
      <c r="I389" s="33"/>
      <c r="J389" s="33"/>
      <c r="K389" s="33"/>
      <c r="L389" s="33"/>
      <c r="M389" s="33"/>
      <c r="N389" s="563"/>
      <c r="O389" s="33"/>
      <c r="P389" s="33"/>
      <c r="Q389" s="33"/>
      <c r="R389" s="33"/>
      <c r="S389" s="33"/>
      <c r="T389" s="33"/>
      <c r="U389" s="33"/>
      <c r="V389" s="33"/>
      <c r="W389" s="33"/>
      <c r="X389" s="33"/>
      <c r="Y389" s="33"/>
      <c r="Z389" s="33"/>
      <c r="AA389" s="33"/>
      <c r="AB389" s="33"/>
    </row>
    <row r="390">
      <c r="A390" s="33"/>
      <c r="B390" s="33"/>
      <c r="C390" s="33"/>
      <c r="D390" s="33"/>
      <c r="E390" s="33"/>
      <c r="F390" s="33"/>
      <c r="G390" s="33"/>
      <c r="H390" s="33"/>
      <c r="I390" s="33"/>
      <c r="J390" s="33"/>
      <c r="K390" s="33"/>
      <c r="L390" s="33"/>
      <c r="M390" s="33"/>
      <c r="N390" s="563"/>
      <c r="O390" s="33"/>
      <c r="P390" s="33"/>
      <c r="Q390" s="33"/>
      <c r="R390" s="33"/>
      <c r="S390" s="33"/>
      <c r="T390" s="33"/>
      <c r="U390" s="33"/>
      <c r="V390" s="33"/>
      <c r="W390" s="33"/>
      <c r="X390" s="33"/>
      <c r="Y390" s="33"/>
      <c r="Z390" s="33"/>
      <c r="AA390" s="33"/>
      <c r="AB390" s="33"/>
    </row>
    <row r="391">
      <c r="A391" s="33"/>
      <c r="B391" s="33"/>
      <c r="C391" s="33"/>
      <c r="D391" s="33"/>
      <c r="E391" s="33"/>
      <c r="F391" s="33"/>
      <c r="G391" s="33"/>
      <c r="H391" s="33"/>
      <c r="I391" s="33"/>
      <c r="J391" s="33"/>
      <c r="K391" s="33"/>
      <c r="L391" s="33"/>
      <c r="M391" s="33"/>
      <c r="N391" s="563"/>
      <c r="O391" s="33"/>
      <c r="P391" s="33"/>
      <c r="Q391" s="33"/>
      <c r="R391" s="33"/>
      <c r="S391" s="33"/>
      <c r="T391" s="33"/>
      <c r="U391" s="33"/>
      <c r="V391" s="33"/>
      <c r="W391" s="33"/>
      <c r="X391" s="33"/>
      <c r="Y391" s="33"/>
      <c r="Z391" s="33"/>
      <c r="AA391" s="33"/>
      <c r="AB391" s="33"/>
    </row>
    <row r="392">
      <c r="A392" s="33"/>
      <c r="B392" s="33"/>
      <c r="C392" s="33"/>
      <c r="D392" s="33"/>
      <c r="E392" s="33"/>
      <c r="F392" s="33"/>
      <c r="G392" s="33"/>
      <c r="H392" s="33"/>
      <c r="I392" s="33"/>
      <c r="J392" s="33"/>
      <c r="K392" s="33"/>
      <c r="L392" s="33"/>
      <c r="M392" s="33"/>
      <c r="N392" s="563"/>
      <c r="O392" s="33"/>
      <c r="P392" s="33"/>
      <c r="Q392" s="33"/>
      <c r="R392" s="33"/>
      <c r="S392" s="33"/>
      <c r="T392" s="33"/>
      <c r="U392" s="33"/>
      <c r="V392" s="33"/>
      <c r="W392" s="33"/>
      <c r="X392" s="33"/>
      <c r="Y392" s="33"/>
      <c r="Z392" s="33"/>
      <c r="AA392" s="33"/>
      <c r="AB392" s="33"/>
    </row>
    <row r="393">
      <c r="A393" s="33"/>
      <c r="B393" s="33"/>
      <c r="C393" s="33"/>
      <c r="D393" s="33"/>
      <c r="E393" s="33"/>
      <c r="F393" s="33"/>
      <c r="G393" s="33"/>
      <c r="H393" s="33"/>
      <c r="I393" s="33"/>
      <c r="J393" s="33"/>
      <c r="K393" s="33"/>
      <c r="L393" s="33"/>
      <c r="M393" s="33"/>
      <c r="N393" s="563"/>
      <c r="O393" s="33"/>
      <c r="P393" s="33"/>
      <c r="Q393" s="33"/>
      <c r="R393" s="33"/>
      <c r="S393" s="33"/>
      <c r="T393" s="33"/>
      <c r="U393" s="33"/>
      <c r="V393" s="33"/>
      <c r="W393" s="33"/>
      <c r="X393" s="33"/>
      <c r="Y393" s="33"/>
      <c r="Z393" s="33"/>
      <c r="AA393" s="33"/>
      <c r="AB393" s="33"/>
    </row>
    <row r="394">
      <c r="A394" s="33"/>
      <c r="B394" s="33"/>
      <c r="C394" s="33"/>
      <c r="D394" s="33"/>
      <c r="E394" s="33"/>
      <c r="F394" s="33"/>
      <c r="G394" s="33"/>
      <c r="H394" s="33"/>
      <c r="I394" s="33"/>
      <c r="J394" s="33"/>
      <c r="K394" s="33"/>
      <c r="L394" s="33"/>
      <c r="M394" s="33"/>
      <c r="N394" s="563"/>
      <c r="O394" s="33"/>
      <c r="P394" s="33"/>
      <c r="Q394" s="33"/>
      <c r="R394" s="33"/>
      <c r="S394" s="33"/>
      <c r="T394" s="33"/>
      <c r="U394" s="33"/>
      <c r="V394" s="33"/>
      <c r="W394" s="33"/>
      <c r="X394" s="33"/>
      <c r="Y394" s="33"/>
      <c r="Z394" s="33"/>
      <c r="AA394" s="33"/>
      <c r="AB394" s="33"/>
    </row>
    <row r="395">
      <c r="A395" s="33"/>
      <c r="B395" s="33"/>
      <c r="C395" s="33"/>
      <c r="D395" s="33"/>
      <c r="E395" s="33"/>
      <c r="F395" s="33"/>
      <c r="G395" s="33"/>
      <c r="H395" s="33"/>
      <c r="I395" s="33"/>
      <c r="J395" s="33"/>
      <c r="K395" s="33"/>
      <c r="L395" s="33"/>
      <c r="M395" s="33"/>
      <c r="N395" s="563"/>
      <c r="O395" s="33"/>
      <c r="P395" s="33"/>
      <c r="Q395" s="33"/>
      <c r="R395" s="33"/>
      <c r="S395" s="33"/>
      <c r="T395" s="33"/>
      <c r="U395" s="33"/>
      <c r="V395" s="33"/>
      <c r="W395" s="33"/>
      <c r="X395" s="33"/>
      <c r="Y395" s="33"/>
      <c r="Z395" s="33"/>
      <c r="AA395" s="33"/>
      <c r="AB395" s="33"/>
    </row>
    <row r="396">
      <c r="A396" s="33"/>
      <c r="B396" s="33"/>
      <c r="C396" s="33"/>
      <c r="D396" s="33"/>
      <c r="E396" s="33"/>
      <c r="F396" s="33"/>
      <c r="G396" s="33"/>
      <c r="H396" s="33"/>
      <c r="I396" s="33"/>
      <c r="J396" s="33"/>
      <c r="K396" s="33"/>
      <c r="L396" s="33"/>
      <c r="M396" s="33"/>
      <c r="N396" s="563"/>
      <c r="O396" s="33"/>
      <c r="P396" s="33"/>
      <c r="Q396" s="33"/>
      <c r="R396" s="33"/>
      <c r="S396" s="33"/>
      <c r="T396" s="33"/>
      <c r="U396" s="33"/>
      <c r="V396" s="33"/>
      <c r="W396" s="33"/>
      <c r="X396" s="33"/>
      <c r="Y396" s="33"/>
      <c r="Z396" s="33"/>
      <c r="AA396" s="33"/>
      <c r="AB396" s="33"/>
    </row>
    <row r="397">
      <c r="A397" s="33"/>
      <c r="B397" s="33"/>
      <c r="C397" s="33"/>
      <c r="D397" s="33"/>
      <c r="E397" s="33"/>
      <c r="F397" s="33"/>
      <c r="G397" s="33"/>
      <c r="H397" s="33"/>
      <c r="I397" s="33"/>
      <c r="J397" s="33"/>
      <c r="K397" s="33"/>
      <c r="L397" s="33"/>
      <c r="M397" s="33"/>
      <c r="N397" s="563"/>
      <c r="O397" s="33"/>
      <c r="P397" s="33"/>
      <c r="Q397" s="33"/>
      <c r="R397" s="33"/>
      <c r="S397" s="33"/>
      <c r="T397" s="33"/>
      <c r="U397" s="33"/>
      <c r="V397" s="33"/>
      <c r="W397" s="33"/>
      <c r="X397" s="33"/>
      <c r="Y397" s="33"/>
      <c r="Z397" s="33"/>
      <c r="AA397" s="33"/>
      <c r="AB397" s="33"/>
    </row>
    <row r="398">
      <c r="A398" s="33"/>
      <c r="B398" s="33"/>
      <c r="C398" s="33"/>
      <c r="D398" s="33"/>
      <c r="E398" s="33"/>
      <c r="F398" s="33"/>
      <c r="G398" s="33"/>
      <c r="H398" s="33"/>
      <c r="I398" s="33"/>
      <c r="J398" s="33"/>
      <c r="K398" s="33"/>
      <c r="L398" s="33"/>
      <c r="M398" s="33"/>
      <c r="N398" s="563"/>
      <c r="O398" s="33"/>
      <c r="P398" s="33"/>
      <c r="Q398" s="33"/>
      <c r="R398" s="33"/>
      <c r="S398" s="33"/>
      <c r="T398" s="33"/>
      <c r="U398" s="33"/>
      <c r="V398" s="33"/>
      <c r="W398" s="33"/>
      <c r="X398" s="33"/>
      <c r="Y398" s="33"/>
      <c r="Z398" s="33"/>
      <c r="AA398" s="33"/>
      <c r="AB398" s="33"/>
    </row>
    <row r="399">
      <c r="A399" s="33"/>
      <c r="B399" s="33"/>
      <c r="C399" s="33"/>
      <c r="D399" s="33"/>
      <c r="E399" s="33"/>
      <c r="F399" s="33"/>
      <c r="G399" s="33"/>
      <c r="H399" s="33"/>
      <c r="I399" s="33"/>
      <c r="J399" s="33"/>
      <c r="K399" s="33"/>
      <c r="L399" s="33"/>
      <c r="M399" s="33"/>
      <c r="N399" s="563"/>
      <c r="O399" s="33"/>
      <c r="P399" s="33"/>
      <c r="Q399" s="33"/>
      <c r="R399" s="33"/>
      <c r="S399" s="33"/>
      <c r="T399" s="33"/>
      <c r="U399" s="33"/>
      <c r="V399" s="33"/>
      <c r="W399" s="33"/>
      <c r="X399" s="33"/>
      <c r="Y399" s="33"/>
      <c r="Z399" s="33"/>
      <c r="AA399" s="33"/>
      <c r="AB399" s="33"/>
    </row>
    <row r="400">
      <c r="A400" s="33"/>
      <c r="B400" s="33"/>
      <c r="C400" s="33"/>
      <c r="D400" s="33"/>
      <c r="E400" s="33"/>
      <c r="F400" s="33"/>
      <c r="G400" s="33"/>
      <c r="H400" s="33"/>
      <c r="I400" s="33"/>
      <c r="J400" s="33"/>
      <c r="K400" s="33"/>
      <c r="L400" s="33"/>
      <c r="M400" s="33"/>
      <c r="N400" s="563"/>
      <c r="O400" s="33"/>
      <c r="P400" s="33"/>
      <c r="Q400" s="33"/>
      <c r="R400" s="33"/>
      <c r="S400" s="33"/>
      <c r="T400" s="33"/>
      <c r="U400" s="33"/>
      <c r="V400" s="33"/>
      <c r="W400" s="33"/>
      <c r="X400" s="33"/>
      <c r="Y400" s="33"/>
      <c r="Z400" s="33"/>
      <c r="AA400" s="33"/>
      <c r="AB400" s="33"/>
    </row>
    <row r="401">
      <c r="A401" s="33"/>
      <c r="B401" s="33"/>
      <c r="C401" s="33"/>
      <c r="D401" s="33"/>
      <c r="E401" s="33"/>
      <c r="F401" s="33"/>
      <c r="G401" s="33"/>
      <c r="H401" s="33"/>
      <c r="I401" s="33"/>
      <c r="J401" s="33"/>
      <c r="K401" s="33"/>
      <c r="L401" s="33"/>
      <c r="M401" s="33"/>
      <c r="N401" s="563"/>
      <c r="O401" s="33"/>
      <c r="P401" s="33"/>
      <c r="Q401" s="33"/>
      <c r="R401" s="33"/>
      <c r="S401" s="33"/>
      <c r="T401" s="33"/>
      <c r="U401" s="33"/>
      <c r="V401" s="33"/>
      <c r="W401" s="33"/>
      <c r="X401" s="33"/>
      <c r="Y401" s="33"/>
      <c r="Z401" s="33"/>
      <c r="AA401" s="33"/>
      <c r="AB401" s="33"/>
    </row>
    <row r="402">
      <c r="A402" s="33"/>
      <c r="B402" s="33"/>
      <c r="C402" s="33"/>
      <c r="D402" s="33"/>
      <c r="E402" s="33"/>
      <c r="F402" s="33"/>
      <c r="G402" s="33"/>
      <c r="H402" s="33"/>
      <c r="I402" s="33"/>
      <c r="J402" s="33"/>
      <c r="K402" s="33"/>
      <c r="L402" s="33"/>
      <c r="M402" s="33"/>
      <c r="N402" s="563"/>
      <c r="O402" s="33"/>
      <c r="P402" s="33"/>
      <c r="Q402" s="33"/>
      <c r="R402" s="33"/>
      <c r="S402" s="33"/>
      <c r="T402" s="33"/>
      <c r="U402" s="33"/>
      <c r="V402" s="33"/>
      <c r="W402" s="33"/>
      <c r="X402" s="33"/>
      <c r="Y402" s="33"/>
      <c r="Z402" s="33"/>
      <c r="AA402" s="33"/>
      <c r="AB402" s="33"/>
    </row>
    <row r="403">
      <c r="A403" s="33"/>
      <c r="B403" s="33"/>
      <c r="C403" s="33"/>
      <c r="D403" s="33"/>
      <c r="E403" s="33"/>
      <c r="F403" s="33"/>
      <c r="G403" s="33"/>
      <c r="H403" s="33"/>
      <c r="I403" s="33"/>
      <c r="J403" s="33"/>
      <c r="K403" s="33"/>
      <c r="L403" s="33"/>
      <c r="M403" s="33"/>
      <c r="N403" s="563"/>
      <c r="O403" s="33"/>
      <c r="P403" s="33"/>
      <c r="Q403" s="33"/>
      <c r="R403" s="33"/>
      <c r="S403" s="33"/>
      <c r="T403" s="33"/>
      <c r="U403" s="33"/>
      <c r="V403" s="33"/>
      <c r="W403" s="33"/>
      <c r="X403" s="33"/>
      <c r="Y403" s="33"/>
      <c r="Z403" s="33"/>
      <c r="AA403" s="33"/>
      <c r="AB403" s="33"/>
    </row>
    <row r="404">
      <c r="A404" s="33"/>
      <c r="B404" s="33"/>
      <c r="C404" s="33"/>
      <c r="D404" s="33"/>
      <c r="E404" s="33"/>
      <c r="F404" s="33"/>
      <c r="G404" s="33"/>
      <c r="H404" s="33"/>
      <c r="I404" s="33"/>
      <c r="J404" s="33"/>
      <c r="K404" s="33"/>
      <c r="L404" s="33"/>
      <c r="M404" s="33"/>
      <c r="N404" s="563"/>
      <c r="O404" s="33"/>
      <c r="P404" s="33"/>
      <c r="Q404" s="33"/>
      <c r="R404" s="33"/>
      <c r="S404" s="33"/>
      <c r="T404" s="33"/>
      <c r="U404" s="33"/>
      <c r="V404" s="33"/>
      <c r="W404" s="33"/>
      <c r="X404" s="33"/>
      <c r="Y404" s="33"/>
      <c r="Z404" s="33"/>
      <c r="AA404" s="33"/>
      <c r="AB404" s="33"/>
    </row>
    <row r="405">
      <c r="A405" s="33"/>
      <c r="B405" s="33"/>
      <c r="C405" s="33"/>
      <c r="D405" s="33"/>
      <c r="E405" s="33"/>
      <c r="F405" s="33"/>
      <c r="G405" s="33"/>
      <c r="H405" s="33"/>
      <c r="I405" s="33"/>
      <c r="J405" s="33"/>
      <c r="K405" s="33"/>
      <c r="L405" s="33"/>
      <c r="M405" s="33"/>
      <c r="N405" s="563"/>
      <c r="O405" s="33"/>
      <c r="P405" s="33"/>
      <c r="Q405" s="33"/>
      <c r="R405" s="33"/>
      <c r="S405" s="33"/>
      <c r="T405" s="33"/>
      <c r="U405" s="33"/>
      <c r="V405" s="33"/>
      <c r="W405" s="33"/>
      <c r="X405" s="33"/>
      <c r="Y405" s="33"/>
      <c r="Z405" s="33"/>
      <c r="AA405" s="33"/>
      <c r="AB405" s="33"/>
    </row>
    <row r="406">
      <c r="A406" s="33"/>
      <c r="B406" s="33"/>
      <c r="C406" s="33"/>
      <c r="D406" s="33"/>
      <c r="E406" s="33"/>
      <c r="F406" s="33"/>
      <c r="G406" s="33"/>
      <c r="H406" s="33"/>
      <c r="I406" s="33"/>
      <c r="J406" s="33"/>
      <c r="K406" s="33"/>
      <c r="L406" s="33"/>
      <c r="M406" s="33"/>
      <c r="N406" s="563"/>
      <c r="O406" s="33"/>
      <c r="P406" s="33"/>
      <c r="Q406" s="33"/>
      <c r="R406" s="33"/>
      <c r="S406" s="33"/>
      <c r="T406" s="33"/>
      <c r="U406" s="33"/>
      <c r="V406" s="33"/>
      <c r="W406" s="33"/>
      <c r="X406" s="33"/>
      <c r="Y406" s="33"/>
      <c r="Z406" s="33"/>
      <c r="AA406" s="33"/>
      <c r="AB406" s="33"/>
    </row>
    <row r="407">
      <c r="A407" s="33"/>
      <c r="B407" s="33"/>
      <c r="C407" s="33"/>
      <c r="D407" s="33"/>
      <c r="E407" s="33"/>
      <c r="F407" s="33"/>
      <c r="G407" s="33"/>
      <c r="H407" s="33"/>
      <c r="I407" s="33"/>
      <c r="J407" s="33"/>
      <c r="K407" s="33"/>
      <c r="L407" s="33"/>
      <c r="M407" s="33"/>
      <c r="N407" s="563"/>
      <c r="O407" s="33"/>
      <c r="P407" s="33"/>
      <c r="Q407" s="33"/>
      <c r="R407" s="33"/>
      <c r="S407" s="33"/>
      <c r="T407" s="33"/>
      <c r="U407" s="33"/>
      <c r="V407" s="33"/>
      <c r="W407" s="33"/>
      <c r="X407" s="33"/>
      <c r="Y407" s="33"/>
      <c r="Z407" s="33"/>
      <c r="AA407" s="33"/>
      <c r="AB407" s="33"/>
    </row>
    <row r="408">
      <c r="A408" s="33"/>
      <c r="B408" s="33"/>
      <c r="C408" s="33"/>
      <c r="D408" s="33"/>
      <c r="E408" s="33"/>
      <c r="F408" s="33"/>
      <c r="G408" s="33"/>
      <c r="H408" s="33"/>
      <c r="I408" s="33"/>
      <c r="J408" s="33"/>
      <c r="K408" s="33"/>
      <c r="L408" s="33"/>
      <c r="M408" s="33"/>
      <c r="N408" s="563"/>
      <c r="O408" s="33"/>
      <c r="P408" s="33"/>
      <c r="Q408" s="33"/>
      <c r="R408" s="33"/>
      <c r="S408" s="33"/>
      <c r="T408" s="33"/>
      <c r="U408" s="33"/>
      <c r="V408" s="33"/>
      <c r="W408" s="33"/>
      <c r="X408" s="33"/>
      <c r="Y408" s="33"/>
      <c r="Z408" s="33"/>
      <c r="AA408" s="33"/>
      <c r="AB408" s="33"/>
    </row>
    <row r="409">
      <c r="A409" s="33"/>
      <c r="B409" s="33"/>
      <c r="C409" s="33"/>
      <c r="D409" s="33"/>
      <c r="E409" s="33"/>
      <c r="F409" s="33"/>
      <c r="G409" s="33"/>
      <c r="H409" s="33"/>
      <c r="I409" s="33"/>
      <c r="J409" s="33"/>
      <c r="K409" s="33"/>
      <c r="L409" s="33"/>
      <c r="M409" s="33"/>
      <c r="N409" s="563"/>
      <c r="O409" s="33"/>
      <c r="P409" s="33"/>
      <c r="Q409" s="33"/>
      <c r="R409" s="33"/>
      <c r="S409" s="33"/>
      <c r="T409" s="33"/>
      <c r="U409" s="33"/>
      <c r="V409" s="33"/>
      <c r="W409" s="33"/>
      <c r="X409" s="33"/>
      <c r="Y409" s="33"/>
      <c r="Z409" s="33"/>
      <c r="AA409" s="33"/>
      <c r="AB409" s="33"/>
    </row>
    <row r="410">
      <c r="A410" s="33"/>
      <c r="B410" s="33"/>
      <c r="C410" s="33"/>
      <c r="D410" s="33"/>
      <c r="E410" s="33"/>
      <c r="F410" s="33"/>
      <c r="G410" s="33"/>
      <c r="H410" s="33"/>
      <c r="I410" s="33"/>
      <c r="J410" s="33"/>
      <c r="K410" s="33"/>
      <c r="L410" s="33"/>
      <c r="M410" s="33"/>
      <c r="N410" s="563"/>
      <c r="O410" s="33"/>
      <c r="P410" s="33"/>
      <c r="Q410" s="33"/>
      <c r="R410" s="33"/>
      <c r="S410" s="33"/>
      <c r="T410" s="33"/>
      <c r="U410" s="33"/>
      <c r="V410" s="33"/>
      <c r="W410" s="33"/>
      <c r="X410" s="33"/>
      <c r="Y410" s="33"/>
      <c r="Z410" s="33"/>
      <c r="AA410" s="33"/>
      <c r="AB410" s="33"/>
    </row>
    <row r="411">
      <c r="A411" s="33"/>
      <c r="B411" s="33"/>
      <c r="C411" s="33"/>
      <c r="D411" s="33"/>
      <c r="E411" s="33"/>
      <c r="F411" s="33"/>
      <c r="G411" s="33"/>
      <c r="H411" s="33"/>
      <c r="I411" s="33"/>
      <c r="J411" s="33"/>
      <c r="K411" s="33"/>
      <c r="L411" s="33"/>
      <c r="M411" s="33"/>
      <c r="N411" s="563"/>
      <c r="O411" s="33"/>
      <c r="P411" s="33"/>
      <c r="Q411" s="33"/>
      <c r="R411" s="33"/>
      <c r="S411" s="33"/>
      <c r="T411" s="33"/>
      <c r="U411" s="33"/>
      <c r="V411" s="33"/>
      <c r="W411" s="33"/>
      <c r="X411" s="33"/>
      <c r="Y411" s="33"/>
      <c r="Z411" s="33"/>
      <c r="AA411" s="33"/>
      <c r="AB411" s="33"/>
    </row>
    <row r="412">
      <c r="A412" s="33"/>
      <c r="B412" s="33"/>
      <c r="C412" s="33"/>
      <c r="D412" s="33"/>
      <c r="E412" s="33"/>
      <c r="F412" s="33"/>
      <c r="G412" s="33"/>
      <c r="H412" s="33"/>
      <c r="I412" s="33"/>
      <c r="J412" s="33"/>
      <c r="K412" s="33"/>
      <c r="L412" s="33"/>
      <c r="M412" s="33"/>
      <c r="N412" s="563"/>
      <c r="O412" s="33"/>
      <c r="P412" s="33"/>
      <c r="Q412" s="33"/>
      <c r="R412" s="33"/>
      <c r="S412" s="33"/>
      <c r="T412" s="33"/>
      <c r="U412" s="33"/>
      <c r="V412" s="33"/>
      <c r="W412" s="33"/>
      <c r="X412" s="33"/>
      <c r="Y412" s="33"/>
      <c r="Z412" s="33"/>
      <c r="AA412" s="33"/>
      <c r="AB412" s="33"/>
    </row>
    <row r="413">
      <c r="A413" s="33"/>
      <c r="B413" s="33"/>
      <c r="C413" s="33"/>
      <c r="D413" s="33"/>
      <c r="E413" s="33"/>
      <c r="F413" s="33"/>
      <c r="G413" s="33"/>
      <c r="H413" s="33"/>
      <c r="I413" s="33"/>
      <c r="J413" s="33"/>
      <c r="K413" s="33"/>
      <c r="L413" s="33"/>
      <c r="M413" s="33"/>
      <c r="N413" s="563"/>
      <c r="O413" s="33"/>
      <c r="P413" s="33"/>
      <c r="Q413" s="33"/>
      <c r="R413" s="33"/>
      <c r="S413" s="33"/>
      <c r="T413" s="33"/>
      <c r="U413" s="33"/>
      <c r="V413" s="33"/>
      <c r="W413" s="33"/>
      <c r="X413" s="33"/>
      <c r="Y413" s="33"/>
      <c r="Z413" s="33"/>
      <c r="AA413" s="33"/>
      <c r="AB413" s="33"/>
    </row>
    <row r="414">
      <c r="A414" s="33"/>
      <c r="B414" s="33"/>
      <c r="C414" s="33"/>
      <c r="D414" s="33"/>
      <c r="E414" s="33"/>
      <c r="F414" s="33"/>
      <c r="G414" s="33"/>
      <c r="H414" s="33"/>
      <c r="I414" s="33"/>
      <c r="J414" s="33"/>
      <c r="K414" s="33"/>
      <c r="L414" s="33"/>
      <c r="M414" s="33"/>
      <c r="N414" s="563"/>
      <c r="O414" s="33"/>
      <c r="P414" s="33"/>
      <c r="Q414" s="33"/>
      <c r="R414" s="33"/>
      <c r="S414" s="33"/>
      <c r="T414" s="33"/>
      <c r="U414" s="33"/>
      <c r="V414" s="33"/>
      <c r="W414" s="33"/>
      <c r="X414" s="33"/>
      <c r="Y414" s="33"/>
      <c r="Z414" s="33"/>
      <c r="AA414" s="33"/>
      <c r="AB414" s="33"/>
    </row>
    <row r="415">
      <c r="A415" s="33"/>
      <c r="B415" s="33"/>
      <c r="C415" s="33"/>
      <c r="D415" s="33"/>
      <c r="E415" s="33"/>
      <c r="F415" s="33"/>
      <c r="G415" s="33"/>
      <c r="H415" s="33"/>
      <c r="I415" s="33"/>
      <c r="J415" s="33"/>
      <c r="K415" s="33"/>
      <c r="L415" s="33"/>
      <c r="M415" s="33"/>
      <c r="N415" s="563"/>
      <c r="O415" s="33"/>
      <c r="P415" s="33"/>
      <c r="Q415" s="33"/>
      <c r="R415" s="33"/>
      <c r="S415" s="33"/>
      <c r="T415" s="33"/>
      <c r="U415" s="33"/>
      <c r="V415" s="33"/>
      <c r="W415" s="33"/>
      <c r="X415" s="33"/>
      <c r="Y415" s="33"/>
      <c r="Z415" s="33"/>
      <c r="AA415" s="33"/>
      <c r="AB415" s="33"/>
    </row>
    <row r="416">
      <c r="A416" s="33"/>
      <c r="B416" s="33"/>
      <c r="C416" s="33"/>
      <c r="D416" s="33"/>
      <c r="E416" s="33"/>
      <c r="F416" s="33"/>
      <c r="G416" s="33"/>
      <c r="H416" s="33"/>
      <c r="I416" s="33"/>
      <c r="J416" s="33"/>
      <c r="K416" s="33"/>
      <c r="L416" s="33"/>
      <c r="M416" s="33"/>
      <c r="N416" s="563"/>
      <c r="O416" s="33"/>
      <c r="P416" s="33"/>
      <c r="Q416" s="33"/>
      <c r="R416" s="33"/>
      <c r="S416" s="33"/>
      <c r="T416" s="33"/>
      <c r="U416" s="33"/>
      <c r="V416" s="33"/>
      <c r="W416" s="33"/>
      <c r="X416" s="33"/>
      <c r="Y416" s="33"/>
      <c r="Z416" s="33"/>
      <c r="AA416" s="33"/>
      <c r="AB416" s="33"/>
    </row>
    <row r="417">
      <c r="A417" s="33"/>
      <c r="B417" s="33"/>
      <c r="C417" s="33"/>
      <c r="D417" s="33"/>
      <c r="E417" s="33"/>
      <c r="F417" s="33"/>
      <c r="G417" s="33"/>
      <c r="H417" s="33"/>
      <c r="I417" s="33"/>
      <c r="J417" s="33"/>
      <c r="K417" s="33"/>
      <c r="L417" s="33"/>
      <c r="M417" s="33"/>
      <c r="N417" s="563"/>
      <c r="O417" s="33"/>
      <c r="P417" s="33"/>
      <c r="Q417" s="33"/>
      <c r="R417" s="33"/>
      <c r="S417" s="33"/>
      <c r="T417" s="33"/>
      <c r="U417" s="33"/>
      <c r="V417" s="33"/>
      <c r="W417" s="33"/>
      <c r="X417" s="33"/>
      <c r="Y417" s="33"/>
      <c r="Z417" s="33"/>
      <c r="AA417" s="33"/>
      <c r="AB417" s="33"/>
    </row>
    <row r="418">
      <c r="A418" s="33"/>
      <c r="B418" s="33"/>
      <c r="C418" s="33"/>
      <c r="D418" s="33"/>
      <c r="E418" s="33"/>
      <c r="F418" s="33"/>
      <c r="G418" s="33"/>
      <c r="H418" s="33"/>
      <c r="I418" s="33"/>
      <c r="J418" s="33"/>
      <c r="K418" s="33"/>
      <c r="L418" s="33"/>
      <c r="M418" s="33"/>
      <c r="N418" s="563"/>
      <c r="O418" s="33"/>
      <c r="P418" s="33"/>
      <c r="Q418" s="33"/>
      <c r="R418" s="33"/>
      <c r="S418" s="33"/>
      <c r="T418" s="33"/>
      <c r="U418" s="33"/>
      <c r="V418" s="33"/>
      <c r="W418" s="33"/>
      <c r="X418" s="33"/>
      <c r="Y418" s="33"/>
      <c r="Z418" s="33"/>
      <c r="AA418" s="33"/>
      <c r="AB418" s="33"/>
    </row>
    <row r="419">
      <c r="A419" s="33"/>
      <c r="B419" s="33"/>
      <c r="C419" s="33"/>
      <c r="D419" s="33"/>
      <c r="E419" s="33"/>
      <c r="F419" s="33"/>
      <c r="G419" s="33"/>
      <c r="H419" s="33"/>
      <c r="I419" s="33"/>
      <c r="J419" s="33"/>
      <c r="K419" s="33"/>
      <c r="L419" s="33"/>
      <c r="M419" s="33"/>
      <c r="N419" s="563"/>
      <c r="O419" s="33"/>
      <c r="P419" s="33"/>
      <c r="Q419" s="33"/>
      <c r="R419" s="33"/>
      <c r="S419" s="33"/>
      <c r="T419" s="33"/>
      <c r="U419" s="33"/>
      <c r="V419" s="33"/>
      <c r="W419" s="33"/>
      <c r="X419" s="33"/>
      <c r="Y419" s="33"/>
      <c r="Z419" s="33"/>
      <c r="AA419" s="33"/>
      <c r="AB419" s="33"/>
    </row>
    <row r="420">
      <c r="A420" s="33"/>
      <c r="B420" s="33"/>
      <c r="C420" s="33"/>
      <c r="D420" s="33"/>
      <c r="E420" s="33"/>
      <c r="F420" s="33"/>
      <c r="G420" s="33"/>
      <c r="H420" s="33"/>
      <c r="I420" s="33"/>
      <c r="J420" s="33"/>
      <c r="K420" s="33"/>
      <c r="L420" s="33"/>
      <c r="M420" s="33"/>
      <c r="N420" s="563"/>
      <c r="O420" s="33"/>
      <c r="P420" s="33"/>
      <c r="Q420" s="33"/>
      <c r="R420" s="33"/>
      <c r="S420" s="33"/>
      <c r="T420" s="33"/>
      <c r="U420" s="33"/>
      <c r="V420" s="33"/>
      <c r="W420" s="33"/>
      <c r="X420" s="33"/>
      <c r="Y420" s="33"/>
      <c r="Z420" s="33"/>
      <c r="AA420" s="33"/>
      <c r="AB420" s="33"/>
    </row>
    <row r="421">
      <c r="A421" s="33"/>
      <c r="B421" s="33"/>
      <c r="C421" s="33"/>
      <c r="D421" s="33"/>
      <c r="E421" s="33"/>
      <c r="F421" s="33"/>
      <c r="G421" s="33"/>
      <c r="H421" s="33"/>
      <c r="I421" s="33"/>
      <c r="J421" s="33"/>
      <c r="K421" s="33"/>
      <c r="L421" s="33"/>
      <c r="M421" s="33"/>
      <c r="N421" s="563"/>
      <c r="O421" s="33"/>
      <c r="P421" s="33"/>
      <c r="Q421" s="33"/>
      <c r="R421" s="33"/>
      <c r="S421" s="33"/>
      <c r="T421" s="33"/>
      <c r="U421" s="33"/>
      <c r="V421" s="33"/>
      <c r="W421" s="33"/>
      <c r="X421" s="33"/>
      <c r="Y421" s="33"/>
      <c r="Z421" s="33"/>
      <c r="AA421" s="33"/>
      <c r="AB421" s="33"/>
    </row>
    <row r="422">
      <c r="A422" s="33"/>
      <c r="B422" s="33"/>
      <c r="C422" s="33"/>
      <c r="D422" s="33"/>
      <c r="E422" s="33"/>
      <c r="F422" s="33"/>
      <c r="G422" s="33"/>
      <c r="H422" s="33"/>
      <c r="I422" s="33"/>
      <c r="J422" s="33"/>
      <c r="K422" s="33"/>
      <c r="L422" s="33"/>
      <c r="M422" s="33"/>
      <c r="N422" s="563"/>
      <c r="O422" s="33"/>
      <c r="P422" s="33"/>
      <c r="Q422" s="33"/>
      <c r="R422" s="33"/>
      <c r="S422" s="33"/>
      <c r="T422" s="33"/>
      <c r="U422" s="33"/>
      <c r="V422" s="33"/>
      <c r="W422" s="33"/>
      <c r="X422" s="33"/>
      <c r="Y422" s="33"/>
      <c r="Z422" s="33"/>
      <c r="AA422" s="33"/>
      <c r="AB422" s="33"/>
    </row>
    <row r="423">
      <c r="A423" s="33"/>
      <c r="B423" s="33"/>
      <c r="C423" s="33"/>
      <c r="D423" s="33"/>
      <c r="E423" s="33"/>
      <c r="F423" s="33"/>
      <c r="G423" s="33"/>
      <c r="H423" s="33"/>
      <c r="I423" s="33"/>
      <c r="J423" s="33"/>
      <c r="K423" s="33"/>
      <c r="L423" s="33"/>
      <c r="M423" s="33"/>
      <c r="N423" s="563"/>
      <c r="O423" s="33"/>
      <c r="P423" s="33"/>
      <c r="Q423" s="33"/>
      <c r="R423" s="33"/>
      <c r="S423" s="33"/>
      <c r="T423" s="33"/>
      <c r="U423" s="33"/>
      <c r="V423" s="33"/>
      <c r="W423" s="33"/>
      <c r="X423" s="33"/>
      <c r="Y423" s="33"/>
      <c r="Z423" s="33"/>
      <c r="AA423" s="33"/>
      <c r="AB423" s="33"/>
    </row>
    <row r="424">
      <c r="A424" s="33"/>
      <c r="B424" s="33"/>
      <c r="C424" s="33"/>
      <c r="D424" s="33"/>
      <c r="E424" s="33"/>
      <c r="F424" s="33"/>
      <c r="G424" s="33"/>
      <c r="H424" s="33"/>
      <c r="I424" s="33"/>
      <c r="J424" s="33"/>
      <c r="K424" s="33"/>
      <c r="L424" s="33"/>
      <c r="M424" s="33"/>
      <c r="N424" s="563"/>
      <c r="O424" s="33"/>
      <c r="P424" s="33"/>
      <c r="Q424" s="33"/>
      <c r="R424" s="33"/>
      <c r="S424" s="33"/>
      <c r="T424" s="33"/>
      <c r="U424" s="33"/>
      <c r="V424" s="33"/>
      <c r="W424" s="33"/>
      <c r="X424" s="33"/>
      <c r="Y424" s="33"/>
      <c r="Z424" s="33"/>
      <c r="AA424" s="33"/>
      <c r="AB424" s="33"/>
    </row>
    <row r="425">
      <c r="A425" s="33"/>
      <c r="B425" s="33"/>
      <c r="C425" s="33"/>
      <c r="D425" s="33"/>
      <c r="E425" s="33"/>
      <c r="F425" s="33"/>
      <c r="G425" s="33"/>
      <c r="H425" s="33"/>
      <c r="I425" s="33"/>
      <c r="J425" s="33"/>
      <c r="K425" s="33"/>
      <c r="L425" s="33"/>
      <c r="M425" s="33"/>
      <c r="N425" s="563"/>
      <c r="O425" s="33"/>
      <c r="P425" s="33"/>
      <c r="Q425" s="33"/>
      <c r="R425" s="33"/>
      <c r="S425" s="33"/>
      <c r="T425" s="33"/>
      <c r="U425" s="33"/>
      <c r="V425" s="33"/>
      <c r="W425" s="33"/>
      <c r="X425" s="33"/>
      <c r="Y425" s="33"/>
      <c r="Z425" s="33"/>
      <c r="AA425" s="33"/>
      <c r="AB425" s="33"/>
    </row>
    <row r="426">
      <c r="A426" s="33"/>
      <c r="B426" s="33"/>
      <c r="C426" s="33"/>
      <c r="D426" s="33"/>
      <c r="E426" s="33"/>
      <c r="F426" s="33"/>
      <c r="G426" s="33"/>
      <c r="H426" s="33"/>
      <c r="I426" s="33"/>
      <c r="J426" s="33"/>
      <c r="K426" s="33"/>
      <c r="L426" s="33"/>
      <c r="M426" s="33"/>
      <c r="N426" s="563"/>
      <c r="O426" s="33"/>
      <c r="P426" s="33"/>
      <c r="Q426" s="33"/>
      <c r="R426" s="33"/>
      <c r="S426" s="33"/>
      <c r="T426" s="33"/>
      <c r="U426" s="33"/>
      <c r="V426" s="33"/>
      <c r="W426" s="33"/>
      <c r="X426" s="33"/>
      <c r="Y426" s="33"/>
      <c r="Z426" s="33"/>
      <c r="AA426" s="33"/>
      <c r="AB426" s="33"/>
    </row>
    <row r="427">
      <c r="A427" s="33"/>
      <c r="B427" s="33"/>
      <c r="C427" s="33"/>
      <c r="D427" s="33"/>
      <c r="E427" s="33"/>
      <c r="F427" s="33"/>
      <c r="G427" s="33"/>
      <c r="H427" s="33"/>
      <c r="I427" s="33"/>
      <c r="J427" s="33"/>
      <c r="K427" s="33"/>
      <c r="L427" s="33"/>
      <c r="M427" s="33"/>
      <c r="N427" s="563"/>
      <c r="O427" s="33"/>
      <c r="P427" s="33"/>
      <c r="Q427" s="33"/>
      <c r="R427" s="33"/>
      <c r="S427" s="33"/>
      <c r="T427" s="33"/>
      <c r="U427" s="33"/>
      <c r="V427" s="33"/>
      <c r="W427" s="33"/>
      <c r="X427" s="33"/>
      <c r="Y427" s="33"/>
      <c r="Z427" s="33"/>
      <c r="AA427" s="33"/>
      <c r="AB427" s="33"/>
    </row>
    <row r="428">
      <c r="A428" s="33"/>
      <c r="B428" s="33"/>
      <c r="C428" s="33"/>
      <c r="D428" s="33"/>
      <c r="E428" s="33"/>
      <c r="F428" s="33"/>
      <c r="G428" s="33"/>
      <c r="H428" s="33"/>
      <c r="I428" s="33"/>
      <c r="J428" s="33"/>
      <c r="K428" s="33"/>
      <c r="L428" s="33"/>
      <c r="M428" s="33"/>
      <c r="N428" s="563"/>
      <c r="O428" s="33"/>
      <c r="P428" s="33"/>
      <c r="Q428" s="33"/>
      <c r="R428" s="33"/>
      <c r="S428" s="33"/>
      <c r="T428" s="33"/>
      <c r="U428" s="33"/>
      <c r="V428" s="33"/>
      <c r="W428" s="33"/>
      <c r="X428" s="33"/>
      <c r="Y428" s="33"/>
      <c r="Z428" s="33"/>
      <c r="AA428" s="33"/>
      <c r="AB428" s="33"/>
    </row>
    <row r="429">
      <c r="A429" s="33"/>
      <c r="B429" s="33"/>
      <c r="C429" s="33"/>
      <c r="D429" s="33"/>
      <c r="E429" s="33"/>
      <c r="F429" s="33"/>
      <c r="G429" s="33"/>
      <c r="H429" s="33"/>
      <c r="I429" s="33"/>
      <c r="J429" s="33"/>
      <c r="K429" s="33"/>
      <c r="L429" s="33"/>
      <c r="M429" s="33"/>
      <c r="N429" s="563"/>
      <c r="O429" s="33"/>
      <c r="P429" s="33"/>
      <c r="Q429" s="33"/>
      <c r="R429" s="33"/>
      <c r="S429" s="33"/>
      <c r="T429" s="33"/>
      <c r="U429" s="33"/>
      <c r="V429" s="33"/>
      <c r="W429" s="33"/>
      <c r="X429" s="33"/>
      <c r="Y429" s="33"/>
      <c r="Z429" s="33"/>
      <c r="AA429" s="33"/>
      <c r="AB429" s="33"/>
    </row>
    <row r="430">
      <c r="A430" s="33"/>
      <c r="B430" s="33"/>
      <c r="C430" s="33"/>
      <c r="D430" s="33"/>
      <c r="E430" s="33"/>
      <c r="F430" s="33"/>
      <c r="G430" s="33"/>
      <c r="H430" s="33"/>
      <c r="I430" s="33"/>
      <c r="J430" s="33"/>
      <c r="K430" s="33"/>
      <c r="L430" s="33"/>
      <c r="M430" s="33"/>
      <c r="N430" s="563"/>
      <c r="O430" s="33"/>
      <c r="P430" s="33"/>
      <c r="Q430" s="33"/>
      <c r="R430" s="33"/>
      <c r="S430" s="33"/>
      <c r="T430" s="33"/>
      <c r="U430" s="33"/>
      <c r="V430" s="33"/>
      <c r="W430" s="33"/>
      <c r="X430" s="33"/>
      <c r="Y430" s="33"/>
      <c r="Z430" s="33"/>
      <c r="AA430" s="33"/>
      <c r="AB430" s="33"/>
    </row>
    <row r="431">
      <c r="A431" s="33"/>
      <c r="B431" s="33"/>
      <c r="C431" s="33"/>
      <c r="D431" s="33"/>
      <c r="E431" s="33"/>
      <c r="F431" s="33"/>
      <c r="G431" s="33"/>
      <c r="H431" s="33"/>
      <c r="I431" s="33"/>
      <c r="J431" s="33"/>
      <c r="K431" s="33"/>
      <c r="L431" s="33"/>
      <c r="M431" s="33"/>
      <c r="N431" s="563"/>
      <c r="O431" s="33"/>
      <c r="P431" s="33"/>
      <c r="Q431" s="33"/>
      <c r="R431" s="33"/>
      <c r="S431" s="33"/>
      <c r="T431" s="33"/>
      <c r="U431" s="33"/>
      <c r="V431" s="33"/>
      <c r="W431" s="33"/>
      <c r="X431" s="33"/>
      <c r="Y431" s="33"/>
      <c r="Z431" s="33"/>
      <c r="AA431" s="33"/>
      <c r="AB431" s="33"/>
    </row>
    <row r="432">
      <c r="A432" s="33"/>
      <c r="B432" s="33"/>
      <c r="C432" s="33"/>
      <c r="D432" s="33"/>
      <c r="E432" s="33"/>
      <c r="F432" s="33"/>
      <c r="G432" s="33"/>
      <c r="H432" s="33"/>
      <c r="I432" s="33"/>
      <c r="J432" s="33"/>
      <c r="K432" s="33"/>
      <c r="L432" s="33"/>
      <c r="M432" s="33"/>
      <c r="N432" s="563"/>
      <c r="O432" s="33"/>
      <c r="P432" s="33"/>
      <c r="Q432" s="33"/>
      <c r="R432" s="33"/>
      <c r="S432" s="33"/>
      <c r="T432" s="33"/>
      <c r="U432" s="33"/>
      <c r="V432" s="33"/>
      <c r="W432" s="33"/>
      <c r="X432" s="33"/>
      <c r="Y432" s="33"/>
      <c r="Z432" s="33"/>
      <c r="AA432" s="33"/>
      <c r="AB432" s="33"/>
    </row>
    <row r="433">
      <c r="A433" s="33"/>
      <c r="B433" s="33"/>
      <c r="C433" s="33"/>
      <c r="D433" s="33"/>
      <c r="E433" s="33"/>
      <c r="F433" s="33"/>
      <c r="G433" s="33"/>
      <c r="H433" s="33"/>
      <c r="I433" s="33"/>
      <c r="J433" s="33"/>
      <c r="K433" s="33"/>
      <c r="L433" s="33"/>
      <c r="M433" s="33"/>
      <c r="N433" s="563"/>
      <c r="O433" s="33"/>
      <c r="P433" s="33"/>
      <c r="Q433" s="33"/>
      <c r="R433" s="33"/>
      <c r="S433" s="33"/>
      <c r="T433" s="33"/>
      <c r="U433" s="33"/>
      <c r="V433" s="33"/>
      <c r="W433" s="33"/>
      <c r="X433" s="33"/>
      <c r="Y433" s="33"/>
      <c r="Z433" s="33"/>
      <c r="AA433" s="33"/>
      <c r="AB433" s="33"/>
    </row>
    <row r="434">
      <c r="A434" s="33"/>
      <c r="B434" s="33"/>
      <c r="C434" s="33"/>
      <c r="D434" s="33"/>
      <c r="E434" s="33"/>
      <c r="F434" s="33"/>
      <c r="G434" s="33"/>
      <c r="H434" s="33"/>
      <c r="I434" s="33"/>
      <c r="J434" s="33"/>
      <c r="K434" s="33"/>
      <c r="L434" s="33"/>
      <c r="M434" s="33"/>
      <c r="N434" s="563"/>
      <c r="O434" s="33"/>
      <c r="P434" s="33"/>
      <c r="Q434" s="33"/>
      <c r="R434" s="33"/>
      <c r="S434" s="33"/>
      <c r="T434" s="33"/>
      <c r="U434" s="33"/>
      <c r="V434" s="33"/>
      <c r="W434" s="33"/>
      <c r="X434" s="33"/>
      <c r="Y434" s="33"/>
      <c r="Z434" s="33"/>
      <c r="AA434" s="33"/>
      <c r="AB434" s="33"/>
    </row>
    <row r="435">
      <c r="A435" s="33"/>
      <c r="B435" s="33"/>
      <c r="C435" s="33"/>
      <c r="D435" s="33"/>
      <c r="E435" s="33"/>
      <c r="F435" s="33"/>
      <c r="G435" s="33"/>
      <c r="H435" s="33"/>
      <c r="I435" s="33"/>
      <c r="J435" s="33"/>
      <c r="K435" s="33"/>
      <c r="L435" s="33"/>
      <c r="M435" s="33"/>
      <c r="N435" s="563"/>
      <c r="O435" s="33"/>
      <c r="P435" s="33"/>
      <c r="Q435" s="33"/>
      <c r="R435" s="33"/>
      <c r="S435" s="33"/>
      <c r="T435" s="33"/>
      <c r="U435" s="33"/>
      <c r="V435" s="33"/>
      <c r="W435" s="33"/>
      <c r="X435" s="33"/>
      <c r="Y435" s="33"/>
      <c r="Z435" s="33"/>
      <c r="AA435" s="33"/>
      <c r="AB435" s="33"/>
    </row>
    <row r="436">
      <c r="A436" s="33"/>
      <c r="B436" s="33"/>
      <c r="C436" s="33"/>
      <c r="D436" s="33"/>
      <c r="E436" s="33"/>
      <c r="F436" s="33"/>
      <c r="G436" s="33"/>
      <c r="H436" s="33"/>
      <c r="I436" s="33"/>
      <c r="J436" s="33"/>
      <c r="K436" s="33"/>
      <c r="L436" s="33"/>
      <c r="M436" s="33"/>
      <c r="N436" s="563"/>
      <c r="O436" s="33"/>
      <c r="P436" s="33"/>
      <c r="Q436" s="33"/>
      <c r="R436" s="33"/>
      <c r="S436" s="33"/>
      <c r="T436" s="33"/>
      <c r="U436" s="33"/>
      <c r="V436" s="33"/>
      <c r="W436" s="33"/>
      <c r="X436" s="33"/>
      <c r="Y436" s="33"/>
      <c r="Z436" s="33"/>
      <c r="AA436" s="33"/>
      <c r="AB436" s="33"/>
    </row>
    <row r="437">
      <c r="A437" s="33"/>
      <c r="B437" s="33"/>
      <c r="C437" s="33"/>
      <c r="D437" s="33"/>
      <c r="E437" s="33"/>
      <c r="F437" s="33"/>
      <c r="G437" s="33"/>
      <c r="H437" s="33"/>
      <c r="I437" s="33"/>
      <c r="J437" s="33"/>
      <c r="K437" s="33"/>
      <c r="L437" s="33"/>
      <c r="M437" s="33"/>
      <c r="N437" s="563"/>
      <c r="O437" s="33"/>
      <c r="P437" s="33"/>
      <c r="Q437" s="33"/>
      <c r="R437" s="33"/>
      <c r="S437" s="33"/>
      <c r="T437" s="33"/>
      <c r="U437" s="33"/>
      <c r="V437" s="33"/>
      <c r="W437" s="33"/>
      <c r="X437" s="33"/>
      <c r="Y437" s="33"/>
      <c r="Z437" s="33"/>
      <c r="AA437" s="33"/>
      <c r="AB437" s="33"/>
    </row>
    <row r="438">
      <c r="A438" s="33"/>
      <c r="B438" s="33"/>
      <c r="C438" s="33"/>
      <c r="D438" s="33"/>
      <c r="E438" s="33"/>
      <c r="F438" s="33"/>
      <c r="G438" s="33"/>
      <c r="H438" s="33"/>
      <c r="I438" s="33"/>
      <c r="J438" s="33"/>
      <c r="K438" s="33"/>
      <c r="L438" s="33"/>
      <c r="M438" s="33"/>
      <c r="N438" s="563"/>
      <c r="O438" s="33"/>
      <c r="P438" s="33"/>
      <c r="Q438" s="33"/>
      <c r="R438" s="33"/>
      <c r="S438" s="33"/>
      <c r="T438" s="33"/>
      <c r="U438" s="33"/>
      <c r="V438" s="33"/>
      <c r="W438" s="33"/>
      <c r="X438" s="33"/>
      <c r="Y438" s="33"/>
      <c r="Z438" s="33"/>
      <c r="AA438" s="33"/>
      <c r="AB438" s="33"/>
    </row>
    <row r="439">
      <c r="A439" s="33"/>
      <c r="B439" s="33"/>
      <c r="C439" s="33"/>
      <c r="D439" s="33"/>
      <c r="E439" s="33"/>
      <c r="F439" s="33"/>
      <c r="G439" s="33"/>
      <c r="H439" s="33"/>
      <c r="I439" s="33"/>
      <c r="J439" s="33"/>
      <c r="K439" s="33"/>
      <c r="L439" s="33"/>
      <c r="M439" s="33"/>
      <c r="N439" s="563"/>
      <c r="O439" s="33"/>
      <c r="P439" s="33"/>
      <c r="Q439" s="33"/>
      <c r="R439" s="33"/>
      <c r="S439" s="33"/>
      <c r="T439" s="33"/>
      <c r="U439" s="33"/>
      <c r="V439" s="33"/>
      <c r="W439" s="33"/>
      <c r="X439" s="33"/>
      <c r="Y439" s="33"/>
      <c r="Z439" s="33"/>
      <c r="AA439" s="33"/>
      <c r="AB439" s="33"/>
    </row>
    <row r="440">
      <c r="A440" s="33"/>
      <c r="B440" s="33"/>
      <c r="C440" s="33"/>
      <c r="D440" s="33"/>
      <c r="E440" s="33"/>
      <c r="F440" s="33"/>
      <c r="G440" s="33"/>
      <c r="H440" s="33"/>
      <c r="I440" s="33"/>
      <c r="J440" s="33"/>
      <c r="K440" s="33"/>
      <c r="L440" s="33"/>
      <c r="M440" s="33"/>
      <c r="N440" s="563"/>
      <c r="O440" s="33"/>
      <c r="P440" s="33"/>
      <c r="Q440" s="33"/>
      <c r="R440" s="33"/>
      <c r="S440" s="33"/>
      <c r="T440" s="33"/>
      <c r="U440" s="33"/>
      <c r="V440" s="33"/>
      <c r="W440" s="33"/>
      <c r="X440" s="33"/>
      <c r="Y440" s="33"/>
      <c r="Z440" s="33"/>
      <c r="AA440" s="33"/>
      <c r="AB440" s="33"/>
    </row>
    <row r="441">
      <c r="A441" s="33"/>
      <c r="B441" s="33"/>
      <c r="C441" s="33"/>
      <c r="D441" s="33"/>
      <c r="E441" s="33"/>
      <c r="F441" s="33"/>
      <c r="G441" s="33"/>
      <c r="H441" s="33"/>
      <c r="I441" s="33"/>
      <c r="J441" s="33"/>
      <c r="K441" s="33"/>
      <c r="L441" s="33"/>
      <c r="M441" s="33"/>
      <c r="N441" s="563"/>
      <c r="O441" s="33"/>
      <c r="P441" s="33"/>
      <c r="Q441" s="33"/>
      <c r="R441" s="33"/>
      <c r="S441" s="33"/>
      <c r="T441" s="33"/>
      <c r="U441" s="33"/>
      <c r="V441" s="33"/>
      <c r="W441" s="33"/>
      <c r="X441" s="33"/>
      <c r="Y441" s="33"/>
      <c r="Z441" s="33"/>
      <c r="AA441" s="33"/>
      <c r="AB441" s="33"/>
    </row>
    <row r="442">
      <c r="A442" s="33"/>
      <c r="B442" s="33"/>
      <c r="C442" s="33"/>
      <c r="D442" s="33"/>
      <c r="E442" s="33"/>
      <c r="F442" s="33"/>
      <c r="G442" s="33"/>
      <c r="H442" s="33"/>
      <c r="I442" s="33"/>
      <c r="J442" s="33"/>
      <c r="K442" s="33"/>
      <c r="L442" s="33"/>
      <c r="M442" s="33"/>
      <c r="N442" s="563"/>
      <c r="O442" s="33"/>
      <c r="P442" s="33"/>
      <c r="Q442" s="33"/>
      <c r="R442" s="33"/>
      <c r="S442" s="33"/>
      <c r="T442" s="33"/>
      <c r="U442" s="33"/>
      <c r="V442" s="33"/>
      <c r="W442" s="33"/>
      <c r="X442" s="33"/>
      <c r="Y442" s="33"/>
      <c r="Z442" s="33"/>
      <c r="AA442" s="33"/>
      <c r="AB442" s="33"/>
    </row>
    <row r="443">
      <c r="A443" s="33"/>
      <c r="B443" s="33"/>
      <c r="C443" s="33"/>
      <c r="D443" s="33"/>
      <c r="E443" s="33"/>
      <c r="F443" s="33"/>
      <c r="G443" s="33"/>
      <c r="H443" s="33"/>
      <c r="I443" s="33"/>
      <c r="J443" s="33"/>
      <c r="K443" s="33"/>
      <c r="L443" s="33"/>
      <c r="M443" s="33"/>
      <c r="N443" s="563"/>
      <c r="O443" s="33"/>
      <c r="P443" s="33"/>
      <c r="Q443" s="33"/>
      <c r="R443" s="33"/>
      <c r="S443" s="33"/>
      <c r="T443" s="33"/>
      <c r="U443" s="33"/>
      <c r="V443" s="33"/>
      <c r="W443" s="33"/>
      <c r="X443" s="33"/>
      <c r="Y443" s="33"/>
      <c r="Z443" s="33"/>
      <c r="AA443" s="33"/>
      <c r="AB443" s="33"/>
    </row>
    <row r="444">
      <c r="A444" s="33"/>
      <c r="B444" s="33"/>
      <c r="C444" s="33"/>
      <c r="D444" s="33"/>
      <c r="E444" s="33"/>
      <c r="F444" s="33"/>
      <c r="G444" s="33"/>
      <c r="H444" s="33"/>
      <c r="I444" s="33"/>
      <c r="J444" s="33"/>
      <c r="K444" s="33"/>
      <c r="L444" s="33"/>
      <c r="M444" s="33"/>
      <c r="N444" s="563"/>
      <c r="O444" s="33"/>
      <c r="P444" s="33"/>
      <c r="Q444" s="33"/>
      <c r="R444" s="33"/>
      <c r="S444" s="33"/>
      <c r="T444" s="33"/>
      <c r="U444" s="33"/>
      <c r="V444" s="33"/>
      <c r="W444" s="33"/>
      <c r="X444" s="33"/>
      <c r="Y444" s="33"/>
      <c r="Z444" s="33"/>
      <c r="AA444" s="33"/>
      <c r="AB444" s="33"/>
    </row>
    <row r="445">
      <c r="A445" s="33"/>
      <c r="B445" s="33"/>
      <c r="C445" s="33"/>
      <c r="D445" s="33"/>
      <c r="E445" s="33"/>
      <c r="F445" s="33"/>
      <c r="G445" s="33"/>
      <c r="H445" s="33"/>
      <c r="I445" s="33"/>
      <c r="J445" s="33"/>
      <c r="K445" s="33"/>
      <c r="L445" s="33"/>
      <c r="M445" s="33"/>
      <c r="N445" s="563"/>
      <c r="O445" s="33"/>
      <c r="P445" s="33"/>
      <c r="Q445" s="33"/>
      <c r="R445" s="33"/>
      <c r="S445" s="33"/>
      <c r="T445" s="33"/>
      <c r="U445" s="33"/>
      <c r="V445" s="33"/>
      <c r="W445" s="33"/>
      <c r="X445" s="33"/>
      <c r="Y445" s="33"/>
      <c r="Z445" s="33"/>
      <c r="AA445" s="33"/>
      <c r="AB445" s="33"/>
    </row>
    <row r="446">
      <c r="A446" s="33"/>
      <c r="B446" s="33"/>
      <c r="C446" s="33"/>
      <c r="D446" s="33"/>
      <c r="E446" s="33"/>
      <c r="F446" s="33"/>
      <c r="G446" s="33"/>
      <c r="H446" s="33"/>
      <c r="I446" s="33"/>
      <c r="J446" s="33"/>
      <c r="K446" s="33"/>
      <c r="L446" s="33"/>
      <c r="M446" s="33"/>
      <c r="N446" s="563"/>
      <c r="O446" s="33"/>
      <c r="P446" s="33"/>
      <c r="Q446" s="33"/>
      <c r="R446" s="33"/>
      <c r="S446" s="33"/>
      <c r="T446" s="33"/>
      <c r="U446" s="33"/>
      <c r="V446" s="33"/>
      <c r="W446" s="33"/>
      <c r="X446" s="33"/>
      <c r="Y446" s="33"/>
      <c r="Z446" s="33"/>
      <c r="AA446" s="33"/>
      <c r="AB446" s="33"/>
    </row>
    <row r="447">
      <c r="A447" s="33"/>
      <c r="B447" s="33"/>
      <c r="C447" s="33"/>
      <c r="D447" s="33"/>
      <c r="E447" s="33"/>
      <c r="F447" s="33"/>
      <c r="G447" s="33"/>
      <c r="H447" s="33"/>
      <c r="I447" s="33"/>
      <c r="J447" s="33"/>
      <c r="K447" s="33"/>
      <c r="L447" s="33"/>
      <c r="M447" s="33"/>
      <c r="N447" s="563"/>
      <c r="O447" s="33"/>
      <c r="P447" s="33"/>
      <c r="Q447" s="33"/>
      <c r="R447" s="33"/>
      <c r="S447" s="33"/>
      <c r="T447" s="33"/>
      <c r="U447" s="33"/>
      <c r="V447" s="33"/>
      <c r="W447" s="33"/>
      <c r="X447" s="33"/>
      <c r="Y447" s="33"/>
      <c r="Z447" s="33"/>
      <c r="AA447" s="33"/>
      <c r="AB447" s="33"/>
    </row>
    <row r="448">
      <c r="A448" s="33"/>
      <c r="B448" s="33"/>
      <c r="C448" s="33"/>
      <c r="D448" s="33"/>
      <c r="E448" s="33"/>
      <c r="F448" s="33"/>
      <c r="G448" s="33"/>
      <c r="H448" s="33"/>
      <c r="I448" s="33"/>
      <c r="J448" s="33"/>
      <c r="K448" s="33"/>
      <c r="L448" s="33"/>
      <c r="M448" s="33"/>
      <c r="N448" s="563"/>
      <c r="O448" s="33"/>
      <c r="P448" s="33"/>
      <c r="Q448" s="33"/>
      <c r="R448" s="33"/>
      <c r="S448" s="33"/>
      <c r="T448" s="33"/>
      <c r="U448" s="33"/>
      <c r="V448" s="33"/>
      <c r="W448" s="33"/>
      <c r="X448" s="33"/>
      <c r="Y448" s="33"/>
      <c r="Z448" s="33"/>
      <c r="AA448" s="33"/>
      <c r="AB448" s="33"/>
    </row>
    <row r="449">
      <c r="A449" s="33"/>
      <c r="B449" s="33"/>
      <c r="C449" s="33"/>
      <c r="D449" s="33"/>
      <c r="E449" s="33"/>
      <c r="F449" s="33"/>
      <c r="G449" s="33"/>
      <c r="H449" s="33"/>
      <c r="I449" s="33"/>
      <c r="J449" s="33"/>
      <c r="K449" s="33"/>
      <c r="L449" s="33"/>
      <c r="M449" s="33"/>
      <c r="N449" s="563"/>
      <c r="O449" s="33"/>
      <c r="P449" s="33"/>
      <c r="Q449" s="33"/>
      <c r="R449" s="33"/>
      <c r="S449" s="33"/>
      <c r="T449" s="33"/>
      <c r="U449" s="33"/>
      <c r="V449" s="33"/>
      <c r="W449" s="33"/>
      <c r="X449" s="33"/>
      <c r="Y449" s="33"/>
      <c r="Z449" s="33"/>
      <c r="AA449" s="33"/>
      <c r="AB449" s="33"/>
    </row>
    <row r="450">
      <c r="A450" s="33"/>
      <c r="B450" s="33"/>
      <c r="C450" s="33"/>
      <c r="D450" s="33"/>
      <c r="E450" s="33"/>
      <c r="F450" s="33"/>
      <c r="G450" s="33"/>
      <c r="H450" s="33"/>
      <c r="I450" s="33"/>
      <c r="J450" s="33"/>
      <c r="K450" s="33"/>
      <c r="L450" s="33"/>
      <c r="M450" s="33"/>
      <c r="N450" s="563"/>
      <c r="O450" s="33"/>
      <c r="P450" s="33"/>
      <c r="Q450" s="33"/>
      <c r="R450" s="33"/>
      <c r="S450" s="33"/>
      <c r="T450" s="33"/>
      <c r="U450" s="33"/>
      <c r="V450" s="33"/>
      <c r="W450" s="33"/>
      <c r="X450" s="33"/>
      <c r="Y450" s="33"/>
      <c r="Z450" s="33"/>
      <c r="AA450" s="33"/>
      <c r="AB450" s="33"/>
    </row>
    <row r="451">
      <c r="A451" s="33"/>
      <c r="B451" s="33"/>
      <c r="C451" s="33"/>
      <c r="D451" s="33"/>
      <c r="E451" s="33"/>
      <c r="F451" s="33"/>
      <c r="G451" s="33"/>
      <c r="H451" s="33"/>
      <c r="I451" s="33"/>
      <c r="J451" s="33"/>
      <c r="K451" s="33"/>
      <c r="L451" s="33"/>
      <c r="M451" s="33"/>
      <c r="N451" s="563"/>
      <c r="O451" s="33"/>
      <c r="P451" s="33"/>
      <c r="Q451" s="33"/>
      <c r="R451" s="33"/>
      <c r="S451" s="33"/>
      <c r="T451" s="33"/>
      <c r="U451" s="33"/>
      <c r="V451" s="33"/>
      <c r="W451" s="33"/>
      <c r="X451" s="33"/>
      <c r="Y451" s="33"/>
      <c r="Z451" s="33"/>
      <c r="AA451" s="33"/>
      <c r="AB451" s="33"/>
    </row>
    <row r="452">
      <c r="A452" s="33"/>
      <c r="B452" s="33"/>
      <c r="C452" s="33"/>
      <c r="D452" s="33"/>
      <c r="E452" s="33"/>
      <c r="F452" s="33"/>
      <c r="G452" s="33"/>
      <c r="H452" s="33"/>
      <c r="I452" s="33"/>
      <c r="J452" s="33"/>
      <c r="K452" s="33"/>
      <c r="L452" s="33"/>
      <c r="M452" s="33"/>
      <c r="N452" s="563"/>
      <c r="O452" s="33"/>
      <c r="P452" s="33"/>
      <c r="Q452" s="33"/>
      <c r="R452" s="33"/>
      <c r="S452" s="33"/>
      <c r="T452" s="33"/>
      <c r="U452" s="33"/>
      <c r="V452" s="33"/>
      <c r="W452" s="33"/>
      <c r="X452" s="33"/>
      <c r="Y452" s="33"/>
      <c r="Z452" s="33"/>
      <c r="AA452" s="33"/>
      <c r="AB452" s="33"/>
    </row>
    <row r="453">
      <c r="A453" s="33"/>
      <c r="B453" s="33"/>
      <c r="C453" s="33"/>
      <c r="D453" s="33"/>
      <c r="E453" s="33"/>
      <c r="F453" s="33"/>
      <c r="G453" s="33"/>
      <c r="H453" s="33"/>
      <c r="I453" s="33"/>
      <c r="J453" s="33"/>
      <c r="K453" s="33"/>
      <c r="L453" s="33"/>
      <c r="M453" s="33"/>
      <c r="N453" s="563"/>
      <c r="O453" s="33"/>
      <c r="P453" s="33"/>
      <c r="Q453" s="33"/>
      <c r="R453" s="33"/>
      <c r="S453" s="33"/>
      <c r="T453" s="33"/>
      <c r="U453" s="33"/>
      <c r="V453" s="33"/>
      <c r="W453" s="33"/>
      <c r="X453" s="33"/>
      <c r="Y453" s="33"/>
      <c r="Z453" s="33"/>
      <c r="AA453" s="33"/>
      <c r="AB453" s="33"/>
    </row>
    <row r="454">
      <c r="A454" s="33"/>
      <c r="B454" s="33"/>
      <c r="C454" s="33"/>
      <c r="D454" s="33"/>
      <c r="E454" s="33"/>
      <c r="F454" s="33"/>
      <c r="G454" s="33"/>
      <c r="H454" s="33"/>
      <c r="I454" s="33"/>
      <c r="J454" s="33"/>
      <c r="K454" s="33"/>
      <c r="L454" s="33"/>
      <c r="M454" s="33"/>
      <c r="N454" s="563"/>
      <c r="O454" s="33"/>
      <c r="P454" s="33"/>
      <c r="Q454" s="33"/>
      <c r="R454" s="33"/>
      <c r="S454" s="33"/>
      <c r="T454" s="33"/>
      <c r="U454" s="33"/>
      <c r="V454" s="33"/>
      <c r="W454" s="33"/>
      <c r="X454" s="33"/>
      <c r="Y454" s="33"/>
      <c r="Z454" s="33"/>
      <c r="AA454" s="33"/>
      <c r="AB454" s="33"/>
    </row>
    <row r="455">
      <c r="A455" s="33"/>
      <c r="B455" s="33"/>
      <c r="C455" s="33"/>
      <c r="D455" s="33"/>
      <c r="E455" s="33"/>
      <c r="F455" s="33"/>
      <c r="G455" s="33"/>
      <c r="H455" s="33"/>
      <c r="I455" s="33"/>
      <c r="J455" s="33"/>
      <c r="K455" s="33"/>
      <c r="L455" s="33"/>
      <c r="M455" s="33"/>
      <c r="N455" s="563"/>
      <c r="O455" s="33"/>
      <c r="P455" s="33"/>
      <c r="Q455" s="33"/>
      <c r="R455" s="33"/>
      <c r="S455" s="33"/>
      <c r="T455" s="33"/>
      <c r="U455" s="33"/>
      <c r="V455" s="33"/>
      <c r="W455" s="33"/>
      <c r="X455" s="33"/>
      <c r="Y455" s="33"/>
      <c r="Z455" s="33"/>
      <c r="AA455" s="33"/>
      <c r="AB455" s="33"/>
    </row>
    <row r="456">
      <c r="A456" s="33"/>
      <c r="B456" s="33"/>
      <c r="C456" s="33"/>
      <c r="D456" s="33"/>
      <c r="E456" s="33"/>
      <c r="F456" s="33"/>
      <c r="G456" s="33"/>
      <c r="H456" s="33"/>
      <c r="I456" s="33"/>
      <c r="J456" s="33"/>
      <c r="K456" s="33"/>
      <c r="L456" s="33"/>
      <c r="M456" s="33"/>
      <c r="N456" s="563"/>
      <c r="O456" s="33"/>
      <c r="P456" s="33"/>
      <c r="Q456" s="33"/>
      <c r="R456" s="33"/>
      <c r="S456" s="33"/>
      <c r="T456" s="33"/>
      <c r="U456" s="33"/>
      <c r="V456" s="33"/>
      <c r="W456" s="33"/>
      <c r="X456" s="33"/>
      <c r="Y456" s="33"/>
      <c r="Z456" s="33"/>
      <c r="AA456" s="33"/>
      <c r="AB456" s="33"/>
    </row>
    <row r="457">
      <c r="A457" s="33"/>
      <c r="B457" s="33"/>
      <c r="C457" s="33"/>
      <c r="D457" s="33"/>
      <c r="E457" s="33"/>
      <c r="F457" s="33"/>
      <c r="G457" s="33"/>
      <c r="H457" s="33"/>
      <c r="I457" s="33"/>
      <c r="J457" s="33"/>
      <c r="K457" s="33"/>
      <c r="L457" s="33"/>
      <c r="M457" s="33"/>
      <c r="N457" s="563"/>
      <c r="O457" s="33"/>
      <c r="P457" s="33"/>
      <c r="Q457" s="33"/>
      <c r="R457" s="33"/>
      <c r="S457" s="33"/>
      <c r="T457" s="33"/>
      <c r="U457" s="33"/>
      <c r="V457" s="33"/>
      <c r="W457" s="33"/>
      <c r="X457" s="33"/>
      <c r="Y457" s="33"/>
      <c r="Z457" s="33"/>
      <c r="AA457" s="33"/>
      <c r="AB457" s="33"/>
    </row>
    <row r="458">
      <c r="A458" s="33"/>
      <c r="B458" s="33"/>
      <c r="C458" s="33"/>
      <c r="D458" s="33"/>
      <c r="E458" s="33"/>
      <c r="F458" s="33"/>
      <c r="G458" s="33"/>
      <c r="H458" s="33"/>
      <c r="I458" s="33"/>
      <c r="J458" s="33"/>
      <c r="K458" s="33"/>
      <c r="L458" s="33"/>
      <c r="M458" s="33"/>
      <c r="N458" s="563"/>
      <c r="O458" s="33"/>
      <c r="P458" s="33"/>
      <c r="Q458" s="33"/>
      <c r="R458" s="33"/>
      <c r="S458" s="33"/>
      <c r="T458" s="33"/>
      <c r="U458" s="33"/>
      <c r="V458" s="33"/>
      <c r="W458" s="33"/>
      <c r="X458" s="33"/>
      <c r="Y458" s="33"/>
      <c r="Z458" s="33"/>
      <c r="AA458" s="33"/>
      <c r="AB458" s="33"/>
    </row>
    <row r="459">
      <c r="A459" s="33"/>
      <c r="B459" s="33"/>
      <c r="C459" s="33"/>
      <c r="D459" s="33"/>
      <c r="E459" s="33"/>
      <c r="F459" s="33"/>
      <c r="G459" s="33"/>
      <c r="H459" s="33"/>
      <c r="I459" s="33"/>
      <c r="J459" s="33"/>
      <c r="K459" s="33"/>
      <c r="L459" s="33"/>
      <c r="M459" s="33"/>
      <c r="N459" s="563"/>
      <c r="O459" s="33"/>
      <c r="P459" s="33"/>
      <c r="Q459" s="33"/>
      <c r="R459" s="33"/>
      <c r="S459" s="33"/>
      <c r="T459" s="33"/>
      <c r="U459" s="33"/>
      <c r="V459" s="33"/>
      <c r="W459" s="33"/>
      <c r="X459" s="33"/>
      <c r="Y459" s="33"/>
      <c r="Z459" s="33"/>
      <c r="AA459" s="33"/>
      <c r="AB459" s="33"/>
    </row>
    <row r="460">
      <c r="A460" s="33"/>
      <c r="B460" s="33"/>
      <c r="C460" s="33"/>
      <c r="D460" s="33"/>
      <c r="E460" s="33"/>
      <c r="F460" s="33"/>
      <c r="G460" s="33"/>
      <c r="H460" s="33"/>
      <c r="I460" s="33"/>
      <c r="J460" s="33"/>
      <c r="K460" s="33"/>
      <c r="L460" s="33"/>
      <c r="M460" s="33"/>
      <c r="N460" s="563"/>
      <c r="O460" s="33"/>
      <c r="P460" s="33"/>
      <c r="Q460" s="33"/>
      <c r="R460" s="33"/>
      <c r="S460" s="33"/>
      <c r="T460" s="33"/>
      <c r="U460" s="33"/>
      <c r="V460" s="33"/>
      <c r="W460" s="33"/>
      <c r="X460" s="33"/>
      <c r="Y460" s="33"/>
      <c r="Z460" s="33"/>
      <c r="AA460" s="33"/>
      <c r="AB460" s="33"/>
    </row>
    <row r="461">
      <c r="A461" s="33"/>
      <c r="B461" s="33"/>
      <c r="C461" s="33"/>
      <c r="D461" s="33"/>
      <c r="E461" s="33"/>
      <c r="F461" s="33"/>
      <c r="G461" s="33"/>
      <c r="H461" s="33"/>
      <c r="I461" s="33"/>
      <c r="J461" s="33"/>
      <c r="K461" s="33"/>
      <c r="L461" s="33"/>
      <c r="M461" s="33"/>
      <c r="N461" s="563"/>
      <c r="O461" s="33"/>
      <c r="P461" s="33"/>
      <c r="Q461" s="33"/>
      <c r="R461" s="33"/>
      <c r="S461" s="33"/>
      <c r="T461" s="33"/>
      <c r="U461" s="33"/>
      <c r="V461" s="33"/>
      <c r="W461" s="33"/>
      <c r="X461" s="33"/>
      <c r="Y461" s="33"/>
      <c r="Z461" s="33"/>
      <c r="AA461" s="33"/>
      <c r="AB461" s="33"/>
    </row>
    <row r="462">
      <c r="A462" s="33"/>
      <c r="B462" s="33"/>
      <c r="C462" s="33"/>
      <c r="D462" s="33"/>
      <c r="E462" s="33"/>
      <c r="F462" s="33"/>
      <c r="G462" s="33"/>
      <c r="H462" s="33"/>
      <c r="I462" s="33"/>
      <c r="J462" s="33"/>
      <c r="K462" s="33"/>
      <c r="L462" s="33"/>
      <c r="M462" s="33"/>
      <c r="N462" s="563"/>
      <c r="O462" s="33"/>
      <c r="P462" s="33"/>
      <c r="Q462" s="33"/>
      <c r="R462" s="33"/>
      <c r="S462" s="33"/>
      <c r="T462" s="33"/>
      <c r="U462" s="33"/>
      <c r="V462" s="33"/>
      <c r="W462" s="33"/>
      <c r="X462" s="33"/>
      <c r="Y462" s="33"/>
      <c r="Z462" s="33"/>
      <c r="AA462" s="33"/>
      <c r="AB462" s="33"/>
    </row>
    <row r="463">
      <c r="A463" s="33"/>
      <c r="B463" s="33"/>
      <c r="C463" s="33"/>
      <c r="D463" s="33"/>
      <c r="E463" s="33"/>
      <c r="F463" s="33"/>
      <c r="G463" s="33"/>
      <c r="H463" s="33"/>
      <c r="I463" s="33"/>
      <c r="J463" s="33"/>
      <c r="K463" s="33"/>
      <c r="L463" s="33"/>
      <c r="M463" s="33"/>
      <c r="N463" s="563"/>
      <c r="O463" s="33"/>
      <c r="P463" s="33"/>
      <c r="Q463" s="33"/>
      <c r="R463" s="33"/>
      <c r="S463" s="33"/>
      <c r="T463" s="33"/>
      <c r="U463" s="33"/>
      <c r="V463" s="33"/>
      <c r="W463" s="33"/>
      <c r="X463" s="33"/>
      <c r="Y463" s="33"/>
      <c r="Z463" s="33"/>
      <c r="AA463" s="33"/>
      <c r="AB463" s="33"/>
    </row>
    <row r="464">
      <c r="A464" s="33"/>
      <c r="B464" s="33"/>
      <c r="C464" s="33"/>
      <c r="D464" s="33"/>
      <c r="E464" s="33"/>
      <c r="F464" s="33"/>
      <c r="G464" s="33"/>
      <c r="H464" s="33"/>
      <c r="I464" s="33"/>
      <c r="J464" s="33"/>
      <c r="K464" s="33"/>
      <c r="L464" s="33"/>
      <c r="M464" s="33"/>
      <c r="N464" s="563"/>
      <c r="O464" s="33"/>
      <c r="P464" s="33"/>
      <c r="Q464" s="33"/>
      <c r="R464" s="33"/>
      <c r="S464" s="33"/>
      <c r="T464" s="33"/>
      <c r="U464" s="33"/>
      <c r="V464" s="33"/>
      <c r="W464" s="33"/>
      <c r="X464" s="33"/>
      <c r="Y464" s="33"/>
      <c r="Z464" s="33"/>
      <c r="AA464" s="33"/>
      <c r="AB464" s="33"/>
    </row>
    <row r="465">
      <c r="A465" s="33"/>
      <c r="B465" s="33"/>
      <c r="C465" s="33"/>
      <c r="D465" s="33"/>
      <c r="E465" s="33"/>
      <c r="F465" s="33"/>
      <c r="G465" s="33"/>
      <c r="H465" s="33"/>
      <c r="I465" s="33"/>
      <c r="J465" s="33"/>
      <c r="K465" s="33"/>
      <c r="L465" s="33"/>
      <c r="M465" s="33"/>
      <c r="N465" s="563"/>
      <c r="O465" s="33"/>
      <c r="P465" s="33"/>
      <c r="Q465" s="33"/>
      <c r="R465" s="33"/>
      <c r="S465" s="33"/>
      <c r="T465" s="33"/>
      <c r="U465" s="33"/>
      <c r="V465" s="33"/>
      <c r="W465" s="33"/>
      <c r="X465" s="33"/>
      <c r="Y465" s="33"/>
      <c r="Z465" s="33"/>
      <c r="AA465" s="33"/>
      <c r="AB465" s="33"/>
    </row>
    <row r="466">
      <c r="A466" s="33"/>
      <c r="B466" s="33"/>
      <c r="C466" s="33"/>
      <c r="D466" s="33"/>
      <c r="E466" s="33"/>
      <c r="F466" s="33"/>
      <c r="G466" s="33"/>
      <c r="H466" s="33"/>
      <c r="I466" s="33"/>
      <c r="J466" s="33"/>
      <c r="K466" s="33"/>
      <c r="L466" s="33"/>
      <c r="M466" s="33"/>
      <c r="N466" s="563"/>
      <c r="O466" s="33"/>
      <c r="P466" s="33"/>
      <c r="Q466" s="33"/>
      <c r="R466" s="33"/>
      <c r="S466" s="33"/>
      <c r="T466" s="33"/>
      <c r="U466" s="33"/>
      <c r="V466" s="33"/>
      <c r="W466" s="33"/>
      <c r="X466" s="33"/>
      <c r="Y466" s="33"/>
      <c r="Z466" s="33"/>
      <c r="AA466" s="33"/>
      <c r="AB466" s="33"/>
    </row>
    <row r="467">
      <c r="A467" s="33"/>
      <c r="B467" s="33"/>
      <c r="C467" s="33"/>
      <c r="D467" s="33"/>
      <c r="E467" s="33"/>
      <c r="F467" s="33"/>
      <c r="G467" s="33"/>
      <c r="H467" s="33"/>
      <c r="I467" s="33"/>
      <c r="J467" s="33"/>
      <c r="K467" s="33"/>
      <c r="L467" s="33"/>
      <c r="M467" s="33"/>
      <c r="N467" s="563"/>
      <c r="O467" s="33"/>
      <c r="P467" s="33"/>
      <c r="Q467" s="33"/>
      <c r="R467" s="33"/>
      <c r="S467" s="33"/>
      <c r="T467" s="33"/>
      <c r="U467" s="33"/>
      <c r="V467" s="33"/>
      <c r="W467" s="33"/>
      <c r="X467" s="33"/>
      <c r="Y467" s="33"/>
      <c r="Z467" s="33"/>
      <c r="AA467" s="33"/>
      <c r="AB467" s="33"/>
    </row>
    <row r="468">
      <c r="A468" s="33"/>
      <c r="B468" s="33"/>
      <c r="C468" s="33"/>
      <c r="D468" s="33"/>
      <c r="E468" s="33"/>
      <c r="F468" s="33"/>
      <c r="G468" s="33"/>
      <c r="H468" s="33"/>
      <c r="I468" s="33"/>
      <c r="J468" s="33"/>
      <c r="K468" s="33"/>
      <c r="L468" s="33"/>
      <c r="M468" s="33"/>
      <c r="N468" s="563"/>
      <c r="O468" s="33"/>
      <c r="P468" s="33"/>
      <c r="Q468" s="33"/>
      <c r="R468" s="33"/>
      <c r="S468" s="33"/>
      <c r="T468" s="33"/>
      <c r="U468" s="33"/>
      <c r="V468" s="33"/>
      <c r="W468" s="33"/>
      <c r="X468" s="33"/>
      <c r="Y468" s="33"/>
      <c r="Z468" s="33"/>
      <c r="AA468" s="33"/>
      <c r="AB468" s="33"/>
    </row>
    <row r="469">
      <c r="A469" s="33"/>
      <c r="B469" s="33"/>
      <c r="C469" s="33"/>
      <c r="D469" s="33"/>
      <c r="E469" s="33"/>
      <c r="F469" s="33"/>
      <c r="G469" s="33"/>
      <c r="H469" s="33"/>
      <c r="I469" s="33"/>
      <c r="J469" s="33"/>
      <c r="K469" s="33"/>
      <c r="L469" s="33"/>
      <c r="M469" s="33"/>
      <c r="N469" s="563"/>
      <c r="O469" s="33"/>
      <c r="P469" s="33"/>
      <c r="Q469" s="33"/>
      <c r="R469" s="33"/>
      <c r="S469" s="33"/>
      <c r="T469" s="33"/>
      <c r="U469" s="33"/>
      <c r="V469" s="33"/>
      <c r="W469" s="33"/>
      <c r="X469" s="33"/>
      <c r="Y469" s="33"/>
      <c r="Z469" s="33"/>
      <c r="AA469" s="33"/>
      <c r="AB469" s="33"/>
    </row>
    <row r="470">
      <c r="A470" s="33"/>
      <c r="B470" s="33"/>
      <c r="C470" s="33"/>
      <c r="D470" s="33"/>
      <c r="E470" s="33"/>
      <c r="F470" s="33"/>
      <c r="G470" s="33"/>
      <c r="H470" s="33"/>
      <c r="I470" s="33"/>
      <c r="J470" s="33"/>
      <c r="K470" s="33"/>
      <c r="L470" s="33"/>
      <c r="M470" s="33"/>
      <c r="N470" s="563"/>
      <c r="O470" s="33"/>
      <c r="P470" s="33"/>
      <c r="Q470" s="33"/>
      <c r="R470" s="33"/>
      <c r="S470" s="33"/>
      <c r="T470" s="33"/>
      <c r="U470" s="33"/>
      <c r="V470" s="33"/>
      <c r="W470" s="33"/>
      <c r="X470" s="33"/>
      <c r="Y470" s="33"/>
      <c r="Z470" s="33"/>
      <c r="AA470" s="33"/>
      <c r="AB470" s="33"/>
    </row>
    <row r="471">
      <c r="A471" s="33"/>
      <c r="B471" s="33"/>
      <c r="C471" s="33"/>
      <c r="D471" s="33"/>
      <c r="E471" s="33"/>
      <c r="F471" s="33"/>
      <c r="G471" s="33"/>
      <c r="H471" s="33"/>
      <c r="I471" s="33"/>
      <c r="J471" s="33"/>
      <c r="K471" s="33"/>
      <c r="L471" s="33"/>
      <c r="M471" s="33"/>
      <c r="N471" s="563"/>
      <c r="O471" s="33"/>
      <c r="P471" s="33"/>
      <c r="Q471" s="33"/>
      <c r="R471" s="33"/>
      <c r="S471" s="33"/>
      <c r="T471" s="33"/>
      <c r="U471" s="33"/>
      <c r="V471" s="33"/>
      <c r="W471" s="33"/>
      <c r="X471" s="33"/>
      <c r="Y471" s="33"/>
      <c r="Z471" s="33"/>
      <c r="AA471" s="33"/>
      <c r="AB471" s="33"/>
    </row>
    <row r="472">
      <c r="A472" s="33"/>
      <c r="B472" s="33"/>
      <c r="C472" s="33"/>
      <c r="D472" s="33"/>
      <c r="E472" s="33"/>
      <c r="F472" s="33"/>
      <c r="G472" s="33"/>
      <c r="H472" s="33"/>
      <c r="I472" s="33"/>
      <c r="J472" s="33"/>
      <c r="K472" s="33"/>
      <c r="L472" s="33"/>
      <c r="M472" s="33"/>
      <c r="N472" s="563"/>
      <c r="O472" s="33"/>
      <c r="P472" s="33"/>
      <c r="Q472" s="33"/>
      <c r="R472" s="33"/>
      <c r="S472" s="33"/>
      <c r="T472" s="33"/>
      <c r="U472" s="33"/>
      <c r="V472" s="33"/>
      <c r="W472" s="33"/>
      <c r="X472" s="33"/>
      <c r="Y472" s="33"/>
      <c r="Z472" s="33"/>
      <c r="AA472" s="33"/>
      <c r="AB472" s="33"/>
    </row>
    <row r="473">
      <c r="A473" s="33"/>
      <c r="B473" s="33"/>
      <c r="C473" s="33"/>
      <c r="D473" s="33"/>
      <c r="E473" s="33"/>
      <c r="F473" s="33"/>
      <c r="G473" s="33"/>
      <c r="H473" s="33"/>
      <c r="I473" s="33"/>
      <c r="J473" s="33"/>
      <c r="K473" s="33"/>
      <c r="L473" s="33"/>
      <c r="M473" s="33"/>
      <c r="N473" s="563"/>
      <c r="O473" s="33"/>
      <c r="P473" s="33"/>
      <c r="Q473" s="33"/>
      <c r="R473" s="33"/>
      <c r="S473" s="33"/>
      <c r="T473" s="33"/>
      <c r="U473" s="33"/>
      <c r="V473" s="33"/>
      <c r="W473" s="33"/>
      <c r="X473" s="33"/>
      <c r="Y473" s="33"/>
      <c r="Z473" s="33"/>
      <c r="AA473" s="33"/>
      <c r="AB473" s="33"/>
    </row>
    <row r="474">
      <c r="A474" s="33"/>
      <c r="B474" s="33"/>
      <c r="C474" s="33"/>
      <c r="D474" s="33"/>
      <c r="E474" s="33"/>
      <c r="F474" s="33"/>
      <c r="G474" s="33"/>
      <c r="H474" s="33"/>
      <c r="I474" s="33"/>
      <c r="J474" s="33"/>
      <c r="K474" s="33"/>
      <c r="L474" s="33"/>
      <c r="M474" s="33"/>
      <c r="N474" s="563"/>
      <c r="O474" s="33"/>
      <c r="P474" s="33"/>
      <c r="Q474" s="33"/>
      <c r="R474" s="33"/>
      <c r="S474" s="33"/>
      <c r="T474" s="33"/>
      <c r="U474" s="33"/>
      <c r="V474" s="33"/>
      <c r="W474" s="33"/>
      <c r="X474" s="33"/>
      <c r="Y474" s="33"/>
      <c r="Z474" s="33"/>
      <c r="AA474" s="33"/>
      <c r="AB474" s="33"/>
    </row>
    <row r="475">
      <c r="A475" s="33"/>
      <c r="B475" s="33"/>
      <c r="C475" s="33"/>
      <c r="D475" s="33"/>
      <c r="E475" s="33"/>
      <c r="F475" s="33"/>
      <c r="G475" s="33"/>
      <c r="H475" s="33"/>
      <c r="I475" s="33"/>
      <c r="J475" s="33"/>
      <c r="K475" s="33"/>
      <c r="L475" s="33"/>
      <c r="M475" s="33"/>
      <c r="N475" s="563"/>
      <c r="O475" s="33"/>
      <c r="P475" s="33"/>
      <c r="Q475" s="33"/>
      <c r="R475" s="33"/>
      <c r="S475" s="33"/>
      <c r="T475" s="33"/>
      <c r="U475" s="33"/>
      <c r="V475" s="33"/>
      <c r="W475" s="33"/>
      <c r="X475" s="33"/>
      <c r="Y475" s="33"/>
      <c r="Z475" s="33"/>
      <c r="AA475" s="33"/>
      <c r="AB475" s="33"/>
    </row>
    <row r="476">
      <c r="A476" s="33"/>
      <c r="B476" s="33"/>
      <c r="C476" s="33"/>
      <c r="D476" s="33"/>
      <c r="E476" s="33"/>
      <c r="F476" s="33"/>
      <c r="G476" s="33"/>
      <c r="H476" s="33"/>
      <c r="I476" s="33"/>
      <c r="J476" s="33"/>
      <c r="K476" s="33"/>
      <c r="L476" s="33"/>
      <c r="M476" s="33"/>
      <c r="N476" s="563"/>
      <c r="O476" s="33"/>
      <c r="P476" s="33"/>
      <c r="Q476" s="33"/>
      <c r="R476" s="33"/>
      <c r="S476" s="33"/>
      <c r="T476" s="33"/>
      <c r="U476" s="33"/>
      <c r="V476" s="33"/>
      <c r="W476" s="33"/>
      <c r="X476" s="33"/>
      <c r="Y476" s="33"/>
      <c r="Z476" s="33"/>
      <c r="AA476" s="33"/>
      <c r="AB476" s="33"/>
    </row>
    <row r="477">
      <c r="A477" s="33"/>
      <c r="B477" s="33"/>
      <c r="C477" s="33"/>
      <c r="D477" s="33"/>
      <c r="E477" s="33"/>
      <c r="F477" s="33"/>
      <c r="G477" s="33"/>
      <c r="H477" s="33"/>
      <c r="I477" s="33"/>
      <c r="J477" s="33"/>
      <c r="K477" s="33"/>
      <c r="L477" s="33"/>
      <c r="M477" s="33"/>
      <c r="N477" s="563"/>
      <c r="O477" s="33"/>
      <c r="P477" s="33"/>
      <c r="Q477" s="33"/>
      <c r="R477" s="33"/>
      <c r="S477" s="33"/>
      <c r="T477" s="33"/>
      <c r="U477" s="33"/>
      <c r="V477" s="33"/>
      <c r="W477" s="33"/>
      <c r="X477" s="33"/>
      <c r="Y477" s="33"/>
      <c r="Z477" s="33"/>
      <c r="AA477" s="33"/>
      <c r="AB477" s="33"/>
    </row>
    <row r="478">
      <c r="A478" s="33"/>
      <c r="B478" s="33"/>
      <c r="C478" s="33"/>
      <c r="D478" s="33"/>
      <c r="E478" s="33"/>
      <c r="F478" s="33"/>
      <c r="G478" s="33"/>
      <c r="H478" s="33"/>
      <c r="I478" s="33"/>
      <c r="J478" s="33"/>
      <c r="K478" s="33"/>
      <c r="L478" s="33"/>
      <c r="M478" s="33"/>
      <c r="N478" s="563"/>
      <c r="O478" s="33"/>
      <c r="P478" s="33"/>
      <c r="Q478" s="33"/>
      <c r="R478" s="33"/>
      <c r="S478" s="33"/>
      <c r="T478" s="33"/>
      <c r="U478" s="33"/>
      <c r="V478" s="33"/>
      <c r="W478" s="33"/>
      <c r="X478" s="33"/>
      <c r="Y478" s="33"/>
      <c r="Z478" s="33"/>
      <c r="AA478" s="33"/>
      <c r="AB478" s="33"/>
    </row>
    <row r="479">
      <c r="A479" s="33"/>
      <c r="B479" s="33"/>
      <c r="C479" s="33"/>
      <c r="D479" s="33"/>
      <c r="E479" s="33"/>
      <c r="F479" s="33"/>
      <c r="G479" s="33"/>
      <c r="H479" s="33"/>
      <c r="I479" s="33"/>
      <c r="J479" s="33"/>
      <c r="K479" s="33"/>
      <c r="L479" s="33"/>
      <c r="M479" s="33"/>
      <c r="N479" s="563"/>
      <c r="O479" s="33"/>
      <c r="P479" s="33"/>
      <c r="Q479" s="33"/>
      <c r="R479" s="33"/>
      <c r="S479" s="33"/>
      <c r="T479" s="33"/>
      <c r="U479" s="33"/>
      <c r="V479" s="33"/>
      <c r="W479" s="33"/>
      <c r="X479" s="33"/>
      <c r="Y479" s="33"/>
      <c r="Z479" s="33"/>
      <c r="AA479" s="33"/>
      <c r="AB479" s="33"/>
    </row>
    <row r="480">
      <c r="A480" s="33"/>
      <c r="B480" s="33"/>
      <c r="C480" s="33"/>
      <c r="D480" s="33"/>
      <c r="E480" s="33"/>
      <c r="F480" s="33"/>
      <c r="G480" s="33"/>
      <c r="H480" s="33"/>
      <c r="I480" s="33"/>
      <c r="J480" s="33"/>
      <c r="K480" s="33"/>
      <c r="L480" s="33"/>
      <c r="M480" s="33"/>
      <c r="N480" s="563"/>
      <c r="O480" s="33"/>
      <c r="P480" s="33"/>
      <c r="Q480" s="33"/>
      <c r="R480" s="33"/>
      <c r="S480" s="33"/>
      <c r="T480" s="33"/>
      <c r="U480" s="33"/>
      <c r="V480" s="33"/>
      <c r="W480" s="33"/>
      <c r="X480" s="33"/>
      <c r="Y480" s="33"/>
      <c r="Z480" s="33"/>
      <c r="AA480" s="33"/>
      <c r="AB480" s="33"/>
    </row>
    <row r="481">
      <c r="A481" s="33"/>
      <c r="B481" s="33"/>
      <c r="C481" s="33"/>
      <c r="D481" s="33"/>
      <c r="E481" s="33"/>
      <c r="F481" s="33"/>
      <c r="G481" s="33"/>
      <c r="H481" s="33"/>
      <c r="I481" s="33"/>
      <c r="J481" s="33"/>
      <c r="K481" s="33"/>
      <c r="L481" s="33"/>
      <c r="M481" s="33"/>
      <c r="N481" s="563"/>
      <c r="O481" s="33"/>
      <c r="P481" s="33"/>
      <c r="Q481" s="33"/>
      <c r="R481" s="33"/>
      <c r="S481" s="33"/>
      <c r="T481" s="33"/>
      <c r="U481" s="33"/>
      <c r="V481" s="33"/>
      <c r="W481" s="33"/>
      <c r="X481" s="33"/>
      <c r="Y481" s="33"/>
      <c r="Z481" s="33"/>
      <c r="AA481" s="33"/>
      <c r="AB481" s="33"/>
    </row>
    <row r="482">
      <c r="A482" s="33"/>
      <c r="B482" s="33"/>
      <c r="C482" s="33"/>
      <c r="D482" s="33"/>
      <c r="E482" s="33"/>
      <c r="F482" s="33"/>
      <c r="G482" s="33"/>
      <c r="H482" s="33"/>
      <c r="I482" s="33"/>
      <c r="J482" s="33"/>
      <c r="K482" s="33"/>
      <c r="L482" s="33"/>
      <c r="M482" s="33"/>
      <c r="N482" s="563"/>
      <c r="O482" s="33"/>
      <c r="P482" s="33"/>
      <c r="Q482" s="33"/>
      <c r="R482" s="33"/>
      <c r="S482" s="33"/>
      <c r="T482" s="33"/>
      <c r="U482" s="33"/>
      <c r="V482" s="33"/>
      <c r="W482" s="33"/>
      <c r="X482" s="33"/>
      <c r="Y482" s="33"/>
      <c r="Z482" s="33"/>
      <c r="AA482" s="33"/>
      <c r="AB482" s="33"/>
    </row>
    <row r="483">
      <c r="A483" s="33"/>
      <c r="B483" s="33"/>
      <c r="C483" s="33"/>
      <c r="D483" s="33"/>
      <c r="E483" s="33"/>
      <c r="F483" s="33"/>
      <c r="G483" s="33"/>
      <c r="H483" s="33"/>
      <c r="I483" s="33"/>
      <c r="J483" s="33"/>
      <c r="K483" s="33"/>
      <c r="L483" s="33"/>
      <c r="M483" s="33"/>
      <c r="N483" s="563"/>
      <c r="O483" s="33"/>
      <c r="P483" s="33"/>
      <c r="Q483" s="33"/>
      <c r="R483" s="33"/>
      <c r="S483" s="33"/>
      <c r="T483" s="33"/>
      <c r="U483" s="33"/>
      <c r="V483" s="33"/>
      <c r="W483" s="33"/>
      <c r="X483" s="33"/>
      <c r="Y483" s="33"/>
      <c r="Z483" s="33"/>
      <c r="AA483" s="33"/>
      <c r="AB483" s="33"/>
    </row>
    <row r="484">
      <c r="A484" s="33"/>
      <c r="B484" s="33"/>
      <c r="C484" s="33"/>
      <c r="D484" s="33"/>
      <c r="E484" s="33"/>
      <c r="F484" s="33"/>
      <c r="G484" s="33"/>
      <c r="H484" s="33"/>
      <c r="I484" s="33"/>
      <c r="J484" s="33"/>
      <c r="K484" s="33"/>
      <c r="L484" s="33"/>
      <c r="M484" s="33"/>
      <c r="N484" s="563"/>
      <c r="O484" s="33"/>
      <c r="P484" s="33"/>
      <c r="Q484" s="33"/>
      <c r="R484" s="33"/>
      <c r="S484" s="33"/>
      <c r="T484" s="33"/>
      <c r="U484" s="33"/>
      <c r="V484" s="33"/>
      <c r="W484" s="33"/>
      <c r="X484" s="33"/>
      <c r="Y484" s="33"/>
      <c r="Z484" s="33"/>
      <c r="AA484" s="33"/>
      <c r="AB484" s="33"/>
    </row>
    <row r="485">
      <c r="A485" s="33"/>
      <c r="B485" s="33"/>
      <c r="C485" s="33"/>
      <c r="D485" s="33"/>
      <c r="E485" s="33"/>
      <c r="F485" s="33"/>
      <c r="G485" s="33"/>
      <c r="H485" s="33"/>
      <c r="I485" s="33"/>
      <c r="J485" s="33"/>
      <c r="K485" s="33"/>
      <c r="L485" s="33"/>
      <c r="M485" s="33"/>
      <c r="N485" s="563"/>
      <c r="O485" s="33"/>
      <c r="P485" s="33"/>
      <c r="Q485" s="33"/>
      <c r="R485" s="33"/>
      <c r="S485" s="33"/>
      <c r="T485" s="33"/>
      <c r="U485" s="33"/>
      <c r="V485" s="33"/>
      <c r="W485" s="33"/>
      <c r="X485" s="33"/>
      <c r="Y485" s="33"/>
      <c r="Z485" s="33"/>
      <c r="AA485" s="33"/>
      <c r="AB485" s="33"/>
    </row>
    <row r="486">
      <c r="A486" s="33"/>
      <c r="B486" s="33"/>
      <c r="C486" s="33"/>
      <c r="D486" s="33"/>
      <c r="E486" s="33"/>
      <c r="F486" s="33"/>
      <c r="G486" s="33"/>
      <c r="H486" s="33"/>
      <c r="I486" s="33"/>
      <c r="J486" s="33"/>
      <c r="K486" s="33"/>
      <c r="L486" s="33"/>
      <c r="M486" s="33"/>
      <c r="N486" s="563"/>
      <c r="O486" s="33"/>
      <c r="P486" s="33"/>
      <c r="Q486" s="33"/>
      <c r="R486" s="33"/>
      <c r="S486" s="33"/>
      <c r="T486" s="33"/>
      <c r="U486" s="33"/>
      <c r="V486" s="33"/>
      <c r="W486" s="33"/>
      <c r="X486" s="33"/>
      <c r="Y486" s="33"/>
      <c r="Z486" s="33"/>
      <c r="AA486" s="33"/>
      <c r="AB486" s="33"/>
    </row>
    <row r="487">
      <c r="A487" s="33"/>
      <c r="B487" s="33"/>
      <c r="C487" s="33"/>
      <c r="D487" s="33"/>
      <c r="E487" s="33"/>
      <c r="F487" s="33"/>
      <c r="G487" s="33"/>
      <c r="H487" s="33"/>
      <c r="I487" s="33"/>
      <c r="J487" s="33"/>
      <c r="K487" s="33"/>
      <c r="L487" s="33"/>
      <c r="M487" s="33"/>
      <c r="N487" s="563"/>
      <c r="O487" s="33"/>
      <c r="P487" s="33"/>
      <c r="Q487" s="33"/>
      <c r="R487" s="33"/>
      <c r="S487" s="33"/>
      <c r="T487" s="33"/>
      <c r="U487" s="33"/>
      <c r="V487" s="33"/>
      <c r="W487" s="33"/>
      <c r="X487" s="33"/>
      <c r="Y487" s="33"/>
      <c r="Z487" s="33"/>
      <c r="AA487" s="33"/>
      <c r="AB487" s="33"/>
    </row>
    <row r="488">
      <c r="A488" s="33"/>
      <c r="B488" s="33"/>
      <c r="C488" s="33"/>
      <c r="D488" s="33"/>
      <c r="E488" s="33"/>
      <c r="F488" s="33"/>
      <c r="G488" s="33"/>
      <c r="H488" s="33"/>
      <c r="I488" s="33"/>
      <c r="J488" s="33"/>
      <c r="K488" s="33"/>
      <c r="L488" s="33"/>
      <c r="M488" s="33"/>
      <c r="N488" s="563"/>
      <c r="O488" s="33"/>
      <c r="P488" s="33"/>
      <c r="Q488" s="33"/>
      <c r="R488" s="33"/>
      <c r="S488" s="33"/>
      <c r="T488" s="33"/>
      <c r="U488" s="33"/>
      <c r="V488" s="33"/>
      <c r="W488" s="33"/>
      <c r="X488" s="33"/>
      <c r="Y488" s="33"/>
      <c r="Z488" s="33"/>
      <c r="AA488" s="33"/>
      <c r="AB488" s="33"/>
    </row>
    <row r="489">
      <c r="A489" s="33"/>
      <c r="B489" s="33"/>
      <c r="C489" s="33"/>
      <c r="D489" s="33"/>
      <c r="E489" s="33"/>
      <c r="F489" s="33"/>
      <c r="G489" s="33"/>
      <c r="H489" s="33"/>
      <c r="I489" s="33"/>
      <c r="J489" s="33"/>
      <c r="K489" s="33"/>
      <c r="L489" s="33"/>
      <c r="M489" s="33"/>
      <c r="N489" s="563"/>
      <c r="O489" s="33"/>
      <c r="P489" s="33"/>
      <c r="Q489" s="33"/>
      <c r="R489" s="33"/>
      <c r="S489" s="33"/>
      <c r="T489" s="33"/>
      <c r="U489" s="33"/>
      <c r="V489" s="33"/>
      <c r="W489" s="33"/>
      <c r="X489" s="33"/>
      <c r="Y489" s="33"/>
      <c r="Z489" s="33"/>
      <c r="AA489" s="33"/>
      <c r="AB489" s="33"/>
    </row>
    <row r="490">
      <c r="A490" s="33"/>
      <c r="B490" s="33"/>
      <c r="C490" s="33"/>
      <c r="D490" s="33"/>
      <c r="E490" s="33"/>
      <c r="F490" s="33"/>
      <c r="G490" s="33"/>
      <c r="H490" s="33"/>
      <c r="I490" s="33"/>
      <c r="J490" s="33"/>
      <c r="K490" s="33"/>
      <c r="L490" s="33"/>
      <c r="M490" s="33"/>
      <c r="N490" s="563"/>
      <c r="O490" s="33"/>
      <c r="P490" s="33"/>
      <c r="Q490" s="33"/>
      <c r="R490" s="33"/>
      <c r="S490" s="33"/>
      <c r="T490" s="33"/>
      <c r="U490" s="33"/>
      <c r="V490" s="33"/>
      <c r="W490" s="33"/>
      <c r="X490" s="33"/>
      <c r="Y490" s="33"/>
      <c r="Z490" s="33"/>
      <c r="AA490" s="33"/>
      <c r="AB490" s="33"/>
    </row>
    <row r="491">
      <c r="A491" s="33"/>
      <c r="B491" s="33"/>
      <c r="C491" s="33"/>
      <c r="D491" s="33"/>
      <c r="E491" s="33"/>
      <c r="F491" s="33"/>
      <c r="G491" s="33"/>
      <c r="H491" s="33"/>
      <c r="I491" s="33"/>
      <c r="J491" s="33"/>
      <c r="K491" s="33"/>
      <c r="L491" s="33"/>
      <c r="M491" s="33"/>
      <c r="N491" s="563"/>
      <c r="O491" s="33"/>
      <c r="P491" s="33"/>
      <c r="Q491" s="33"/>
      <c r="R491" s="33"/>
      <c r="S491" s="33"/>
      <c r="T491" s="33"/>
      <c r="U491" s="33"/>
      <c r="V491" s="33"/>
      <c r="W491" s="33"/>
      <c r="X491" s="33"/>
      <c r="Y491" s="33"/>
      <c r="Z491" s="33"/>
      <c r="AA491" s="33"/>
      <c r="AB491" s="33"/>
    </row>
    <row r="492">
      <c r="A492" s="33"/>
      <c r="B492" s="33"/>
      <c r="C492" s="33"/>
      <c r="D492" s="33"/>
      <c r="E492" s="33"/>
      <c r="F492" s="33"/>
      <c r="G492" s="33"/>
      <c r="H492" s="33"/>
      <c r="I492" s="33"/>
      <c r="J492" s="33"/>
      <c r="K492" s="33"/>
      <c r="L492" s="33"/>
      <c r="M492" s="33"/>
      <c r="N492" s="563"/>
      <c r="O492" s="33"/>
      <c r="P492" s="33"/>
      <c r="Q492" s="33"/>
      <c r="R492" s="33"/>
      <c r="S492" s="33"/>
      <c r="T492" s="33"/>
      <c r="U492" s="33"/>
      <c r="V492" s="33"/>
      <c r="W492" s="33"/>
      <c r="X492" s="33"/>
      <c r="Y492" s="33"/>
      <c r="Z492" s="33"/>
      <c r="AA492" s="33"/>
      <c r="AB492" s="33"/>
    </row>
    <row r="493">
      <c r="A493" s="33"/>
      <c r="B493" s="33"/>
      <c r="C493" s="33"/>
      <c r="D493" s="33"/>
      <c r="E493" s="33"/>
      <c r="F493" s="33"/>
      <c r="G493" s="33"/>
      <c r="H493" s="33"/>
      <c r="I493" s="33"/>
      <c r="J493" s="33"/>
      <c r="K493" s="33"/>
      <c r="L493" s="33"/>
      <c r="M493" s="33"/>
      <c r="N493" s="563"/>
      <c r="O493" s="33"/>
      <c r="P493" s="33"/>
      <c r="Q493" s="33"/>
      <c r="R493" s="33"/>
      <c r="S493" s="33"/>
      <c r="T493" s="33"/>
      <c r="U493" s="33"/>
      <c r="V493" s="33"/>
      <c r="W493" s="33"/>
      <c r="X493" s="33"/>
      <c r="Y493" s="33"/>
      <c r="Z493" s="33"/>
      <c r="AA493" s="33"/>
      <c r="AB493" s="33"/>
    </row>
    <row r="494">
      <c r="A494" s="33"/>
      <c r="B494" s="33"/>
      <c r="C494" s="33"/>
      <c r="D494" s="33"/>
      <c r="E494" s="33"/>
      <c r="F494" s="33"/>
      <c r="G494" s="33"/>
      <c r="H494" s="33"/>
      <c r="I494" s="33"/>
      <c r="J494" s="33"/>
      <c r="K494" s="33"/>
      <c r="L494" s="33"/>
      <c r="M494" s="33"/>
      <c r="N494" s="563"/>
      <c r="O494" s="33"/>
      <c r="P494" s="33"/>
      <c r="Q494" s="33"/>
      <c r="R494" s="33"/>
      <c r="S494" s="33"/>
      <c r="T494" s="33"/>
      <c r="U494" s="33"/>
      <c r="V494" s="33"/>
      <c r="W494" s="33"/>
      <c r="X494" s="33"/>
      <c r="Y494" s="33"/>
      <c r="Z494" s="33"/>
      <c r="AA494" s="33"/>
      <c r="AB494" s="33"/>
    </row>
    <row r="495">
      <c r="A495" s="33"/>
      <c r="B495" s="33"/>
      <c r="C495" s="33"/>
      <c r="D495" s="33"/>
      <c r="E495" s="33"/>
      <c r="F495" s="33"/>
      <c r="G495" s="33"/>
      <c r="H495" s="33"/>
      <c r="I495" s="33"/>
      <c r="J495" s="33"/>
      <c r="K495" s="33"/>
      <c r="L495" s="33"/>
      <c r="M495" s="33"/>
      <c r="N495" s="563"/>
      <c r="O495" s="33"/>
      <c r="P495" s="33"/>
      <c r="Q495" s="33"/>
      <c r="R495" s="33"/>
      <c r="S495" s="33"/>
      <c r="T495" s="33"/>
      <c r="U495" s="33"/>
      <c r="V495" s="33"/>
      <c r="W495" s="33"/>
      <c r="X495" s="33"/>
      <c r="Y495" s="33"/>
      <c r="Z495" s="33"/>
      <c r="AA495" s="33"/>
      <c r="AB495" s="33"/>
    </row>
    <row r="496">
      <c r="A496" s="33"/>
      <c r="B496" s="33"/>
      <c r="C496" s="33"/>
      <c r="D496" s="33"/>
      <c r="E496" s="33"/>
      <c r="F496" s="33"/>
      <c r="G496" s="33"/>
      <c r="H496" s="33"/>
      <c r="I496" s="33"/>
      <c r="J496" s="33"/>
      <c r="K496" s="33"/>
      <c r="L496" s="33"/>
      <c r="M496" s="33"/>
      <c r="N496" s="563"/>
      <c r="O496" s="33"/>
      <c r="P496" s="33"/>
      <c r="Q496" s="33"/>
      <c r="R496" s="33"/>
      <c r="S496" s="33"/>
      <c r="T496" s="33"/>
      <c r="U496" s="33"/>
      <c r="V496" s="33"/>
      <c r="W496" s="33"/>
      <c r="X496" s="33"/>
      <c r="Y496" s="33"/>
      <c r="Z496" s="33"/>
      <c r="AA496" s="33"/>
      <c r="AB496" s="33"/>
    </row>
    <row r="497">
      <c r="A497" s="33"/>
      <c r="B497" s="33"/>
      <c r="C497" s="33"/>
      <c r="D497" s="33"/>
      <c r="E497" s="33"/>
      <c r="F497" s="33"/>
      <c r="G497" s="33"/>
      <c r="H497" s="33"/>
      <c r="I497" s="33"/>
      <c r="J497" s="33"/>
      <c r="K497" s="33"/>
      <c r="L497" s="33"/>
      <c r="M497" s="33"/>
      <c r="N497" s="563"/>
      <c r="O497" s="33"/>
      <c r="P497" s="33"/>
      <c r="Q497" s="33"/>
      <c r="R497" s="33"/>
      <c r="S497" s="33"/>
      <c r="T497" s="33"/>
      <c r="U497" s="33"/>
      <c r="V497" s="33"/>
      <c r="W497" s="33"/>
      <c r="X497" s="33"/>
      <c r="Y497" s="33"/>
      <c r="Z497" s="33"/>
      <c r="AA497" s="33"/>
      <c r="AB497" s="33"/>
    </row>
    <row r="498">
      <c r="A498" s="33"/>
      <c r="B498" s="33"/>
      <c r="C498" s="33"/>
      <c r="D498" s="33"/>
      <c r="E498" s="33"/>
      <c r="F498" s="33"/>
      <c r="G498" s="33"/>
      <c r="H498" s="33"/>
      <c r="I498" s="33"/>
      <c r="J498" s="33"/>
      <c r="K498" s="33"/>
      <c r="L498" s="33"/>
      <c r="M498" s="33"/>
      <c r="N498" s="563"/>
      <c r="O498" s="33"/>
      <c r="P498" s="33"/>
      <c r="Q498" s="33"/>
      <c r="R498" s="33"/>
      <c r="S498" s="33"/>
      <c r="T498" s="33"/>
      <c r="U498" s="33"/>
      <c r="V498" s="33"/>
      <c r="W498" s="33"/>
      <c r="X498" s="33"/>
      <c r="Y498" s="33"/>
      <c r="Z498" s="33"/>
      <c r="AA498" s="33"/>
      <c r="AB498" s="33"/>
    </row>
    <row r="499">
      <c r="A499" s="33"/>
      <c r="B499" s="33"/>
      <c r="C499" s="33"/>
      <c r="D499" s="33"/>
      <c r="E499" s="33"/>
      <c r="F499" s="33"/>
      <c r="G499" s="33"/>
      <c r="H499" s="33"/>
      <c r="I499" s="33"/>
      <c r="J499" s="33"/>
      <c r="K499" s="33"/>
      <c r="L499" s="33"/>
      <c r="M499" s="33"/>
      <c r="N499" s="563"/>
      <c r="O499" s="33"/>
      <c r="P499" s="33"/>
      <c r="Q499" s="33"/>
      <c r="R499" s="33"/>
      <c r="S499" s="33"/>
      <c r="T499" s="33"/>
      <c r="U499" s="33"/>
      <c r="V499" s="33"/>
      <c r="W499" s="33"/>
      <c r="X499" s="33"/>
      <c r="Y499" s="33"/>
      <c r="Z499" s="33"/>
      <c r="AA499" s="33"/>
      <c r="AB499" s="33"/>
    </row>
    <row r="500">
      <c r="A500" s="33"/>
      <c r="B500" s="33"/>
      <c r="C500" s="33"/>
      <c r="D500" s="33"/>
      <c r="E500" s="33"/>
      <c r="F500" s="33"/>
      <c r="G500" s="33"/>
      <c r="H500" s="33"/>
      <c r="I500" s="33"/>
      <c r="J500" s="33"/>
      <c r="K500" s="33"/>
      <c r="L500" s="33"/>
      <c r="M500" s="33"/>
      <c r="N500" s="563"/>
      <c r="O500" s="33"/>
      <c r="P500" s="33"/>
      <c r="Q500" s="33"/>
      <c r="R500" s="33"/>
      <c r="S500" s="33"/>
      <c r="T500" s="33"/>
      <c r="U500" s="33"/>
      <c r="V500" s="33"/>
      <c r="W500" s="33"/>
      <c r="X500" s="33"/>
      <c r="Y500" s="33"/>
      <c r="Z500" s="33"/>
      <c r="AA500" s="33"/>
      <c r="AB500" s="33"/>
    </row>
    <row r="501">
      <c r="A501" s="33"/>
      <c r="B501" s="33"/>
      <c r="C501" s="33"/>
      <c r="D501" s="33"/>
      <c r="E501" s="33"/>
      <c r="F501" s="33"/>
      <c r="G501" s="33"/>
      <c r="H501" s="33"/>
      <c r="I501" s="33"/>
      <c r="J501" s="33"/>
      <c r="K501" s="33"/>
      <c r="L501" s="33"/>
      <c r="M501" s="33"/>
      <c r="N501" s="563"/>
      <c r="O501" s="33"/>
      <c r="P501" s="33"/>
      <c r="Q501" s="33"/>
      <c r="R501" s="33"/>
      <c r="S501" s="33"/>
      <c r="T501" s="33"/>
      <c r="U501" s="33"/>
      <c r="V501" s="33"/>
      <c r="W501" s="33"/>
      <c r="X501" s="33"/>
      <c r="Y501" s="33"/>
      <c r="Z501" s="33"/>
      <c r="AA501" s="33"/>
      <c r="AB501" s="33"/>
    </row>
    <row r="502">
      <c r="A502" s="33"/>
      <c r="B502" s="33"/>
      <c r="C502" s="33"/>
      <c r="D502" s="33"/>
      <c r="E502" s="33"/>
      <c r="F502" s="33"/>
      <c r="G502" s="33"/>
      <c r="H502" s="33"/>
      <c r="I502" s="33"/>
      <c r="J502" s="33"/>
      <c r="K502" s="33"/>
      <c r="L502" s="33"/>
      <c r="M502" s="33"/>
      <c r="N502" s="563"/>
      <c r="O502" s="33"/>
      <c r="P502" s="33"/>
      <c r="Q502" s="33"/>
      <c r="R502" s="33"/>
      <c r="S502" s="33"/>
      <c r="T502" s="33"/>
      <c r="U502" s="33"/>
      <c r="V502" s="33"/>
      <c r="W502" s="33"/>
      <c r="X502" s="33"/>
      <c r="Y502" s="33"/>
      <c r="Z502" s="33"/>
      <c r="AA502" s="33"/>
      <c r="AB502" s="33"/>
    </row>
    <row r="503">
      <c r="A503" s="33"/>
      <c r="B503" s="33"/>
      <c r="C503" s="33"/>
      <c r="D503" s="33"/>
      <c r="E503" s="33"/>
      <c r="F503" s="33"/>
      <c r="G503" s="33"/>
      <c r="H503" s="33"/>
      <c r="I503" s="33"/>
      <c r="J503" s="33"/>
      <c r="K503" s="33"/>
      <c r="L503" s="33"/>
      <c r="M503" s="33"/>
      <c r="N503" s="563"/>
      <c r="O503" s="33"/>
      <c r="P503" s="33"/>
      <c r="Q503" s="33"/>
      <c r="R503" s="33"/>
      <c r="S503" s="33"/>
      <c r="T503" s="33"/>
      <c r="U503" s="33"/>
      <c r="V503" s="33"/>
      <c r="W503" s="33"/>
      <c r="X503" s="33"/>
      <c r="Y503" s="33"/>
      <c r="Z503" s="33"/>
      <c r="AA503" s="33"/>
      <c r="AB503" s="33"/>
    </row>
    <row r="504">
      <c r="A504" s="33"/>
      <c r="B504" s="33"/>
      <c r="C504" s="33"/>
      <c r="D504" s="33"/>
      <c r="E504" s="33"/>
      <c r="F504" s="33"/>
      <c r="G504" s="33"/>
      <c r="H504" s="33"/>
      <c r="I504" s="33"/>
      <c r="J504" s="33"/>
      <c r="K504" s="33"/>
      <c r="L504" s="33"/>
      <c r="M504" s="33"/>
      <c r="N504" s="563"/>
      <c r="O504" s="33"/>
      <c r="P504" s="33"/>
      <c r="Q504" s="33"/>
      <c r="R504" s="33"/>
      <c r="S504" s="33"/>
      <c r="T504" s="33"/>
      <c r="U504" s="33"/>
      <c r="V504" s="33"/>
      <c r="W504" s="33"/>
      <c r="X504" s="33"/>
      <c r="Y504" s="33"/>
      <c r="Z504" s="33"/>
      <c r="AA504" s="33"/>
      <c r="AB504" s="33"/>
    </row>
    <row r="505">
      <c r="A505" s="33"/>
      <c r="B505" s="33"/>
      <c r="C505" s="33"/>
      <c r="D505" s="33"/>
      <c r="E505" s="33"/>
      <c r="F505" s="33"/>
      <c r="G505" s="33"/>
      <c r="H505" s="33"/>
      <c r="I505" s="33"/>
      <c r="J505" s="33"/>
      <c r="K505" s="33"/>
      <c r="L505" s="33"/>
      <c r="M505" s="33"/>
      <c r="N505" s="563"/>
      <c r="O505" s="33"/>
      <c r="P505" s="33"/>
      <c r="Q505" s="33"/>
      <c r="R505" s="33"/>
      <c r="S505" s="33"/>
      <c r="T505" s="33"/>
      <c r="U505" s="33"/>
      <c r="V505" s="33"/>
      <c r="W505" s="33"/>
      <c r="X505" s="33"/>
      <c r="Y505" s="33"/>
      <c r="Z505" s="33"/>
      <c r="AA505" s="33"/>
      <c r="AB505" s="33"/>
    </row>
    <row r="506">
      <c r="A506" s="33"/>
      <c r="B506" s="33"/>
      <c r="C506" s="33"/>
      <c r="D506" s="33"/>
      <c r="E506" s="33"/>
      <c r="F506" s="33"/>
      <c r="G506" s="33"/>
      <c r="H506" s="33"/>
      <c r="I506" s="33"/>
      <c r="J506" s="33"/>
      <c r="K506" s="33"/>
      <c r="L506" s="33"/>
      <c r="M506" s="33"/>
      <c r="N506" s="563"/>
      <c r="O506" s="33"/>
      <c r="P506" s="33"/>
      <c r="Q506" s="33"/>
      <c r="R506" s="33"/>
      <c r="S506" s="33"/>
      <c r="T506" s="33"/>
      <c r="U506" s="33"/>
      <c r="V506" s="33"/>
      <c r="W506" s="33"/>
      <c r="X506" s="33"/>
      <c r="Y506" s="33"/>
      <c r="Z506" s="33"/>
      <c r="AA506" s="33"/>
      <c r="AB506" s="33"/>
    </row>
    <row r="507">
      <c r="A507" s="33"/>
      <c r="B507" s="33"/>
      <c r="C507" s="33"/>
      <c r="D507" s="33"/>
      <c r="E507" s="33"/>
      <c r="F507" s="33"/>
      <c r="G507" s="33"/>
      <c r="H507" s="33"/>
      <c r="I507" s="33"/>
      <c r="J507" s="33"/>
      <c r="K507" s="33"/>
      <c r="L507" s="33"/>
      <c r="M507" s="33"/>
      <c r="N507" s="563"/>
      <c r="O507" s="33"/>
      <c r="P507" s="33"/>
      <c r="Q507" s="33"/>
      <c r="R507" s="33"/>
      <c r="S507" s="33"/>
      <c r="T507" s="33"/>
      <c r="U507" s="33"/>
      <c r="V507" s="33"/>
      <c r="W507" s="33"/>
      <c r="X507" s="33"/>
      <c r="Y507" s="33"/>
      <c r="Z507" s="33"/>
      <c r="AA507" s="33"/>
      <c r="AB507" s="33"/>
    </row>
    <row r="508">
      <c r="A508" s="33"/>
      <c r="B508" s="33"/>
      <c r="C508" s="33"/>
      <c r="D508" s="33"/>
      <c r="E508" s="33"/>
      <c r="F508" s="33"/>
      <c r="G508" s="33"/>
      <c r="H508" s="33"/>
      <c r="I508" s="33"/>
      <c r="J508" s="33"/>
      <c r="K508" s="33"/>
      <c r="L508" s="33"/>
      <c r="M508" s="33"/>
      <c r="N508" s="563"/>
      <c r="O508" s="33"/>
      <c r="P508" s="33"/>
      <c r="Q508" s="33"/>
      <c r="R508" s="33"/>
      <c r="S508" s="33"/>
      <c r="T508" s="33"/>
      <c r="U508" s="33"/>
      <c r="V508" s="33"/>
      <c r="W508" s="33"/>
      <c r="X508" s="33"/>
      <c r="Y508" s="33"/>
      <c r="Z508" s="33"/>
      <c r="AA508" s="33"/>
      <c r="AB508" s="33"/>
    </row>
    <row r="509">
      <c r="A509" s="33"/>
      <c r="B509" s="33"/>
      <c r="C509" s="33"/>
      <c r="D509" s="33"/>
      <c r="E509" s="33"/>
      <c r="F509" s="33"/>
      <c r="G509" s="33"/>
      <c r="H509" s="33"/>
      <c r="I509" s="33"/>
      <c r="J509" s="33"/>
      <c r="K509" s="33"/>
      <c r="L509" s="33"/>
      <c r="M509" s="33"/>
      <c r="N509" s="563"/>
      <c r="O509" s="33"/>
      <c r="P509" s="33"/>
      <c r="Q509" s="33"/>
      <c r="R509" s="33"/>
      <c r="S509" s="33"/>
      <c r="T509" s="33"/>
      <c r="U509" s="33"/>
      <c r="V509" s="33"/>
      <c r="W509" s="33"/>
      <c r="X509" s="33"/>
      <c r="Y509" s="33"/>
      <c r="Z509" s="33"/>
      <c r="AA509" s="33"/>
      <c r="AB509" s="33"/>
    </row>
    <row r="510">
      <c r="A510" s="33"/>
      <c r="B510" s="33"/>
      <c r="C510" s="33"/>
      <c r="D510" s="33"/>
      <c r="E510" s="33"/>
      <c r="F510" s="33"/>
      <c r="G510" s="33"/>
      <c r="H510" s="33"/>
      <c r="I510" s="33"/>
      <c r="J510" s="33"/>
      <c r="K510" s="33"/>
      <c r="L510" s="33"/>
      <c r="M510" s="33"/>
      <c r="N510" s="563"/>
      <c r="O510" s="33"/>
      <c r="P510" s="33"/>
      <c r="Q510" s="33"/>
      <c r="R510" s="33"/>
      <c r="S510" s="33"/>
      <c r="T510" s="33"/>
      <c r="U510" s="33"/>
      <c r="V510" s="33"/>
      <c r="W510" s="33"/>
      <c r="X510" s="33"/>
      <c r="Y510" s="33"/>
      <c r="Z510" s="33"/>
      <c r="AA510" s="33"/>
      <c r="AB510" s="33"/>
    </row>
    <row r="511">
      <c r="A511" s="33"/>
      <c r="B511" s="33"/>
      <c r="C511" s="33"/>
      <c r="D511" s="33"/>
      <c r="E511" s="33"/>
      <c r="F511" s="33"/>
      <c r="G511" s="33"/>
      <c r="H511" s="33"/>
      <c r="I511" s="33"/>
      <c r="J511" s="33"/>
      <c r="K511" s="33"/>
      <c r="L511" s="33"/>
      <c r="M511" s="33"/>
      <c r="N511" s="563"/>
      <c r="O511" s="33"/>
      <c r="P511" s="33"/>
      <c r="Q511" s="33"/>
      <c r="R511" s="33"/>
      <c r="S511" s="33"/>
      <c r="T511" s="33"/>
      <c r="U511" s="33"/>
      <c r="V511" s="33"/>
      <c r="W511" s="33"/>
      <c r="X511" s="33"/>
      <c r="Y511" s="33"/>
      <c r="Z511" s="33"/>
      <c r="AA511" s="33"/>
      <c r="AB511" s="33"/>
    </row>
    <row r="512">
      <c r="A512" s="33"/>
      <c r="B512" s="33"/>
      <c r="C512" s="33"/>
      <c r="D512" s="33"/>
      <c r="E512" s="33"/>
      <c r="F512" s="33"/>
      <c r="G512" s="33"/>
      <c r="H512" s="33"/>
      <c r="I512" s="33"/>
      <c r="J512" s="33"/>
      <c r="K512" s="33"/>
      <c r="L512" s="33"/>
      <c r="M512" s="33"/>
      <c r="N512" s="563"/>
      <c r="O512" s="33"/>
      <c r="P512" s="33"/>
      <c r="Q512" s="33"/>
      <c r="R512" s="33"/>
      <c r="S512" s="33"/>
      <c r="T512" s="33"/>
      <c r="U512" s="33"/>
      <c r="V512" s="33"/>
      <c r="W512" s="33"/>
      <c r="X512" s="33"/>
      <c r="Y512" s="33"/>
      <c r="Z512" s="33"/>
      <c r="AA512" s="33"/>
      <c r="AB512" s="33"/>
    </row>
    <row r="513">
      <c r="A513" s="33"/>
      <c r="B513" s="33"/>
      <c r="C513" s="33"/>
      <c r="D513" s="33"/>
      <c r="E513" s="33"/>
      <c r="F513" s="33"/>
      <c r="G513" s="33"/>
      <c r="H513" s="33"/>
      <c r="I513" s="33"/>
      <c r="J513" s="33"/>
      <c r="K513" s="33"/>
      <c r="L513" s="33"/>
      <c r="M513" s="33"/>
      <c r="N513" s="563"/>
      <c r="O513" s="33"/>
      <c r="P513" s="33"/>
      <c r="Q513" s="33"/>
      <c r="R513" s="33"/>
      <c r="S513" s="33"/>
      <c r="T513" s="33"/>
      <c r="U513" s="33"/>
      <c r="V513" s="33"/>
      <c r="W513" s="33"/>
      <c r="X513" s="33"/>
      <c r="Y513" s="33"/>
      <c r="Z513" s="33"/>
      <c r="AA513" s="33"/>
      <c r="AB513" s="33"/>
    </row>
    <row r="514">
      <c r="A514" s="33"/>
      <c r="B514" s="33"/>
      <c r="C514" s="33"/>
      <c r="D514" s="33"/>
      <c r="E514" s="33"/>
      <c r="F514" s="33"/>
      <c r="G514" s="33"/>
      <c r="H514" s="33"/>
      <c r="I514" s="33"/>
      <c r="J514" s="33"/>
      <c r="K514" s="33"/>
      <c r="L514" s="33"/>
      <c r="M514" s="33"/>
      <c r="N514" s="563"/>
      <c r="O514" s="33"/>
      <c r="P514" s="33"/>
      <c r="Q514" s="33"/>
      <c r="R514" s="33"/>
      <c r="S514" s="33"/>
      <c r="T514" s="33"/>
      <c r="U514" s="33"/>
      <c r="V514" s="33"/>
      <c r="W514" s="33"/>
      <c r="X514" s="33"/>
      <c r="Y514" s="33"/>
      <c r="Z514" s="33"/>
      <c r="AA514" s="33"/>
      <c r="AB514" s="33"/>
    </row>
    <row r="515">
      <c r="A515" s="33"/>
      <c r="B515" s="33"/>
      <c r="C515" s="33"/>
      <c r="D515" s="33"/>
      <c r="E515" s="33"/>
      <c r="F515" s="33"/>
      <c r="G515" s="33"/>
      <c r="H515" s="33"/>
      <c r="I515" s="33"/>
      <c r="J515" s="33"/>
      <c r="K515" s="33"/>
      <c r="L515" s="33"/>
      <c r="M515" s="33"/>
      <c r="N515" s="563"/>
      <c r="O515" s="33"/>
      <c r="P515" s="33"/>
      <c r="Q515" s="33"/>
      <c r="R515" s="33"/>
      <c r="S515" s="33"/>
      <c r="T515" s="33"/>
      <c r="U515" s="33"/>
      <c r="V515" s="33"/>
      <c r="W515" s="33"/>
      <c r="X515" s="33"/>
      <c r="Y515" s="33"/>
      <c r="Z515" s="33"/>
      <c r="AA515" s="33"/>
      <c r="AB515" s="33"/>
    </row>
    <row r="516">
      <c r="A516" s="33"/>
      <c r="B516" s="33"/>
      <c r="C516" s="33"/>
      <c r="D516" s="33"/>
      <c r="E516" s="33"/>
      <c r="F516" s="33"/>
      <c r="G516" s="33"/>
      <c r="H516" s="33"/>
      <c r="I516" s="33"/>
      <c r="J516" s="33"/>
      <c r="K516" s="33"/>
      <c r="L516" s="33"/>
      <c r="M516" s="33"/>
      <c r="N516" s="563"/>
      <c r="O516" s="33"/>
      <c r="P516" s="33"/>
      <c r="Q516" s="33"/>
      <c r="R516" s="33"/>
      <c r="S516" s="33"/>
      <c r="T516" s="33"/>
      <c r="U516" s="33"/>
      <c r="V516" s="33"/>
      <c r="W516" s="33"/>
      <c r="X516" s="33"/>
      <c r="Y516" s="33"/>
      <c r="Z516" s="33"/>
      <c r="AA516" s="33"/>
      <c r="AB516" s="33"/>
    </row>
    <row r="517">
      <c r="A517" s="33"/>
      <c r="B517" s="33"/>
      <c r="C517" s="33"/>
      <c r="D517" s="33"/>
      <c r="E517" s="33"/>
      <c r="F517" s="33"/>
      <c r="G517" s="33"/>
      <c r="H517" s="33"/>
      <c r="I517" s="33"/>
      <c r="J517" s="33"/>
      <c r="K517" s="33"/>
      <c r="L517" s="33"/>
      <c r="M517" s="33"/>
      <c r="N517" s="563"/>
      <c r="O517" s="33"/>
      <c r="P517" s="33"/>
      <c r="Q517" s="33"/>
      <c r="R517" s="33"/>
      <c r="S517" s="33"/>
      <c r="T517" s="33"/>
      <c r="U517" s="33"/>
      <c r="V517" s="33"/>
      <c r="W517" s="33"/>
      <c r="X517" s="33"/>
      <c r="Y517" s="33"/>
      <c r="Z517" s="33"/>
      <c r="AA517" s="33"/>
      <c r="AB517" s="33"/>
    </row>
    <row r="518">
      <c r="A518" s="33"/>
      <c r="B518" s="33"/>
      <c r="C518" s="33"/>
      <c r="D518" s="33"/>
      <c r="E518" s="33"/>
      <c r="F518" s="33"/>
      <c r="G518" s="33"/>
      <c r="H518" s="33"/>
      <c r="I518" s="33"/>
      <c r="J518" s="33"/>
      <c r="K518" s="33"/>
      <c r="L518" s="33"/>
      <c r="M518" s="33"/>
      <c r="N518" s="563"/>
      <c r="O518" s="33"/>
      <c r="P518" s="33"/>
      <c r="Q518" s="33"/>
      <c r="R518" s="33"/>
      <c r="S518" s="33"/>
      <c r="T518" s="33"/>
      <c r="U518" s="33"/>
      <c r="V518" s="33"/>
      <c r="W518" s="33"/>
      <c r="X518" s="33"/>
      <c r="Y518" s="33"/>
      <c r="Z518" s="33"/>
      <c r="AA518" s="33"/>
      <c r="AB518" s="33"/>
    </row>
    <row r="519">
      <c r="A519" s="33"/>
      <c r="B519" s="33"/>
      <c r="C519" s="33"/>
      <c r="D519" s="33"/>
      <c r="E519" s="33"/>
      <c r="F519" s="33"/>
      <c r="G519" s="33"/>
      <c r="H519" s="33"/>
      <c r="I519" s="33"/>
      <c r="J519" s="33"/>
      <c r="K519" s="33"/>
      <c r="L519" s="33"/>
      <c r="M519" s="33"/>
      <c r="N519" s="563"/>
      <c r="O519" s="33"/>
      <c r="P519" s="33"/>
      <c r="Q519" s="33"/>
      <c r="R519" s="33"/>
      <c r="S519" s="33"/>
      <c r="T519" s="33"/>
      <c r="U519" s="33"/>
      <c r="V519" s="33"/>
      <c r="W519" s="33"/>
      <c r="X519" s="33"/>
      <c r="Y519" s="33"/>
      <c r="Z519" s="33"/>
      <c r="AA519" s="33"/>
      <c r="AB519" s="33"/>
    </row>
    <row r="520">
      <c r="A520" s="33"/>
      <c r="B520" s="33"/>
      <c r="C520" s="33"/>
      <c r="D520" s="33"/>
      <c r="E520" s="33"/>
      <c r="F520" s="33"/>
      <c r="G520" s="33"/>
      <c r="H520" s="33"/>
      <c r="I520" s="33"/>
      <c r="J520" s="33"/>
      <c r="K520" s="33"/>
      <c r="L520" s="33"/>
      <c r="M520" s="33"/>
      <c r="N520" s="563"/>
      <c r="O520" s="33"/>
      <c r="P520" s="33"/>
      <c r="Q520" s="33"/>
      <c r="R520" s="33"/>
      <c r="S520" s="33"/>
      <c r="T520" s="33"/>
      <c r="U520" s="33"/>
      <c r="V520" s="33"/>
      <c r="W520" s="33"/>
      <c r="X520" s="33"/>
      <c r="Y520" s="33"/>
      <c r="Z520" s="33"/>
      <c r="AA520" s="33"/>
      <c r="AB520" s="33"/>
    </row>
    <row r="521">
      <c r="A521" s="33"/>
      <c r="B521" s="33"/>
      <c r="C521" s="33"/>
      <c r="D521" s="33"/>
      <c r="E521" s="33"/>
      <c r="F521" s="33"/>
      <c r="G521" s="33"/>
      <c r="H521" s="33"/>
      <c r="I521" s="33"/>
      <c r="J521" s="33"/>
      <c r="K521" s="33"/>
      <c r="L521" s="33"/>
      <c r="M521" s="33"/>
      <c r="N521" s="563"/>
      <c r="O521" s="33"/>
      <c r="P521" s="33"/>
      <c r="Q521" s="33"/>
      <c r="R521" s="33"/>
      <c r="S521" s="33"/>
      <c r="T521" s="33"/>
      <c r="U521" s="33"/>
      <c r="V521" s="33"/>
      <c r="W521" s="33"/>
      <c r="X521" s="33"/>
      <c r="Y521" s="33"/>
      <c r="Z521" s="33"/>
      <c r="AA521" s="33"/>
      <c r="AB521" s="33"/>
    </row>
    <row r="522">
      <c r="A522" s="33"/>
      <c r="B522" s="33"/>
      <c r="C522" s="33"/>
      <c r="D522" s="33"/>
      <c r="E522" s="33"/>
      <c r="F522" s="33"/>
      <c r="G522" s="33"/>
      <c r="H522" s="33"/>
      <c r="I522" s="33"/>
      <c r="J522" s="33"/>
      <c r="K522" s="33"/>
      <c r="L522" s="33"/>
      <c r="M522" s="33"/>
      <c r="N522" s="563"/>
      <c r="O522" s="33"/>
      <c r="P522" s="33"/>
      <c r="Q522" s="33"/>
      <c r="R522" s="33"/>
      <c r="S522" s="33"/>
      <c r="T522" s="33"/>
      <c r="U522" s="33"/>
      <c r="V522" s="33"/>
      <c r="W522" s="33"/>
      <c r="X522" s="33"/>
      <c r="Y522" s="33"/>
      <c r="Z522" s="33"/>
      <c r="AA522" s="33"/>
      <c r="AB522" s="33"/>
    </row>
    <row r="523">
      <c r="A523" s="33"/>
      <c r="B523" s="33"/>
      <c r="C523" s="33"/>
      <c r="D523" s="33"/>
      <c r="E523" s="33"/>
      <c r="F523" s="33"/>
      <c r="G523" s="33"/>
      <c r="H523" s="33"/>
      <c r="I523" s="33"/>
      <c r="J523" s="33"/>
      <c r="K523" s="33"/>
      <c r="L523" s="33"/>
      <c r="M523" s="33"/>
      <c r="N523" s="563"/>
      <c r="O523" s="33"/>
      <c r="P523" s="33"/>
      <c r="Q523" s="33"/>
      <c r="R523" s="33"/>
      <c r="S523" s="33"/>
      <c r="T523" s="33"/>
      <c r="U523" s="33"/>
      <c r="V523" s="33"/>
      <c r="W523" s="33"/>
      <c r="X523" s="33"/>
      <c r="Y523" s="33"/>
      <c r="Z523" s="33"/>
      <c r="AA523" s="33"/>
      <c r="AB523" s="33"/>
    </row>
    <row r="524">
      <c r="A524" s="33"/>
      <c r="B524" s="33"/>
      <c r="C524" s="33"/>
      <c r="D524" s="33"/>
      <c r="E524" s="33"/>
      <c r="F524" s="33"/>
      <c r="G524" s="33"/>
      <c r="H524" s="33"/>
      <c r="I524" s="33"/>
      <c r="J524" s="33"/>
      <c r="K524" s="33"/>
      <c r="L524" s="33"/>
      <c r="M524" s="33"/>
      <c r="N524" s="563"/>
      <c r="O524" s="33"/>
      <c r="P524" s="33"/>
      <c r="Q524" s="33"/>
      <c r="R524" s="33"/>
      <c r="S524" s="33"/>
      <c r="T524" s="33"/>
      <c r="U524" s="33"/>
      <c r="V524" s="33"/>
      <c r="W524" s="33"/>
      <c r="X524" s="33"/>
      <c r="Y524" s="33"/>
      <c r="Z524" s="33"/>
      <c r="AA524" s="33"/>
      <c r="AB524" s="33"/>
    </row>
    <row r="525">
      <c r="A525" s="33"/>
      <c r="B525" s="33"/>
      <c r="C525" s="33"/>
      <c r="D525" s="33"/>
      <c r="E525" s="33"/>
      <c r="F525" s="33"/>
      <c r="G525" s="33"/>
      <c r="H525" s="33"/>
      <c r="I525" s="33"/>
      <c r="J525" s="33"/>
      <c r="K525" s="33"/>
      <c r="L525" s="33"/>
      <c r="M525" s="33"/>
      <c r="N525" s="563"/>
      <c r="O525" s="33"/>
      <c r="P525" s="33"/>
      <c r="Q525" s="33"/>
      <c r="R525" s="33"/>
      <c r="S525" s="33"/>
      <c r="T525" s="33"/>
      <c r="U525" s="33"/>
      <c r="V525" s="33"/>
      <c r="W525" s="33"/>
      <c r="X525" s="33"/>
      <c r="Y525" s="33"/>
      <c r="Z525" s="33"/>
      <c r="AA525" s="33"/>
      <c r="AB525" s="33"/>
    </row>
    <row r="526">
      <c r="A526" s="33"/>
      <c r="B526" s="33"/>
      <c r="C526" s="33"/>
      <c r="D526" s="33"/>
      <c r="E526" s="33"/>
      <c r="F526" s="33"/>
      <c r="G526" s="33"/>
      <c r="H526" s="33"/>
      <c r="I526" s="33"/>
      <c r="J526" s="33"/>
      <c r="K526" s="33"/>
      <c r="L526" s="33"/>
      <c r="M526" s="33"/>
      <c r="N526" s="563"/>
      <c r="O526" s="33"/>
      <c r="P526" s="33"/>
      <c r="Q526" s="33"/>
      <c r="R526" s="33"/>
      <c r="S526" s="33"/>
      <c r="T526" s="33"/>
      <c r="U526" s="33"/>
      <c r="V526" s="33"/>
      <c r="W526" s="33"/>
      <c r="X526" s="33"/>
      <c r="Y526" s="33"/>
      <c r="Z526" s="33"/>
      <c r="AA526" s="33"/>
      <c r="AB526" s="33"/>
    </row>
    <row r="527">
      <c r="A527" s="33"/>
      <c r="B527" s="33"/>
      <c r="C527" s="33"/>
      <c r="D527" s="33"/>
      <c r="E527" s="33"/>
      <c r="F527" s="33"/>
      <c r="G527" s="33"/>
      <c r="H527" s="33"/>
      <c r="I527" s="33"/>
      <c r="J527" s="33"/>
      <c r="K527" s="33"/>
      <c r="L527" s="33"/>
      <c r="M527" s="33"/>
      <c r="N527" s="563"/>
      <c r="O527" s="33"/>
      <c r="P527" s="33"/>
      <c r="Q527" s="33"/>
      <c r="R527" s="33"/>
      <c r="S527" s="33"/>
      <c r="T527" s="33"/>
      <c r="U527" s="33"/>
      <c r="V527" s="33"/>
      <c r="W527" s="33"/>
      <c r="X527" s="33"/>
      <c r="Y527" s="33"/>
      <c r="Z527" s="33"/>
      <c r="AA527" s="33"/>
      <c r="AB527" s="33"/>
    </row>
    <row r="528">
      <c r="A528" s="33"/>
      <c r="B528" s="33"/>
      <c r="C528" s="33"/>
      <c r="D528" s="33"/>
      <c r="E528" s="33"/>
      <c r="F528" s="33"/>
      <c r="G528" s="33"/>
      <c r="H528" s="33"/>
      <c r="I528" s="33"/>
      <c r="J528" s="33"/>
      <c r="K528" s="33"/>
      <c r="L528" s="33"/>
      <c r="M528" s="33"/>
      <c r="N528" s="563"/>
      <c r="O528" s="33"/>
      <c r="P528" s="33"/>
      <c r="Q528" s="33"/>
      <c r="R528" s="33"/>
      <c r="S528" s="33"/>
      <c r="T528" s="33"/>
      <c r="U528" s="33"/>
      <c r="V528" s="33"/>
      <c r="W528" s="33"/>
      <c r="X528" s="33"/>
      <c r="Y528" s="33"/>
      <c r="Z528" s="33"/>
      <c r="AA528" s="33"/>
      <c r="AB528" s="33"/>
    </row>
    <row r="529">
      <c r="A529" s="33"/>
      <c r="B529" s="33"/>
      <c r="C529" s="33"/>
      <c r="D529" s="33"/>
      <c r="E529" s="33"/>
      <c r="F529" s="33"/>
      <c r="G529" s="33"/>
      <c r="H529" s="33"/>
      <c r="I529" s="33"/>
      <c r="J529" s="33"/>
      <c r="K529" s="33"/>
      <c r="L529" s="33"/>
      <c r="M529" s="33"/>
      <c r="N529" s="563"/>
      <c r="O529" s="33"/>
      <c r="P529" s="33"/>
      <c r="Q529" s="33"/>
      <c r="R529" s="33"/>
      <c r="S529" s="33"/>
      <c r="T529" s="33"/>
      <c r="U529" s="33"/>
      <c r="V529" s="33"/>
      <c r="W529" s="33"/>
      <c r="X529" s="33"/>
      <c r="Y529" s="33"/>
      <c r="Z529" s="33"/>
      <c r="AA529" s="33"/>
      <c r="AB529" s="33"/>
    </row>
    <row r="530">
      <c r="A530" s="33"/>
      <c r="B530" s="33"/>
      <c r="C530" s="33"/>
      <c r="D530" s="33"/>
      <c r="E530" s="33"/>
      <c r="F530" s="33"/>
      <c r="G530" s="33"/>
      <c r="H530" s="33"/>
      <c r="I530" s="33"/>
      <c r="J530" s="33"/>
      <c r="K530" s="33"/>
      <c r="L530" s="33"/>
      <c r="M530" s="33"/>
      <c r="N530" s="563"/>
      <c r="O530" s="33"/>
      <c r="P530" s="33"/>
      <c r="Q530" s="33"/>
      <c r="R530" s="33"/>
      <c r="S530" s="33"/>
      <c r="T530" s="33"/>
      <c r="U530" s="33"/>
      <c r="V530" s="33"/>
      <c r="W530" s="33"/>
      <c r="X530" s="33"/>
      <c r="Y530" s="33"/>
      <c r="Z530" s="33"/>
      <c r="AA530" s="33"/>
      <c r="AB530" s="33"/>
    </row>
    <row r="531">
      <c r="A531" s="33"/>
      <c r="B531" s="33"/>
      <c r="C531" s="33"/>
      <c r="D531" s="33"/>
      <c r="E531" s="33"/>
      <c r="F531" s="33"/>
      <c r="G531" s="33"/>
      <c r="H531" s="33"/>
      <c r="I531" s="33"/>
      <c r="J531" s="33"/>
      <c r="K531" s="33"/>
      <c r="L531" s="33"/>
      <c r="M531" s="33"/>
      <c r="N531" s="563"/>
      <c r="O531" s="33"/>
      <c r="P531" s="33"/>
      <c r="Q531" s="33"/>
      <c r="R531" s="33"/>
      <c r="S531" s="33"/>
      <c r="T531" s="33"/>
      <c r="U531" s="33"/>
      <c r="V531" s="33"/>
      <c r="W531" s="33"/>
      <c r="X531" s="33"/>
      <c r="Y531" s="33"/>
      <c r="Z531" s="33"/>
      <c r="AA531" s="33"/>
      <c r="AB531" s="33"/>
    </row>
    <row r="532">
      <c r="A532" s="33"/>
      <c r="B532" s="33"/>
      <c r="C532" s="33"/>
      <c r="D532" s="33"/>
      <c r="E532" s="33"/>
      <c r="F532" s="33"/>
      <c r="G532" s="33"/>
      <c r="H532" s="33"/>
      <c r="I532" s="33"/>
      <c r="J532" s="33"/>
      <c r="K532" s="33"/>
      <c r="L532" s="33"/>
      <c r="M532" s="33"/>
      <c r="N532" s="563"/>
      <c r="O532" s="33"/>
      <c r="P532" s="33"/>
      <c r="Q532" s="33"/>
      <c r="R532" s="33"/>
      <c r="S532" s="33"/>
      <c r="T532" s="33"/>
      <c r="U532" s="33"/>
      <c r="V532" s="33"/>
      <c r="W532" s="33"/>
      <c r="X532" s="33"/>
      <c r="Y532" s="33"/>
      <c r="Z532" s="33"/>
      <c r="AA532" s="33"/>
      <c r="AB532" s="33"/>
    </row>
    <row r="533">
      <c r="A533" s="33"/>
      <c r="B533" s="33"/>
      <c r="C533" s="33"/>
      <c r="D533" s="33"/>
      <c r="E533" s="33"/>
      <c r="F533" s="33"/>
      <c r="G533" s="33"/>
      <c r="H533" s="33"/>
      <c r="I533" s="33"/>
      <c r="J533" s="33"/>
      <c r="K533" s="33"/>
      <c r="L533" s="33"/>
      <c r="M533" s="33"/>
      <c r="N533" s="563"/>
      <c r="O533" s="33"/>
      <c r="P533" s="33"/>
      <c r="Q533" s="33"/>
      <c r="R533" s="33"/>
      <c r="S533" s="33"/>
      <c r="T533" s="33"/>
      <c r="U533" s="33"/>
      <c r="V533" s="33"/>
      <c r="W533" s="33"/>
      <c r="X533" s="33"/>
      <c r="Y533" s="33"/>
      <c r="Z533" s="33"/>
      <c r="AA533" s="33"/>
      <c r="AB533" s="33"/>
    </row>
    <row r="534">
      <c r="A534" s="33"/>
      <c r="B534" s="33"/>
      <c r="C534" s="33"/>
      <c r="D534" s="33"/>
      <c r="E534" s="33"/>
      <c r="F534" s="33"/>
      <c r="G534" s="33"/>
      <c r="H534" s="33"/>
      <c r="I534" s="33"/>
      <c r="J534" s="33"/>
      <c r="K534" s="33"/>
      <c r="L534" s="33"/>
      <c r="M534" s="33"/>
      <c r="N534" s="563"/>
      <c r="O534" s="33"/>
      <c r="P534" s="33"/>
      <c r="Q534" s="33"/>
      <c r="R534" s="33"/>
      <c r="S534" s="33"/>
      <c r="T534" s="33"/>
      <c r="U534" s="33"/>
      <c r="V534" s="33"/>
      <c r="W534" s="33"/>
      <c r="X534" s="33"/>
      <c r="Y534" s="33"/>
      <c r="Z534" s="33"/>
      <c r="AA534" s="33"/>
      <c r="AB534" s="33"/>
    </row>
    <row r="535">
      <c r="A535" s="33"/>
      <c r="B535" s="33"/>
      <c r="C535" s="33"/>
      <c r="D535" s="33"/>
      <c r="E535" s="33"/>
      <c r="F535" s="33"/>
      <c r="G535" s="33"/>
      <c r="H535" s="33"/>
      <c r="I535" s="33"/>
      <c r="J535" s="33"/>
      <c r="K535" s="33"/>
      <c r="L535" s="33"/>
      <c r="M535" s="33"/>
      <c r="N535" s="563"/>
      <c r="O535" s="33"/>
      <c r="P535" s="33"/>
      <c r="Q535" s="33"/>
      <c r="R535" s="33"/>
      <c r="S535" s="33"/>
      <c r="T535" s="33"/>
      <c r="U535" s="33"/>
      <c r="V535" s="33"/>
      <c r="W535" s="33"/>
      <c r="X535" s="33"/>
      <c r="Y535" s="33"/>
      <c r="Z535" s="33"/>
      <c r="AA535" s="33"/>
      <c r="AB535" s="33"/>
    </row>
    <row r="536">
      <c r="A536" s="33"/>
      <c r="B536" s="33"/>
      <c r="C536" s="33"/>
      <c r="D536" s="33"/>
      <c r="E536" s="33"/>
      <c r="F536" s="33"/>
      <c r="G536" s="33"/>
      <c r="H536" s="33"/>
      <c r="I536" s="33"/>
      <c r="J536" s="33"/>
      <c r="K536" s="33"/>
      <c r="L536" s="33"/>
      <c r="M536" s="33"/>
      <c r="N536" s="563"/>
      <c r="O536" s="33"/>
      <c r="P536" s="33"/>
      <c r="Q536" s="33"/>
      <c r="R536" s="33"/>
      <c r="S536" s="33"/>
      <c r="T536" s="33"/>
      <c r="U536" s="33"/>
      <c r="V536" s="33"/>
      <c r="W536" s="33"/>
      <c r="X536" s="33"/>
      <c r="Y536" s="33"/>
      <c r="Z536" s="33"/>
      <c r="AA536" s="33"/>
      <c r="AB536" s="33"/>
    </row>
    <row r="537">
      <c r="A537" s="33"/>
      <c r="B537" s="33"/>
      <c r="C537" s="33"/>
      <c r="D537" s="33"/>
      <c r="E537" s="33"/>
      <c r="F537" s="33"/>
      <c r="G537" s="33"/>
      <c r="H537" s="33"/>
      <c r="I537" s="33"/>
      <c r="J537" s="33"/>
      <c r="K537" s="33"/>
      <c r="L537" s="33"/>
      <c r="M537" s="33"/>
      <c r="N537" s="563"/>
      <c r="O537" s="33"/>
      <c r="P537" s="33"/>
      <c r="Q537" s="33"/>
      <c r="R537" s="33"/>
      <c r="S537" s="33"/>
      <c r="T537" s="33"/>
      <c r="U537" s="33"/>
      <c r="V537" s="33"/>
      <c r="W537" s="33"/>
      <c r="X537" s="33"/>
      <c r="Y537" s="33"/>
      <c r="Z537" s="33"/>
      <c r="AA537" s="33"/>
      <c r="AB537" s="33"/>
    </row>
    <row r="538">
      <c r="A538" s="33"/>
      <c r="B538" s="33"/>
      <c r="C538" s="33"/>
      <c r="D538" s="33"/>
      <c r="E538" s="33"/>
      <c r="F538" s="33"/>
      <c r="G538" s="33"/>
      <c r="H538" s="33"/>
      <c r="I538" s="33"/>
      <c r="J538" s="33"/>
      <c r="K538" s="33"/>
      <c r="L538" s="33"/>
      <c r="M538" s="33"/>
      <c r="N538" s="563"/>
      <c r="O538" s="33"/>
      <c r="P538" s="33"/>
      <c r="Q538" s="33"/>
      <c r="R538" s="33"/>
      <c r="S538" s="33"/>
      <c r="T538" s="33"/>
      <c r="U538" s="33"/>
      <c r="V538" s="33"/>
      <c r="W538" s="33"/>
      <c r="X538" s="33"/>
      <c r="Y538" s="33"/>
      <c r="Z538" s="33"/>
      <c r="AA538" s="33"/>
      <c r="AB538" s="33"/>
    </row>
    <row r="539">
      <c r="A539" s="33"/>
      <c r="B539" s="33"/>
      <c r="C539" s="33"/>
      <c r="D539" s="33"/>
      <c r="E539" s="33"/>
      <c r="F539" s="33"/>
      <c r="G539" s="33"/>
      <c r="H539" s="33"/>
      <c r="I539" s="33"/>
      <c r="J539" s="33"/>
      <c r="K539" s="33"/>
      <c r="L539" s="33"/>
      <c r="M539" s="33"/>
      <c r="N539" s="563"/>
      <c r="O539" s="33"/>
      <c r="P539" s="33"/>
      <c r="Q539" s="33"/>
      <c r="R539" s="33"/>
      <c r="S539" s="33"/>
      <c r="T539" s="33"/>
      <c r="U539" s="33"/>
      <c r="V539" s="33"/>
      <c r="W539" s="33"/>
      <c r="X539" s="33"/>
      <c r="Y539" s="33"/>
      <c r="Z539" s="33"/>
      <c r="AA539" s="33"/>
      <c r="AB539" s="33"/>
    </row>
    <row r="540">
      <c r="A540" s="33"/>
      <c r="B540" s="33"/>
      <c r="C540" s="33"/>
      <c r="D540" s="33"/>
      <c r="E540" s="33"/>
      <c r="F540" s="33"/>
      <c r="G540" s="33"/>
      <c r="H540" s="33"/>
      <c r="I540" s="33"/>
      <c r="J540" s="33"/>
      <c r="K540" s="33"/>
      <c r="L540" s="33"/>
      <c r="M540" s="33"/>
      <c r="N540" s="563"/>
      <c r="O540" s="33"/>
      <c r="P540" s="33"/>
      <c r="Q540" s="33"/>
      <c r="R540" s="33"/>
      <c r="S540" s="33"/>
      <c r="T540" s="33"/>
      <c r="U540" s="33"/>
      <c r="V540" s="33"/>
      <c r="W540" s="33"/>
      <c r="X540" s="33"/>
      <c r="Y540" s="33"/>
      <c r="Z540" s="33"/>
      <c r="AA540" s="33"/>
      <c r="AB540" s="33"/>
    </row>
    <row r="541">
      <c r="A541" s="33"/>
      <c r="B541" s="33"/>
      <c r="C541" s="33"/>
      <c r="D541" s="33"/>
      <c r="E541" s="33"/>
      <c r="F541" s="33"/>
      <c r="G541" s="33"/>
      <c r="H541" s="33"/>
      <c r="I541" s="33"/>
      <c r="J541" s="33"/>
      <c r="K541" s="33"/>
      <c r="L541" s="33"/>
      <c r="M541" s="33"/>
      <c r="N541" s="563"/>
      <c r="O541" s="33"/>
      <c r="P541" s="33"/>
      <c r="Q541" s="33"/>
      <c r="R541" s="33"/>
      <c r="S541" s="33"/>
      <c r="T541" s="33"/>
      <c r="U541" s="33"/>
      <c r="V541" s="33"/>
      <c r="W541" s="33"/>
      <c r="X541" s="33"/>
      <c r="Y541" s="33"/>
      <c r="Z541" s="33"/>
      <c r="AA541" s="33"/>
      <c r="AB541" s="33"/>
    </row>
    <row r="542">
      <c r="A542" s="33"/>
      <c r="B542" s="33"/>
      <c r="C542" s="33"/>
      <c r="D542" s="33"/>
      <c r="E542" s="33"/>
      <c r="F542" s="33"/>
      <c r="G542" s="33"/>
      <c r="H542" s="33"/>
      <c r="I542" s="33"/>
      <c r="J542" s="33"/>
      <c r="K542" s="33"/>
      <c r="L542" s="33"/>
      <c r="M542" s="33"/>
      <c r="N542" s="563"/>
      <c r="O542" s="33"/>
      <c r="P542" s="33"/>
      <c r="Q542" s="33"/>
      <c r="R542" s="33"/>
      <c r="S542" s="33"/>
      <c r="T542" s="33"/>
      <c r="U542" s="33"/>
      <c r="V542" s="33"/>
      <c r="W542" s="33"/>
      <c r="X542" s="33"/>
      <c r="Y542" s="33"/>
      <c r="Z542" s="33"/>
      <c r="AA542" s="33"/>
      <c r="AB542" s="33"/>
    </row>
    <row r="543">
      <c r="A543" s="33"/>
      <c r="B543" s="33"/>
      <c r="C543" s="33"/>
      <c r="D543" s="33"/>
      <c r="E543" s="33"/>
      <c r="F543" s="33"/>
      <c r="G543" s="33"/>
      <c r="H543" s="33"/>
      <c r="I543" s="33"/>
      <c r="J543" s="33"/>
      <c r="K543" s="33"/>
      <c r="L543" s="33"/>
      <c r="M543" s="33"/>
      <c r="N543" s="563"/>
      <c r="O543" s="33"/>
      <c r="P543" s="33"/>
      <c r="Q543" s="33"/>
      <c r="R543" s="33"/>
      <c r="S543" s="33"/>
      <c r="T543" s="33"/>
      <c r="U543" s="33"/>
      <c r="V543" s="33"/>
      <c r="W543" s="33"/>
      <c r="X543" s="33"/>
      <c r="Y543" s="33"/>
      <c r="Z543" s="33"/>
      <c r="AA543" s="33"/>
      <c r="AB543" s="33"/>
    </row>
    <row r="544">
      <c r="A544" s="33"/>
      <c r="B544" s="33"/>
      <c r="C544" s="33"/>
      <c r="D544" s="33"/>
      <c r="E544" s="33"/>
      <c r="F544" s="33"/>
      <c r="G544" s="33"/>
      <c r="H544" s="33"/>
      <c r="I544" s="33"/>
      <c r="J544" s="33"/>
      <c r="K544" s="33"/>
      <c r="L544" s="33"/>
      <c r="M544" s="33"/>
      <c r="N544" s="563"/>
      <c r="O544" s="33"/>
      <c r="P544" s="33"/>
      <c r="Q544" s="33"/>
      <c r="R544" s="33"/>
      <c r="S544" s="33"/>
      <c r="T544" s="33"/>
      <c r="U544" s="33"/>
      <c r="V544" s="33"/>
      <c r="W544" s="33"/>
      <c r="X544" s="33"/>
      <c r="Y544" s="33"/>
      <c r="Z544" s="33"/>
      <c r="AA544" s="33"/>
      <c r="AB544" s="33"/>
    </row>
    <row r="545">
      <c r="A545" s="33"/>
      <c r="B545" s="33"/>
      <c r="C545" s="33"/>
      <c r="D545" s="33"/>
      <c r="E545" s="33"/>
      <c r="F545" s="33"/>
      <c r="G545" s="33"/>
      <c r="H545" s="33"/>
      <c r="I545" s="33"/>
      <c r="J545" s="33"/>
      <c r="K545" s="33"/>
      <c r="L545" s="33"/>
      <c r="M545" s="33"/>
      <c r="N545" s="563"/>
      <c r="O545" s="33"/>
      <c r="P545" s="33"/>
      <c r="Q545" s="33"/>
      <c r="R545" s="33"/>
      <c r="S545" s="33"/>
      <c r="T545" s="33"/>
      <c r="U545" s="33"/>
      <c r="V545" s="33"/>
      <c r="W545" s="33"/>
      <c r="X545" s="33"/>
      <c r="Y545" s="33"/>
      <c r="Z545" s="33"/>
      <c r="AA545" s="33"/>
      <c r="AB545" s="33"/>
    </row>
    <row r="546">
      <c r="A546" s="33"/>
      <c r="B546" s="33"/>
      <c r="C546" s="33"/>
      <c r="D546" s="33"/>
      <c r="E546" s="33"/>
      <c r="F546" s="33"/>
      <c r="G546" s="33"/>
      <c r="H546" s="33"/>
      <c r="I546" s="33"/>
      <c r="J546" s="33"/>
      <c r="K546" s="33"/>
      <c r="L546" s="33"/>
      <c r="M546" s="33"/>
      <c r="N546" s="563"/>
      <c r="O546" s="33"/>
      <c r="P546" s="33"/>
      <c r="Q546" s="33"/>
      <c r="R546" s="33"/>
      <c r="S546" s="33"/>
      <c r="T546" s="33"/>
      <c r="U546" s="33"/>
      <c r="V546" s="33"/>
      <c r="W546" s="33"/>
      <c r="X546" s="33"/>
      <c r="Y546" s="33"/>
      <c r="Z546" s="33"/>
      <c r="AA546" s="33"/>
      <c r="AB546" s="33"/>
    </row>
    <row r="547">
      <c r="A547" s="33"/>
      <c r="B547" s="33"/>
      <c r="C547" s="33"/>
      <c r="D547" s="33"/>
      <c r="E547" s="33"/>
      <c r="F547" s="33"/>
      <c r="G547" s="33"/>
      <c r="H547" s="33"/>
      <c r="I547" s="33"/>
      <c r="J547" s="33"/>
      <c r="K547" s="33"/>
      <c r="L547" s="33"/>
      <c r="M547" s="33"/>
      <c r="N547" s="563"/>
      <c r="O547" s="33"/>
      <c r="P547" s="33"/>
      <c r="Q547" s="33"/>
      <c r="R547" s="33"/>
      <c r="S547" s="33"/>
      <c r="T547" s="33"/>
      <c r="U547" s="33"/>
      <c r="V547" s="33"/>
      <c r="W547" s="33"/>
      <c r="X547" s="33"/>
      <c r="Y547" s="33"/>
      <c r="Z547" s="33"/>
      <c r="AA547" s="33"/>
      <c r="AB547" s="33"/>
    </row>
    <row r="548">
      <c r="A548" s="33"/>
      <c r="B548" s="33"/>
      <c r="C548" s="33"/>
      <c r="D548" s="33"/>
      <c r="E548" s="33"/>
      <c r="F548" s="33"/>
      <c r="G548" s="33"/>
      <c r="H548" s="33"/>
      <c r="I548" s="33"/>
      <c r="J548" s="33"/>
      <c r="K548" s="33"/>
      <c r="L548" s="33"/>
      <c r="M548" s="33"/>
      <c r="N548" s="563"/>
      <c r="O548" s="33"/>
      <c r="P548" s="33"/>
      <c r="Q548" s="33"/>
      <c r="R548" s="33"/>
      <c r="S548" s="33"/>
      <c r="T548" s="33"/>
      <c r="U548" s="33"/>
      <c r="V548" s="33"/>
      <c r="W548" s="33"/>
      <c r="X548" s="33"/>
      <c r="Y548" s="33"/>
      <c r="Z548" s="33"/>
      <c r="AA548" s="33"/>
      <c r="AB548" s="33"/>
    </row>
    <row r="549">
      <c r="A549" s="33"/>
      <c r="B549" s="33"/>
      <c r="C549" s="33"/>
      <c r="D549" s="33"/>
      <c r="E549" s="33"/>
      <c r="F549" s="33"/>
      <c r="G549" s="33"/>
      <c r="H549" s="33"/>
      <c r="I549" s="33"/>
      <c r="J549" s="33"/>
      <c r="K549" s="33"/>
      <c r="L549" s="33"/>
      <c r="M549" s="33"/>
      <c r="N549" s="563"/>
      <c r="O549" s="33"/>
      <c r="P549" s="33"/>
      <c r="Q549" s="33"/>
      <c r="R549" s="33"/>
      <c r="S549" s="33"/>
      <c r="T549" s="33"/>
      <c r="U549" s="33"/>
      <c r="V549" s="33"/>
      <c r="W549" s="33"/>
      <c r="X549" s="33"/>
      <c r="Y549" s="33"/>
      <c r="Z549" s="33"/>
      <c r="AA549" s="33"/>
      <c r="AB549" s="33"/>
    </row>
    <row r="550">
      <c r="A550" s="33"/>
      <c r="B550" s="33"/>
      <c r="C550" s="33"/>
      <c r="D550" s="33"/>
      <c r="E550" s="33"/>
      <c r="F550" s="33"/>
      <c r="G550" s="33"/>
      <c r="H550" s="33"/>
      <c r="I550" s="33"/>
      <c r="J550" s="33"/>
      <c r="K550" s="33"/>
      <c r="L550" s="33"/>
      <c r="M550" s="33"/>
      <c r="N550" s="563"/>
      <c r="O550" s="33"/>
      <c r="P550" s="33"/>
      <c r="Q550" s="33"/>
      <c r="R550" s="33"/>
      <c r="S550" s="33"/>
      <c r="T550" s="33"/>
      <c r="U550" s="33"/>
      <c r="V550" s="33"/>
      <c r="W550" s="33"/>
      <c r="X550" s="33"/>
      <c r="Y550" s="33"/>
      <c r="Z550" s="33"/>
      <c r="AA550" s="33"/>
      <c r="AB550" s="33"/>
    </row>
    <row r="551">
      <c r="A551" s="33"/>
      <c r="B551" s="33"/>
      <c r="C551" s="33"/>
      <c r="D551" s="33"/>
      <c r="E551" s="33"/>
      <c r="F551" s="33"/>
      <c r="G551" s="33"/>
      <c r="H551" s="33"/>
      <c r="I551" s="33"/>
      <c r="J551" s="33"/>
      <c r="K551" s="33"/>
      <c r="L551" s="33"/>
      <c r="M551" s="33"/>
      <c r="N551" s="563"/>
      <c r="O551" s="33"/>
      <c r="P551" s="33"/>
      <c r="Q551" s="33"/>
      <c r="R551" s="33"/>
      <c r="S551" s="33"/>
      <c r="T551" s="33"/>
      <c r="U551" s="33"/>
      <c r="V551" s="33"/>
      <c r="W551" s="33"/>
      <c r="X551" s="33"/>
      <c r="Y551" s="33"/>
      <c r="Z551" s="33"/>
      <c r="AA551" s="33"/>
      <c r="AB551" s="33"/>
    </row>
    <row r="552">
      <c r="A552" s="33"/>
      <c r="B552" s="33"/>
      <c r="C552" s="33"/>
      <c r="D552" s="33"/>
      <c r="E552" s="33"/>
      <c r="F552" s="33"/>
      <c r="G552" s="33"/>
      <c r="H552" s="33"/>
      <c r="I552" s="33"/>
      <c r="J552" s="33"/>
      <c r="K552" s="33"/>
      <c r="L552" s="33"/>
      <c r="M552" s="33"/>
      <c r="N552" s="563"/>
      <c r="O552" s="33"/>
      <c r="P552" s="33"/>
      <c r="Q552" s="33"/>
      <c r="R552" s="33"/>
      <c r="S552" s="33"/>
      <c r="T552" s="33"/>
      <c r="U552" s="33"/>
      <c r="V552" s="33"/>
      <c r="W552" s="33"/>
      <c r="X552" s="33"/>
      <c r="Y552" s="33"/>
      <c r="Z552" s="33"/>
      <c r="AA552" s="33"/>
      <c r="AB552" s="33"/>
    </row>
    <row r="553">
      <c r="A553" s="33"/>
      <c r="B553" s="33"/>
      <c r="C553" s="33"/>
      <c r="D553" s="33"/>
      <c r="E553" s="33"/>
      <c r="F553" s="33"/>
      <c r="G553" s="33"/>
      <c r="H553" s="33"/>
      <c r="I553" s="33"/>
      <c r="J553" s="33"/>
      <c r="K553" s="33"/>
      <c r="L553" s="33"/>
      <c r="M553" s="33"/>
      <c r="N553" s="563"/>
      <c r="O553" s="33"/>
      <c r="P553" s="33"/>
      <c r="Q553" s="33"/>
      <c r="R553" s="33"/>
      <c r="S553" s="33"/>
      <c r="T553" s="33"/>
      <c r="U553" s="33"/>
      <c r="V553" s="33"/>
      <c r="W553" s="33"/>
      <c r="X553" s="33"/>
      <c r="Y553" s="33"/>
      <c r="Z553" s="33"/>
      <c r="AA553" s="33"/>
      <c r="AB553" s="33"/>
    </row>
    <row r="554">
      <c r="A554" s="33"/>
      <c r="B554" s="33"/>
      <c r="C554" s="33"/>
      <c r="D554" s="33"/>
      <c r="E554" s="33"/>
      <c r="F554" s="33"/>
      <c r="G554" s="33"/>
      <c r="H554" s="33"/>
      <c r="I554" s="33"/>
      <c r="J554" s="33"/>
      <c r="K554" s="33"/>
      <c r="L554" s="33"/>
      <c r="M554" s="33"/>
      <c r="N554" s="563"/>
      <c r="O554" s="33"/>
      <c r="P554" s="33"/>
      <c r="Q554" s="33"/>
      <c r="R554" s="33"/>
      <c r="S554" s="33"/>
      <c r="T554" s="33"/>
      <c r="U554" s="33"/>
      <c r="V554" s="33"/>
      <c r="W554" s="33"/>
      <c r="X554" s="33"/>
      <c r="Y554" s="33"/>
      <c r="Z554" s="33"/>
      <c r="AA554" s="33"/>
      <c r="AB554" s="33"/>
    </row>
    <row r="555">
      <c r="A555" s="33"/>
      <c r="B555" s="33"/>
      <c r="C555" s="33"/>
      <c r="D555" s="33"/>
      <c r="E555" s="33"/>
      <c r="F555" s="33"/>
      <c r="G555" s="33"/>
      <c r="H555" s="33"/>
      <c r="I555" s="33"/>
      <c r="J555" s="33"/>
      <c r="K555" s="33"/>
      <c r="L555" s="33"/>
      <c r="M555" s="33"/>
      <c r="N555" s="563"/>
      <c r="O555" s="33"/>
      <c r="P555" s="33"/>
      <c r="Q555" s="33"/>
      <c r="R555" s="33"/>
      <c r="S555" s="33"/>
      <c r="T555" s="33"/>
      <c r="U555" s="33"/>
      <c r="V555" s="33"/>
      <c r="W555" s="33"/>
      <c r="X555" s="33"/>
      <c r="Y555" s="33"/>
      <c r="Z555" s="33"/>
      <c r="AA555" s="33"/>
      <c r="AB555" s="33"/>
    </row>
    <row r="556">
      <c r="A556" s="33"/>
      <c r="B556" s="33"/>
      <c r="C556" s="33"/>
      <c r="D556" s="33"/>
      <c r="E556" s="33"/>
      <c r="F556" s="33"/>
      <c r="G556" s="33"/>
      <c r="H556" s="33"/>
      <c r="I556" s="33"/>
      <c r="J556" s="33"/>
      <c r="K556" s="33"/>
      <c r="L556" s="33"/>
      <c r="M556" s="33"/>
      <c r="N556" s="563"/>
      <c r="O556" s="33"/>
      <c r="P556" s="33"/>
      <c r="Q556" s="33"/>
      <c r="R556" s="33"/>
      <c r="S556" s="33"/>
      <c r="T556" s="33"/>
      <c r="U556" s="33"/>
      <c r="V556" s="33"/>
      <c r="W556" s="33"/>
      <c r="X556" s="33"/>
      <c r="Y556" s="33"/>
      <c r="Z556" s="33"/>
      <c r="AA556" s="33"/>
      <c r="AB556" s="33"/>
    </row>
    <row r="557">
      <c r="A557" s="33"/>
      <c r="B557" s="33"/>
      <c r="C557" s="33"/>
      <c r="D557" s="33"/>
      <c r="E557" s="33"/>
      <c r="F557" s="33"/>
      <c r="G557" s="33"/>
      <c r="H557" s="33"/>
      <c r="I557" s="33"/>
      <c r="J557" s="33"/>
      <c r="K557" s="33"/>
      <c r="L557" s="33"/>
      <c r="M557" s="33"/>
      <c r="N557" s="563"/>
      <c r="O557" s="33"/>
      <c r="P557" s="33"/>
      <c r="Q557" s="33"/>
      <c r="R557" s="33"/>
      <c r="S557" s="33"/>
      <c r="T557" s="33"/>
      <c r="U557" s="33"/>
      <c r="V557" s="33"/>
      <c r="W557" s="33"/>
      <c r="X557" s="33"/>
      <c r="Y557" s="33"/>
      <c r="Z557" s="33"/>
      <c r="AA557" s="33"/>
      <c r="AB557" s="33"/>
    </row>
    <row r="558">
      <c r="A558" s="33"/>
      <c r="B558" s="33"/>
      <c r="C558" s="33"/>
      <c r="D558" s="33"/>
      <c r="E558" s="33"/>
      <c r="F558" s="33"/>
      <c r="G558" s="33"/>
      <c r="H558" s="33"/>
      <c r="I558" s="33"/>
      <c r="J558" s="33"/>
      <c r="K558" s="33"/>
      <c r="L558" s="33"/>
      <c r="M558" s="33"/>
      <c r="N558" s="563"/>
      <c r="O558" s="33"/>
      <c r="P558" s="33"/>
      <c r="Q558" s="33"/>
      <c r="R558" s="33"/>
      <c r="S558" s="33"/>
      <c r="T558" s="33"/>
      <c r="U558" s="33"/>
      <c r="V558" s="33"/>
      <c r="W558" s="33"/>
      <c r="X558" s="33"/>
      <c r="Y558" s="33"/>
      <c r="Z558" s="33"/>
      <c r="AA558" s="33"/>
      <c r="AB558" s="33"/>
    </row>
    <row r="559">
      <c r="A559" s="33"/>
      <c r="B559" s="33"/>
      <c r="C559" s="33"/>
      <c r="D559" s="33"/>
      <c r="E559" s="33"/>
      <c r="F559" s="33"/>
      <c r="G559" s="33"/>
      <c r="H559" s="33"/>
      <c r="I559" s="33"/>
      <c r="J559" s="33"/>
      <c r="K559" s="33"/>
      <c r="L559" s="33"/>
      <c r="M559" s="33"/>
      <c r="N559" s="563"/>
      <c r="O559" s="33"/>
      <c r="P559" s="33"/>
      <c r="Q559" s="33"/>
      <c r="R559" s="33"/>
      <c r="S559" s="33"/>
      <c r="T559" s="33"/>
      <c r="U559" s="33"/>
      <c r="V559" s="33"/>
      <c r="W559" s="33"/>
      <c r="X559" s="33"/>
      <c r="Y559" s="33"/>
      <c r="Z559" s="33"/>
      <c r="AA559" s="33"/>
      <c r="AB559" s="33"/>
    </row>
    <row r="560">
      <c r="A560" s="33"/>
      <c r="B560" s="33"/>
      <c r="C560" s="33"/>
      <c r="D560" s="33"/>
      <c r="E560" s="33"/>
      <c r="F560" s="33"/>
      <c r="G560" s="33"/>
      <c r="H560" s="33"/>
      <c r="I560" s="33"/>
      <c r="J560" s="33"/>
      <c r="K560" s="33"/>
      <c r="L560" s="33"/>
      <c r="M560" s="33"/>
      <c r="N560" s="563"/>
      <c r="O560" s="33"/>
      <c r="P560" s="33"/>
      <c r="Q560" s="33"/>
      <c r="R560" s="33"/>
      <c r="S560" s="33"/>
      <c r="T560" s="33"/>
      <c r="U560" s="33"/>
      <c r="V560" s="33"/>
      <c r="W560" s="33"/>
      <c r="X560" s="33"/>
      <c r="Y560" s="33"/>
      <c r="Z560" s="33"/>
      <c r="AA560" s="33"/>
      <c r="AB560" s="33"/>
    </row>
    <row r="561">
      <c r="A561" s="33"/>
      <c r="B561" s="33"/>
      <c r="C561" s="33"/>
      <c r="D561" s="33"/>
      <c r="E561" s="33"/>
      <c r="F561" s="33"/>
      <c r="G561" s="33"/>
      <c r="H561" s="33"/>
      <c r="I561" s="33"/>
      <c r="J561" s="33"/>
      <c r="K561" s="33"/>
      <c r="L561" s="33"/>
      <c r="M561" s="33"/>
      <c r="N561" s="563"/>
      <c r="O561" s="33"/>
      <c r="P561" s="33"/>
      <c r="Q561" s="33"/>
      <c r="R561" s="33"/>
      <c r="S561" s="33"/>
      <c r="T561" s="33"/>
      <c r="U561" s="33"/>
      <c r="V561" s="33"/>
      <c r="W561" s="33"/>
      <c r="X561" s="33"/>
      <c r="Y561" s="33"/>
      <c r="Z561" s="33"/>
      <c r="AA561" s="33"/>
      <c r="AB561" s="33"/>
    </row>
    <row r="562">
      <c r="A562" s="33"/>
      <c r="B562" s="33"/>
      <c r="C562" s="33"/>
      <c r="D562" s="33"/>
      <c r="E562" s="33"/>
      <c r="F562" s="33"/>
      <c r="G562" s="33"/>
      <c r="H562" s="33"/>
      <c r="I562" s="33"/>
      <c r="J562" s="33"/>
      <c r="K562" s="33"/>
      <c r="L562" s="33"/>
      <c r="M562" s="33"/>
      <c r="N562" s="563"/>
      <c r="O562" s="33"/>
      <c r="P562" s="33"/>
      <c r="Q562" s="33"/>
      <c r="R562" s="33"/>
      <c r="S562" s="33"/>
      <c r="T562" s="33"/>
      <c r="U562" s="33"/>
      <c r="V562" s="33"/>
      <c r="W562" s="33"/>
      <c r="X562" s="33"/>
      <c r="Y562" s="33"/>
      <c r="Z562" s="33"/>
      <c r="AA562" s="33"/>
      <c r="AB562" s="33"/>
    </row>
    <row r="563">
      <c r="A563" s="33"/>
      <c r="B563" s="33"/>
      <c r="C563" s="33"/>
      <c r="D563" s="33"/>
      <c r="E563" s="33"/>
      <c r="F563" s="33"/>
      <c r="G563" s="33"/>
      <c r="H563" s="33"/>
      <c r="I563" s="33"/>
      <c r="J563" s="33"/>
      <c r="K563" s="33"/>
      <c r="L563" s="33"/>
      <c r="M563" s="33"/>
      <c r="N563" s="563"/>
      <c r="O563" s="33"/>
      <c r="P563" s="33"/>
      <c r="Q563" s="33"/>
      <c r="R563" s="33"/>
      <c r="S563" s="33"/>
      <c r="T563" s="33"/>
      <c r="U563" s="33"/>
      <c r="V563" s="33"/>
      <c r="W563" s="33"/>
      <c r="X563" s="33"/>
      <c r="Y563" s="33"/>
      <c r="Z563" s="33"/>
      <c r="AA563" s="33"/>
      <c r="AB563" s="33"/>
    </row>
    <row r="564">
      <c r="A564" s="33"/>
      <c r="B564" s="33"/>
      <c r="C564" s="33"/>
      <c r="D564" s="33"/>
      <c r="E564" s="33"/>
      <c r="F564" s="33"/>
      <c r="G564" s="33"/>
      <c r="H564" s="33"/>
      <c r="I564" s="33"/>
      <c r="J564" s="33"/>
      <c r="K564" s="33"/>
      <c r="L564" s="33"/>
      <c r="M564" s="33"/>
      <c r="N564" s="563"/>
      <c r="O564" s="33"/>
      <c r="P564" s="33"/>
      <c r="Q564" s="33"/>
      <c r="R564" s="33"/>
      <c r="S564" s="33"/>
      <c r="T564" s="33"/>
      <c r="U564" s="33"/>
      <c r="V564" s="33"/>
      <c r="W564" s="33"/>
      <c r="X564" s="33"/>
      <c r="Y564" s="33"/>
      <c r="Z564" s="33"/>
      <c r="AA564" s="33"/>
      <c r="AB564" s="33"/>
    </row>
    <row r="565">
      <c r="A565" s="33"/>
      <c r="B565" s="33"/>
      <c r="C565" s="33"/>
      <c r="D565" s="33"/>
      <c r="E565" s="33"/>
      <c r="F565" s="33"/>
      <c r="G565" s="33"/>
      <c r="H565" s="33"/>
      <c r="I565" s="33"/>
      <c r="J565" s="33"/>
      <c r="K565" s="33"/>
      <c r="L565" s="33"/>
      <c r="M565" s="33"/>
      <c r="N565" s="563"/>
      <c r="O565" s="33"/>
      <c r="P565" s="33"/>
      <c r="Q565" s="33"/>
      <c r="R565" s="33"/>
      <c r="S565" s="33"/>
      <c r="T565" s="33"/>
      <c r="U565" s="33"/>
      <c r="V565" s="33"/>
      <c r="W565" s="33"/>
      <c r="X565" s="33"/>
      <c r="Y565" s="33"/>
      <c r="Z565" s="33"/>
      <c r="AA565" s="33"/>
      <c r="AB565" s="33"/>
    </row>
    <row r="566">
      <c r="A566" s="33"/>
      <c r="B566" s="33"/>
      <c r="C566" s="33"/>
      <c r="D566" s="33"/>
      <c r="E566" s="33"/>
      <c r="F566" s="33"/>
      <c r="G566" s="33"/>
      <c r="H566" s="33"/>
      <c r="I566" s="33"/>
      <c r="J566" s="33"/>
      <c r="K566" s="33"/>
      <c r="L566" s="33"/>
      <c r="M566" s="33"/>
      <c r="N566" s="563"/>
      <c r="O566" s="33"/>
      <c r="P566" s="33"/>
      <c r="Q566" s="33"/>
      <c r="R566" s="33"/>
      <c r="S566" s="33"/>
      <c r="T566" s="33"/>
      <c r="U566" s="33"/>
      <c r="V566" s="33"/>
      <c r="W566" s="33"/>
      <c r="X566" s="33"/>
      <c r="Y566" s="33"/>
      <c r="Z566" s="33"/>
      <c r="AA566" s="33"/>
      <c r="AB566" s="33"/>
    </row>
    <row r="567">
      <c r="A567" s="33"/>
      <c r="B567" s="33"/>
      <c r="C567" s="33"/>
      <c r="D567" s="33"/>
      <c r="E567" s="33"/>
      <c r="F567" s="33"/>
      <c r="G567" s="33"/>
      <c r="H567" s="33"/>
      <c r="I567" s="33"/>
      <c r="J567" s="33"/>
      <c r="K567" s="33"/>
      <c r="L567" s="33"/>
      <c r="M567" s="33"/>
      <c r="N567" s="563"/>
      <c r="O567" s="33"/>
      <c r="P567" s="33"/>
      <c r="Q567" s="33"/>
      <c r="R567" s="33"/>
      <c r="S567" s="33"/>
      <c r="T567" s="33"/>
      <c r="U567" s="33"/>
      <c r="V567" s="33"/>
      <c r="W567" s="33"/>
      <c r="X567" s="33"/>
      <c r="Y567" s="33"/>
      <c r="Z567" s="33"/>
      <c r="AA567" s="33"/>
      <c r="AB567" s="33"/>
    </row>
    <row r="568">
      <c r="A568" s="33"/>
      <c r="B568" s="33"/>
      <c r="C568" s="33"/>
      <c r="D568" s="33"/>
      <c r="E568" s="33"/>
      <c r="F568" s="33"/>
      <c r="G568" s="33"/>
      <c r="H568" s="33"/>
      <c r="I568" s="33"/>
      <c r="J568" s="33"/>
      <c r="K568" s="33"/>
      <c r="L568" s="33"/>
      <c r="M568" s="33"/>
      <c r="N568" s="563"/>
      <c r="O568" s="33"/>
      <c r="P568" s="33"/>
      <c r="Q568" s="33"/>
      <c r="R568" s="33"/>
      <c r="S568" s="33"/>
      <c r="T568" s="33"/>
      <c r="U568" s="33"/>
      <c r="V568" s="33"/>
      <c r="W568" s="33"/>
      <c r="X568" s="33"/>
      <c r="Y568" s="33"/>
      <c r="Z568" s="33"/>
      <c r="AA568" s="33"/>
      <c r="AB568" s="33"/>
    </row>
    <row r="569">
      <c r="A569" s="33"/>
      <c r="B569" s="33"/>
      <c r="C569" s="33"/>
      <c r="D569" s="33"/>
      <c r="E569" s="33"/>
      <c r="F569" s="33"/>
      <c r="G569" s="33"/>
      <c r="H569" s="33"/>
      <c r="I569" s="33"/>
      <c r="J569" s="33"/>
      <c r="K569" s="33"/>
      <c r="L569" s="33"/>
      <c r="M569" s="33"/>
      <c r="N569" s="563"/>
      <c r="O569" s="33"/>
      <c r="P569" s="33"/>
      <c r="Q569" s="33"/>
      <c r="R569" s="33"/>
      <c r="S569" s="33"/>
      <c r="T569" s="33"/>
      <c r="U569" s="33"/>
      <c r="V569" s="33"/>
      <c r="W569" s="33"/>
      <c r="X569" s="33"/>
      <c r="Y569" s="33"/>
      <c r="Z569" s="33"/>
      <c r="AA569" s="33"/>
      <c r="AB569" s="33"/>
    </row>
    <row r="570">
      <c r="A570" s="33"/>
      <c r="B570" s="33"/>
      <c r="C570" s="33"/>
      <c r="D570" s="33"/>
      <c r="E570" s="33"/>
      <c r="F570" s="33"/>
      <c r="G570" s="33"/>
      <c r="H570" s="33"/>
      <c r="I570" s="33"/>
      <c r="J570" s="33"/>
      <c r="K570" s="33"/>
      <c r="L570" s="33"/>
      <c r="M570" s="33"/>
      <c r="N570" s="563"/>
      <c r="O570" s="33"/>
      <c r="P570" s="33"/>
      <c r="Q570" s="33"/>
      <c r="R570" s="33"/>
      <c r="S570" s="33"/>
      <c r="T570" s="33"/>
      <c r="U570" s="33"/>
      <c r="V570" s="33"/>
      <c r="W570" s="33"/>
      <c r="X570" s="33"/>
      <c r="Y570" s="33"/>
      <c r="Z570" s="33"/>
      <c r="AA570" s="33"/>
      <c r="AB570" s="33"/>
    </row>
    <row r="571">
      <c r="A571" s="33"/>
      <c r="B571" s="33"/>
      <c r="C571" s="33"/>
      <c r="D571" s="33"/>
      <c r="E571" s="33"/>
      <c r="F571" s="33"/>
      <c r="G571" s="33"/>
      <c r="H571" s="33"/>
      <c r="I571" s="33"/>
      <c r="J571" s="33"/>
      <c r="K571" s="33"/>
      <c r="L571" s="33"/>
      <c r="M571" s="33"/>
      <c r="N571" s="563"/>
      <c r="O571" s="33"/>
      <c r="P571" s="33"/>
      <c r="Q571" s="33"/>
      <c r="R571" s="33"/>
      <c r="S571" s="33"/>
      <c r="T571" s="33"/>
      <c r="U571" s="33"/>
      <c r="V571" s="33"/>
      <c r="W571" s="33"/>
      <c r="X571" s="33"/>
      <c r="Y571" s="33"/>
      <c r="Z571" s="33"/>
      <c r="AA571" s="33"/>
      <c r="AB571" s="33"/>
    </row>
    <row r="572">
      <c r="A572" s="33"/>
      <c r="B572" s="33"/>
      <c r="C572" s="33"/>
      <c r="D572" s="33"/>
      <c r="E572" s="33"/>
      <c r="F572" s="33"/>
      <c r="G572" s="33"/>
      <c r="H572" s="33"/>
      <c r="I572" s="33"/>
      <c r="J572" s="33"/>
      <c r="K572" s="33"/>
      <c r="L572" s="33"/>
      <c r="M572" s="33"/>
      <c r="N572" s="563"/>
      <c r="O572" s="33"/>
      <c r="P572" s="33"/>
      <c r="Q572" s="33"/>
      <c r="R572" s="33"/>
      <c r="S572" s="33"/>
      <c r="T572" s="33"/>
      <c r="U572" s="33"/>
      <c r="V572" s="33"/>
      <c r="W572" s="33"/>
      <c r="X572" s="33"/>
      <c r="Y572" s="33"/>
      <c r="Z572" s="33"/>
      <c r="AA572" s="33"/>
      <c r="AB572" s="33"/>
    </row>
    <row r="573">
      <c r="A573" s="33"/>
      <c r="B573" s="33"/>
      <c r="C573" s="33"/>
      <c r="D573" s="33"/>
      <c r="E573" s="33"/>
      <c r="F573" s="33"/>
      <c r="G573" s="33"/>
      <c r="H573" s="33"/>
      <c r="I573" s="33"/>
      <c r="J573" s="33"/>
      <c r="K573" s="33"/>
      <c r="L573" s="33"/>
      <c r="M573" s="33"/>
      <c r="N573" s="563"/>
      <c r="O573" s="33"/>
      <c r="P573" s="33"/>
      <c r="Q573" s="33"/>
      <c r="R573" s="33"/>
      <c r="S573" s="33"/>
      <c r="T573" s="33"/>
      <c r="U573" s="33"/>
      <c r="V573" s="33"/>
      <c r="W573" s="33"/>
      <c r="X573" s="33"/>
      <c r="Y573" s="33"/>
      <c r="Z573" s="33"/>
      <c r="AA573" s="33"/>
      <c r="AB573" s="33"/>
    </row>
    <row r="574">
      <c r="A574" s="33"/>
      <c r="B574" s="33"/>
      <c r="C574" s="33"/>
      <c r="D574" s="33"/>
      <c r="E574" s="33"/>
      <c r="F574" s="33"/>
      <c r="G574" s="33"/>
      <c r="H574" s="33"/>
      <c r="I574" s="33"/>
      <c r="J574" s="33"/>
      <c r="K574" s="33"/>
      <c r="L574" s="33"/>
      <c r="M574" s="33"/>
      <c r="N574" s="563"/>
      <c r="O574" s="33"/>
      <c r="P574" s="33"/>
      <c r="Q574" s="33"/>
      <c r="R574" s="33"/>
      <c r="S574" s="33"/>
      <c r="T574" s="33"/>
      <c r="U574" s="33"/>
      <c r="V574" s="33"/>
      <c r="W574" s="33"/>
      <c r="X574" s="33"/>
      <c r="Y574" s="33"/>
      <c r="Z574" s="33"/>
      <c r="AA574" s="33"/>
      <c r="AB574" s="33"/>
    </row>
    <row r="575">
      <c r="A575" s="33"/>
      <c r="B575" s="33"/>
      <c r="C575" s="33"/>
      <c r="D575" s="33"/>
      <c r="E575" s="33"/>
      <c r="F575" s="33"/>
      <c r="G575" s="33"/>
      <c r="H575" s="33"/>
      <c r="I575" s="33"/>
      <c r="J575" s="33"/>
      <c r="K575" s="33"/>
      <c r="L575" s="33"/>
      <c r="M575" s="33"/>
      <c r="N575" s="563"/>
      <c r="O575" s="33"/>
      <c r="P575" s="33"/>
      <c r="Q575" s="33"/>
      <c r="R575" s="33"/>
      <c r="S575" s="33"/>
      <c r="T575" s="33"/>
      <c r="U575" s="33"/>
      <c r="V575" s="33"/>
      <c r="W575" s="33"/>
      <c r="X575" s="33"/>
      <c r="Y575" s="33"/>
      <c r="Z575" s="33"/>
      <c r="AA575" s="33"/>
      <c r="AB575" s="33"/>
    </row>
    <row r="576">
      <c r="A576" s="33"/>
      <c r="B576" s="33"/>
      <c r="C576" s="33"/>
      <c r="D576" s="33"/>
      <c r="E576" s="33"/>
      <c r="F576" s="33"/>
      <c r="G576" s="33"/>
      <c r="H576" s="33"/>
      <c r="I576" s="33"/>
      <c r="J576" s="33"/>
      <c r="K576" s="33"/>
      <c r="L576" s="33"/>
      <c r="M576" s="33"/>
      <c r="N576" s="563"/>
      <c r="O576" s="33"/>
      <c r="P576" s="33"/>
      <c r="Q576" s="33"/>
      <c r="R576" s="33"/>
      <c r="S576" s="33"/>
      <c r="T576" s="33"/>
      <c r="U576" s="33"/>
      <c r="V576" s="33"/>
      <c r="W576" s="33"/>
      <c r="X576" s="33"/>
      <c r="Y576" s="33"/>
      <c r="Z576" s="33"/>
      <c r="AA576" s="33"/>
      <c r="AB576" s="33"/>
    </row>
    <row r="577">
      <c r="A577" s="33"/>
      <c r="B577" s="33"/>
      <c r="C577" s="33"/>
      <c r="D577" s="33"/>
      <c r="E577" s="33"/>
      <c r="F577" s="33"/>
      <c r="G577" s="33"/>
      <c r="H577" s="33"/>
      <c r="I577" s="33"/>
      <c r="J577" s="33"/>
      <c r="K577" s="33"/>
      <c r="L577" s="33"/>
      <c r="M577" s="33"/>
      <c r="N577" s="563"/>
      <c r="O577" s="33"/>
      <c r="P577" s="33"/>
      <c r="Q577" s="33"/>
      <c r="R577" s="33"/>
      <c r="S577" s="33"/>
      <c r="T577" s="33"/>
      <c r="U577" s="33"/>
      <c r="V577" s="33"/>
      <c r="W577" s="33"/>
      <c r="X577" s="33"/>
      <c r="Y577" s="33"/>
      <c r="Z577" s="33"/>
      <c r="AA577" s="33"/>
      <c r="AB577" s="33"/>
    </row>
    <row r="578">
      <c r="A578" s="33"/>
      <c r="B578" s="33"/>
      <c r="C578" s="33"/>
      <c r="D578" s="33"/>
      <c r="E578" s="33"/>
      <c r="F578" s="33"/>
      <c r="G578" s="33"/>
      <c r="H578" s="33"/>
      <c r="I578" s="33"/>
      <c r="J578" s="33"/>
      <c r="K578" s="33"/>
      <c r="L578" s="33"/>
      <c r="M578" s="33"/>
      <c r="N578" s="563"/>
      <c r="O578" s="33"/>
      <c r="P578" s="33"/>
      <c r="Q578" s="33"/>
      <c r="R578" s="33"/>
      <c r="S578" s="33"/>
      <c r="T578" s="33"/>
      <c r="U578" s="33"/>
      <c r="V578" s="33"/>
      <c r="W578" s="33"/>
      <c r="X578" s="33"/>
      <c r="Y578" s="33"/>
      <c r="Z578" s="33"/>
      <c r="AA578" s="33"/>
      <c r="AB578" s="33"/>
    </row>
    <row r="579">
      <c r="A579" s="33"/>
      <c r="B579" s="33"/>
      <c r="C579" s="33"/>
      <c r="D579" s="33"/>
      <c r="E579" s="33"/>
      <c r="F579" s="33"/>
      <c r="G579" s="33"/>
      <c r="H579" s="33"/>
      <c r="I579" s="33"/>
      <c r="J579" s="33"/>
      <c r="K579" s="33"/>
      <c r="L579" s="33"/>
      <c r="M579" s="33"/>
      <c r="N579" s="563"/>
      <c r="O579" s="33"/>
      <c r="P579" s="33"/>
      <c r="Q579" s="33"/>
      <c r="R579" s="33"/>
      <c r="S579" s="33"/>
      <c r="T579" s="33"/>
      <c r="U579" s="33"/>
      <c r="V579" s="33"/>
      <c r="W579" s="33"/>
      <c r="X579" s="33"/>
      <c r="Y579" s="33"/>
      <c r="Z579" s="33"/>
      <c r="AA579" s="33"/>
      <c r="AB579" s="33"/>
    </row>
    <row r="580">
      <c r="A580" s="33"/>
      <c r="B580" s="33"/>
      <c r="C580" s="33"/>
      <c r="D580" s="33"/>
      <c r="E580" s="33"/>
      <c r="F580" s="33"/>
      <c r="G580" s="33"/>
      <c r="H580" s="33"/>
      <c r="I580" s="33"/>
      <c r="J580" s="33"/>
      <c r="K580" s="33"/>
      <c r="L580" s="33"/>
      <c r="M580" s="33"/>
      <c r="N580" s="563"/>
      <c r="O580" s="33"/>
      <c r="P580" s="33"/>
      <c r="Q580" s="33"/>
      <c r="R580" s="33"/>
      <c r="S580" s="33"/>
      <c r="T580" s="33"/>
      <c r="U580" s="33"/>
      <c r="V580" s="33"/>
      <c r="W580" s="33"/>
      <c r="X580" s="33"/>
      <c r="Y580" s="33"/>
      <c r="Z580" s="33"/>
      <c r="AA580" s="33"/>
      <c r="AB580" s="33"/>
    </row>
    <row r="581">
      <c r="A581" s="33"/>
      <c r="B581" s="33"/>
      <c r="C581" s="33"/>
      <c r="D581" s="33"/>
      <c r="E581" s="33"/>
      <c r="F581" s="33"/>
      <c r="G581" s="33"/>
      <c r="H581" s="33"/>
      <c r="I581" s="33"/>
      <c r="J581" s="33"/>
      <c r="K581" s="33"/>
      <c r="L581" s="33"/>
      <c r="M581" s="33"/>
      <c r="N581" s="563"/>
      <c r="O581" s="33"/>
      <c r="P581" s="33"/>
      <c r="Q581" s="33"/>
      <c r="R581" s="33"/>
      <c r="S581" s="33"/>
      <c r="T581" s="33"/>
      <c r="U581" s="33"/>
      <c r="V581" s="33"/>
      <c r="W581" s="33"/>
      <c r="X581" s="33"/>
      <c r="Y581" s="33"/>
      <c r="Z581" s="33"/>
      <c r="AA581" s="33"/>
      <c r="AB581" s="33"/>
    </row>
    <row r="582">
      <c r="A582" s="33"/>
      <c r="B582" s="33"/>
      <c r="C582" s="33"/>
      <c r="D582" s="33"/>
      <c r="E582" s="33"/>
      <c r="F582" s="33"/>
      <c r="G582" s="33"/>
      <c r="H582" s="33"/>
      <c r="I582" s="33"/>
      <c r="J582" s="33"/>
      <c r="K582" s="33"/>
      <c r="L582" s="33"/>
      <c r="M582" s="33"/>
      <c r="N582" s="563"/>
      <c r="O582" s="33"/>
      <c r="P582" s="33"/>
      <c r="Q582" s="33"/>
      <c r="R582" s="33"/>
      <c r="S582" s="33"/>
      <c r="T582" s="33"/>
      <c r="U582" s="33"/>
      <c r="V582" s="33"/>
      <c r="W582" s="33"/>
      <c r="X582" s="33"/>
      <c r="Y582" s="33"/>
      <c r="Z582" s="33"/>
      <c r="AA582" s="33"/>
      <c r="AB582" s="33"/>
    </row>
    <row r="583">
      <c r="A583" s="33"/>
      <c r="B583" s="33"/>
      <c r="C583" s="33"/>
      <c r="D583" s="33"/>
      <c r="E583" s="33"/>
      <c r="F583" s="33"/>
      <c r="G583" s="33"/>
      <c r="H583" s="33"/>
      <c r="I583" s="33"/>
      <c r="J583" s="33"/>
      <c r="K583" s="33"/>
      <c r="L583" s="33"/>
      <c r="M583" s="33"/>
      <c r="N583" s="563"/>
      <c r="O583" s="33"/>
      <c r="P583" s="33"/>
      <c r="Q583" s="33"/>
      <c r="R583" s="33"/>
      <c r="S583" s="33"/>
      <c r="T583" s="33"/>
      <c r="U583" s="33"/>
      <c r="V583" s="33"/>
      <c r="W583" s="33"/>
      <c r="X583" s="33"/>
      <c r="Y583" s="33"/>
      <c r="Z583" s="33"/>
      <c r="AA583" s="33"/>
      <c r="AB583" s="33"/>
    </row>
    <row r="584">
      <c r="A584" s="33"/>
      <c r="B584" s="33"/>
      <c r="C584" s="33"/>
      <c r="D584" s="33"/>
      <c r="E584" s="33"/>
      <c r="F584" s="33"/>
      <c r="G584" s="33"/>
      <c r="H584" s="33"/>
      <c r="I584" s="33"/>
      <c r="J584" s="33"/>
      <c r="K584" s="33"/>
      <c r="L584" s="33"/>
      <c r="M584" s="33"/>
      <c r="N584" s="563"/>
      <c r="O584" s="33"/>
      <c r="P584" s="33"/>
      <c r="Q584" s="33"/>
      <c r="R584" s="33"/>
      <c r="S584" s="33"/>
      <c r="T584" s="33"/>
      <c r="U584" s="33"/>
      <c r="V584" s="33"/>
      <c r="W584" s="33"/>
      <c r="X584" s="33"/>
      <c r="Y584" s="33"/>
      <c r="Z584" s="33"/>
      <c r="AA584" s="33"/>
      <c r="AB584" s="33"/>
    </row>
    <row r="585">
      <c r="A585" s="33"/>
      <c r="B585" s="33"/>
      <c r="C585" s="33"/>
      <c r="D585" s="33"/>
      <c r="E585" s="33"/>
      <c r="F585" s="33"/>
      <c r="G585" s="33"/>
      <c r="H585" s="33"/>
      <c r="I585" s="33"/>
      <c r="J585" s="33"/>
      <c r="K585" s="33"/>
      <c r="L585" s="33"/>
      <c r="M585" s="33"/>
      <c r="N585" s="563"/>
      <c r="O585" s="33"/>
      <c r="P585" s="33"/>
      <c r="Q585" s="33"/>
      <c r="R585" s="33"/>
      <c r="S585" s="33"/>
      <c r="T585" s="33"/>
      <c r="U585" s="33"/>
      <c r="V585" s="33"/>
      <c r="W585" s="33"/>
      <c r="X585" s="33"/>
      <c r="Y585" s="33"/>
      <c r="Z585" s="33"/>
      <c r="AA585" s="33"/>
      <c r="AB585" s="33"/>
    </row>
    <row r="586">
      <c r="A586" s="33"/>
      <c r="B586" s="33"/>
      <c r="C586" s="33"/>
      <c r="D586" s="33"/>
      <c r="E586" s="33"/>
      <c r="F586" s="33"/>
      <c r="G586" s="33"/>
      <c r="H586" s="33"/>
      <c r="I586" s="33"/>
      <c r="J586" s="33"/>
      <c r="K586" s="33"/>
      <c r="L586" s="33"/>
      <c r="M586" s="33"/>
      <c r="N586" s="563"/>
      <c r="O586" s="33"/>
      <c r="P586" s="33"/>
      <c r="Q586" s="33"/>
      <c r="R586" s="33"/>
      <c r="S586" s="33"/>
      <c r="T586" s="33"/>
      <c r="U586" s="33"/>
      <c r="V586" s="33"/>
      <c r="W586" s="33"/>
      <c r="X586" s="33"/>
      <c r="Y586" s="33"/>
      <c r="Z586" s="33"/>
      <c r="AA586" s="33"/>
      <c r="AB586" s="33"/>
    </row>
    <row r="587">
      <c r="A587" s="33"/>
      <c r="B587" s="33"/>
      <c r="C587" s="33"/>
      <c r="D587" s="33"/>
      <c r="E587" s="33"/>
      <c r="F587" s="33"/>
      <c r="G587" s="33"/>
      <c r="H587" s="33"/>
      <c r="I587" s="33"/>
      <c r="J587" s="33"/>
      <c r="K587" s="33"/>
      <c r="L587" s="33"/>
      <c r="M587" s="33"/>
      <c r="N587" s="563"/>
      <c r="O587" s="33"/>
      <c r="P587" s="33"/>
      <c r="Q587" s="33"/>
      <c r="R587" s="33"/>
      <c r="S587" s="33"/>
      <c r="T587" s="33"/>
      <c r="U587" s="33"/>
      <c r="V587" s="33"/>
      <c r="W587" s="33"/>
      <c r="X587" s="33"/>
      <c r="Y587" s="33"/>
      <c r="Z587" s="33"/>
      <c r="AA587" s="33"/>
      <c r="AB587" s="33"/>
    </row>
    <row r="588">
      <c r="A588" s="33"/>
      <c r="B588" s="33"/>
      <c r="C588" s="33"/>
      <c r="D588" s="33"/>
      <c r="E588" s="33"/>
      <c r="F588" s="33"/>
      <c r="G588" s="33"/>
      <c r="H588" s="33"/>
      <c r="I588" s="33"/>
      <c r="J588" s="33"/>
      <c r="K588" s="33"/>
      <c r="L588" s="33"/>
      <c r="M588" s="33"/>
      <c r="N588" s="563"/>
      <c r="O588" s="33"/>
      <c r="P588" s="33"/>
      <c r="Q588" s="33"/>
      <c r="R588" s="33"/>
      <c r="S588" s="33"/>
      <c r="T588" s="33"/>
      <c r="U588" s="33"/>
      <c r="V588" s="33"/>
      <c r="W588" s="33"/>
      <c r="X588" s="33"/>
      <c r="Y588" s="33"/>
      <c r="Z588" s="33"/>
      <c r="AA588" s="33"/>
      <c r="AB588" s="33"/>
    </row>
    <row r="589">
      <c r="A589" s="33"/>
      <c r="B589" s="33"/>
      <c r="C589" s="33"/>
      <c r="D589" s="33"/>
      <c r="E589" s="33"/>
      <c r="F589" s="33"/>
      <c r="G589" s="33"/>
      <c r="H589" s="33"/>
      <c r="I589" s="33"/>
      <c r="J589" s="33"/>
      <c r="K589" s="33"/>
      <c r="L589" s="33"/>
      <c r="M589" s="33"/>
      <c r="N589" s="563"/>
      <c r="O589" s="33"/>
      <c r="P589" s="33"/>
      <c r="Q589" s="33"/>
      <c r="R589" s="33"/>
      <c r="S589" s="33"/>
      <c r="T589" s="33"/>
      <c r="U589" s="33"/>
      <c r="V589" s="33"/>
      <c r="W589" s="33"/>
      <c r="X589" s="33"/>
      <c r="Y589" s="33"/>
      <c r="Z589" s="33"/>
      <c r="AA589" s="33"/>
      <c r="AB589" s="33"/>
    </row>
    <row r="590">
      <c r="A590" s="33"/>
      <c r="B590" s="33"/>
      <c r="C590" s="33"/>
      <c r="D590" s="33"/>
      <c r="E590" s="33"/>
      <c r="F590" s="33"/>
      <c r="G590" s="33"/>
      <c r="H590" s="33"/>
      <c r="I590" s="33"/>
      <c r="J590" s="33"/>
      <c r="K590" s="33"/>
      <c r="L590" s="33"/>
      <c r="M590" s="33"/>
      <c r="N590" s="563"/>
      <c r="O590" s="33"/>
      <c r="P590" s="33"/>
      <c r="Q590" s="33"/>
      <c r="R590" s="33"/>
      <c r="S590" s="33"/>
      <c r="T590" s="33"/>
      <c r="U590" s="33"/>
      <c r="V590" s="33"/>
      <c r="W590" s="33"/>
      <c r="X590" s="33"/>
      <c r="Y590" s="33"/>
      <c r="Z590" s="33"/>
      <c r="AA590" s="33"/>
      <c r="AB590" s="33"/>
    </row>
    <row r="591">
      <c r="A591" s="33"/>
      <c r="B591" s="33"/>
      <c r="C591" s="33"/>
      <c r="D591" s="33"/>
      <c r="E591" s="33"/>
      <c r="F591" s="33"/>
      <c r="G591" s="33"/>
      <c r="H591" s="33"/>
      <c r="I591" s="33"/>
      <c r="J591" s="33"/>
      <c r="K591" s="33"/>
      <c r="L591" s="33"/>
      <c r="M591" s="33"/>
      <c r="N591" s="563"/>
      <c r="O591" s="33"/>
      <c r="P591" s="33"/>
      <c r="Q591" s="33"/>
      <c r="R591" s="33"/>
      <c r="S591" s="33"/>
      <c r="T591" s="33"/>
      <c r="U591" s="33"/>
      <c r="V591" s="33"/>
      <c r="W591" s="33"/>
      <c r="X591" s="33"/>
      <c r="Y591" s="33"/>
      <c r="Z591" s="33"/>
      <c r="AA591" s="33"/>
      <c r="AB591" s="33"/>
    </row>
    <row r="592">
      <c r="A592" s="33"/>
      <c r="B592" s="33"/>
      <c r="C592" s="33"/>
      <c r="D592" s="33"/>
      <c r="E592" s="33"/>
      <c r="F592" s="33"/>
      <c r="G592" s="33"/>
      <c r="H592" s="33"/>
      <c r="I592" s="33"/>
      <c r="J592" s="33"/>
      <c r="K592" s="33"/>
      <c r="L592" s="33"/>
      <c r="M592" s="33"/>
      <c r="N592" s="563"/>
      <c r="O592" s="33"/>
      <c r="P592" s="33"/>
      <c r="Q592" s="33"/>
      <c r="R592" s="33"/>
      <c r="S592" s="33"/>
      <c r="T592" s="33"/>
      <c r="U592" s="33"/>
      <c r="V592" s="33"/>
      <c r="W592" s="33"/>
      <c r="X592" s="33"/>
      <c r="Y592" s="33"/>
      <c r="Z592" s="33"/>
      <c r="AA592" s="33"/>
      <c r="AB592" s="33"/>
    </row>
    <row r="593">
      <c r="A593" s="33"/>
      <c r="B593" s="33"/>
      <c r="C593" s="33"/>
      <c r="D593" s="33"/>
      <c r="E593" s="33"/>
      <c r="F593" s="33"/>
      <c r="G593" s="33"/>
      <c r="H593" s="33"/>
      <c r="I593" s="33"/>
      <c r="J593" s="33"/>
      <c r="K593" s="33"/>
      <c r="L593" s="33"/>
      <c r="M593" s="33"/>
      <c r="N593" s="563"/>
      <c r="O593" s="33"/>
      <c r="P593" s="33"/>
      <c r="Q593" s="33"/>
      <c r="R593" s="33"/>
      <c r="S593" s="33"/>
      <c r="T593" s="33"/>
      <c r="U593" s="33"/>
      <c r="V593" s="33"/>
      <c r="W593" s="33"/>
      <c r="X593" s="33"/>
      <c r="Y593" s="33"/>
      <c r="Z593" s="33"/>
      <c r="AA593" s="33"/>
      <c r="AB593" s="33"/>
    </row>
    <row r="594">
      <c r="A594" s="33"/>
      <c r="B594" s="33"/>
      <c r="C594" s="33"/>
      <c r="D594" s="33"/>
      <c r="E594" s="33"/>
      <c r="F594" s="33"/>
      <c r="G594" s="33"/>
      <c r="H594" s="33"/>
      <c r="I594" s="33"/>
      <c r="J594" s="33"/>
      <c r="K594" s="33"/>
      <c r="L594" s="33"/>
      <c r="M594" s="33"/>
      <c r="N594" s="563"/>
      <c r="O594" s="33"/>
      <c r="P594" s="33"/>
      <c r="Q594" s="33"/>
      <c r="R594" s="33"/>
      <c r="S594" s="33"/>
      <c r="T594" s="33"/>
      <c r="U594" s="33"/>
      <c r="V594" s="33"/>
      <c r="W594" s="33"/>
      <c r="X594" s="33"/>
      <c r="Y594" s="33"/>
      <c r="Z594" s="33"/>
      <c r="AA594" s="33"/>
      <c r="AB594" s="33"/>
    </row>
    <row r="595">
      <c r="A595" s="33"/>
      <c r="B595" s="33"/>
      <c r="C595" s="33"/>
      <c r="D595" s="33"/>
      <c r="E595" s="33"/>
      <c r="F595" s="33"/>
      <c r="G595" s="33"/>
      <c r="H595" s="33"/>
      <c r="I595" s="33"/>
      <c r="J595" s="33"/>
      <c r="K595" s="33"/>
      <c r="L595" s="33"/>
      <c r="M595" s="33"/>
      <c r="N595" s="563"/>
      <c r="O595" s="33"/>
      <c r="P595" s="33"/>
      <c r="Q595" s="33"/>
      <c r="R595" s="33"/>
      <c r="S595" s="33"/>
      <c r="T595" s="33"/>
      <c r="U595" s="33"/>
      <c r="V595" s="33"/>
      <c r="W595" s="33"/>
      <c r="X595" s="33"/>
      <c r="Y595" s="33"/>
      <c r="Z595" s="33"/>
      <c r="AA595" s="33"/>
      <c r="AB595" s="33"/>
    </row>
    <row r="596">
      <c r="A596" s="33"/>
      <c r="B596" s="33"/>
      <c r="C596" s="33"/>
      <c r="D596" s="33"/>
      <c r="E596" s="33"/>
      <c r="F596" s="33"/>
      <c r="G596" s="33"/>
      <c r="H596" s="33"/>
      <c r="I596" s="33"/>
      <c r="J596" s="33"/>
      <c r="K596" s="33"/>
      <c r="L596" s="33"/>
      <c r="M596" s="33"/>
      <c r="N596" s="563"/>
      <c r="O596" s="33"/>
      <c r="P596" s="33"/>
      <c r="Q596" s="33"/>
      <c r="R596" s="33"/>
      <c r="S596" s="33"/>
      <c r="T596" s="33"/>
      <c r="U596" s="33"/>
      <c r="V596" s="33"/>
      <c r="W596" s="33"/>
      <c r="X596" s="33"/>
      <c r="Y596" s="33"/>
      <c r="Z596" s="33"/>
      <c r="AA596" s="33"/>
      <c r="AB596" s="33"/>
    </row>
    <row r="597">
      <c r="A597" s="33"/>
      <c r="B597" s="33"/>
      <c r="C597" s="33"/>
      <c r="D597" s="33"/>
      <c r="E597" s="33"/>
      <c r="F597" s="33"/>
      <c r="G597" s="33"/>
      <c r="H597" s="33"/>
      <c r="I597" s="33"/>
      <c r="J597" s="33"/>
      <c r="K597" s="33"/>
      <c r="L597" s="33"/>
      <c r="M597" s="33"/>
      <c r="N597" s="563"/>
      <c r="O597" s="33"/>
      <c r="P597" s="33"/>
      <c r="Q597" s="33"/>
      <c r="R597" s="33"/>
      <c r="S597" s="33"/>
      <c r="T597" s="33"/>
      <c r="U597" s="33"/>
      <c r="V597" s="33"/>
      <c r="W597" s="33"/>
      <c r="X597" s="33"/>
      <c r="Y597" s="33"/>
      <c r="Z597" s="33"/>
      <c r="AA597" s="33"/>
      <c r="AB597" s="33"/>
    </row>
    <row r="598">
      <c r="A598" s="33"/>
      <c r="B598" s="33"/>
      <c r="C598" s="33"/>
      <c r="D598" s="33"/>
      <c r="E598" s="33"/>
      <c r="F598" s="33"/>
      <c r="G598" s="33"/>
      <c r="H598" s="33"/>
      <c r="I598" s="33"/>
      <c r="J598" s="33"/>
      <c r="K598" s="33"/>
      <c r="L598" s="33"/>
      <c r="M598" s="33"/>
      <c r="N598" s="563"/>
      <c r="O598" s="33"/>
      <c r="P598" s="33"/>
      <c r="Q598" s="33"/>
      <c r="R598" s="33"/>
      <c r="S598" s="33"/>
      <c r="T598" s="33"/>
      <c r="U598" s="33"/>
      <c r="V598" s="33"/>
      <c r="W598" s="33"/>
      <c r="X598" s="33"/>
      <c r="Y598" s="33"/>
      <c r="Z598" s="33"/>
      <c r="AA598" s="33"/>
      <c r="AB598" s="33"/>
    </row>
    <row r="599">
      <c r="A599" s="33"/>
      <c r="B599" s="33"/>
      <c r="C599" s="33"/>
      <c r="D599" s="33"/>
      <c r="E599" s="33"/>
      <c r="F599" s="33"/>
      <c r="G599" s="33"/>
      <c r="H599" s="33"/>
      <c r="I599" s="33"/>
      <c r="J599" s="33"/>
      <c r="K599" s="33"/>
      <c r="L599" s="33"/>
      <c r="M599" s="33"/>
      <c r="N599" s="563"/>
      <c r="O599" s="33"/>
      <c r="P599" s="33"/>
      <c r="Q599" s="33"/>
      <c r="R599" s="33"/>
      <c r="S599" s="33"/>
      <c r="T599" s="33"/>
      <c r="U599" s="33"/>
      <c r="V599" s="33"/>
      <c r="W599" s="33"/>
      <c r="X599" s="33"/>
      <c r="Y599" s="33"/>
      <c r="Z599" s="33"/>
      <c r="AA599" s="33"/>
      <c r="AB599" s="33"/>
    </row>
    <row r="600">
      <c r="A600" s="33"/>
      <c r="B600" s="33"/>
      <c r="C600" s="33"/>
      <c r="D600" s="33"/>
      <c r="E600" s="33"/>
      <c r="F600" s="33"/>
      <c r="G600" s="33"/>
      <c r="H600" s="33"/>
      <c r="I600" s="33"/>
      <c r="J600" s="33"/>
      <c r="K600" s="33"/>
      <c r="L600" s="33"/>
      <c r="M600" s="33"/>
      <c r="N600" s="563"/>
      <c r="O600" s="33"/>
      <c r="P600" s="33"/>
      <c r="Q600" s="33"/>
      <c r="R600" s="33"/>
      <c r="S600" s="33"/>
      <c r="T600" s="33"/>
      <c r="U600" s="33"/>
      <c r="V600" s="33"/>
      <c r="W600" s="33"/>
      <c r="X600" s="33"/>
      <c r="Y600" s="33"/>
      <c r="Z600" s="33"/>
      <c r="AA600" s="33"/>
      <c r="AB600" s="33"/>
    </row>
    <row r="601">
      <c r="A601" s="33"/>
      <c r="B601" s="33"/>
      <c r="C601" s="33"/>
      <c r="D601" s="33"/>
      <c r="E601" s="33"/>
      <c r="F601" s="33"/>
      <c r="G601" s="33"/>
      <c r="H601" s="33"/>
      <c r="I601" s="33"/>
      <c r="J601" s="33"/>
      <c r="K601" s="33"/>
      <c r="L601" s="33"/>
      <c r="M601" s="33"/>
      <c r="N601" s="563"/>
      <c r="O601" s="33"/>
      <c r="P601" s="33"/>
      <c r="Q601" s="33"/>
      <c r="R601" s="33"/>
      <c r="S601" s="33"/>
      <c r="T601" s="33"/>
      <c r="U601" s="33"/>
      <c r="V601" s="33"/>
      <c r="W601" s="33"/>
      <c r="X601" s="33"/>
      <c r="Y601" s="33"/>
      <c r="Z601" s="33"/>
      <c r="AA601" s="33"/>
      <c r="AB601" s="33"/>
    </row>
    <row r="602">
      <c r="A602" s="33"/>
      <c r="B602" s="33"/>
      <c r="C602" s="33"/>
      <c r="D602" s="33"/>
      <c r="E602" s="33"/>
      <c r="F602" s="33"/>
      <c r="G602" s="33"/>
      <c r="H602" s="33"/>
      <c r="I602" s="33"/>
      <c r="J602" s="33"/>
      <c r="K602" s="33"/>
      <c r="L602" s="33"/>
      <c r="M602" s="33"/>
      <c r="N602" s="563"/>
      <c r="O602" s="33"/>
      <c r="P602" s="33"/>
      <c r="Q602" s="33"/>
      <c r="R602" s="33"/>
      <c r="S602" s="33"/>
      <c r="T602" s="33"/>
      <c r="U602" s="33"/>
      <c r="V602" s="33"/>
      <c r="W602" s="33"/>
      <c r="X602" s="33"/>
      <c r="Y602" s="33"/>
      <c r="Z602" s="33"/>
      <c r="AA602" s="33"/>
      <c r="AB602" s="33"/>
    </row>
    <row r="603">
      <c r="A603" s="33"/>
      <c r="B603" s="33"/>
      <c r="C603" s="33"/>
      <c r="D603" s="33"/>
      <c r="E603" s="33"/>
      <c r="F603" s="33"/>
      <c r="G603" s="33"/>
      <c r="H603" s="33"/>
      <c r="I603" s="33"/>
      <c r="J603" s="33"/>
      <c r="K603" s="33"/>
      <c r="L603" s="33"/>
      <c r="M603" s="33"/>
      <c r="N603" s="563"/>
      <c r="O603" s="33"/>
      <c r="P603" s="33"/>
      <c r="Q603" s="33"/>
      <c r="R603" s="33"/>
      <c r="S603" s="33"/>
      <c r="T603" s="33"/>
      <c r="U603" s="33"/>
      <c r="V603" s="33"/>
      <c r="W603" s="33"/>
      <c r="X603" s="33"/>
      <c r="Y603" s="33"/>
      <c r="Z603" s="33"/>
      <c r="AA603" s="33"/>
      <c r="AB603" s="33"/>
    </row>
    <row r="604">
      <c r="A604" s="33"/>
      <c r="B604" s="33"/>
      <c r="C604" s="33"/>
      <c r="D604" s="33"/>
      <c r="E604" s="33"/>
      <c r="F604" s="33"/>
      <c r="G604" s="33"/>
      <c r="H604" s="33"/>
      <c r="I604" s="33"/>
      <c r="J604" s="33"/>
      <c r="K604" s="33"/>
      <c r="L604" s="33"/>
      <c r="M604" s="33"/>
      <c r="N604" s="563"/>
      <c r="O604" s="33"/>
      <c r="P604" s="33"/>
      <c r="Q604" s="33"/>
      <c r="R604" s="33"/>
      <c r="S604" s="33"/>
      <c r="T604" s="33"/>
      <c r="U604" s="33"/>
      <c r="V604" s="33"/>
      <c r="W604" s="33"/>
      <c r="X604" s="33"/>
      <c r="Y604" s="33"/>
      <c r="Z604" s="33"/>
      <c r="AA604" s="33"/>
      <c r="AB604" s="33"/>
    </row>
    <row r="605">
      <c r="A605" s="33"/>
      <c r="B605" s="33"/>
      <c r="C605" s="33"/>
      <c r="D605" s="33"/>
      <c r="E605" s="33"/>
      <c r="F605" s="33"/>
      <c r="G605" s="33"/>
      <c r="H605" s="33"/>
      <c r="I605" s="33"/>
      <c r="J605" s="33"/>
      <c r="K605" s="33"/>
      <c r="L605" s="33"/>
      <c r="M605" s="33"/>
      <c r="N605" s="563"/>
      <c r="O605" s="33"/>
      <c r="P605" s="33"/>
      <c r="Q605" s="33"/>
      <c r="R605" s="33"/>
      <c r="S605" s="33"/>
      <c r="T605" s="33"/>
      <c r="U605" s="33"/>
      <c r="V605" s="33"/>
      <c r="W605" s="33"/>
      <c r="X605" s="33"/>
      <c r="Y605" s="33"/>
      <c r="Z605" s="33"/>
      <c r="AA605" s="33"/>
      <c r="AB605" s="33"/>
    </row>
    <row r="606">
      <c r="A606" s="33"/>
      <c r="B606" s="33"/>
      <c r="C606" s="33"/>
      <c r="D606" s="33"/>
      <c r="E606" s="33"/>
      <c r="F606" s="33"/>
      <c r="G606" s="33"/>
      <c r="H606" s="33"/>
      <c r="I606" s="33"/>
      <c r="J606" s="33"/>
      <c r="K606" s="33"/>
      <c r="L606" s="33"/>
      <c r="M606" s="33"/>
      <c r="N606" s="563"/>
      <c r="O606" s="33"/>
      <c r="P606" s="33"/>
      <c r="Q606" s="33"/>
      <c r="R606" s="33"/>
      <c r="S606" s="33"/>
      <c r="T606" s="33"/>
      <c r="U606" s="33"/>
      <c r="V606" s="33"/>
      <c r="W606" s="33"/>
      <c r="X606" s="33"/>
      <c r="Y606" s="33"/>
      <c r="Z606" s="33"/>
      <c r="AA606" s="33"/>
      <c r="AB606" s="33"/>
    </row>
    <row r="607">
      <c r="A607" s="33"/>
      <c r="B607" s="33"/>
      <c r="C607" s="33"/>
      <c r="D607" s="33"/>
      <c r="E607" s="33"/>
      <c r="F607" s="33"/>
      <c r="G607" s="33"/>
      <c r="H607" s="33"/>
      <c r="I607" s="33"/>
      <c r="J607" s="33"/>
      <c r="K607" s="33"/>
      <c r="L607" s="33"/>
      <c r="M607" s="33"/>
      <c r="N607" s="563"/>
      <c r="O607" s="33"/>
      <c r="P607" s="33"/>
      <c r="Q607" s="33"/>
      <c r="R607" s="33"/>
      <c r="S607" s="33"/>
      <c r="T607" s="33"/>
      <c r="U607" s="33"/>
      <c r="V607" s="33"/>
      <c r="W607" s="33"/>
      <c r="X607" s="33"/>
      <c r="Y607" s="33"/>
      <c r="Z607" s="33"/>
      <c r="AA607" s="33"/>
      <c r="AB607" s="33"/>
    </row>
    <row r="608">
      <c r="A608" s="33"/>
      <c r="B608" s="33"/>
      <c r="C608" s="33"/>
      <c r="D608" s="33"/>
      <c r="E608" s="33"/>
      <c r="F608" s="33"/>
      <c r="G608" s="33"/>
      <c r="H608" s="33"/>
      <c r="I608" s="33"/>
      <c r="J608" s="33"/>
      <c r="K608" s="33"/>
      <c r="L608" s="33"/>
      <c r="M608" s="33"/>
      <c r="N608" s="563"/>
      <c r="O608" s="33"/>
      <c r="P608" s="33"/>
      <c r="Q608" s="33"/>
      <c r="R608" s="33"/>
      <c r="S608" s="33"/>
      <c r="T608" s="33"/>
      <c r="U608" s="33"/>
      <c r="V608" s="33"/>
      <c r="W608" s="33"/>
      <c r="X608" s="33"/>
      <c r="Y608" s="33"/>
      <c r="Z608" s="33"/>
      <c r="AA608" s="33"/>
      <c r="AB608" s="33"/>
    </row>
    <row r="609">
      <c r="A609" s="33"/>
      <c r="B609" s="33"/>
      <c r="C609" s="33"/>
      <c r="D609" s="33"/>
      <c r="E609" s="33"/>
      <c r="F609" s="33"/>
      <c r="G609" s="33"/>
      <c r="H609" s="33"/>
      <c r="I609" s="33"/>
      <c r="J609" s="33"/>
      <c r="K609" s="33"/>
      <c r="L609" s="33"/>
      <c r="M609" s="33"/>
      <c r="N609" s="563"/>
      <c r="O609" s="33"/>
      <c r="P609" s="33"/>
      <c r="Q609" s="33"/>
      <c r="R609" s="33"/>
      <c r="S609" s="33"/>
      <c r="T609" s="33"/>
      <c r="U609" s="33"/>
      <c r="V609" s="33"/>
      <c r="W609" s="33"/>
      <c r="X609" s="33"/>
      <c r="Y609" s="33"/>
      <c r="Z609" s="33"/>
      <c r="AA609" s="33"/>
      <c r="AB609" s="33"/>
    </row>
    <row r="610">
      <c r="A610" s="33"/>
      <c r="B610" s="33"/>
      <c r="C610" s="33"/>
      <c r="D610" s="33"/>
      <c r="E610" s="33"/>
      <c r="F610" s="33"/>
      <c r="G610" s="33"/>
      <c r="H610" s="33"/>
      <c r="I610" s="33"/>
      <c r="J610" s="33"/>
      <c r="K610" s="33"/>
      <c r="L610" s="33"/>
      <c r="M610" s="33"/>
      <c r="N610" s="563"/>
      <c r="O610" s="33"/>
      <c r="P610" s="33"/>
      <c r="Q610" s="33"/>
      <c r="R610" s="33"/>
      <c r="S610" s="33"/>
      <c r="T610" s="33"/>
      <c r="U610" s="33"/>
      <c r="V610" s="33"/>
      <c r="W610" s="33"/>
      <c r="X610" s="33"/>
      <c r="Y610" s="33"/>
      <c r="Z610" s="33"/>
      <c r="AA610" s="33"/>
      <c r="AB610" s="33"/>
    </row>
    <row r="611">
      <c r="A611" s="33"/>
      <c r="B611" s="33"/>
      <c r="C611" s="33"/>
      <c r="D611" s="33"/>
      <c r="E611" s="33"/>
      <c r="F611" s="33"/>
      <c r="G611" s="33"/>
      <c r="H611" s="33"/>
      <c r="I611" s="33"/>
      <c r="J611" s="33"/>
      <c r="K611" s="33"/>
      <c r="L611" s="33"/>
      <c r="M611" s="33"/>
      <c r="N611" s="563"/>
      <c r="O611" s="33"/>
      <c r="P611" s="33"/>
      <c r="Q611" s="33"/>
      <c r="R611" s="33"/>
      <c r="S611" s="33"/>
      <c r="T611" s="33"/>
      <c r="U611" s="33"/>
      <c r="V611" s="33"/>
      <c r="W611" s="33"/>
      <c r="X611" s="33"/>
      <c r="Y611" s="33"/>
      <c r="Z611" s="33"/>
      <c r="AA611" s="33"/>
      <c r="AB611" s="33"/>
    </row>
    <row r="612">
      <c r="A612" s="33"/>
      <c r="B612" s="33"/>
      <c r="C612" s="33"/>
      <c r="D612" s="33"/>
      <c r="E612" s="33"/>
      <c r="F612" s="33"/>
      <c r="G612" s="33"/>
      <c r="H612" s="33"/>
      <c r="I612" s="33"/>
      <c r="J612" s="33"/>
      <c r="K612" s="33"/>
      <c r="L612" s="33"/>
      <c r="M612" s="33"/>
      <c r="N612" s="563"/>
      <c r="O612" s="33"/>
      <c r="P612" s="33"/>
      <c r="Q612" s="33"/>
      <c r="R612" s="33"/>
      <c r="S612" s="33"/>
      <c r="T612" s="33"/>
      <c r="U612" s="33"/>
      <c r="V612" s="33"/>
      <c r="W612" s="33"/>
      <c r="X612" s="33"/>
      <c r="Y612" s="33"/>
      <c r="Z612" s="33"/>
      <c r="AA612" s="33"/>
      <c r="AB612" s="33"/>
    </row>
    <row r="613">
      <c r="A613" s="33"/>
      <c r="B613" s="33"/>
      <c r="C613" s="33"/>
      <c r="D613" s="33"/>
      <c r="E613" s="33"/>
      <c r="F613" s="33"/>
      <c r="G613" s="33"/>
      <c r="H613" s="33"/>
      <c r="I613" s="33"/>
      <c r="J613" s="33"/>
      <c r="K613" s="33"/>
      <c r="L613" s="33"/>
      <c r="M613" s="33"/>
      <c r="N613" s="563"/>
      <c r="O613" s="33"/>
      <c r="P613" s="33"/>
      <c r="Q613" s="33"/>
      <c r="R613" s="33"/>
      <c r="S613" s="33"/>
      <c r="T613" s="33"/>
      <c r="U613" s="33"/>
      <c r="V613" s="33"/>
      <c r="W613" s="33"/>
      <c r="X613" s="33"/>
      <c r="Y613" s="33"/>
      <c r="Z613" s="33"/>
      <c r="AA613" s="33"/>
      <c r="AB613" s="33"/>
    </row>
    <row r="614">
      <c r="A614" s="33"/>
      <c r="B614" s="33"/>
      <c r="C614" s="33"/>
      <c r="D614" s="33"/>
      <c r="E614" s="33"/>
      <c r="F614" s="33"/>
      <c r="G614" s="33"/>
      <c r="H614" s="33"/>
      <c r="I614" s="33"/>
      <c r="J614" s="33"/>
      <c r="K614" s="33"/>
      <c r="L614" s="33"/>
      <c r="M614" s="33"/>
      <c r="N614" s="563"/>
      <c r="O614" s="33"/>
      <c r="P614" s="33"/>
      <c r="Q614" s="33"/>
      <c r="R614" s="33"/>
      <c r="S614" s="33"/>
      <c r="T614" s="33"/>
      <c r="U614" s="33"/>
      <c r="V614" s="33"/>
      <c r="W614" s="33"/>
      <c r="X614" s="33"/>
      <c r="Y614" s="33"/>
      <c r="Z614" s="33"/>
      <c r="AA614" s="33"/>
      <c r="AB614" s="33"/>
    </row>
    <row r="615">
      <c r="A615" s="33"/>
      <c r="B615" s="33"/>
      <c r="C615" s="33"/>
      <c r="D615" s="33"/>
      <c r="E615" s="33"/>
      <c r="F615" s="33"/>
      <c r="G615" s="33"/>
      <c r="H615" s="33"/>
      <c r="I615" s="33"/>
      <c r="J615" s="33"/>
      <c r="K615" s="33"/>
      <c r="L615" s="33"/>
      <c r="M615" s="33"/>
      <c r="N615" s="563"/>
      <c r="O615" s="33"/>
      <c r="P615" s="33"/>
      <c r="Q615" s="33"/>
      <c r="R615" s="33"/>
      <c r="S615" s="33"/>
      <c r="T615" s="33"/>
      <c r="U615" s="33"/>
      <c r="V615" s="33"/>
      <c r="W615" s="33"/>
      <c r="X615" s="33"/>
      <c r="Y615" s="33"/>
      <c r="Z615" s="33"/>
      <c r="AA615" s="33"/>
      <c r="AB615" s="33"/>
    </row>
    <row r="616">
      <c r="A616" s="33"/>
      <c r="B616" s="33"/>
      <c r="C616" s="33"/>
      <c r="D616" s="33"/>
      <c r="E616" s="33"/>
      <c r="F616" s="33"/>
      <c r="G616" s="33"/>
      <c r="H616" s="33"/>
      <c r="I616" s="33"/>
      <c r="J616" s="33"/>
      <c r="K616" s="33"/>
      <c r="L616" s="33"/>
      <c r="M616" s="33"/>
      <c r="N616" s="563"/>
      <c r="O616" s="33"/>
      <c r="P616" s="33"/>
      <c r="Q616" s="33"/>
      <c r="R616" s="33"/>
      <c r="S616" s="33"/>
      <c r="T616" s="33"/>
      <c r="U616" s="33"/>
      <c r="V616" s="33"/>
      <c r="W616" s="33"/>
      <c r="X616" s="33"/>
      <c r="Y616" s="33"/>
      <c r="Z616" s="33"/>
      <c r="AA616" s="33"/>
      <c r="AB616" s="33"/>
    </row>
    <row r="617">
      <c r="A617" s="33"/>
      <c r="B617" s="33"/>
      <c r="C617" s="33"/>
      <c r="D617" s="33"/>
      <c r="E617" s="33"/>
      <c r="F617" s="33"/>
      <c r="G617" s="33"/>
      <c r="H617" s="33"/>
      <c r="I617" s="33"/>
      <c r="J617" s="33"/>
      <c r="K617" s="33"/>
      <c r="L617" s="33"/>
      <c r="M617" s="33"/>
      <c r="N617" s="563"/>
      <c r="O617" s="33"/>
      <c r="P617" s="33"/>
      <c r="Q617" s="33"/>
      <c r="R617" s="33"/>
      <c r="S617" s="33"/>
      <c r="T617" s="33"/>
      <c r="U617" s="33"/>
      <c r="V617" s="33"/>
      <c r="W617" s="33"/>
      <c r="X617" s="33"/>
      <c r="Y617" s="33"/>
      <c r="Z617" s="33"/>
      <c r="AA617" s="33"/>
      <c r="AB617" s="33"/>
    </row>
    <row r="618">
      <c r="A618" s="33"/>
      <c r="B618" s="33"/>
      <c r="C618" s="33"/>
      <c r="D618" s="33"/>
      <c r="E618" s="33"/>
      <c r="F618" s="33"/>
      <c r="G618" s="33"/>
      <c r="H618" s="33"/>
      <c r="I618" s="33"/>
      <c r="J618" s="33"/>
      <c r="K618" s="33"/>
      <c r="L618" s="33"/>
      <c r="M618" s="33"/>
      <c r="N618" s="563"/>
      <c r="O618" s="33"/>
      <c r="P618" s="33"/>
      <c r="Q618" s="33"/>
      <c r="R618" s="33"/>
      <c r="S618" s="33"/>
      <c r="T618" s="33"/>
      <c r="U618" s="33"/>
      <c r="V618" s="33"/>
      <c r="W618" s="33"/>
      <c r="X618" s="33"/>
      <c r="Y618" s="33"/>
      <c r="Z618" s="33"/>
      <c r="AA618" s="33"/>
      <c r="AB618" s="33"/>
    </row>
    <row r="619">
      <c r="A619" s="33"/>
      <c r="B619" s="33"/>
      <c r="C619" s="33"/>
      <c r="D619" s="33"/>
      <c r="E619" s="33"/>
      <c r="F619" s="33"/>
      <c r="G619" s="33"/>
      <c r="H619" s="33"/>
      <c r="I619" s="33"/>
      <c r="J619" s="33"/>
      <c r="K619" s="33"/>
      <c r="L619" s="33"/>
      <c r="M619" s="33"/>
      <c r="N619" s="563"/>
      <c r="O619" s="33"/>
      <c r="P619" s="33"/>
      <c r="Q619" s="33"/>
      <c r="R619" s="33"/>
      <c r="S619" s="33"/>
      <c r="T619" s="33"/>
      <c r="U619" s="33"/>
      <c r="V619" s="33"/>
      <c r="W619" s="33"/>
      <c r="X619" s="33"/>
      <c r="Y619" s="33"/>
      <c r="Z619" s="33"/>
      <c r="AA619" s="33"/>
      <c r="AB619" s="33"/>
    </row>
    <row r="620">
      <c r="A620" s="33"/>
      <c r="B620" s="33"/>
      <c r="C620" s="33"/>
      <c r="D620" s="33"/>
      <c r="E620" s="33"/>
      <c r="F620" s="33"/>
      <c r="G620" s="33"/>
      <c r="H620" s="33"/>
      <c r="I620" s="33"/>
      <c r="J620" s="33"/>
      <c r="K620" s="33"/>
      <c r="L620" s="33"/>
      <c r="M620" s="33"/>
      <c r="N620" s="563"/>
      <c r="O620" s="33"/>
      <c r="P620" s="33"/>
      <c r="Q620" s="33"/>
      <c r="R620" s="33"/>
      <c r="S620" s="33"/>
      <c r="T620" s="33"/>
      <c r="U620" s="33"/>
      <c r="V620" s="33"/>
      <c r="W620" s="33"/>
      <c r="X620" s="33"/>
      <c r="Y620" s="33"/>
      <c r="Z620" s="33"/>
      <c r="AA620" s="33"/>
      <c r="AB620" s="33"/>
    </row>
    <row r="621">
      <c r="A621" s="33"/>
      <c r="B621" s="33"/>
      <c r="C621" s="33"/>
      <c r="D621" s="33"/>
      <c r="E621" s="33"/>
      <c r="F621" s="33"/>
      <c r="G621" s="33"/>
      <c r="H621" s="33"/>
      <c r="I621" s="33"/>
      <c r="J621" s="33"/>
      <c r="K621" s="33"/>
      <c r="L621" s="33"/>
      <c r="M621" s="33"/>
      <c r="N621" s="563"/>
      <c r="O621" s="33"/>
      <c r="P621" s="33"/>
      <c r="Q621" s="33"/>
      <c r="R621" s="33"/>
      <c r="S621" s="33"/>
      <c r="T621" s="33"/>
      <c r="U621" s="33"/>
      <c r="V621" s="33"/>
      <c r="W621" s="33"/>
      <c r="X621" s="33"/>
      <c r="Y621" s="33"/>
      <c r="Z621" s="33"/>
      <c r="AA621" s="33"/>
      <c r="AB621" s="33"/>
    </row>
    <row r="622">
      <c r="A622" s="33"/>
      <c r="B622" s="33"/>
      <c r="C622" s="33"/>
      <c r="D622" s="33"/>
      <c r="E622" s="33"/>
      <c r="F622" s="33"/>
      <c r="G622" s="33"/>
      <c r="H622" s="33"/>
      <c r="I622" s="33"/>
      <c r="J622" s="33"/>
      <c r="K622" s="33"/>
      <c r="L622" s="33"/>
      <c r="M622" s="33"/>
      <c r="N622" s="563"/>
      <c r="O622" s="33"/>
      <c r="P622" s="33"/>
      <c r="Q622" s="33"/>
      <c r="R622" s="33"/>
      <c r="S622" s="33"/>
      <c r="T622" s="33"/>
      <c r="U622" s="33"/>
      <c r="V622" s="33"/>
      <c r="W622" s="33"/>
      <c r="X622" s="33"/>
      <c r="Y622" s="33"/>
      <c r="Z622" s="33"/>
      <c r="AA622" s="33"/>
      <c r="AB622" s="33"/>
    </row>
    <row r="623">
      <c r="A623" s="33"/>
      <c r="B623" s="33"/>
      <c r="C623" s="33"/>
      <c r="D623" s="33"/>
      <c r="E623" s="33"/>
      <c r="F623" s="33"/>
      <c r="G623" s="33"/>
      <c r="H623" s="33"/>
      <c r="I623" s="33"/>
      <c r="J623" s="33"/>
      <c r="K623" s="33"/>
      <c r="L623" s="33"/>
      <c r="M623" s="33"/>
      <c r="N623" s="563"/>
      <c r="O623" s="33"/>
      <c r="P623" s="33"/>
      <c r="Q623" s="33"/>
      <c r="R623" s="33"/>
      <c r="S623" s="33"/>
      <c r="T623" s="33"/>
      <c r="U623" s="33"/>
      <c r="V623" s="33"/>
      <c r="W623" s="33"/>
      <c r="X623" s="33"/>
      <c r="Y623" s="33"/>
      <c r="Z623" s="33"/>
      <c r="AA623" s="33"/>
      <c r="AB623" s="33"/>
    </row>
    <row r="624">
      <c r="A624" s="33"/>
      <c r="B624" s="33"/>
      <c r="C624" s="33"/>
      <c r="D624" s="33"/>
      <c r="E624" s="33"/>
      <c r="F624" s="33"/>
      <c r="G624" s="33"/>
      <c r="H624" s="33"/>
      <c r="I624" s="33"/>
      <c r="J624" s="33"/>
      <c r="K624" s="33"/>
      <c r="L624" s="33"/>
      <c r="M624" s="33"/>
      <c r="N624" s="563"/>
      <c r="O624" s="33"/>
      <c r="P624" s="33"/>
      <c r="Q624" s="33"/>
      <c r="R624" s="33"/>
      <c r="S624" s="33"/>
      <c r="T624" s="33"/>
      <c r="U624" s="33"/>
      <c r="V624" s="33"/>
      <c r="W624" s="33"/>
      <c r="X624" s="33"/>
      <c r="Y624" s="33"/>
      <c r="Z624" s="33"/>
      <c r="AA624" s="33"/>
      <c r="AB624" s="33"/>
    </row>
    <row r="625">
      <c r="A625" s="33"/>
      <c r="B625" s="33"/>
      <c r="C625" s="33"/>
      <c r="D625" s="33"/>
      <c r="E625" s="33"/>
      <c r="F625" s="33"/>
      <c r="G625" s="33"/>
      <c r="H625" s="33"/>
      <c r="I625" s="33"/>
      <c r="J625" s="33"/>
      <c r="K625" s="33"/>
      <c r="L625" s="33"/>
      <c r="M625" s="33"/>
      <c r="N625" s="563"/>
      <c r="O625" s="33"/>
      <c r="P625" s="33"/>
      <c r="Q625" s="33"/>
      <c r="R625" s="33"/>
      <c r="S625" s="33"/>
      <c r="T625" s="33"/>
      <c r="U625" s="33"/>
      <c r="V625" s="33"/>
      <c r="W625" s="33"/>
      <c r="X625" s="33"/>
      <c r="Y625" s="33"/>
      <c r="Z625" s="33"/>
      <c r="AA625" s="33"/>
      <c r="AB625" s="33"/>
    </row>
    <row r="626">
      <c r="A626" s="33"/>
      <c r="B626" s="33"/>
      <c r="C626" s="33"/>
      <c r="D626" s="33"/>
      <c r="E626" s="33"/>
      <c r="F626" s="33"/>
      <c r="G626" s="33"/>
      <c r="H626" s="33"/>
      <c r="I626" s="33"/>
      <c r="J626" s="33"/>
      <c r="K626" s="33"/>
      <c r="L626" s="33"/>
      <c r="M626" s="33"/>
      <c r="N626" s="563"/>
      <c r="O626" s="33"/>
      <c r="P626" s="33"/>
      <c r="Q626" s="33"/>
      <c r="R626" s="33"/>
      <c r="S626" s="33"/>
      <c r="T626" s="33"/>
      <c r="U626" s="33"/>
      <c r="V626" s="33"/>
      <c r="W626" s="33"/>
      <c r="X626" s="33"/>
      <c r="Y626" s="33"/>
      <c r="Z626" s="33"/>
      <c r="AA626" s="33"/>
      <c r="AB626" s="33"/>
    </row>
    <row r="627">
      <c r="A627" s="33"/>
      <c r="B627" s="33"/>
      <c r="C627" s="33"/>
      <c r="D627" s="33"/>
      <c r="E627" s="33"/>
      <c r="F627" s="33"/>
      <c r="G627" s="33"/>
      <c r="H627" s="33"/>
      <c r="I627" s="33"/>
      <c r="J627" s="33"/>
      <c r="K627" s="33"/>
      <c r="L627" s="33"/>
      <c r="M627" s="33"/>
      <c r="N627" s="563"/>
      <c r="O627" s="33"/>
      <c r="P627" s="33"/>
      <c r="Q627" s="33"/>
      <c r="R627" s="33"/>
      <c r="S627" s="33"/>
      <c r="T627" s="33"/>
      <c r="U627" s="33"/>
      <c r="V627" s="33"/>
      <c r="W627" s="33"/>
      <c r="X627" s="33"/>
      <c r="Y627" s="33"/>
      <c r="Z627" s="33"/>
      <c r="AA627" s="33"/>
      <c r="AB627" s="33"/>
    </row>
    <row r="628">
      <c r="A628" s="33"/>
      <c r="B628" s="33"/>
      <c r="C628" s="33"/>
      <c r="D628" s="33"/>
      <c r="E628" s="33"/>
      <c r="F628" s="33"/>
      <c r="G628" s="33"/>
      <c r="H628" s="33"/>
      <c r="I628" s="33"/>
      <c r="J628" s="33"/>
      <c r="K628" s="33"/>
      <c r="L628" s="33"/>
      <c r="M628" s="33"/>
      <c r="N628" s="563"/>
      <c r="O628" s="33"/>
      <c r="P628" s="33"/>
      <c r="Q628" s="33"/>
      <c r="R628" s="33"/>
      <c r="S628" s="33"/>
      <c r="T628" s="33"/>
      <c r="U628" s="33"/>
      <c r="V628" s="33"/>
      <c r="W628" s="33"/>
      <c r="X628" s="33"/>
      <c r="Y628" s="33"/>
      <c r="Z628" s="33"/>
      <c r="AA628" s="33"/>
      <c r="AB628" s="33"/>
    </row>
    <row r="629">
      <c r="A629" s="33"/>
      <c r="B629" s="33"/>
      <c r="C629" s="33"/>
      <c r="D629" s="33"/>
      <c r="E629" s="33"/>
      <c r="F629" s="33"/>
      <c r="G629" s="33"/>
      <c r="H629" s="33"/>
      <c r="I629" s="33"/>
      <c r="J629" s="33"/>
      <c r="K629" s="33"/>
      <c r="L629" s="33"/>
      <c r="M629" s="33"/>
      <c r="N629" s="563"/>
      <c r="O629" s="33"/>
      <c r="P629" s="33"/>
      <c r="Q629" s="33"/>
      <c r="R629" s="33"/>
      <c r="S629" s="33"/>
      <c r="T629" s="33"/>
      <c r="U629" s="33"/>
      <c r="V629" s="33"/>
      <c r="W629" s="33"/>
      <c r="X629" s="33"/>
      <c r="Y629" s="33"/>
      <c r="Z629" s="33"/>
      <c r="AA629" s="33"/>
      <c r="AB629" s="33"/>
    </row>
    <row r="630">
      <c r="A630" s="33"/>
      <c r="B630" s="33"/>
      <c r="C630" s="33"/>
      <c r="D630" s="33"/>
      <c r="E630" s="33"/>
      <c r="F630" s="33"/>
      <c r="G630" s="33"/>
      <c r="H630" s="33"/>
      <c r="I630" s="33"/>
      <c r="J630" s="33"/>
      <c r="K630" s="33"/>
      <c r="L630" s="33"/>
      <c r="M630" s="33"/>
      <c r="N630" s="563"/>
      <c r="O630" s="33"/>
      <c r="P630" s="33"/>
      <c r="Q630" s="33"/>
      <c r="R630" s="33"/>
      <c r="S630" s="33"/>
      <c r="T630" s="33"/>
      <c r="U630" s="33"/>
      <c r="V630" s="33"/>
      <c r="W630" s="33"/>
      <c r="X630" s="33"/>
      <c r="Y630" s="33"/>
      <c r="Z630" s="33"/>
      <c r="AA630" s="33"/>
      <c r="AB630" s="33"/>
    </row>
    <row r="631">
      <c r="A631" s="33"/>
      <c r="B631" s="33"/>
      <c r="C631" s="33"/>
      <c r="D631" s="33"/>
      <c r="E631" s="33"/>
      <c r="F631" s="33"/>
      <c r="G631" s="33"/>
      <c r="H631" s="33"/>
      <c r="I631" s="33"/>
      <c r="J631" s="33"/>
      <c r="K631" s="33"/>
      <c r="L631" s="33"/>
      <c r="M631" s="33"/>
      <c r="N631" s="563"/>
      <c r="O631" s="33"/>
      <c r="P631" s="33"/>
      <c r="Q631" s="33"/>
      <c r="R631" s="33"/>
      <c r="S631" s="33"/>
      <c r="T631" s="33"/>
      <c r="U631" s="33"/>
      <c r="V631" s="33"/>
      <c r="W631" s="33"/>
      <c r="X631" s="33"/>
      <c r="Y631" s="33"/>
      <c r="Z631" s="33"/>
      <c r="AA631" s="33"/>
      <c r="AB631" s="33"/>
    </row>
    <row r="632">
      <c r="A632" s="33"/>
      <c r="B632" s="33"/>
      <c r="C632" s="33"/>
      <c r="D632" s="33"/>
      <c r="E632" s="33"/>
      <c r="F632" s="33"/>
      <c r="G632" s="33"/>
      <c r="H632" s="33"/>
      <c r="I632" s="33"/>
      <c r="J632" s="33"/>
      <c r="K632" s="33"/>
      <c r="L632" s="33"/>
      <c r="M632" s="33"/>
      <c r="N632" s="563"/>
      <c r="O632" s="33"/>
      <c r="P632" s="33"/>
      <c r="Q632" s="33"/>
      <c r="R632" s="33"/>
      <c r="S632" s="33"/>
      <c r="T632" s="33"/>
      <c r="U632" s="33"/>
      <c r="V632" s="33"/>
      <c r="W632" s="33"/>
      <c r="X632" s="33"/>
      <c r="Y632" s="33"/>
      <c r="Z632" s="33"/>
      <c r="AA632" s="33"/>
      <c r="AB632" s="33"/>
    </row>
    <row r="633">
      <c r="A633" s="33"/>
      <c r="B633" s="33"/>
      <c r="C633" s="33"/>
      <c r="D633" s="33"/>
      <c r="E633" s="33"/>
      <c r="F633" s="33"/>
      <c r="G633" s="33"/>
      <c r="H633" s="33"/>
      <c r="I633" s="33"/>
      <c r="J633" s="33"/>
      <c r="K633" s="33"/>
      <c r="L633" s="33"/>
      <c r="M633" s="33"/>
      <c r="N633" s="563"/>
      <c r="O633" s="33"/>
      <c r="P633" s="33"/>
      <c r="Q633" s="33"/>
      <c r="R633" s="33"/>
      <c r="S633" s="33"/>
      <c r="T633" s="33"/>
      <c r="U633" s="33"/>
      <c r="V633" s="33"/>
      <c r="W633" s="33"/>
      <c r="X633" s="33"/>
      <c r="Y633" s="33"/>
      <c r="Z633" s="33"/>
      <c r="AA633" s="33"/>
      <c r="AB633" s="33"/>
    </row>
    <row r="634">
      <c r="A634" s="33"/>
      <c r="B634" s="33"/>
      <c r="C634" s="33"/>
      <c r="D634" s="33"/>
      <c r="E634" s="33"/>
      <c r="F634" s="33"/>
      <c r="G634" s="33"/>
      <c r="H634" s="33"/>
      <c r="I634" s="33"/>
      <c r="J634" s="33"/>
      <c r="K634" s="33"/>
      <c r="L634" s="33"/>
      <c r="M634" s="33"/>
      <c r="N634" s="563"/>
      <c r="O634" s="33"/>
      <c r="P634" s="33"/>
      <c r="Q634" s="33"/>
      <c r="R634" s="33"/>
      <c r="S634" s="33"/>
      <c r="T634" s="33"/>
      <c r="U634" s="33"/>
      <c r="V634" s="33"/>
      <c r="W634" s="33"/>
      <c r="X634" s="33"/>
      <c r="Y634" s="33"/>
      <c r="Z634" s="33"/>
      <c r="AA634" s="33"/>
      <c r="AB634" s="33"/>
    </row>
    <row r="635">
      <c r="A635" s="33"/>
      <c r="B635" s="33"/>
      <c r="C635" s="33"/>
      <c r="D635" s="33"/>
      <c r="E635" s="33"/>
      <c r="F635" s="33"/>
      <c r="G635" s="33"/>
      <c r="H635" s="33"/>
      <c r="I635" s="33"/>
      <c r="J635" s="33"/>
      <c r="K635" s="33"/>
      <c r="L635" s="33"/>
      <c r="M635" s="33"/>
      <c r="N635" s="563"/>
      <c r="O635" s="33"/>
      <c r="P635" s="33"/>
      <c r="Q635" s="33"/>
      <c r="R635" s="33"/>
      <c r="S635" s="33"/>
      <c r="T635" s="33"/>
      <c r="U635" s="33"/>
      <c r="V635" s="33"/>
      <c r="W635" s="33"/>
      <c r="X635" s="33"/>
      <c r="Y635" s="33"/>
      <c r="Z635" s="33"/>
      <c r="AA635" s="33"/>
      <c r="AB635" s="33"/>
    </row>
    <row r="636">
      <c r="A636" s="33"/>
      <c r="B636" s="33"/>
      <c r="C636" s="33"/>
      <c r="D636" s="33"/>
      <c r="E636" s="33"/>
      <c r="F636" s="33"/>
      <c r="G636" s="33"/>
      <c r="H636" s="33"/>
      <c r="I636" s="33"/>
      <c r="J636" s="33"/>
      <c r="K636" s="33"/>
      <c r="L636" s="33"/>
      <c r="M636" s="33"/>
      <c r="N636" s="563"/>
      <c r="O636" s="33"/>
      <c r="P636" s="33"/>
      <c r="Q636" s="33"/>
      <c r="R636" s="33"/>
      <c r="S636" s="33"/>
      <c r="T636" s="33"/>
      <c r="U636" s="33"/>
      <c r="V636" s="33"/>
      <c r="W636" s="33"/>
      <c r="X636" s="33"/>
      <c r="Y636" s="33"/>
      <c r="Z636" s="33"/>
      <c r="AA636" s="33"/>
      <c r="AB636" s="33"/>
    </row>
    <row r="637">
      <c r="A637" s="33"/>
      <c r="B637" s="33"/>
      <c r="C637" s="33"/>
      <c r="D637" s="33"/>
      <c r="E637" s="33"/>
      <c r="F637" s="33"/>
      <c r="G637" s="33"/>
      <c r="H637" s="33"/>
      <c r="I637" s="33"/>
      <c r="J637" s="33"/>
      <c r="K637" s="33"/>
      <c r="L637" s="33"/>
      <c r="M637" s="33"/>
      <c r="N637" s="563"/>
      <c r="O637" s="33"/>
      <c r="P637" s="33"/>
      <c r="Q637" s="33"/>
      <c r="R637" s="33"/>
      <c r="S637" s="33"/>
      <c r="T637" s="33"/>
      <c r="U637" s="33"/>
      <c r="V637" s="33"/>
      <c r="W637" s="33"/>
      <c r="X637" s="33"/>
      <c r="Y637" s="33"/>
      <c r="Z637" s="33"/>
      <c r="AA637" s="33"/>
      <c r="AB637" s="33"/>
    </row>
    <row r="638">
      <c r="A638" s="33"/>
      <c r="B638" s="33"/>
      <c r="C638" s="33"/>
      <c r="D638" s="33"/>
      <c r="E638" s="33"/>
      <c r="F638" s="33"/>
      <c r="G638" s="33"/>
      <c r="H638" s="33"/>
      <c r="I638" s="33"/>
      <c r="J638" s="33"/>
      <c r="K638" s="33"/>
      <c r="L638" s="33"/>
      <c r="M638" s="33"/>
      <c r="N638" s="563"/>
      <c r="O638" s="33"/>
      <c r="P638" s="33"/>
      <c r="Q638" s="33"/>
      <c r="R638" s="33"/>
      <c r="S638" s="33"/>
      <c r="T638" s="33"/>
      <c r="U638" s="33"/>
      <c r="V638" s="33"/>
      <c r="W638" s="33"/>
      <c r="X638" s="33"/>
      <c r="Y638" s="33"/>
      <c r="Z638" s="33"/>
      <c r="AA638" s="33"/>
      <c r="AB638" s="33"/>
    </row>
    <row r="639">
      <c r="A639" s="33"/>
      <c r="B639" s="33"/>
      <c r="C639" s="33"/>
      <c r="D639" s="33"/>
      <c r="E639" s="33"/>
      <c r="F639" s="33"/>
      <c r="G639" s="33"/>
      <c r="H639" s="33"/>
      <c r="I639" s="33"/>
      <c r="J639" s="33"/>
      <c r="K639" s="33"/>
      <c r="L639" s="33"/>
      <c r="M639" s="33"/>
      <c r="N639" s="563"/>
      <c r="O639" s="33"/>
      <c r="P639" s="33"/>
      <c r="Q639" s="33"/>
      <c r="R639" s="33"/>
      <c r="S639" s="33"/>
      <c r="T639" s="33"/>
      <c r="U639" s="33"/>
      <c r="V639" s="33"/>
      <c r="W639" s="33"/>
      <c r="X639" s="33"/>
      <c r="Y639" s="33"/>
      <c r="Z639" s="33"/>
      <c r="AA639" s="33"/>
      <c r="AB639" s="33"/>
    </row>
    <row r="640">
      <c r="A640" s="33"/>
      <c r="B640" s="33"/>
      <c r="C640" s="33"/>
      <c r="D640" s="33"/>
      <c r="E640" s="33"/>
      <c r="F640" s="33"/>
      <c r="G640" s="33"/>
      <c r="H640" s="33"/>
      <c r="I640" s="33"/>
      <c r="J640" s="33"/>
      <c r="K640" s="33"/>
      <c r="L640" s="33"/>
      <c r="M640" s="33"/>
      <c r="N640" s="563"/>
      <c r="O640" s="33"/>
      <c r="P640" s="33"/>
      <c r="Q640" s="33"/>
      <c r="R640" s="33"/>
      <c r="S640" s="33"/>
      <c r="T640" s="33"/>
      <c r="U640" s="33"/>
      <c r="V640" s="33"/>
      <c r="W640" s="33"/>
      <c r="X640" s="33"/>
      <c r="Y640" s="33"/>
      <c r="Z640" s="33"/>
      <c r="AA640" s="33"/>
      <c r="AB640" s="33"/>
    </row>
    <row r="641">
      <c r="A641" s="33"/>
      <c r="B641" s="33"/>
      <c r="C641" s="33"/>
      <c r="D641" s="33"/>
      <c r="E641" s="33"/>
      <c r="F641" s="33"/>
      <c r="G641" s="33"/>
      <c r="H641" s="33"/>
      <c r="I641" s="33"/>
      <c r="J641" s="33"/>
      <c r="K641" s="33"/>
      <c r="L641" s="33"/>
      <c r="M641" s="33"/>
      <c r="N641" s="563"/>
      <c r="O641" s="33"/>
      <c r="P641" s="33"/>
      <c r="Q641" s="33"/>
      <c r="R641" s="33"/>
      <c r="S641" s="33"/>
      <c r="T641" s="33"/>
      <c r="U641" s="33"/>
      <c r="V641" s="33"/>
      <c r="W641" s="33"/>
      <c r="X641" s="33"/>
      <c r="Y641" s="33"/>
      <c r="Z641" s="33"/>
      <c r="AA641" s="33"/>
      <c r="AB641" s="33"/>
    </row>
    <row r="642">
      <c r="A642" s="33"/>
      <c r="B642" s="33"/>
      <c r="C642" s="33"/>
      <c r="D642" s="33"/>
      <c r="E642" s="33"/>
      <c r="F642" s="33"/>
      <c r="G642" s="33"/>
      <c r="H642" s="33"/>
      <c r="I642" s="33"/>
      <c r="J642" s="33"/>
      <c r="K642" s="33"/>
      <c r="L642" s="33"/>
      <c r="M642" s="33"/>
      <c r="N642" s="563"/>
      <c r="O642" s="33"/>
      <c r="P642" s="33"/>
      <c r="Q642" s="33"/>
      <c r="R642" s="33"/>
      <c r="S642" s="33"/>
      <c r="T642" s="33"/>
      <c r="U642" s="33"/>
      <c r="V642" s="33"/>
      <c r="W642" s="33"/>
      <c r="X642" s="33"/>
      <c r="Y642" s="33"/>
      <c r="Z642" s="33"/>
      <c r="AA642" s="33"/>
      <c r="AB642" s="33"/>
    </row>
    <row r="643">
      <c r="A643" s="33"/>
      <c r="B643" s="33"/>
      <c r="C643" s="33"/>
      <c r="D643" s="33"/>
      <c r="E643" s="33"/>
      <c r="F643" s="33"/>
      <c r="G643" s="33"/>
      <c r="H643" s="33"/>
      <c r="I643" s="33"/>
      <c r="J643" s="33"/>
      <c r="K643" s="33"/>
      <c r="L643" s="33"/>
      <c r="M643" s="33"/>
      <c r="N643" s="563"/>
      <c r="O643" s="33"/>
      <c r="P643" s="33"/>
      <c r="Q643" s="33"/>
      <c r="R643" s="33"/>
      <c r="S643" s="33"/>
      <c r="T643" s="33"/>
      <c r="U643" s="33"/>
      <c r="V643" s="33"/>
      <c r="W643" s="33"/>
      <c r="X643" s="33"/>
      <c r="Y643" s="33"/>
      <c r="Z643" s="33"/>
      <c r="AA643" s="33"/>
      <c r="AB643" s="33"/>
    </row>
    <row r="644">
      <c r="A644" s="33"/>
      <c r="B644" s="33"/>
      <c r="C644" s="33"/>
      <c r="D644" s="33"/>
      <c r="E644" s="33"/>
      <c r="F644" s="33"/>
      <c r="G644" s="33"/>
      <c r="H644" s="33"/>
      <c r="I644" s="33"/>
      <c r="J644" s="33"/>
      <c r="K644" s="33"/>
      <c r="L644" s="33"/>
      <c r="M644" s="33"/>
      <c r="N644" s="563"/>
      <c r="O644" s="33"/>
      <c r="P644" s="33"/>
      <c r="Q644" s="33"/>
      <c r="R644" s="33"/>
      <c r="S644" s="33"/>
      <c r="T644" s="33"/>
      <c r="U644" s="33"/>
      <c r="V644" s="33"/>
      <c r="W644" s="33"/>
      <c r="X644" s="33"/>
      <c r="Y644" s="33"/>
      <c r="Z644" s="33"/>
      <c r="AA644" s="33"/>
      <c r="AB644" s="33"/>
    </row>
    <row r="645">
      <c r="A645" s="33"/>
      <c r="B645" s="33"/>
      <c r="C645" s="33"/>
      <c r="D645" s="33"/>
      <c r="E645" s="33"/>
      <c r="F645" s="33"/>
      <c r="G645" s="33"/>
      <c r="H645" s="33"/>
      <c r="I645" s="33"/>
      <c r="J645" s="33"/>
      <c r="K645" s="33"/>
      <c r="L645" s="33"/>
      <c r="M645" s="33"/>
      <c r="N645" s="563"/>
      <c r="O645" s="33"/>
      <c r="P645" s="33"/>
      <c r="Q645" s="33"/>
      <c r="R645" s="33"/>
      <c r="S645" s="33"/>
      <c r="T645" s="33"/>
      <c r="U645" s="33"/>
      <c r="V645" s="33"/>
      <c r="W645" s="33"/>
      <c r="X645" s="33"/>
      <c r="Y645" s="33"/>
      <c r="Z645" s="33"/>
      <c r="AA645" s="33"/>
      <c r="AB645" s="33"/>
    </row>
    <row r="646">
      <c r="A646" s="33"/>
      <c r="B646" s="33"/>
      <c r="C646" s="33"/>
      <c r="D646" s="33"/>
      <c r="E646" s="33"/>
      <c r="F646" s="33"/>
      <c r="G646" s="33"/>
      <c r="H646" s="33"/>
      <c r="I646" s="33"/>
      <c r="J646" s="33"/>
      <c r="K646" s="33"/>
      <c r="L646" s="33"/>
      <c r="M646" s="33"/>
      <c r="N646" s="563"/>
      <c r="O646" s="33"/>
      <c r="P646" s="33"/>
      <c r="Q646" s="33"/>
      <c r="R646" s="33"/>
      <c r="S646" s="33"/>
      <c r="T646" s="33"/>
      <c r="U646" s="33"/>
      <c r="V646" s="33"/>
      <c r="W646" s="33"/>
      <c r="X646" s="33"/>
      <c r="Y646" s="33"/>
      <c r="Z646" s="33"/>
      <c r="AA646" s="33"/>
      <c r="AB646" s="33"/>
    </row>
    <row r="647">
      <c r="A647" s="33"/>
      <c r="B647" s="33"/>
      <c r="C647" s="33"/>
      <c r="D647" s="33"/>
      <c r="E647" s="33"/>
      <c r="F647" s="33"/>
      <c r="G647" s="33"/>
      <c r="H647" s="33"/>
      <c r="I647" s="33"/>
      <c r="J647" s="33"/>
      <c r="K647" s="33"/>
      <c r="L647" s="33"/>
      <c r="M647" s="33"/>
      <c r="N647" s="563"/>
      <c r="O647" s="33"/>
      <c r="P647" s="33"/>
      <c r="Q647" s="33"/>
      <c r="R647" s="33"/>
      <c r="S647" s="33"/>
      <c r="T647" s="33"/>
      <c r="U647" s="33"/>
      <c r="V647" s="33"/>
      <c r="W647" s="33"/>
      <c r="X647" s="33"/>
      <c r="Y647" s="33"/>
      <c r="Z647" s="33"/>
      <c r="AA647" s="33"/>
      <c r="AB647" s="33"/>
    </row>
    <row r="648">
      <c r="A648" s="33"/>
      <c r="B648" s="33"/>
      <c r="C648" s="33"/>
      <c r="D648" s="33"/>
      <c r="E648" s="33"/>
      <c r="F648" s="33"/>
      <c r="G648" s="33"/>
      <c r="H648" s="33"/>
      <c r="I648" s="33"/>
      <c r="J648" s="33"/>
      <c r="K648" s="33"/>
      <c r="L648" s="33"/>
      <c r="M648" s="33"/>
      <c r="N648" s="563"/>
      <c r="O648" s="33"/>
      <c r="P648" s="33"/>
      <c r="Q648" s="33"/>
      <c r="R648" s="33"/>
      <c r="S648" s="33"/>
      <c r="T648" s="33"/>
      <c r="U648" s="33"/>
      <c r="V648" s="33"/>
      <c r="W648" s="33"/>
      <c r="X648" s="33"/>
      <c r="Y648" s="33"/>
      <c r="Z648" s="33"/>
      <c r="AA648" s="33"/>
      <c r="AB648" s="33"/>
    </row>
    <row r="649">
      <c r="A649" s="33"/>
      <c r="B649" s="33"/>
      <c r="C649" s="33"/>
      <c r="D649" s="33"/>
      <c r="E649" s="33"/>
      <c r="F649" s="33"/>
      <c r="G649" s="33"/>
      <c r="H649" s="33"/>
      <c r="I649" s="33"/>
      <c r="J649" s="33"/>
      <c r="K649" s="33"/>
      <c r="L649" s="33"/>
      <c r="M649" s="33"/>
      <c r="N649" s="563"/>
      <c r="O649" s="33"/>
      <c r="P649" s="33"/>
      <c r="Q649" s="33"/>
      <c r="R649" s="33"/>
      <c r="S649" s="33"/>
      <c r="T649" s="33"/>
      <c r="U649" s="33"/>
      <c r="V649" s="33"/>
      <c r="W649" s="33"/>
      <c r="X649" s="33"/>
      <c r="Y649" s="33"/>
      <c r="Z649" s="33"/>
      <c r="AA649" s="33"/>
      <c r="AB649" s="33"/>
    </row>
    <row r="650">
      <c r="A650" s="33"/>
      <c r="B650" s="33"/>
      <c r="C650" s="33"/>
      <c r="D650" s="33"/>
      <c r="E650" s="33"/>
      <c r="F650" s="33"/>
      <c r="G650" s="33"/>
      <c r="H650" s="33"/>
      <c r="I650" s="33"/>
      <c r="J650" s="33"/>
      <c r="K650" s="33"/>
      <c r="L650" s="33"/>
      <c r="M650" s="33"/>
      <c r="N650" s="563"/>
      <c r="O650" s="33"/>
      <c r="P650" s="33"/>
      <c r="Q650" s="33"/>
      <c r="R650" s="33"/>
      <c r="S650" s="33"/>
      <c r="T650" s="33"/>
      <c r="U650" s="33"/>
      <c r="V650" s="33"/>
      <c r="W650" s="33"/>
      <c r="X650" s="33"/>
      <c r="Y650" s="33"/>
      <c r="Z650" s="33"/>
      <c r="AA650" s="33"/>
      <c r="AB650" s="33"/>
    </row>
    <row r="651">
      <c r="A651" s="33"/>
      <c r="B651" s="33"/>
      <c r="C651" s="33"/>
      <c r="D651" s="33"/>
      <c r="E651" s="33"/>
      <c r="F651" s="33"/>
      <c r="G651" s="33"/>
      <c r="H651" s="33"/>
      <c r="I651" s="33"/>
      <c r="J651" s="33"/>
      <c r="K651" s="33"/>
      <c r="L651" s="33"/>
      <c r="M651" s="33"/>
      <c r="N651" s="563"/>
      <c r="O651" s="33"/>
      <c r="P651" s="33"/>
      <c r="Q651" s="33"/>
      <c r="R651" s="33"/>
      <c r="S651" s="33"/>
      <c r="T651" s="33"/>
      <c r="U651" s="33"/>
      <c r="V651" s="33"/>
      <c r="W651" s="33"/>
      <c r="X651" s="33"/>
      <c r="Y651" s="33"/>
      <c r="Z651" s="33"/>
      <c r="AA651" s="33"/>
      <c r="AB651" s="33"/>
    </row>
    <row r="652">
      <c r="A652" s="33"/>
      <c r="B652" s="33"/>
      <c r="C652" s="33"/>
      <c r="D652" s="33"/>
      <c r="E652" s="33"/>
      <c r="F652" s="33"/>
      <c r="G652" s="33"/>
      <c r="H652" s="33"/>
      <c r="I652" s="33"/>
      <c r="J652" s="33"/>
      <c r="K652" s="33"/>
      <c r="L652" s="33"/>
      <c r="M652" s="33"/>
      <c r="N652" s="563"/>
      <c r="O652" s="33"/>
      <c r="P652" s="33"/>
      <c r="Q652" s="33"/>
      <c r="R652" s="33"/>
      <c r="S652" s="33"/>
      <c r="T652" s="33"/>
      <c r="U652" s="33"/>
      <c r="V652" s="33"/>
      <c r="W652" s="33"/>
      <c r="X652" s="33"/>
      <c r="Y652" s="33"/>
      <c r="Z652" s="33"/>
      <c r="AA652" s="33"/>
      <c r="AB652" s="33"/>
    </row>
    <row r="653">
      <c r="A653" s="33"/>
      <c r="B653" s="33"/>
      <c r="C653" s="33"/>
      <c r="D653" s="33"/>
      <c r="E653" s="33"/>
      <c r="F653" s="33"/>
      <c r="G653" s="33"/>
      <c r="H653" s="33"/>
      <c r="I653" s="33"/>
      <c r="J653" s="33"/>
      <c r="K653" s="33"/>
      <c r="L653" s="33"/>
      <c r="M653" s="33"/>
      <c r="N653" s="563"/>
      <c r="O653" s="33"/>
      <c r="P653" s="33"/>
      <c r="Q653" s="33"/>
      <c r="R653" s="33"/>
      <c r="S653" s="33"/>
      <c r="T653" s="33"/>
      <c r="U653" s="33"/>
      <c r="V653" s="33"/>
      <c r="W653" s="33"/>
      <c r="X653" s="33"/>
      <c r="Y653" s="33"/>
      <c r="Z653" s="33"/>
      <c r="AA653" s="33"/>
      <c r="AB653" s="33"/>
    </row>
    <row r="654">
      <c r="A654" s="33"/>
      <c r="B654" s="33"/>
      <c r="C654" s="33"/>
      <c r="D654" s="33"/>
      <c r="E654" s="33"/>
      <c r="F654" s="33"/>
      <c r="G654" s="33"/>
      <c r="H654" s="33"/>
      <c r="I654" s="33"/>
      <c r="J654" s="33"/>
      <c r="K654" s="33"/>
      <c r="L654" s="33"/>
      <c r="M654" s="33"/>
      <c r="N654" s="563"/>
      <c r="O654" s="33"/>
      <c r="P654" s="33"/>
      <c r="Q654" s="33"/>
      <c r="R654" s="33"/>
      <c r="S654" s="33"/>
      <c r="T654" s="33"/>
      <c r="U654" s="33"/>
      <c r="V654" s="33"/>
      <c r="W654" s="33"/>
      <c r="X654" s="33"/>
      <c r="Y654" s="33"/>
      <c r="Z654" s="33"/>
      <c r="AA654" s="33"/>
      <c r="AB654" s="33"/>
    </row>
    <row r="655">
      <c r="A655" s="33"/>
      <c r="B655" s="33"/>
      <c r="C655" s="33"/>
      <c r="D655" s="33"/>
      <c r="E655" s="33"/>
      <c r="F655" s="33"/>
      <c r="G655" s="33"/>
      <c r="H655" s="33"/>
      <c r="I655" s="33"/>
      <c r="J655" s="33"/>
      <c r="K655" s="33"/>
      <c r="L655" s="33"/>
      <c r="M655" s="33"/>
      <c r="N655" s="563"/>
      <c r="O655" s="33"/>
      <c r="P655" s="33"/>
      <c r="Q655" s="33"/>
      <c r="R655" s="33"/>
      <c r="S655" s="33"/>
      <c r="T655" s="33"/>
      <c r="U655" s="33"/>
      <c r="V655" s="33"/>
      <c r="W655" s="33"/>
      <c r="X655" s="33"/>
      <c r="Y655" s="33"/>
      <c r="Z655" s="33"/>
      <c r="AA655" s="33"/>
      <c r="AB655" s="33"/>
    </row>
    <row r="656">
      <c r="A656" s="33"/>
      <c r="B656" s="33"/>
      <c r="C656" s="33"/>
      <c r="D656" s="33"/>
      <c r="E656" s="33"/>
      <c r="F656" s="33"/>
      <c r="G656" s="33"/>
      <c r="H656" s="33"/>
      <c r="I656" s="33"/>
      <c r="J656" s="33"/>
      <c r="K656" s="33"/>
      <c r="L656" s="33"/>
      <c r="M656" s="33"/>
      <c r="N656" s="563"/>
      <c r="O656" s="33"/>
      <c r="P656" s="33"/>
      <c r="Q656" s="33"/>
      <c r="R656" s="33"/>
      <c r="S656" s="33"/>
      <c r="T656" s="33"/>
      <c r="U656" s="33"/>
      <c r="V656" s="33"/>
      <c r="W656" s="33"/>
      <c r="X656" s="33"/>
      <c r="Y656" s="33"/>
      <c r="Z656" s="33"/>
      <c r="AA656" s="33"/>
      <c r="AB656" s="33"/>
    </row>
    <row r="657">
      <c r="A657" s="33"/>
      <c r="B657" s="33"/>
      <c r="C657" s="33"/>
      <c r="D657" s="33"/>
      <c r="E657" s="33"/>
      <c r="F657" s="33"/>
      <c r="G657" s="33"/>
      <c r="H657" s="33"/>
      <c r="I657" s="33"/>
      <c r="J657" s="33"/>
      <c r="K657" s="33"/>
      <c r="L657" s="33"/>
      <c r="M657" s="33"/>
      <c r="N657" s="563"/>
      <c r="O657" s="33"/>
      <c r="P657" s="33"/>
      <c r="Q657" s="33"/>
      <c r="R657" s="33"/>
      <c r="S657" s="33"/>
      <c r="T657" s="33"/>
      <c r="U657" s="33"/>
      <c r="V657" s="33"/>
      <c r="W657" s="33"/>
      <c r="X657" s="33"/>
      <c r="Y657" s="33"/>
      <c r="Z657" s="33"/>
      <c r="AA657" s="33"/>
      <c r="AB657" s="33"/>
    </row>
    <row r="658">
      <c r="A658" s="33"/>
      <c r="B658" s="33"/>
      <c r="C658" s="33"/>
      <c r="D658" s="33"/>
      <c r="E658" s="33"/>
      <c r="F658" s="33"/>
      <c r="G658" s="33"/>
      <c r="H658" s="33"/>
      <c r="I658" s="33"/>
      <c r="J658" s="33"/>
      <c r="K658" s="33"/>
      <c r="L658" s="33"/>
      <c r="M658" s="33"/>
      <c r="N658" s="563"/>
      <c r="O658" s="33"/>
      <c r="P658" s="33"/>
      <c r="Q658" s="33"/>
      <c r="R658" s="33"/>
      <c r="S658" s="33"/>
      <c r="T658" s="33"/>
      <c r="U658" s="33"/>
      <c r="V658" s="33"/>
      <c r="W658" s="33"/>
      <c r="X658" s="33"/>
      <c r="Y658" s="33"/>
      <c r="Z658" s="33"/>
      <c r="AA658" s="33"/>
      <c r="AB658" s="33"/>
    </row>
    <row r="659">
      <c r="A659" s="33"/>
      <c r="B659" s="33"/>
      <c r="C659" s="33"/>
      <c r="D659" s="33"/>
      <c r="E659" s="33"/>
      <c r="F659" s="33"/>
      <c r="G659" s="33"/>
      <c r="H659" s="33"/>
      <c r="I659" s="33"/>
      <c r="J659" s="33"/>
      <c r="K659" s="33"/>
      <c r="L659" s="33"/>
      <c r="M659" s="33"/>
      <c r="N659" s="563"/>
      <c r="O659" s="33"/>
      <c r="P659" s="33"/>
      <c r="Q659" s="33"/>
      <c r="R659" s="33"/>
      <c r="S659" s="33"/>
      <c r="T659" s="33"/>
      <c r="U659" s="33"/>
      <c r="V659" s="33"/>
      <c r="W659" s="33"/>
      <c r="X659" s="33"/>
      <c r="Y659" s="33"/>
      <c r="Z659" s="33"/>
      <c r="AA659" s="33"/>
      <c r="AB659" s="33"/>
    </row>
    <row r="660">
      <c r="A660" s="33"/>
      <c r="B660" s="33"/>
      <c r="C660" s="33"/>
      <c r="D660" s="33"/>
      <c r="E660" s="33"/>
      <c r="F660" s="33"/>
      <c r="G660" s="33"/>
      <c r="H660" s="33"/>
      <c r="I660" s="33"/>
      <c r="J660" s="33"/>
      <c r="K660" s="33"/>
      <c r="L660" s="33"/>
      <c r="M660" s="33"/>
      <c r="N660" s="563"/>
      <c r="O660" s="33"/>
      <c r="P660" s="33"/>
      <c r="Q660" s="33"/>
      <c r="R660" s="33"/>
      <c r="S660" s="33"/>
      <c r="T660" s="33"/>
      <c r="U660" s="33"/>
      <c r="V660" s="33"/>
      <c r="W660" s="33"/>
      <c r="X660" s="33"/>
      <c r="Y660" s="33"/>
      <c r="Z660" s="33"/>
      <c r="AA660" s="33"/>
      <c r="AB660" s="33"/>
    </row>
    <row r="661">
      <c r="A661" s="33"/>
      <c r="B661" s="33"/>
      <c r="C661" s="33"/>
      <c r="D661" s="33"/>
      <c r="E661" s="33"/>
      <c r="F661" s="33"/>
      <c r="G661" s="33"/>
      <c r="H661" s="33"/>
      <c r="I661" s="33"/>
      <c r="J661" s="33"/>
      <c r="K661" s="33"/>
      <c r="L661" s="33"/>
      <c r="M661" s="33"/>
      <c r="N661" s="563"/>
      <c r="O661" s="33"/>
      <c r="P661" s="33"/>
      <c r="Q661" s="33"/>
      <c r="R661" s="33"/>
      <c r="S661" s="33"/>
      <c r="T661" s="33"/>
      <c r="U661" s="33"/>
      <c r="V661" s="33"/>
      <c r="W661" s="33"/>
      <c r="X661" s="33"/>
      <c r="Y661" s="33"/>
      <c r="Z661" s="33"/>
      <c r="AA661" s="33"/>
      <c r="AB661" s="33"/>
    </row>
    <row r="662">
      <c r="A662" s="33"/>
      <c r="B662" s="33"/>
      <c r="C662" s="33"/>
      <c r="D662" s="33"/>
      <c r="E662" s="33"/>
      <c r="F662" s="33"/>
      <c r="G662" s="33"/>
      <c r="H662" s="33"/>
      <c r="I662" s="33"/>
      <c r="J662" s="33"/>
      <c r="K662" s="33"/>
      <c r="L662" s="33"/>
      <c r="M662" s="33"/>
      <c r="N662" s="563"/>
      <c r="O662" s="33"/>
      <c r="P662" s="33"/>
      <c r="Q662" s="33"/>
      <c r="R662" s="33"/>
      <c r="S662" s="33"/>
      <c r="T662" s="33"/>
      <c r="U662" s="33"/>
      <c r="V662" s="33"/>
      <c r="W662" s="33"/>
      <c r="X662" s="33"/>
      <c r="Y662" s="33"/>
      <c r="Z662" s="33"/>
      <c r="AA662" s="33"/>
      <c r="AB662" s="33"/>
    </row>
    <row r="663">
      <c r="A663" s="33"/>
      <c r="B663" s="33"/>
      <c r="C663" s="33"/>
      <c r="D663" s="33"/>
      <c r="E663" s="33"/>
      <c r="F663" s="33"/>
      <c r="G663" s="33"/>
      <c r="H663" s="33"/>
      <c r="I663" s="33"/>
      <c r="J663" s="33"/>
      <c r="K663" s="33"/>
      <c r="L663" s="33"/>
      <c r="M663" s="33"/>
      <c r="N663" s="563"/>
      <c r="O663" s="33"/>
      <c r="P663" s="33"/>
      <c r="Q663" s="33"/>
      <c r="R663" s="33"/>
      <c r="S663" s="33"/>
      <c r="T663" s="33"/>
      <c r="U663" s="33"/>
      <c r="V663" s="33"/>
      <c r="W663" s="33"/>
      <c r="X663" s="33"/>
      <c r="Y663" s="33"/>
      <c r="Z663" s="33"/>
      <c r="AA663" s="33"/>
      <c r="AB663" s="33"/>
    </row>
    <row r="664">
      <c r="A664" s="33"/>
      <c r="B664" s="33"/>
      <c r="C664" s="33"/>
      <c r="D664" s="33"/>
      <c r="E664" s="33"/>
      <c r="F664" s="33"/>
      <c r="G664" s="33"/>
      <c r="H664" s="33"/>
      <c r="I664" s="33"/>
      <c r="J664" s="33"/>
      <c r="K664" s="33"/>
      <c r="L664" s="33"/>
      <c r="M664" s="33"/>
      <c r="N664" s="563"/>
      <c r="O664" s="33"/>
      <c r="P664" s="33"/>
      <c r="Q664" s="33"/>
      <c r="R664" s="33"/>
      <c r="S664" s="33"/>
      <c r="T664" s="33"/>
      <c r="U664" s="33"/>
      <c r="V664" s="33"/>
      <c r="W664" s="33"/>
      <c r="X664" s="33"/>
      <c r="Y664" s="33"/>
      <c r="Z664" s="33"/>
      <c r="AA664" s="33"/>
      <c r="AB664" s="33"/>
    </row>
    <row r="665">
      <c r="A665" s="33"/>
      <c r="B665" s="33"/>
      <c r="C665" s="33"/>
      <c r="D665" s="33"/>
      <c r="E665" s="33"/>
      <c r="F665" s="33"/>
      <c r="G665" s="33"/>
      <c r="H665" s="33"/>
      <c r="I665" s="33"/>
      <c r="J665" s="33"/>
      <c r="K665" s="33"/>
      <c r="L665" s="33"/>
      <c r="M665" s="33"/>
      <c r="N665" s="563"/>
      <c r="O665" s="33"/>
      <c r="P665" s="33"/>
      <c r="Q665" s="33"/>
      <c r="R665" s="33"/>
      <c r="S665" s="33"/>
      <c r="T665" s="33"/>
      <c r="U665" s="33"/>
      <c r="V665" s="33"/>
      <c r="W665" s="33"/>
      <c r="X665" s="33"/>
      <c r="Y665" s="33"/>
      <c r="Z665" s="33"/>
      <c r="AA665" s="33"/>
      <c r="AB665" s="33"/>
    </row>
    <row r="666">
      <c r="A666" s="33"/>
      <c r="B666" s="33"/>
      <c r="C666" s="33"/>
      <c r="D666" s="33"/>
      <c r="E666" s="33"/>
      <c r="F666" s="33"/>
      <c r="G666" s="33"/>
      <c r="H666" s="33"/>
      <c r="I666" s="33"/>
      <c r="J666" s="33"/>
      <c r="K666" s="33"/>
      <c r="L666" s="33"/>
      <c r="M666" s="33"/>
      <c r="N666" s="563"/>
      <c r="O666" s="33"/>
      <c r="P666" s="33"/>
      <c r="Q666" s="33"/>
      <c r="R666" s="33"/>
      <c r="S666" s="33"/>
      <c r="T666" s="33"/>
      <c r="U666" s="33"/>
      <c r="V666" s="33"/>
      <c r="W666" s="33"/>
      <c r="X666" s="33"/>
      <c r="Y666" s="33"/>
      <c r="Z666" s="33"/>
      <c r="AA666" s="33"/>
      <c r="AB666" s="33"/>
    </row>
    <row r="667">
      <c r="A667" s="33"/>
      <c r="B667" s="33"/>
      <c r="C667" s="33"/>
      <c r="D667" s="33"/>
      <c r="E667" s="33"/>
      <c r="F667" s="33"/>
      <c r="G667" s="33"/>
      <c r="H667" s="33"/>
      <c r="I667" s="33"/>
      <c r="J667" s="33"/>
      <c r="K667" s="33"/>
      <c r="L667" s="33"/>
      <c r="M667" s="33"/>
      <c r="N667" s="563"/>
      <c r="O667" s="33"/>
      <c r="P667" s="33"/>
      <c r="Q667" s="33"/>
      <c r="R667" s="33"/>
      <c r="S667" s="33"/>
      <c r="T667" s="33"/>
      <c r="U667" s="33"/>
      <c r="V667" s="33"/>
      <c r="W667" s="33"/>
      <c r="X667" s="33"/>
      <c r="Y667" s="33"/>
      <c r="Z667" s="33"/>
      <c r="AA667" s="33"/>
      <c r="AB667" s="33"/>
    </row>
    <row r="668">
      <c r="A668" s="33"/>
      <c r="B668" s="33"/>
      <c r="C668" s="33"/>
      <c r="D668" s="33"/>
      <c r="E668" s="33"/>
      <c r="F668" s="33"/>
      <c r="G668" s="33"/>
      <c r="H668" s="33"/>
      <c r="I668" s="33"/>
      <c r="J668" s="33"/>
      <c r="K668" s="33"/>
      <c r="L668" s="33"/>
      <c r="M668" s="33"/>
      <c r="N668" s="563"/>
      <c r="O668" s="33"/>
      <c r="P668" s="33"/>
      <c r="Q668" s="33"/>
      <c r="R668" s="33"/>
      <c r="S668" s="33"/>
      <c r="T668" s="33"/>
      <c r="U668" s="33"/>
      <c r="V668" s="33"/>
      <c r="W668" s="33"/>
      <c r="X668" s="33"/>
      <c r="Y668" s="33"/>
      <c r="Z668" s="33"/>
      <c r="AA668" s="33"/>
      <c r="AB668" s="33"/>
    </row>
    <row r="669">
      <c r="A669" s="33"/>
      <c r="B669" s="33"/>
      <c r="C669" s="33"/>
      <c r="D669" s="33"/>
      <c r="E669" s="33"/>
      <c r="F669" s="33"/>
      <c r="G669" s="33"/>
      <c r="H669" s="33"/>
      <c r="I669" s="33"/>
      <c r="J669" s="33"/>
      <c r="K669" s="33"/>
      <c r="L669" s="33"/>
      <c r="M669" s="33"/>
      <c r="N669" s="563"/>
      <c r="O669" s="33"/>
      <c r="P669" s="33"/>
      <c r="Q669" s="33"/>
      <c r="R669" s="33"/>
      <c r="S669" s="33"/>
      <c r="T669" s="33"/>
      <c r="U669" s="33"/>
      <c r="V669" s="33"/>
      <c r="W669" s="33"/>
      <c r="X669" s="33"/>
      <c r="Y669" s="33"/>
      <c r="Z669" s="33"/>
      <c r="AA669" s="33"/>
      <c r="AB669" s="33"/>
    </row>
    <row r="670">
      <c r="A670" s="33"/>
      <c r="B670" s="33"/>
      <c r="C670" s="33"/>
      <c r="D670" s="33"/>
      <c r="E670" s="33"/>
      <c r="F670" s="33"/>
      <c r="G670" s="33"/>
      <c r="H670" s="33"/>
      <c r="I670" s="33"/>
      <c r="J670" s="33"/>
      <c r="K670" s="33"/>
      <c r="L670" s="33"/>
      <c r="M670" s="33"/>
      <c r="N670" s="563"/>
      <c r="O670" s="33"/>
      <c r="P670" s="33"/>
      <c r="Q670" s="33"/>
      <c r="R670" s="33"/>
      <c r="S670" s="33"/>
      <c r="T670" s="33"/>
      <c r="U670" s="33"/>
      <c r="V670" s="33"/>
      <c r="W670" s="33"/>
      <c r="X670" s="33"/>
      <c r="Y670" s="33"/>
      <c r="Z670" s="33"/>
      <c r="AA670" s="33"/>
      <c r="AB670" s="33"/>
    </row>
    <row r="671">
      <c r="A671" s="33"/>
      <c r="B671" s="33"/>
      <c r="C671" s="33"/>
      <c r="D671" s="33"/>
      <c r="E671" s="33"/>
      <c r="F671" s="33"/>
      <c r="G671" s="33"/>
      <c r="H671" s="33"/>
      <c r="I671" s="33"/>
      <c r="J671" s="33"/>
      <c r="K671" s="33"/>
      <c r="L671" s="33"/>
      <c r="M671" s="33"/>
      <c r="N671" s="563"/>
      <c r="O671" s="33"/>
      <c r="P671" s="33"/>
      <c r="Q671" s="33"/>
      <c r="R671" s="33"/>
      <c r="S671" s="33"/>
      <c r="T671" s="33"/>
      <c r="U671" s="33"/>
      <c r="V671" s="33"/>
      <c r="W671" s="33"/>
      <c r="X671" s="33"/>
      <c r="Y671" s="33"/>
      <c r="Z671" s="33"/>
      <c r="AA671" s="33"/>
      <c r="AB671" s="33"/>
    </row>
    <row r="672">
      <c r="A672" s="33"/>
      <c r="B672" s="33"/>
      <c r="C672" s="33"/>
      <c r="D672" s="33"/>
      <c r="E672" s="33"/>
      <c r="F672" s="33"/>
      <c r="G672" s="33"/>
      <c r="H672" s="33"/>
      <c r="I672" s="33"/>
      <c r="J672" s="33"/>
      <c r="K672" s="33"/>
      <c r="L672" s="33"/>
      <c r="M672" s="33"/>
      <c r="N672" s="563"/>
      <c r="O672" s="33"/>
      <c r="P672" s="33"/>
      <c r="Q672" s="33"/>
      <c r="R672" s="33"/>
      <c r="S672" s="33"/>
      <c r="T672" s="33"/>
      <c r="U672" s="33"/>
      <c r="V672" s="33"/>
      <c r="W672" s="33"/>
      <c r="X672" s="33"/>
      <c r="Y672" s="33"/>
      <c r="Z672" s="33"/>
      <c r="AA672" s="33"/>
      <c r="AB672" s="33"/>
    </row>
    <row r="673">
      <c r="A673" s="33"/>
      <c r="B673" s="33"/>
      <c r="C673" s="33"/>
      <c r="D673" s="33"/>
      <c r="E673" s="33"/>
      <c r="F673" s="33"/>
      <c r="G673" s="33"/>
      <c r="H673" s="33"/>
      <c r="I673" s="33"/>
      <c r="J673" s="33"/>
      <c r="K673" s="33"/>
      <c r="L673" s="33"/>
      <c r="M673" s="33"/>
      <c r="N673" s="563"/>
      <c r="O673" s="33"/>
      <c r="P673" s="33"/>
      <c r="Q673" s="33"/>
      <c r="R673" s="33"/>
      <c r="S673" s="33"/>
      <c r="T673" s="33"/>
      <c r="U673" s="33"/>
      <c r="V673" s="33"/>
      <c r="W673" s="33"/>
      <c r="X673" s="33"/>
      <c r="Y673" s="33"/>
      <c r="Z673" s="33"/>
      <c r="AA673" s="33"/>
      <c r="AB673" s="33"/>
    </row>
    <row r="674">
      <c r="A674" s="33"/>
      <c r="B674" s="33"/>
      <c r="C674" s="33"/>
      <c r="D674" s="33"/>
      <c r="E674" s="33"/>
      <c r="F674" s="33"/>
      <c r="G674" s="33"/>
      <c r="H674" s="33"/>
      <c r="I674" s="33"/>
      <c r="J674" s="33"/>
      <c r="K674" s="33"/>
      <c r="L674" s="33"/>
      <c r="M674" s="33"/>
      <c r="N674" s="563"/>
      <c r="O674" s="33"/>
      <c r="P674" s="33"/>
      <c r="Q674" s="33"/>
      <c r="R674" s="33"/>
      <c r="S674" s="33"/>
      <c r="T674" s="33"/>
      <c r="U674" s="33"/>
      <c r="V674" s="33"/>
      <c r="W674" s="33"/>
      <c r="X674" s="33"/>
      <c r="Y674" s="33"/>
      <c r="Z674" s="33"/>
      <c r="AA674" s="33"/>
      <c r="AB674" s="33"/>
    </row>
    <row r="675">
      <c r="A675" s="33"/>
      <c r="B675" s="33"/>
      <c r="C675" s="33"/>
      <c r="D675" s="33"/>
      <c r="E675" s="33"/>
      <c r="F675" s="33"/>
      <c r="G675" s="33"/>
      <c r="H675" s="33"/>
      <c r="I675" s="33"/>
      <c r="J675" s="33"/>
      <c r="K675" s="33"/>
      <c r="L675" s="33"/>
      <c r="M675" s="33"/>
      <c r="N675" s="563"/>
      <c r="O675" s="33"/>
      <c r="P675" s="33"/>
      <c r="Q675" s="33"/>
      <c r="R675" s="33"/>
      <c r="S675" s="33"/>
      <c r="T675" s="33"/>
      <c r="U675" s="33"/>
      <c r="V675" s="33"/>
      <c r="W675" s="33"/>
      <c r="X675" s="33"/>
      <c r="Y675" s="33"/>
      <c r="Z675" s="33"/>
      <c r="AA675" s="33"/>
      <c r="AB675" s="33"/>
    </row>
    <row r="676">
      <c r="A676" s="33"/>
      <c r="B676" s="33"/>
      <c r="C676" s="33"/>
      <c r="D676" s="33"/>
      <c r="E676" s="33"/>
      <c r="F676" s="33"/>
      <c r="G676" s="33"/>
      <c r="H676" s="33"/>
      <c r="I676" s="33"/>
      <c r="J676" s="33"/>
      <c r="K676" s="33"/>
      <c r="L676" s="33"/>
      <c r="M676" s="33"/>
      <c r="N676" s="563"/>
      <c r="O676" s="33"/>
      <c r="P676" s="33"/>
      <c r="Q676" s="33"/>
      <c r="R676" s="33"/>
      <c r="S676" s="33"/>
      <c r="T676" s="33"/>
      <c r="U676" s="33"/>
      <c r="V676" s="33"/>
      <c r="W676" s="33"/>
      <c r="X676" s="33"/>
      <c r="Y676" s="33"/>
      <c r="Z676" s="33"/>
      <c r="AA676" s="33"/>
      <c r="AB676" s="33"/>
    </row>
    <row r="677">
      <c r="A677" s="33"/>
      <c r="B677" s="33"/>
      <c r="C677" s="33"/>
      <c r="D677" s="33"/>
      <c r="E677" s="33"/>
      <c r="F677" s="33"/>
      <c r="G677" s="33"/>
      <c r="H677" s="33"/>
      <c r="I677" s="33"/>
      <c r="J677" s="33"/>
      <c r="K677" s="33"/>
      <c r="L677" s="33"/>
      <c r="M677" s="33"/>
      <c r="N677" s="563"/>
      <c r="O677" s="33"/>
      <c r="P677" s="33"/>
      <c r="Q677" s="33"/>
      <c r="R677" s="33"/>
      <c r="S677" s="33"/>
      <c r="T677" s="33"/>
      <c r="U677" s="33"/>
      <c r="V677" s="33"/>
      <c r="W677" s="33"/>
      <c r="X677" s="33"/>
      <c r="Y677" s="33"/>
      <c r="Z677" s="33"/>
      <c r="AA677" s="33"/>
      <c r="AB677" s="33"/>
    </row>
    <row r="678">
      <c r="A678" s="33"/>
      <c r="B678" s="33"/>
      <c r="C678" s="33"/>
      <c r="D678" s="33"/>
      <c r="E678" s="33"/>
      <c r="F678" s="33"/>
      <c r="G678" s="33"/>
      <c r="H678" s="33"/>
      <c r="I678" s="33"/>
      <c r="J678" s="33"/>
      <c r="K678" s="33"/>
      <c r="L678" s="33"/>
      <c r="M678" s="33"/>
      <c r="N678" s="563"/>
      <c r="O678" s="33"/>
      <c r="P678" s="33"/>
      <c r="Q678" s="33"/>
      <c r="R678" s="33"/>
      <c r="S678" s="33"/>
      <c r="T678" s="33"/>
      <c r="U678" s="33"/>
      <c r="V678" s="33"/>
      <c r="W678" s="33"/>
      <c r="X678" s="33"/>
      <c r="Y678" s="33"/>
      <c r="Z678" s="33"/>
      <c r="AA678" s="33"/>
      <c r="AB678" s="33"/>
    </row>
    <row r="679">
      <c r="A679" s="33"/>
      <c r="B679" s="33"/>
      <c r="C679" s="33"/>
      <c r="D679" s="33"/>
      <c r="E679" s="33"/>
      <c r="F679" s="33"/>
      <c r="G679" s="33"/>
      <c r="H679" s="33"/>
      <c r="I679" s="33"/>
      <c r="J679" s="33"/>
      <c r="K679" s="33"/>
      <c r="L679" s="33"/>
      <c r="M679" s="33"/>
      <c r="N679" s="563"/>
      <c r="O679" s="33"/>
      <c r="P679" s="33"/>
      <c r="Q679" s="33"/>
      <c r="R679" s="33"/>
      <c r="S679" s="33"/>
      <c r="T679" s="33"/>
      <c r="U679" s="33"/>
      <c r="V679" s="33"/>
      <c r="W679" s="33"/>
      <c r="X679" s="33"/>
      <c r="Y679" s="33"/>
      <c r="Z679" s="33"/>
      <c r="AA679" s="33"/>
      <c r="AB679" s="33"/>
    </row>
    <row r="680">
      <c r="A680" s="33"/>
      <c r="B680" s="33"/>
      <c r="C680" s="33"/>
      <c r="D680" s="33"/>
      <c r="E680" s="33"/>
      <c r="F680" s="33"/>
      <c r="G680" s="33"/>
      <c r="H680" s="33"/>
      <c r="I680" s="33"/>
      <c r="J680" s="33"/>
      <c r="K680" s="33"/>
      <c r="L680" s="33"/>
      <c r="M680" s="33"/>
      <c r="N680" s="563"/>
      <c r="O680" s="33"/>
      <c r="P680" s="33"/>
      <c r="Q680" s="33"/>
      <c r="R680" s="33"/>
      <c r="S680" s="33"/>
      <c r="T680" s="33"/>
      <c r="U680" s="33"/>
      <c r="V680" s="33"/>
      <c r="W680" s="33"/>
      <c r="X680" s="33"/>
      <c r="Y680" s="33"/>
      <c r="Z680" s="33"/>
      <c r="AA680" s="33"/>
      <c r="AB680" s="33"/>
    </row>
    <row r="681">
      <c r="A681" s="33"/>
      <c r="B681" s="33"/>
      <c r="C681" s="33"/>
      <c r="D681" s="33"/>
      <c r="E681" s="33"/>
      <c r="F681" s="33"/>
      <c r="G681" s="33"/>
      <c r="H681" s="33"/>
      <c r="I681" s="33"/>
      <c r="J681" s="33"/>
      <c r="K681" s="33"/>
      <c r="L681" s="33"/>
      <c r="M681" s="33"/>
      <c r="N681" s="563"/>
      <c r="O681" s="33"/>
      <c r="P681" s="33"/>
      <c r="Q681" s="33"/>
      <c r="R681" s="33"/>
      <c r="S681" s="33"/>
      <c r="T681" s="33"/>
      <c r="U681" s="33"/>
      <c r="V681" s="33"/>
      <c r="W681" s="33"/>
      <c r="X681" s="33"/>
      <c r="Y681" s="33"/>
      <c r="Z681" s="33"/>
      <c r="AA681" s="33"/>
      <c r="AB681" s="33"/>
    </row>
    <row r="682">
      <c r="A682" s="33"/>
      <c r="B682" s="33"/>
      <c r="C682" s="33"/>
      <c r="D682" s="33"/>
      <c r="E682" s="33"/>
      <c r="F682" s="33"/>
      <c r="G682" s="33"/>
      <c r="H682" s="33"/>
      <c r="I682" s="33"/>
      <c r="J682" s="33"/>
      <c r="K682" s="33"/>
      <c r="L682" s="33"/>
      <c r="M682" s="33"/>
      <c r="N682" s="563"/>
      <c r="O682" s="33"/>
      <c r="P682" s="33"/>
      <c r="Q682" s="33"/>
      <c r="R682" s="33"/>
      <c r="S682" s="33"/>
      <c r="T682" s="33"/>
      <c r="U682" s="33"/>
      <c r="V682" s="33"/>
      <c r="W682" s="33"/>
      <c r="X682" s="33"/>
      <c r="Y682" s="33"/>
      <c r="Z682" s="33"/>
      <c r="AA682" s="33"/>
      <c r="AB682" s="33"/>
    </row>
    <row r="683">
      <c r="A683" s="33"/>
      <c r="B683" s="33"/>
      <c r="C683" s="33"/>
      <c r="D683" s="33"/>
      <c r="E683" s="33"/>
      <c r="F683" s="33"/>
      <c r="G683" s="33"/>
      <c r="H683" s="33"/>
      <c r="I683" s="33"/>
      <c r="J683" s="33"/>
      <c r="K683" s="33"/>
      <c r="L683" s="33"/>
      <c r="M683" s="33"/>
      <c r="N683" s="563"/>
      <c r="O683" s="33"/>
      <c r="P683" s="33"/>
      <c r="Q683" s="33"/>
      <c r="R683" s="33"/>
      <c r="S683" s="33"/>
      <c r="T683" s="33"/>
      <c r="U683" s="33"/>
      <c r="V683" s="33"/>
      <c r="W683" s="33"/>
      <c r="X683" s="33"/>
      <c r="Y683" s="33"/>
      <c r="Z683" s="33"/>
      <c r="AA683" s="33"/>
      <c r="AB683" s="33"/>
    </row>
    <row r="684">
      <c r="A684" s="33"/>
      <c r="B684" s="33"/>
      <c r="C684" s="33"/>
      <c r="D684" s="33"/>
      <c r="E684" s="33"/>
      <c r="F684" s="33"/>
      <c r="G684" s="33"/>
      <c r="H684" s="33"/>
      <c r="I684" s="33"/>
      <c r="J684" s="33"/>
      <c r="K684" s="33"/>
      <c r="L684" s="33"/>
      <c r="M684" s="33"/>
      <c r="N684" s="563"/>
      <c r="O684" s="33"/>
      <c r="P684" s="33"/>
      <c r="Q684" s="33"/>
      <c r="R684" s="33"/>
      <c r="S684" s="33"/>
      <c r="T684" s="33"/>
      <c r="U684" s="33"/>
      <c r="V684" s="33"/>
      <c r="W684" s="33"/>
      <c r="X684" s="33"/>
      <c r="Y684" s="33"/>
      <c r="Z684" s="33"/>
      <c r="AA684" s="33"/>
      <c r="AB684" s="33"/>
    </row>
    <row r="685">
      <c r="A685" s="33"/>
      <c r="B685" s="33"/>
      <c r="C685" s="33"/>
      <c r="D685" s="33"/>
      <c r="E685" s="33"/>
      <c r="F685" s="33"/>
      <c r="G685" s="33"/>
      <c r="H685" s="33"/>
      <c r="I685" s="33"/>
      <c r="J685" s="33"/>
      <c r="K685" s="33"/>
      <c r="L685" s="33"/>
      <c r="M685" s="33"/>
      <c r="N685" s="563"/>
      <c r="O685" s="33"/>
      <c r="P685" s="33"/>
      <c r="Q685" s="33"/>
      <c r="R685" s="33"/>
      <c r="S685" s="33"/>
      <c r="T685" s="33"/>
      <c r="U685" s="33"/>
      <c r="V685" s="33"/>
      <c r="W685" s="33"/>
      <c r="X685" s="33"/>
      <c r="Y685" s="33"/>
      <c r="Z685" s="33"/>
      <c r="AA685" s="33"/>
      <c r="AB685" s="33"/>
    </row>
    <row r="686">
      <c r="A686" s="33"/>
      <c r="B686" s="33"/>
      <c r="C686" s="33"/>
      <c r="D686" s="33"/>
      <c r="E686" s="33"/>
      <c r="F686" s="33"/>
      <c r="G686" s="33"/>
      <c r="H686" s="33"/>
      <c r="I686" s="33"/>
      <c r="J686" s="33"/>
      <c r="K686" s="33"/>
      <c r="L686" s="33"/>
      <c r="M686" s="33"/>
      <c r="N686" s="563"/>
      <c r="O686" s="33"/>
      <c r="P686" s="33"/>
      <c r="Q686" s="33"/>
      <c r="R686" s="33"/>
      <c r="S686" s="33"/>
      <c r="T686" s="33"/>
      <c r="U686" s="33"/>
      <c r="V686" s="33"/>
      <c r="W686" s="33"/>
      <c r="X686" s="33"/>
      <c r="Y686" s="33"/>
      <c r="Z686" s="33"/>
      <c r="AA686" s="33"/>
      <c r="AB686" s="33"/>
    </row>
    <row r="687">
      <c r="A687" s="33"/>
      <c r="B687" s="33"/>
      <c r="C687" s="33"/>
      <c r="D687" s="33"/>
      <c r="E687" s="33"/>
      <c r="F687" s="33"/>
      <c r="G687" s="33"/>
      <c r="H687" s="33"/>
      <c r="I687" s="33"/>
      <c r="J687" s="33"/>
      <c r="K687" s="33"/>
      <c r="L687" s="33"/>
      <c r="M687" s="33"/>
      <c r="N687" s="563"/>
      <c r="O687" s="33"/>
      <c r="P687" s="33"/>
      <c r="Q687" s="33"/>
      <c r="R687" s="33"/>
      <c r="S687" s="33"/>
      <c r="T687" s="33"/>
      <c r="U687" s="33"/>
      <c r="V687" s="33"/>
      <c r="W687" s="33"/>
      <c r="X687" s="33"/>
      <c r="Y687" s="33"/>
      <c r="Z687" s="33"/>
      <c r="AA687" s="33"/>
      <c r="AB687" s="33"/>
    </row>
    <row r="688">
      <c r="A688" s="33"/>
      <c r="B688" s="33"/>
      <c r="C688" s="33"/>
      <c r="D688" s="33"/>
      <c r="E688" s="33"/>
      <c r="F688" s="33"/>
      <c r="G688" s="33"/>
      <c r="H688" s="33"/>
      <c r="I688" s="33"/>
      <c r="J688" s="33"/>
      <c r="K688" s="33"/>
      <c r="L688" s="33"/>
      <c r="M688" s="33"/>
      <c r="N688" s="563"/>
      <c r="O688" s="33"/>
      <c r="P688" s="33"/>
      <c r="Q688" s="33"/>
      <c r="R688" s="33"/>
      <c r="S688" s="33"/>
      <c r="T688" s="33"/>
      <c r="U688" s="33"/>
      <c r="V688" s="33"/>
      <c r="W688" s="33"/>
      <c r="X688" s="33"/>
      <c r="Y688" s="33"/>
      <c r="Z688" s="33"/>
      <c r="AA688" s="33"/>
      <c r="AB688" s="33"/>
    </row>
    <row r="689">
      <c r="A689" s="33"/>
      <c r="B689" s="33"/>
      <c r="C689" s="33"/>
      <c r="D689" s="33"/>
      <c r="E689" s="33"/>
      <c r="F689" s="33"/>
      <c r="G689" s="33"/>
      <c r="H689" s="33"/>
      <c r="I689" s="33"/>
      <c r="J689" s="33"/>
      <c r="K689" s="33"/>
      <c r="L689" s="33"/>
      <c r="M689" s="33"/>
      <c r="N689" s="563"/>
      <c r="O689" s="33"/>
      <c r="P689" s="33"/>
      <c r="Q689" s="33"/>
      <c r="R689" s="33"/>
      <c r="S689" s="33"/>
      <c r="T689" s="33"/>
      <c r="U689" s="33"/>
      <c r="V689" s="33"/>
      <c r="W689" s="33"/>
      <c r="X689" s="33"/>
      <c r="Y689" s="33"/>
      <c r="Z689" s="33"/>
      <c r="AA689" s="33"/>
      <c r="AB689" s="33"/>
    </row>
    <row r="690">
      <c r="A690" s="33"/>
      <c r="B690" s="33"/>
      <c r="C690" s="33"/>
      <c r="D690" s="33"/>
      <c r="E690" s="33"/>
      <c r="F690" s="33"/>
      <c r="G690" s="33"/>
      <c r="H690" s="33"/>
      <c r="I690" s="33"/>
      <c r="J690" s="33"/>
      <c r="K690" s="33"/>
      <c r="L690" s="33"/>
      <c r="M690" s="33"/>
      <c r="N690" s="563"/>
      <c r="O690" s="33"/>
      <c r="P690" s="33"/>
      <c r="Q690" s="33"/>
      <c r="R690" s="33"/>
      <c r="S690" s="33"/>
      <c r="T690" s="33"/>
      <c r="U690" s="33"/>
      <c r="V690" s="33"/>
      <c r="W690" s="33"/>
      <c r="X690" s="33"/>
      <c r="Y690" s="33"/>
      <c r="Z690" s="33"/>
      <c r="AA690" s="33"/>
      <c r="AB690" s="33"/>
    </row>
    <row r="691">
      <c r="A691" s="33"/>
      <c r="B691" s="33"/>
      <c r="C691" s="33"/>
      <c r="D691" s="33"/>
      <c r="E691" s="33"/>
      <c r="F691" s="33"/>
      <c r="G691" s="33"/>
      <c r="H691" s="33"/>
      <c r="I691" s="33"/>
      <c r="J691" s="33"/>
      <c r="K691" s="33"/>
      <c r="L691" s="33"/>
      <c r="M691" s="33"/>
      <c r="N691" s="563"/>
      <c r="O691" s="33"/>
      <c r="P691" s="33"/>
      <c r="Q691" s="33"/>
      <c r="R691" s="33"/>
      <c r="S691" s="33"/>
      <c r="T691" s="33"/>
      <c r="U691" s="33"/>
      <c r="V691" s="33"/>
      <c r="W691" s="33"/>
      <c r="X691" s="33"/>
      <c r="Y691" s="33"/>
      <c r="Z691" s="33"/>
      <c r="AA691" s="33"/>
      <c r="AB691" s="33"/>
    </row>
    <row r="692">
      <c r="A692" s="33"/>
      <c r="B692" s="33"/>
      <c r="C692" s="33"/>
      <c r="D692" s="33"/>
      <c r="E692" s="33"/>
      <c r="F692" s="33"/>
      <c r="G692" s="33"/>
      <c r="H692" s="33"/>
      <c r="I692" s="33"/>
      <c r="J692" s="33"/>
      <c r="K692" s="33"/>
      <c r="L692" s="33"/>
      <c r="M692" s="33"/>
      <c r="N692" s="563"/>
      <c r="O692" s="33"/>
      <c r="P692" s="33"/>
      <c r="Q692" s="33"/>
      <c r="R692" s="33"/>
      <c r="S692" s="33"/>
      <c r="T692" s="33"/>
      <c r="U692" s="33"/>
      <c r="V692" s="33"/>
      <c r="W692" s="33"/>
      <c r="X692" s="33"/>
      <c r="Y692" s="33"/>
      <c r="Z692" s="33"/>
      <c r="AA692" s="33"/>
      <c r="AB692" s="33"/>
    </row>
    <row r="693">
      <c r="A693" s="33"/>
      <c r="B693" s="33"/>
      <c r="C693" s="33"/>
      <c r="D693" s="33"/>
      <c r="E693" s="33"/>
      <c r="F693" s="33"/>
      <c r="G693" s="33"/>
      <c r="H693" s="33"/>
      <c r="I693" s="33"/>
      <c r="J693" s="33"/>
      <c r="K693" s="33"/>
      <c r="L693" s="33"/>
      <c r="M693" s="33"/>
      <c r="N693" s="563"/>
      <c r="O693" s="33"/>
      <c r="P693" s="33"/>
      <c r="Q693" s="33"/>
      <c r="R693" s="33"/>
      <c r="S693" s="33"/>
      <c r="T693" s="33"/>
      <c r="U693" s="33"/>
      <c r="V693" s="33"/>
      <c r="W693" s="33"/>
      <c r="X693" s="33"/>
      <c r="Y693" s="33"/>
      <c r="Z693" s="33"/>
      <c r="AA693" s="33"/>
      <c r="AB693" s="33"/>
    </row>
    <row r="694">
      <c r="A694" s="33"/>
      <c r="B694" s="33"/>
      <c r="C694" s="33"/>
      <c r="D694" s="33"/>
      <c r="E694" s="33"/>
      <c r="F694" s="33"/>
      <c r="G694" s="33"/>
      <c r="H694" s="33"/>
      <c r="I694" s="33"/>
      <c r="J694" s="33"/>
      <c r="K694" s="33"/>
      <c r="L694" s="33"/>
      <c r="M694" s="33"/>
      <c r="N694" s="563"/>
      <c r="O694" s="33"/>
      <c r="P694" s="33"/>
      <c r="Q694" s="33"/>
      <c r="R694" s="33"/>
      <c r="S694" s="33"/>
      <c r="T694" s="33"/>
      <c r="U694" s="33"/>
      <c r="V694" s="33"/>
      <c r="W694" s="33"/>
      <c r="X694" s="33"/>
      <c r="Y694" s="33"/>
      <c r="Z694" s="33"/>
      <c r="AA694" s="33"/>
      <c r="AB694" s="33"/>
    </row>
    <row r="695">
      <c r="A695" s="33"/>
      <c r="B695" s="33"/>
      <c r="C695" s="33"/>
      <c r="D695" s="33"/>
      <c r="E695" s="33"/>
      <c r="F695" s="33"/>
      <c r="G695" s="33"/>
      <c r="H695" s="33"/>
      <c r="I695" s="33"/>
      <c r="J695" s="33"/>
      <c r="K695" s="33"/>
      <c r="L695" s="33"/>
      <c r="M695" s="33"/>
      <c r="N695" s="563"/>
      <c r="O695" s="33"/>
      <c r="P695" s="33"/>
      <c r="Q695" s="33"/>
      <c r="R695" s="33"/>
      <c r="S695" s="33"/>
      <c r="T695" s="33"/>
      <c r="U695" s="33"/>
      <c r="V695" s="33"/>
      <c r="W695" s="33"/>
      <c r="X695" s="33"/>
      <c r="Y695" s="33"/>
      <c r="Z695" s="33"/>
      <c r="AA695" s="33"/>
      <c r="AB695" s="33"/>
    </row>
    <row r="696">
      <c r="A696" s="33"/>
      <c r="B696" s="33"/>
      <c r="C696" s="33"/>
      <c r="D696" s="33"/>
      <c r="E696" s="33"/>
      <c r="F696" s="33"/>
      <c r="G696" s="33"/>
      <c r="H696" s="33"/>
      <c r="I696" s="33"/>
      <c r="J696" s="33"/>
      <c r="K696" s="33"/>
      <c r="L696" s="33"/>
      <c r="M696" s="33"/>
      <c r="N696" s="563"/>
      <c r="O696" s="33"/>
      <c r="P696" s="33"/>
      <c r="Q696" s="33"/>
      <c r="R696" s="33"/>
      <c r="S696" s="33"/>
      <c r="T696" s="33"/>
      <c r="U696" s="33"/>
      <c r="V696" s="33"/>
      <c r="W696" s="33"/>
      <c r="X696" s="33"/>
      <c r="Y696" s="33"/>
      <c r="Z696" s="33"/>
      <c r="AA696" s="33"/>
      <c r="AB696" s="33"/>
    </row>
    <row r="697">
      <c r="A697" s="33"/>
      <c r="B697" s="33"/>
      <c r="C697" s="33"/>
      <c r="D697" s="33"/>
      <c r="E697" s="33"/>
      <c r="F697" s="33"/>
      <c r="G697" s="33"/>
      <c r="H697" s="33"/>
      <c r="I697" s="33"/>
      <c r="J697" s="33"/>
      <c r="K697" s="33"/>
      <c r="L697" s="33"/>
      <c r="M697" s="33"/>
      <c r="N697" s="563"/>
      <c r="O697" s="33"/>
      <c r="P697" s="33"/>
      <c r="Q697" s="33"/>
      <c r="R697" s="33"/>
      <c r="S697" s="33"/>
      <c r="T697" s="33"/>
      <c r="U697" s="33"/>
      <c r="V697" s="33"/>
      <c r="W697" s="33"/>
      <c r="X697" s="33"/>
      <c r="Y697" s="33"/>
      <c r="Z697" s="33"/>
      <c r="AA697" s="33"/>
      <c r="AB697" s="33"/>
    </row>
    <row r="698">
      <c r="A698" s="33"/>
      <c r="B698" s="33"/>
      <c r="C698" s="33"/>
      <c r="D698" s="33"/>
      <c r="E698" s="33"/>
      <c r="F698" s="33"/>
      <c r="G698" s="33"/>
      <c r="H698" s="33"/>
      <c r="I698" s="33"/>
      <c r="J698" s="33"/>
      <c r="K698" s="33"/>
      <c r="L698" s="33"/>
      <c r="M698" s="33"/>
      <c r="N698" s="563"/>
      <c r="O698" s="33"/>
      <c r="P698" s="33"/>
      <c r="Q698" s="33"/>
      <c r="R698" s="33"/>
      <c r="S698" s="33"/>
      <c r="T698" s="33"/>
      <c r="U698" s="33"/>
      <c r="V698" s="33"/>
      <c r="W698" s="33"/>
      <c r="X698" s="33"/>
      <c r="Y698" s="33"/>
      <c r="Z698" s="33"/>
      <c r="AA698" s="33"/>
      <c r="AB698" s="33"/>
    </row>
    <row r="699">
      <c r="A699" s="33"/>
      <c r="B699" s="33"/>
      <c r="C699" s="33"/>
      <c r="D699" s="33"/>
      <c r="E699" s="33"/>
      <c r="F699" s="33"/>
      <c r="G699" s="33"/>
      <c r="H699" s="33"/>
      <c r="I699" s="33"/>
      <c r="J699" s="33"/>
      <c r="K699" s="33"/>
      <c r="L699" s="33"/>
      <c r="M699" s="33"/>
      <c r="N699" s="563"/>
      <c r="O699" s="33"/>
      <c r="P699" s="33"/>
      <c r="Q699" s="33"/>
      <c r="R699" s="33"/>
      <c r="S699" s="33"/>
      <c r="T699" s="33"/>
      <c r="U699" s="33"/>
      <c r="V699" s="33"/>
      <c r="W699" s="33"/>
      <c r="X699" s="33"/>
      <c r="Y699" s="33"/>
      <c r="Z699" s="33"/>
      <c r="AA699" s="33"/>
      <c r="AB699" s="33"/>
    </row>
    <row r="700">
      <c r="A700" s="33"/>
      <c r="B700" s="33"/>
      <c r="C700" s="33"/>
      <c r="D700" s="33"/>
      <c r="E700" s="33"/>
      <c r="F700" s="33"/>
      <c r="G700" s="33"/>
      <c r="H700" s="33"/>
      <c r="I700" s="33"/>
      <c r="J700" s="33"/>
      <c r="K700" s="33"/>
      <c r="L700" s="33"/>
      <c r="M700" s="33"/>
      <c r="N700" s="563"/>
      <c r="O700" s="33"/>
      <c r="P700" s="33"/>
      <c r="Q700" s="33"/>
      <c r="R700" s="33"/>
      <c r="S700" s="33"/>
      <c r="T700" s="33"/>
      <c r="U700" s="33"/>
      <c r="V700" s="33"/>
      <c r="W700" s="33"/>
      <c r="X700" s="33"/>
      <c r="Y700" s="33"/>
      <c r="Z700" s="33"/>
      <c r="AA700" s="33"/>
      <c r="AB700" s="33"/>
    </row>
    <row r="701">
      <c r="A701" s="33"/>
      <c r="B701" s="33"/>
      <c r="C701" s="33"/>
      <c r="D701" s="33"/>
      <c r="E701" s="33"/>
      <c r="F701" s="33"/>
      <c r="G701" s="33"/>
      <c r="H701" s="33"/>
      <c r="I701" s="33"/>
      <c r="J701" s="33"/>
      <c r="K701" s="33"/>
      <c r="L701" s="33"/>
      <c r="M701" s="33"/>
      <c r="N701" s="563"/>
      <c r="O701" s="33"/>
      <c r="P701" s="33"/>
      <c r="Q701" s="33"/>
      <c r="R701" s="33"/>
      <c r="S701" s="33"/>
      <c r="T701" s="33"/>
      <c r="U701" s="33"/>
      <c r="V701" s="33"/>
      <c r="W701" s="33"/>
      <c r="X701" s="33"/>
      <c r="Y701" s="33"/>
      <c r="Z701" s="33"/>
      <c r="AA701" s="33"/>
      <c r="AB701" s="33"/>
    </row>
    <row r="702">
      <c r="A702" s="33"/>
      <c r="B702" s="33"/>
      <c r="C702" s="33"/>
      <c r="D702" s="33"/>
      <c r="E702" s="33"/>
      <c r="F702" s="33"/>
      <c r="G702" s="33"/>
      <c r="H702" s="33"/>
      <c r="I702" s="33"/>
      <c r="J702" s="33"/>
      <c r="K702" s="33"/>
      <c r="L702" s="33"/>
      <c r="M702" s="33"/>
      <c r="N702" s="563"/>
      <c r="O702" s="33"/>
      <c r="P702" s="33"/>
      <c r="Q702" s="33"/>
      <c r="R702" s="33"/>
      <c r="S702" s="33"/>
      <c r="T702" s="33"/>
      <c r="U702" s="33"/>
      <c r="V702" s="33"/>
      <c r="W702" s="33"/>
      <c r="X702" s="33"/>
      <c r="Y702" s="33"/>
      <c r="Z702" s="33"/>
      <c r="AA702" s="33"/>
      <c r="AB702" s="33"/>
    </row>
    <row r="703">
      <c r="A703" s="33"/>
      <c r="B703" s="33"/>
      <c r="C703" s="33"/>
      <c r="D703" s="33"/>
      <c r="E703" s="33"/>
      <c r="F703" s="33"/>
      <c r="G703" s="33"/>
      <c r="H703" s="33"/>
      <c r="I703" s="33"/>
      <c r="J703" s="33"/>
      <c r="K703" s="33"/>
      <c r="L703" s="33"/>
      <c r="M703" s="33"/>
      <c r="N703" s="563"/>
      <c r="O703" s="33"/>
      <c r="P703" s="33"/>
      <c r="Q703" s="33"/>
      <c r="R703" s="33"/>
      <c r="S703" s="33"/>
      <c r="T703" s="33"/>
      <c r="U703" s="33"/>
      <c r="V703" s="33"/>
      <c r="W703" s="33"/>
      <c r="X703" s="33"/>
      <c r="Y703" s="33"/>
      <c r="Z703" s="33"/>
      <c r="AA703" s="33"/>
      <c r="AB703" s="33"/>
    </row>
    <row r="704">
      <c r="A704" s="33"/>
      <c r="B704" s="33"/>
      <c r="C704" s="33"/>
      <c r="D704" s="33"/>
      <c r="E704" s="33"/>
      <c r="F704" s="33"/>
      <c r="G704" s="33"/>
      <c r="H704" s="33"/>
      <c r="I704" s="33"/>
      <c r="J704" s="33"/>
      <c r="K704" s="33"/>
      <c r="L704" s="33"/>
      <c r="M704" s="33"/>
      <c r="N704" s="563"/>
      <c r="O704" s="33"/>
      <c r="P704" s="33"/>
      <c r="Q704" s="33"/>
      <c r="R704" s="33"/>
      <c r="S704" s="33"/>
      <c r="T704" s="33"/>
      <c r="U704" s="33"/>
      <c r="V704" s="33"/>
      <c r="W704" s="33"/>
      <c r="X704" s="33"/>
      <c r="Y704" s="33"/>
      <c r="Z704" s="33"/>
      <c r="AA704" s="33"/>
      <c r="AB704" s="33"/>
    </row>
    <row r="705">
      <c r="A705" s="33"/>
      <c r="B705" s="33"/>
      <c r="C705" s="33"/>
      <c r="D705" s="33"/>
      <c r="E705" s="33"/>
      <c r="F705" s="33"/>
      <c r="G705" s="33"/>
      <c r="H705" s="33"/>
      <c r="I705" s="33"/>
      <c r="J705" s="33"/>
      <c r="K705" s="33"/>
      <c r="L705" s="33"/>
      <c r="M705" s="33"/>
      <c r="N705" s="563"/>
      <c r="O705" s="33"/>
      <c r="P705" s="33"/>
      <c r="Q705" s="33"/>
      <c r="R705" s="33"/>
      <c r="S705" s="33"/>
      <c r="T705" s="33"/>
      <c r="U705" s="33"/>
      <c r="V705" s="33"/>
      <c r="W705" s="33"/>
      <c r="X705" s="33"/>
      <c r="Y705" s="33"/>
      <c r="Z705" s="33"/>
      <c r="AA705" s="33"/>
      <c r="AB705" s="33"/>
    </row>
    <row r="706">
      <c r="A706" s="33"/>
      <c r="B706" s="33"/>
      <c r="C706" s="33"/>
      <c r="D706" s="33"/>
      <c r="E706" s="33"/>
      <c r="F706" s="33"/>
      <c r="G706" s="33"/>
      <c r="H706" s="33"/>
      <c r="I706" s="33"/>
      <c r="J706" s="33"/>
      <c r="K706" s="33"/>
      <c r="L706" s="33"/>
      <c r="M706" s="33"/>
      <c r="N706" s="563"/>
      <c r="O706" s="33"/>
      <c r="P706" s="33"/>
      <c r="Q706" s="33"/>
      <c r="R706" s="33"/>
      <c r="S706" s="33"/>
      <c r="T706" s="33"/>
      <c r="U706" s="33"/>
      <c r="V706" s="33"/>
      <c r="W706" s="33"/>
      <c r="X706" s="33"/>
      <c r="Y706" s="33"/>
      <c r="Z706" s="33"/>
      <c r="AA706" s="33"/>
      <c r="AB706" s="33"/>
    </row>
    <row r="707">
      <c r="A707" s="33"/>
      <c r="B707" s="33"/>
      <c r="C707" s="33"/>
      <c r="D707" s="33"/>
      <c r="E707" s="33"/>
      <c r="F707" s="33"/>
      <c r="G707" s="33"/>
      <c r="H707" s="33"/>
      <c r="I707" s="33"/>
      <c r="J707" s="33"/>
      <c r="K707" s="33"/>
      <c r="L707" s="33"/>
      <c r="M707" s="33"/>
      <c r="N707" s="563"/>
      <c r="O707" s="33"/>
      <c r="P707" s="33"/>
      <c r="Q707" s="33"/>
      <c r="R707" s="33"/>
      <c r="S707" s="33"/>
      <c r="T707" s="33"/>
      <c r="U707" s="33"/>
      <c r="V707" s="33"/>
      <c r="W707" s="33"/>
      <c r="X707" s="33"/>
      <c r="Y707" s="33"/>
      <c r="Z707" s="33"/>
      <c r="AA707" s="33"/>
      <c r="AB707" s="33"/>
    </row>
    <row r="708">
      <c r="A708" s="33"/>
      <c r="B708" s="33"/>
      <c r="C708" s="33"/>
      <c r="D708" s="33"/>
      <c r="E708" s="33"/>
      <c r="F708" s="33"/>
      <c r="G708" s="33"/>
      <c r="H708" s="33"/>
      <c r="I708" s="33"/>
      <c r="J708" s="33"/>
      <c r="K708" s="33"/>
      <c r="L708" s="33"/>
      <c r="M708" s="33"/>
      <c r="N708" s="563"/>
      <c r="O708" s="33"/>
      <c r="P708" s="33"/>
      <c r="Q708" s="33"/>
      <c r="R708" s="33"/>
      <c r="S708" s="33"/>
      <c r="T708" s="33"/>
      <c r="U708" s="33"/>
      <c r="V708" s="33"/>
      <c r="W708" s="33"/>
      <c r="X708" s="33"/>
      <c r="Y708" s="33"/>
      <c r="Z708" s="33"/>
      <c r="AA708" s="33"/>
      <c r="AB708" s="33"/>
    </row>
    <row r="709">
      <c r="A709" s="33"/>
      <c r="B709" s="33"/>
      <c r="C709" s="33"/>
      <c r="D709" s="33"/>
      <c r="E709" s="33"/>
      <c r="F709" s="33"/>
      <c r="G709" s="33"/>
      <c r="H709" s="33"/>
      <c r="I709" s="33"/>
      <c r="J709" s="33"/>
      <c r="K709" s="33"/>
      <c r="L709" s="33"/>
      <c r="M709" s="33"/>
      <c r="N709" s="563"/>
      <c r="O709" s="33"/>
      <c r="P709" s="33"/>
      <c r="Q709" s="33"/>
      <c r="R709" s="33"/>
      <c r="S709" s="33"/>
      <c r="T709" s="33"/>
      <c r="U709" s="33"/>
      <c r="V709" s="33"/>
      <c r="W709" s="33"/>
      <c r="X709" s="33"/>
      <c r="Y709" s="33"/>
      <c r="Z709" s="33"/>
      <c r="AA709" s="33"/>
      <c r="AB709" s="33"/>
    </row>
    <row r="710">
      <c r="A710" s="33"/>
      <c r="B710" s="33"/>
      <c r="C710" s="33"/>
      <c r="D710" s="33"/>
      <c r="E710" s="33"/>
      <c r="F710" s="33"/>
      <c r="G710" s="33"/>
      <c r="H710" s="33"/>
      <c r="I710" s="33"/>
      <c r="J710" s="33"/>
      <c r="K710" s="33"/>
      <c r="L710" s="33"/>
      <c r="M710" s="33"/>
      <c r="N710" s="563"/>
      <c r="O710" s="33"/>
      <c r="P710" s="33"/>
      <c r="Q710" s="33"/>
      <c r="R710" s="33"/>
      <c r="S710" s="33"/>
      <c r="T710" s="33"/>
      <c r="U710" s="33"/>
      <c r="V710" s="33"/>
      <c r="W710" s="33"/>
      <c r="X710" s="33"/>
      <c r="Y710" s="33"/>
      <c r="Z710" s="33"/>
      <c r="AA710" s="33"/>
      <c r="AB710" s="33"/>
    </row>
    <row r="711">
      <c r="A711" s="33"/>
      <c r="B711" s="33"/>
      <c r="C711" s="33"/>
      <c r="D711" s="33"/>
      <c r="E711" s="33"/>
      <c r="F711" s="33"/>
      <c r="G711" s="33"/>
      <c r="H711" s="33"/>
      <c r="I711" s="33"/>
      <c r="J711" s="33"/>
      <c r="K711" s="33"/>
      <c r="L711" s="33"/>
      <c r="M711" s="33"/>
      <c r="N711" s="563"/>
      <c r="O711" s="33"/>
      <c r="P711" s="33"/>
      <c r="Q711" s="33"/>
      <c r="R711" s="33"/>
      <c r="S711" s="33"/>
      <c r="T711" s="33"/>
      <c r="U711" s="33"/>
      <c r="V711" s="33"/>
      <c r="W711" s="33"/>
      <c r="X711" s="33"/>
      <c r="Y711" s="33"/>
      <c r="Z711" s="33"/>
      <c r="AA711" s="33"/>
      <c r="AB711" s="33"/>
    </row>
    <row r="712">
      <c r="A712" s="33"/>
      <c r="B712" s="33"/>
      <c r="C712" s="33"/>
      <c r="D712" s="33"/>
      <c r="E712" s="33"/>
      <c r="F712" s="33"/>
      <c r="G712" s="33"/>
      <c r="H712" s="33"/>
      <c r="I712" s="33"/>
      <c r="J712" s="33"/>
      <c r="K712" s="33"/>
      <c r="L712" s="33"/>
      <c r="M712" s="33"/>
      <c r="N712" s="563"/>
      <c r="O712" s="33"/>
      <c r="P712" s="33"/>
      <c r="Q712" s="33"/>
      <c r="R712" s="33"/>
      <c r="S712" s="33"/>
      <c r="T712" s="33"/>
      <c r="U712" s="33"/>
      <c r="V712" s="33"/>
      <c r="W712" s="33"/>
      <c r="X712" s="33"/>
      <c r="Y712" s="33"/>
      <c r="Z712" s="33"/>
      <c r="AA712" s="33"/>
      <c r="AB712" s="33"/>
    </row>
    <row r="713">
      <c r="A713" s="33"/>
      <c r="B713" s="33"/>
      <c r="C713" s="33"/>
      <c r="D713" s="33"/>
      <c r="E713" s="33"/>
      <c r="F713" s="33"/>
      <c r="G713" s="33"/>
      <c r="H713" s="33"/>
      <c r="I713" s="33"/>
      <c r="J713" s="33"/>
      <c r="K713" s="33"/>
      <c r="L713" s="33"/>
      <c r="M713" s="33"/>
      <c r="N713" s="563"/>
      <c r="O713" s="33"/>
      <c r="P713" s="33"/>
      <c r="Q713" s="33"/>
      <c r="R713" s="33"/>
      <c r="S713" s="33"/>
      <c r="T713" s="33"/>
      <c r="U713" s="33"/>
      <c r="V713" s="33"/>
      <c r="W713" s="33"/>
      <c r="X713" s="33"/>
      <c r="Y713" s="33"/>
      <c r="Z713" s="33"/>
      <c r="AA713" s="33"/>
      <c r="AB713" s="33"/>
    </row>
    <row r="714">
      <c r="A714" s="33"/>
      <c r="B714" s="33"/>
      <c r="C714" s="33"/>
      <c r="D714" s="33"/>
      <c r="E714" s="33"/>
      <c r="F714" s="33"/>
      <c r="G714" s="33"/>
      <c r="H714" s="33"/>
      <c r="I714" s="33"/>
      <c r="J714" s="33"/>
      <c r="K714" s="33"/>
      <c r="L714" s="33"/>
      <c r="M714" s="33"/>
      <c r="N714" s="563"/>
      <c r="O714" s="33"/>
      <c r="P714" s="33"/>
      <c r="Q714" s="33"/>
      <c r="R714" s="33"/>
      <c r="S714" s="33"/>
      <c r="T714" s="33"/>
      <c r="U714" s="33"/>
      <c r="V714" s="33"/>
      <c r="W714" s="33"/>
      <c r="X714" s="33"/>
      <c r="Y714" s="33"/>
      <c r="Z714" s="33"/>
      <c r="AA714" s="33"/>
      <c r="AB714" s="33"/>
    </row>
    <row r="715">
      <c r="A715" s="33"/>
      <c r="B715" s="33"/>
      <c r="C715" s="33"/>
      <c r="D715" s="33"/>
      <c r="E715" s="33"/>
      <c r="F715" s="33"/>
      <c r="G715" s="33"/>
      <c r="H715" s="33"/>
      <c r="I715" s="33"/>
      <c r="J715" s="33"/>
      <c r="K715" s="33"/>
      <c r="L715" s="33"/>
      <c r="M715" s="33"/>
      <c r="N715" s="563"/>
      <c r="O715" s="33"/>
      <c r="P715" s="33"/>
      <c r="Q715" s="33"/>
      <c r="R715" s="33"/>
      <c r="S715" s="33"/>
      <c r="T715" s="33"/>
      <c r="U715" s="33"/>
      <c r="V715" s="33"/>
      <c r="W715" s="33"/>
      <c r="X715" s="33"/>
      <c r="Y715" s="33"/>
      <c r="Z715" s="33"/>
      <c r="AA715" s="33"/>
      <c r="AB715" s="33"/>
    </row>
    <row r="716">
      <c r="A716" s="33"/>
      <c r="B716" s="33"/>
      <c r="C716" s="33"/>
      <c r="D716" s="33"/>
      <c r="E716" s="33"/>
      <c r="F716" s="33"/>
      <c r="G716" s="33"/>
      <c r="H716" s="33"/>
      <c r="I716" s="33"/>
      <c r="J716" s="33"/>
      <c r="K716" s="33"/>
      <c r="L716" s="33"/>
      <c r="M716" s="33"/>
      <c r="N716" s="563"/>
      <c r="O716" s="33"/>
      <c r="P716" s="33"/>
      <c r="Q716" s="33"/>
      <c r="R716" s="33"/>
      <c r="S716" s="33"/>
      <c r="T716" s="33"/>
      <c r="U716" s="33"/>
      <c r="V716" s="33"/>
      <c r="W716" s="33"/>
      <c r="X716" s="33"/>
      <c r="Y716" s="33"/>
      <c r="Z716" s="33"/>
      <c r="AA716" s="33"/>
      <c r="AB716" s="33"/>
    </row>
    <row r="717">
      <c r="A717" s="33"/>
      <c r="B717" s="33"/>
      <c r="C717" s="33"/>
      <c r="D717" s="33"/>
      <c r="E717" s="33"/>
      <c r="F717" s="33"/>
      <c r="G717" s="33"/>
      <c r="H717" s="33"/>
      <c r="I717" s="33"/>
      <c r="J717" s="33"/>
      <c r="K717" s="33"/>
      <c r="L717" s="33"/>
      <c r="M717" s="33"/>
      <c r="N717" s="563"/>
      <c r="O717" s="33"/>
      <c r="P717" s="33"/>
      <c r="Q717" s="33"/>
      <c r="R717" s="33"/>
      <c r="S717" s="33"/>
      <c r="T717" s="33"/>
      <c r="U717" s="33"/>
      <c r="V717" s="33"/>
      <c r="W717" s="33"/>
      <c r="X717" s="33"/>
      <c r="Y717" s="33"/>
      <c r="Z717" s="33"/>
      <c r="AA717" s="33"/>
      <c r="AB717" s="33"/>
    </row>
    <row r="718">
      <c r="A718" s="33"/>
      <c r="B718" s="33"/>
      <c r="C718" s="33"/>
      <c r="D718" s="33"/>
      <c r="E718" s="33"/>
      <c r="F718" s="33"/>
      <c r="G718" s="33"/>
      <c r="H718" s="33"/>
      <c r="I718" s="33"/>
      <c r="J718" s="33"/>
      <c r="K718" s="33"/>
      <c r="L718" s="33"/>
      <c r="M718" s="33"/>
      <c r="N718" s="563"/>
      <c r="O718" s="33"/>
      <c r="P718" s="33"/>
      <c r="Q718" s="33"/>
      <c r="R718" s="33"/>
      <c r="S718" s="33"/>
      <c r="T718" s="33"/>
      <c r="U718" s="33"/>
      <c r="V718" s="33"/>
      <c r="W718" s="33"/>
      <c r="X718" s="33"/>
      <c r="Y718" s="33"/>
      <c r="Z718" s="33"/>
      <c r="AA718" s="33"/>
      <c r="AB718" s="33"/>
    </row>
    <row r="719">
      <c r="A719" s="33"/>
      <c r="B719" s="33"/>
      <c r="C719" s="33"/>
      <c r="D719" s="33"/>
      <c r="E719" s="33"/>
      <c r="F719" s="33"/>
      <c r="G719" s="33"/>
      <c r="H719" s="33"/>
      <c r="I719" s="33"/>
      <c r="J719" s="33"/>
      <c r="K719" s="33"/>
      <c r="L719" s="33"/>
      <c r="M719" s="33"/>
      <c r="N719" s="563"/>
      <c r="O719" s="33"/>
      <c r="P719" s="33"/>
      <c r="Q719" s="33"/>
      <c r="R719" s="33"/>
      <c r="S719" s="33"/>
      <c r="T719" s="33"/>
      <c r="U719" s="33"/>
      <c r="V719" s="33"/>
      <c r="W719" s="33"/>
      <c r="X719" s="33"/>
      <c r="Y719" s="33"/>
      <c r="Z719" s="33"/>
      <c r="AA719" s="33"/>
      <c r="AB719" s="33"/>
    </row>
    <row r="720">
      <c r="A720" s="33"/>
      <c r="B720" s="33"/>
      <c r="C720" s="33"/>
      <c r="D720" s="33"/>
      <c r="E720" s="33"/>
      <c r="F720" s="33"/>
      <c r="G720" s="33"/>
      <c r="H720" s="33"/>
      <c r="I720" s="33"/>
      <c r="J720" s="33"/>
      <c r="K720" s="33"/>
      <c r="L720" s="33"/>
      <c r="M720" s="33"/>
      <c r="N720" s="563"/>
      <c r="O720" s="33"/>
      <c r="P720" s="33"/>
      <c r="Q720" s="33"/>
      <c r="R720" s="33"/>
      <c r="S720" s="33"/>
      <c r="T720" s="33"/>
      <c r="U720" s="33"/>
      <c r="V720" s="33"/>
      <c r="W720" s="33"/>
      <c r="X720" s="33"/>
      <c r="Y720" s="33"/>
      <c r="Z720" s="33"/>
      <c r="AA720" s="33"/>
      <c r="AB720" s="33"/>
    </row>
    <row r="721">
      <c r="A721" s="33"/>
      <c r="B721" s="33"/>
      <c r="C721" s="33"/>
      <c r="D721" s="33"/>
      <c r="E721" s="33"/>
      <c r="F721" s="33"/>
      <c r="G721" s="33"/>
      <c r="H721" s="33"/>
      <c r="I721" s="33"/>
      <c r="J721" s="33"/>
      <c r="K721" s="33"/>
      <c r="L721" s="33"/>
      <c r="M721" s="33"/>
      <c r="N721" s="563"/>
      <c r="O721" s="33"/>
      <c r="P721" s="33"/>
      <c r="Q721" s="33"/>
      <c r="R721" s="33"/>
      <c r="S721" s="33"/>
      <c r="T721" s="33"/>
      <c r="U721" s="33"/>
      <c r="V721" s="33"/>
      <c r="W721" s="33"/>
      <c r="X721" s="33"/>
      <c r="Y721" s="33"/>
      <c r="Z721" s="33"/>
      <c r="AA721" s="33"/>
      <c r="AB721" s="33"/>
    </row>
    <row r="722">
      <c r="A722" s="33"/>
      <c r="B722" s="33"/>
      <c r="C722" s="33"/>
      <c r="D722" s="33"/>
      <c r="E722" s="33"/>
      <c r="F722" s="33"/>
      <c r="G722" s="33"/>
      <c r="H722" s="33"/>
      <c r="I722" s="33"/>
      <c r="J722" s="33"/>
      <c r="K722" s="33"/>
      <c r="L722" s="33"/>
      <c r="M722" s="33"/>
      <c r="N722" s="563"/>
      <c r="O722" s="33"/>
      <c r="P722" s="33"/>
      <c r="Q722" s="33"/>
      <c r="R722" s="33"/>
      <c r="S722" s="33"/>
      <c r="T722" s="33"/>
      <c r="U722" s="33"/>
      <c r="V722" s="33"/>
      <c r="W722" s="33"/>
      <c r="X722" s="33"/>
      <c r="Y722" s="33"/>
      <c r="Z722" s="33"/>
      <c r="AA722" s="33"/>
      <c r="AB722" s="33"/>
    </row>
    <row r="723">
      <c r="A723" s="33"/>
      <c r="B723" s="33"/>
      <c r="C723" s="33"/>
      <c r="D723" s="33"/>
      <c r="E723" s="33"/>
      <c r="F723" s="33"/>
      <c r="G723" s="33"/>
      <c r="H723" s="33"/>
      <c r="I723" s="33"/>
      <c r="J723" s="33"/>
      <c r="K723" s="33"/>
      <c r="L723" s="33"/>
      <c r="M723" s="33"/>
      <c r="N723" s="563"/>
      <c r="O723" s="33"/>
      <c r="P723" s="33"/>
      <c r="Q723" s="33"/>
      <c r="R723" s="33"/>
      <c r="S723" s="33"/>
      <c r="T723" s="33"/>
      <c r="U723" s="33"/>
      <c r="V723" s="33"/>
      <c r="W723" s="33"/>
      <c r="X723" s="33"/>
      <c r="Y723" s="33"/>
      <c r="Z723" s="33"/>
      <c r="AA723" s="33"/>
      <c r="AB723" s="33"/>
    </row>
    <row r="724">
      <c r="A724" s="33"/>
      <c r="B724" s="33"/>
      <c r="C724" s="33"/>
      <c r="D724" s="33"/>
      <c r="E724" s="33"/>
      <c r="F724" s="33"/>
      <c r="G724" s="33"/>
      <c r="H724" s="33"/>
      <c r="I724" s="33"/>
      <c r="J724" s="33"/>
      <c r="K724" s="33"/>
      <c r="L724" s="33"/>
      <c r="M724" s="33"/>
      <c r="N724" s="563"/>
      <c r="O724" s="33"/>
      <c r="P724" s="33"/>
      <c r="Q724" s="33"/>
      <c r="R724" s="33"/>
      <c r="S724" s="33"/>
      <c r="T724" s="33"/>
      <c r="U724" s="33"/>
      <c r="V724" s="33"/>
      <c r="W724" s="33"/>
      <c r="X724" s="33"/>
      <c r="Y724" s="33"/>
      <c r="Z724" s="33"/>
      <c r="AA724" s="33"/>
      <c r="AB724" s="33"/>
    </row>
    <row r="725">
      <c r="A725" s="33"/>
      <c r="B725" s="33"/>
      <c r="C725" s="33"/>
      <c r="D725" s="33"/>
      <c r="E725" s="33"/>
      <c r="F725" s="33"/>
      <c r="G725" s="33"/>
      <c r="H725" s="33"/>
      <c r="I725" s="33"/>
      <c r="J725" s="33"/>
      <c r="K725" s="33"/>
      <c r="L725" s="33"/>
      <c r="M725" s="33"/>
      <c r="N725" s="563"/>
      <c r="O725" s="33"/>
      <c r="P725" s="33"/>
      <c r="Q725" s="33"/>
      <c r="R725" s="33"/>
      <c r="S725" s="33"/>
      <c r="T725" s="33"/>
      <c r="U725" s="33"/>
      <c r="V725" s="33"/>
      <c r="W725" s="33"/>
      <c r="X725" s="33"/>
      <c r="Y725" s="33"/>
      <c r="Z725" s="33"/>
      <c r="AA725" s="33"/>
      <c r="AB725" s="33"/>
    </row>
    <row r="726">
      <c r="A726" s="33"/>
      <c r="B726" s="33"/>
      <c r="C726" s="33"/>
      <c r="D726" s="33"/>
      <c r="E726" s="33"/>
      <c r="F726" s="33"/>
      <c r="G726" s="33"/>
      <c r="H726" s="33"/>
      <c r="I726" s="33"/>
      <c r="J726" s="33"/>
      <c r="K726" s="33"/>
      <c r="L726" s="33"/>
      <c r="M726" s="33"/>
      <c r="N726" s="563"/>
      <c r="O726" s="33"/>
      <c r="P726" s="33"/>
      <c r="Q726" s="33"/>
      <c r="R726" s="33"/>
      <c r="S726" s="33"/>
      <c r="T726" s="33"/>
      <c r="U726" s="33"/>
      <c r="V726" s="33"/>
      <c r="W726" s="33"/>
      <c r="X726" s="33"/>
      <c r="Y726" s="33"/>
      <c r="Z726" s="33"/>
      <c r="AA726" s="33"/>
      <c r="AB726" s="33"/>
    </row>
    <row r="727">
      <c r="A727" s="33"/>
      <c r="B727" s="33"/>
      <c r="C727" s="33"/>
      <c r="D727" s="33"/>
      <c r="E727" s="33"/>
      <c r="F727" s="33"/>
      <c r="G727" s="33"/>
      <c r="H727" s="33"/>
      <c r="I727" s="33"/>
      <c r="J727" s="33"/>
      <c r="K727" s="33"/>
      <c r="L727" s="33"/>
      <c r="M727" s="33"/>
      <c r="N727" s="563"/>
      <c r="O727" s="33"/>
      <c r="P727" s="33"/>
      <c r="Q727" s="33"/>
      <c r="R727" s="33"/>
      <c r="S727" s="33"/>
      <c r="T727" s="33"/>
      <c r="U727" s="33"/>
      <c r="V727" s="33"/>
      <c r="W727" s="33"/>
      <c r="X727" s="33"/>
      <c r="Y727" s="33"/>
      <c r="Z727" s="33"/>
      <c r="AA727" s="33"/>
      <c r="AB727" s="33"/>
    </row>
    <row r="728">
      <c r="A728" s="33"/>
      <c r="B728" s="33"/>
      <c r="C728" s="33"/>
      <c r="D728" s="33"/>
      <c r="E728" s="33"/>
      <c r="F728" s="33"/>
      <c r="G728" s="33"/>
      <c r="H728" s="33"/>
      <c r="I728" s="33"/>
      <c r="J728" s="33"/>
      <c r="K728" s="33"/>
      <c r="L728" s="33"/>
      <c r="M728" s="33"/>
      <c r="N728" s="563"/>
      <c r="O728" s="33"/>
      <c r="P728" s="33"/>
      <c r="Q728" s="33"/>
      <c r="R728" s="33"/>
      <c r="S728" s="33"/>
      <c r="T728" s="33"/>
      <c r="U728" s="33"/>
      <c r="V728" s="33"/>
      <c r="W728" s="33"/>
      <c r="X728" s="33"/>
      <c r="Y728" s="33"/>
      <c r="Z728" s="33"/>
      <c r="AA728" s="33"/>
      <c r="AB728" s="33"/>
    </row>
    <row r="729">
      <c r="A729" s="33"/>
      <c r="B729" s="33"/>
      <c r="C729" s="33"/>
      <c r="D729" s="33"/>
      <c r="E729" s="33"/>
      <c r="F729" s="33"/>
      <c r="G729" s="33"/>
      <c r="H729" s="33"/>
      <c r="I729" s="33"/>
      <c r="J729" s="33"/>
      <c r="K729" s="33"/>
      <c r="L729" s="33"/>
      <c r="M729" s="33"/>
      <c r="N729" s="563"/>
      <c r="O729" s="33"/>
      <c r="P729" s="33"/>
      <c r="Q729" s="33"/>
      <c r="R729" s="33"/>
      <c r="S729" s="33"/>
      <c r="T729" s="33"/>
      <c r="U729" s="33"/>
      <c r="V729" s="33"/>
      <c r="W729" s="33"/>
      <c r="X729" s="33"/>
      <c r="Y729" s="33"/>
      <c r="Z729" s="33"/>
      <c r="AA729" s="33"/>
      <c r="AB729" s="33"/>
    </row>
    <row r="730">
      <c r="A730" s="33"/>
      <c r="B730" s="33"/>
      <c r="C730" s="33"/>
      <c r="D730" s="33"/>
      <c r="E730" s="33"/>
      <c r="F730" s="33"/>
      <c r="G730" s="33"/>
      <c r="H730" s="33"/>
      <c r="I730" s="33"/>
      <c r="J730" s="33"/>
      <c r="K730" s="33"/>
      <c r="L730" s="33"/>
      <c r="M730" s="33"/>
      <c r="N730" s="563"/>
      <c r="O730" s="33"/>
      <c r="P730" s="33"/>
      <c r="Q730" s="33"/>
      <c r="R730" s="33"/>
      <c r="S730" s="33"/>
      <c r="T730" s="33"/>
      <c r="U730" s="33"/>
      <c r="V730" s="33"/>
      <c r="W730" s="33"/>
      <c r="X730" s="33"/>
      <c r="Y730" s="33"/>
      <c r="Z730" s="33"/>
      <c r="AA730" s="33"/>
      <c r="AB730" s="33"/>
    </row>
    <row r="731">
      <c r="A731" s="33"/>
      <c r="B731" s="33"/>
      <c r="C731" s="33"/>
      <c r="D731" s="33"/>
      <c r="E731" s="33"/>
      <c r="F731" s="33"/>
      <c r="G731" s="33"/>
      <c r="H731" s="33"/>
      <c r="I731" s="33"/>
      <c r="J731" s="33"/>
      <c r="K731" s="33"/>
      <c r="L731" s="33"/>
      <c r="M731" s="33"/>
      <c r="N731" s="563"/>
      <c r="O731" s="33"/>
      <c r="P731" s="33"/>
      <c r="Q731" s="33"/>
      <c r="R731" s="33"/>
      <c r="S731" s="33"/>
      <c r="T731" s="33"/>
      <c r="U731" s="33"/>
      <c r="V731" s="33"/>
      <c r="W731" s="33"/>
      <c r="X731" s="33"/>
      <c r="Y731" s="33"/>
      <c r="Z731" s="33"/>
      <c r="AA731" s="33"/>
      <c r="AB731" s="33"/>
    </row>
    <row r="732">
      <c r="A732" s="33"/>
      <c r="B732" s="33"/>
      <c r="C732" s="33"/>
      <c r="D732" s="33"/>
      <c r="E732" s="33"/>
      <c r="F732" s="33"/>
      <c r="G732" s="33"/>
      <c r="H732" s="33"/>
      <c r="I732" s="33"/>
      <c r="J732" s="33"/>
      <c r="K732" s="33"/>
      <c r="L732" s="33"/>
      <c r="M732" s="33"/>
      <c r="N732" s="563"/>
      <c r="O732" s="33"/>
      <c r="P732" s="33"/>
      <c r="Q732" s="33"/>
      <c r="R732" s="33"/>
      <c r="S732" s="33"/>
      <c r="T732" s="33"/>
      <c r="U732" s="33"/>
      <c r="V732" s="33"/>
      <c r="W732" s="33"/>
      <c r="X732" s="33"/>
      <c r="Y732" s="33"/>
      <c r="Z732" s="33"/>
      <c r="AA732" s="33"/>
      <c r="AB732" s="33"/>
    </row>
    <row r="733">
      <c r="A733" s="33"/>
      <c r="B733" s="33"/>
      <c r="C733" s="33"/>
      <c r="D733" s="33"/>
      <c r="E733" s="33"/>
      <c r="F733" s="33"/>
      <c r="G733" s="33"/>
      <c r="H733" s="33"/>
      <c r="I733" s="33"/>
      <c r="J733" s="33"/>
      <c r="K733" s="33"/>
      <c r="L733" s="33"/>
      <c r="M733" s="33"/>
      <c r="N733" s="563"/>
      <c r="O733" s="33"/>
      <c r="P733" s="33"/>
      <c r="Q733" s="33"/>
      <c r="R733" s="33"/>
      <c r="S733" s="33"/>
      <c r="T733" s="33"/>
      <c r="U733" s="33"/>
      <c r="V733" s="33"/>
      <c r="W733" s="33"/>
      <c r="X733" s="33"/>
      <c r="Y733" s="33"/>
      <c r="Z733" s="33"/>
      <c r="AA733" s="33"/>
      <c r="AB733" s="33"/>
    </row>
    <row r="734">
      <c r="A734" s="33"/>
      <c r="B734" s="33"/>
      <c r="C734" s="33"/>
      <c r="D734" s="33"/>
      <c r="E734" s="33"/>
      <c r="F734" s="33"/>
      <c r="G734" s="33"/>
      <c r="H734" s="33"/>
      <c r="I734" s="33"/>
      <c r="J734" s="33"/>
      <c r="K734" s="33"/>
      <c r="L734" s="33"/>
      <c r="M734" s="33"/>
      <c r="N734" s="563"/>
      <c r="O734" s="33"/>
      <c r="P734" s="33"/>
      <c r="Q734" s="33"/>
      <c r="R734" s="33"/>
      <c r="S734" s="33"/>
      <c r="T734" s="33"/>
      <c r="U734" s="33"/>
      <c r="V734" s="33"/>
      <c r="W734" s="33"/>
      <c r="X734" s="33"/>
      <c r="Y734" s="33"/>
      <c r="Z734" s="33"/>
      <c r="AA734" s="33"/>
      <c r="AB734" s="33"/>
    </row>
    <row r="735">
      <c r="A735" s="33"/>
      <c r="B735" s="33"/>
      <c r="C735" s="33"/>
      <c r="D735" s="33"/>
      <c r="E735" s="33"/>
      <c r="F735" s="33"/>
      <c r="G735" s="33"/>
      <c r="H735" s="33"/>
      <c r="I735" s="33"/>
      <c r="J735" s="33"/>
      <c r="K735" s="33"/>
      <c r="L735" s="33"/>
      <c r="M735" s="33"/>
      <c r="N735" s="563"/>
      <c r="O735" s="33"/>
      <c r="P735" s="33"/>
      <c r="Q735" s="33"/>
      <c r="R735" s="33"/>
      <c r="S735" s="33"/>
      <c r="T735" s="33"/>
      <c r="U735" s="33"/>
      <c r="V735" s="33"/>
      <c r="W735" s="33"/>
      <c r="X735" s="33"/>
      <c r="Y735" s="33"/>
      <c r="Z735" s="33"/>
      <c r="AA735" s="33"/>
      <c r="AB735" s="33"/>
    </row>
    <row r="736">
      <c r="A736" s="33"/>
      <c r="B736" s="33"/>
      <c r="C736" s="33"/>
      <c r="D736" s="33"/>
      <c r="E736" s="33"/>
      <c r="F736" s="33"/>
      <c r="G736" s="33"/>
      <c r="H736" s="33"/>
      <c r="I736" s="33"/>
      <c r="J736" s="33"/>
      <c r="K736" s="33"/>
      <c r="L736" s="33"/>
      <c r="M736" s="33"/>
      <c r="N736" s="563"/>
      <c r="O736" s="33"/>
      <c r="P736" s="33"/>
      <c r="Q736" s="33"/>
      <c r="R736" s="33"/>
      <c r="S736" s="33"/>
      <c r="T736" s="33"/>
      <c r="U736" s="33"/>
      <c r="V736" s="33"/>
      <c r="W736" s="33"/>
      <c r="X736" s="33"/>
      <c r="Y736" s="33"/>
      <c r="Z736" s="33"/>
      <c r="AA736" s="33"/>
      <c r="AB736" s="33"/>
    </row>
    <row r="737">
      <c r="A737" s="33"/>
      <c r="B737" s="33"/>
      <c r="C737" s="33"/>
      <c r="D737" s="33"/>
      <c r="E737" s="33"/>
      <c r="F737" s="33"/>
      <c r="G737" s="33"/>
      <c r="H737" s="33"/>
      <c r="I737" s="33"/>
      <c r="J737" s="33"/>
      <c r="K737" s="33"/>
      <c r="L737" s="33"/>
      <c r="M737" s="33"/>
      <c r="N737" s="563"/>
      <c r="O737" s="33"/>
      <c r="P737" s="33"/>
      <c r="Q737" s="33"/>
      <c r="R737" s="33"/>
      <c r="S737" s="33"/>
      <c r="T737" s="33"/>
      <c r="U737" s="33"/>
      <c r="V737" s="33"/>
      <c r="W737" s="33"/>
      <c r="X737" s="33"/>
      <c r="Y737" s="33"/>
      <c r="Z737" s="33"/>
      <c r="AA737" s="33"/>
      <c r="AB737" s="33"/>
    </row>
    <row r="738">
      <c r="A738" s="33"/>
      <c r="B738" s="33"/>
      <c r="C738" s="33"/>
      <c r="D738" s="33"/>
      <c r="E738" s="33"/>
      <c r="F738" s="33"/>
      <c r="G738" s="33"/>
      <c r="H738" s="33"/>
      <c r="I738" s="33"/>
      <c r="J738" s="33"/>
      <c r="K738" s="33"/>
      <c r="L738" s="33"/>
      <c r="M738" s="33"/>
      <c r="N738" s="563"/>
      <c r="O738" s="33"/>
      <c r="P738" s="33"/>
      <c r="Q738" s="33"/>
      <c r="R738" s="33"/>
      <c r="S738" s="33"/>
      <c r="T738" s="33"/>
      <c r="U738" s="33"/>
      <c r="V738" s="33"/>
      <c r="W738" s="33"/>
      <c r="X738" s="33"/>
      <c r="Y738" s="33"/>
      <c r="Z738" s="33"/>
      <c r="AA738" s="33"/>
      <c r="AB738" s="33"/>
    </row>
    <row r="739">
      <c r="A739" s="33"/>
      <c r="B739" s="33"/>
      <c r="C739" s="33"/>
      <c r="D739" s="33"/>
      <c r="E739" s="33"/>
      <c r="F739" s="33"/>
      <c r="G739" s="33"/>
      <c r="H739" s="33"/>
      <c r="I739" s="33"/>
      <c r="J739" s="33"/>
      <c r="K739" s="33"/>
      <c r="L739" s="33"/>
      <c r="M739" s="33"/>
      <c r="N739" s="563"/>
      <c r="O739" s="33"/>
      <c r="P739" s="33"/>
      <c r="Q739" s="33"/>
      <c r="R739" s="33"/>
      <c r="S739" s="33"/>
      <c r="T739" s="33"/>
      <c r="U739" s="33"/>
      <c r="V739" s="33"/>
      <c r="W739" s="33"/>
      <c r="X739" s="33"/>
      <c r="Y739" s="33"/>
      <c r="Z739" s="33"/>
      <c r="AA739" s="33"/>
      <c r="AB739" s="33"/>
    </row>
    <row r="740">
      <c r="A740" s="33"/>
      <c r="B740" s="33"/>
      <c r="C740" s="33"/>
      <c r="D740" s="33"/>
      <c r="E740" s="33"/>
      <c r="F740" s="33"/>
      <c r="G740" s="33"/>
      <c r="H740" s="33"/>
      <c r="I740" s="33"/>
      <c r="J740" s="33"/>
      <c r="K740" s="33"/>
      <c r="L740" s="33"/>
      <c r="M740" s="33"/>
      <c r="N740" s="563"/>
      <c r="O740" s="33"/>
      <c r="P740" s="33"/>
      <c r="Q740" s="33"/>
      <c r="R740" s="33"/>
      <c r="S740" s="33"/>
      <c r="T740" s="33"/>
      <c r="U740" s="33"/>
      <c r="V740" s="33"/>
      <c r="W740" s="33"/>
      <c r="X740" s="33"/>
      <c r="Y740" s="33"/>
      <c r="Z740" s="33"/>
      <c r="AA740" s="33"/>
      <c r="AB740" s="33"/>
    </row>
    <row r="741">
      <c r="A741" s="33"/>
      <c r="B741" s="33"/>
      <c r="C741" s="33"/>
      <c r="D741" s="33"/>
      <c r="E741" s="33"/>
      <c r="F741" s="33"/>
      <c r="G741" s="33"/>
      <c r="H741" s="33"/>
      <c r="I741" s="33"/>
      <c r="J741" s="33"/>
      <c r="K741" s="33"/>
      <c r="L741" s="33"/>
      <c r="M741" s="33"/>
      <c r="N741" s="563"/>
      <c r="O741" s="33"/>
      <c r="P741" s="33"/>
      <c r="Q741" s="33"/>
      <c r="R741" s="33"/>
      <c r="S741" s="33"/>
      <c r="T741" s="33"/>
      <c r="U741" s="33"/>
      <c r="V741" s="33"/>
      <c r="W741" s="33"/>
      <c r="X741" s="33"/>
      <c r="Y741" s="33"/>
      <c r="Z741" s="33"/>
      <c r="AA741" s="33"/>
      <c r="AB741" s="33"/>
    </row>
    <row r="742">
      <c r="A742" s="33"/>
      <c r="B742" s="33"/>
      <c r="C742" s="33"/>
      <c r="D742" s="33"/>
      <c r="E742" s="33"/>
      <c r="F742" s="33"/>
      <c r="G742" s="33"/>
      <c r="H742" s="33"/>
      <c r="I742" s="33"/>
      <c r="J742" s="33"/>
      <c r="K742" s="33"/>
      <c r="L742" s="33"/>
      <c r="M742" s="33"/>
      <c r="N742" s="563"/>
      <c r="O742" s="33"/>
      <c r="P742" s="33"/>
      <c r="Q742" s="33"/>
      <c r="R742" s="33"/>
      <c r="S742" s="33"/>
      <c r="T742" s="33"/>
      <c r="U742" s="33"/>
      <c r="V742" s="33"/>
      <c r="W742" s="33"/>
      <c r="X742" s="33"/>
      <c r="Y742" s="33"/>
      <c r="Z742" s="33"/>
      <c r="AA742" s="33"/>
      <c r="AB742" s="33"/>
    </row>
    <row r="743">
      <c r="A743" s="33"/>
      <c r="B743" s="33"/>
      <c r="C743" s="33"/>
      <c r="D743" s="33"/>
      <c r="E743" s="33"/>
      <c r="F743" s="33"/>
      <c r="G743" s="33"/>
      <c r="H743" s="33"/>
      <c r="I743" s="33"/>
      <c r="J743" s="33"/>
      <c r="K743" s="33"/>
      <c r="L743" s="33"/>
      <c r="M743" s="33"/>
      <c r="N743" s="563"/>
      <c r="O743" s="33"/>
      <c r="P743" s="33"/>
      <c r="Q743" s="33"/>
      <c r="R743" s="33"/>
      <c r="S743" s="33"/>
      <c r="T743" s="33"/>
      <c r="U743" s="33"/>
      <c r="V743" s="33"/>
      <c r="W743" s="33"/>
      <c r="X743" s="33"/>
      <c r="Y743" s="33"/>
      <c r="Z743" s="33"/>
      <c r="AA743" s="33"/>
      <c r="AB743" s="33"/>
    </row>
    <row r="744">
      <c r="A744" s="33"/>
      <c r="B744" s="33"/>
      <c r="C744" s="33"/>
      <c r="D744" s="33"/>
      <c r="E744" s="33"/>
      <c r="F744" s="33"/>
      <c r="G744" s="33"/>
      <c r="H744" s="33"/>
      <c r="I744" s="33"/>
      <c r="J744" s="33"/>
      <c r="K744" s="33"/>
      <c r="L744" s="33"/>
      <c r="M744" s="33"/>
      <c r="N744" s="563"/>
      <c r="O744" s="33"/>
      <c r="P744" s="33"/>
      <c r="Q744" s="33"/>
      <c r="R744" s="33"/>
      <c r="S744" s="33"/>
      <c r="T744" s="33"/>
      <c r="U744" s="33"/>
      <c r="V744" s="33"/>
      <c r="W744" s="33"/>
      <c r="X744" s="33"/>
      <c r="Y744" s="33"/>
      <c r="Z744" s="33"/>
      <c r="AA744" s="33"/>
      <c r="AB744" s="33"/>
    </row>
    <row r="745">
      <c r="A745" s="33"/>
      <c r="B745" s="33"/>
      <c r="C745" s="33"/>
      <c r="D745" s="33"/>
      <c r="E745" s="33"/>
      <c r="F745" s="33"/>
      <c r="G745" s="33"/>
      <c r="H745" s="33"/>
      <c r="I745" s="33"/>
      <c r="J745" s="33"/>
      <c r="K745" s="33"/>
      <c r="L745" s="33"/>
      <c r="M745" s="33"/>
      <c r="N745" s="563"/>
      <c r="O745" s="33"/>
      <c r="P745" s="33"/>
      <c r="Q745" s="33"/>
      <c r="R745" s="33"/>
      <c r="S745" s="33"/>
      <c r="T745" s="33"/>
      <c r="U745" s="33"/>
      <c r="V745" s="33"/>
      <c r="W745" s="33"/>
      <c r="X745" s="33"/>
      <c r="Y745" s="33"/>
      <c r="Z745" s="33"/>
      <c r="AA745" s="33"/>
      <c r="AB745" s="33"/>
    </row>
    <row r="746">
      <c r="A746" s="33"/>
      <c r="B746" s="33"/>
      <c r="C746" s="33"/>
      <c r="D746" s="33"/>
      <c r="E746" s="33"/>
      <c r="F746" s="33"/>
      <c r="G746" s="33"/>
      <c r="H746" s="33"/>
      <c r="I746" s="33"/>
      <c r="J746" s="33"/>
      <c r="K746" s="33"/>
      <c r="L746" s="33"/>
      <c r="M746" s="33"/>
      <c r="N746" s="563"/>
      <c r="O746" s="33"/>
      <c r="P746" s="33"/>
      <c r="Q746" s="33"/>
      <c r="R746" s="33"/>
      <c r="S746" s="33"/>
      <c r="T746" s="33"/>
      <c r="U746" s="33"/>
      <c r="V746" s="33"/>
      <c r="W746" s="33"/>
      <c r="X746" s="33"/>
      <c r="Y746" s="33"/>
      <c r="Z746" s="33"/>
      <c r="AA746" s="33"/>
      <c r="AB746" s="33"/>
    </row>
    <row r="747">
      <c r="A747" s="33"/>
      <c r="B747" s="33"/>
      <c r="C747" s="33"/>
      <c r="D747" s="33"/>
      <c r="E747" s="33"/>
      <c r="F747" s="33"/>
      <c r="G747" s="33"/>
      <c r="H747" s="33"/>
      <c r="I747" s="33"/>
      <c r="J747" s="33"/>
      <c r="K747" s="33"/>
      <c r="L747" s="33"/>
      <c r="M747" s="33"/>
      <c r="N747" s="563"/>
      <c r="O747" s="33"/>
      <c r="P747" s="33"/>
      <c r="Q747" s="33"/>
      <c r="R747" s="33"/>
      <c r="S747" s="33"/>
      <c r="T747" s="33"/>
      <c r="U747" s="33"/>
      <c r="V747" s="33"/>
      <c r="W747" s="33"/>
      <c r="X747" s="33"/>
      <c r="Y747" s="33"/>
      <c r="Z747" s="33"/>
      <c r="AA747" s="33"/>
      <c r="AB747" s="33"/>
    </row>
    <row r="748">
      <c r="A748" s="33"/>
      <c r="B748" s="33"/>
      <c r="C748" s="33"/>
      <c r="D748" s="33"/>
      <c r="E748" s="33"/>
      <c r="F748" s="33"/>
      <c r="G748" s="33"/>
      <c r="H748" s="33"/>
      <c r="I748" s="33"/>
      <c r="J748" s="33"/>
      <c r="K748" s="33"/>
      <c r="L748" s="33"/>
      <c r="M748" s="33"/>
      <c r="N748" s="563"/>
      <c r="O748" s="33"/>
      <c r="P748" s="33"/>
      <c r="Q748" s="33"/>
      <c r="R748" s="33"/>
      <c r="S748" s="33"/>
      <c r="T748" s="33"/>
      <c r="U748" s="33"/>
      <c r="V748" s="33"/>
      <c r="W748" s="33"/>
      <c r="X748" s="33"/>
      <c r="Y748" s="33"/>
      <c r="Z748" s="33"/>
      <c r="AA748" s="33"/>
      <c r="AB748" s="33"/>
    </row>
    <row r="749">
      <c r="A749" s="33"/>
      <c r="B749" s="33"/>
      <c r="C749" s="33"/>
      <c r="D749" s="33"/>
      <c r="E749" s="33"/>
      <c r="F749" s="33"/>
      <c r="G749" s="33"/>
      <c r="H749" s="33"/>
      <c r="I749" s="33"/>
      <c r="J749" s="33"/>
      <c r="K749" s="33"/>
      <c r="L749" s="33"/>
      <c r="M749" s="33"/>
      <c r="N749" s="563"/>
      <c r="O749" s="33"/>
      <c r="P749" s="33"/>
      <c r="Q749" s="33"/>
      <c r="R749" s="33"/>
      <c r="S749" s="33"/>
      <c r="T749" s="33"/>
      <c r="U749" s="33"/>
      <c r="V749" s="33"/>
      <c r="W749" s="33"/>
      <c r="X749" s="33"/>
      <c r="Y749" s="33"/>
      <c r="Z749" s="33"/>
      <c r="AA749" s="33"/>
      <c r="AB749" s="33"/>
    </row>
    <row r="750">
      <c r="A750" s="33"/>
      <c r="B750" s="33"/>
      <c r="C750" s="33"/>
      <c r="D750" s="33"/>
      <c r="E750" s="33"/>
      <c r="F750" s="33"/>
      <c r="G750" s="33"/>
      <c r="H750" s="33"/>
      <c r="I750" s="33"/>
      <c r="J750" s="33"/>
      <c r="K750" s="33"/>
      <c r="L750" s="33"/>
      <c r="M750" s="33"/>
      <c r="N750" s="563"/>
      <c r="O750" s="33"/>
      <c r="P750" s="33"/>
      <c r="Q750" s="33"/>
      <c r="R750" s="33"/>
      <c r="S750" s="33"/>
      <c r="T750" s="33"/>
      <c r="U750" s="33"/>
      <c r="V750" s="33"/>
      <c r="W750" s="33"/>
      <c r="X750" s="33"/>
      <c r="Y750" s="33"/>
      <c r="Z750" s="33"/>
      <c r="AA750" s="33"/>
      <c r="AB750" s="33"/>
    </row>
    <row r="751">
      <c r="A751" s="33"/>
      <c r="B751" s="33"/>
      <c r="C751" s="33"/>
      <c r="D751" s="33"/>
      <c r="E751" s="33"/>
      <c r="F751" s="33"/>
      <c r="G751" s="33"/>
      <c r="H751" s="33"/>
      <c r="I751" s="33"/>
      <c r="J751" s="33"/>
      <c r="K751" s="33"/>
      <c r="L751" s="33"/>
      <c r="M751" s="33"/>
      <c r="N751" s="563"/>
      <c r="O751" s="33"/>
      <c r="P751" s="33"/>
      <c r="Q751" s="33"/>
      <c r="R751" s="33"/>
      <c r="S751" s="33"/>
      <c r="T751" s="33"/>
      <c r="U751" s="33"/>
      <c r="V751" s="33"/>
      <c r="W751" s="33"/>
      <c r="X751" s="33"/>
      <c r="Y751" s="33"/>
      <c r="Z751" s="33"/>
      <c r="AA751" s="33"/>
      <c r="AB751" s="33"/>
    </row>
    <row r="752">
      <c r="A752" s="33"/>
      <c r="B752" s="33"/>
      <c r="C752" s="33"/>
      <c r="D752" s="33"/>
      <c r="E752" s="33"/>
      <c r="F752" s="33"/>
      <c r="G752" s="33"/>
      <c r="H752" s="33"/>
      <c r="I752" s="33"/>
      <c r="J752" s="33"/>
      <c r="K752" s="33"/>
      <c r="L752" s="33"/>
      <c r="M752" s="33"/>
      <c r="N752" s="563"/>
      <c r="O752" s="33"/>
      <c r="P752" s="33"/>
      <c r="Q752" s="33"/>
      <c r="R752" s="33"/>
      <c r="S752" s="33"/>
      <c r="T752" s="33"/>
      <c r="U752" s="33"/>
      <c r="V752" s="33"/>
      <c r="W752" s="33"/>
      <c r="X752" s="33"/>
      <c r="Y752" s="33"/>
      <c r="Z752" s="33"/>
      <c r="AA752" s="33"/>
      <c r="AB752" s="33"/>
    </row>
    <row r="753">
      <c r="A753" s="33"/>
      <c r="B753" s="33"/>
      <c r="C753" s="33"/>
      <c r="D753" s="33"/>
      <c r="E753" s="33"/>
      <c r="F753" s="33"/>
      <c r="G753" s="33"/>
      <c r="H753" s="33"/>
      <c r="I753" s="33"/>
      <c r="J753" s="33"/>
      <c r="K753" s="33"/>
      <c r="L753" s="33"/>
      <c r="M753" s="33"/>
      <c r="N753" s="563"/>
      <c r="O753" s="33"/>
      <c r="P753" s="33"/>
      <c r="Q753" s="33"/>
      <c r="R753" s="33"/>
      <c r="S753" s="33"/>
      <c r="T753" s="33"/>
      <c r="U753" s="33"/>
      <c r="V753" s="33"/>
      <c r="W753" s="33"/>
      <c r="X753" s="33"/>
      <c r="Y753" s="33"/>
      <c r="Z753" s="33"/>
      <c r="AA753" s="33"/>
      <c r="AB753" s="33"/>
    </row>
    <row r="754">
      <c r="A754" s="33"/>
      <c r="B754" s="33"/>
      <c r="C754" s="33"/>
      <c r="D754" s="33"/>
      <c r="E754" s="33"/>
      <c r="F754" s="33"/>
      <c r="G754" s="33"/>
      <c r="H754" s="33"/>
      <c r="I754" s="33"/>
      <c r="J754" s="33"/>
      <c r="K754" s="33"/>
      <c r="L754" s="33"/>
      <c r="M754" s="33"/>
      <c r="N754" s="563"/>
      <c r="O754" s="33"/>
      <c r="P754" s="33"/>
      <c r="Q754" s="33"/>
      <c r="R754" s="33"/>
      <c r="S754" s="33"/>
      <c r="T754" s="33"/>
      <c r="U754" s="33"/>
      <c r="V754" s="33"/>
      <c r="W754" s="33"/>
      <c r="X754" s="33"/>
      <c r="Y754" s="33"/>
      <c r="Z754" s="33"/>
      <c r="AA754" s="33"/>
      <c r="AB754" s="33"/>
    </row>
    <row r="755">
      <c r="A755" s="33"/>
      <c r="B755" s="33"/>
      <c r="C755" s="33"/>
      <c r="D755" s="33"/>
      <c r="E755" s="33"/>
      <c r="F755" s="33"/>
      <c r="G755" s="33"/>
      <c r="H755" s="33"/>
      <c r="I755" s="33"/>
      <c r="J755" s="33"/>
      <c r="K755" s="33"/>
      <c r="L755" s="33"/>
      <c r="M755" s="33"/>
      <c r="N755" s="563"/>
      <c r="O755" s="33"/>
      <c r="P755" s="33"/>
      <c r="Q755" s="33"/>
      <c r="R755" s="33"/>
      <c r="S755" s="33"/>
      <c r="T755" s="33"/>
      <c r="U755" s="33"/>
      <c r="V755" s="33"/>
      <c r="W755" s="33"/>
      <c r="X755" s="33"/>
      <c r="Y755" s="33"/>
      <c r="Z755" s="33"/>
      <c r="AA755" s="33"/>
      <c r="AB755" s="33"/>
    </row>
    <row r="756">
      <c r="A756" s="33"/>
      <c r="B756" s="33"/>
      <c r="C756" s="33"/>
      <c r="D756" s="33"/>
      <c r="E756" s="33"/>
      <c r="F756" s="33"/>
      <c r="G756" s="33"/>
      <c r="H756" s="33"/>
      <c r="I756" s="33"/>
      <c r="J756" s="33"/>
      <c r="K756" s="33"/>
      <c r="L756" s="33"/>
      <c r="M756" s="33"/>
      <c r="N756" s="563"/>
      <c r="O756" s="33"/>
      <c r="P756" s="33"/>
      <c r="Q756" s="33"/>
      <c r="R756" s="33"/>
      <c r="S756" s="33"/>
      <c r="T756" s="33"/>
      <c r="U756" s="33"/>
      <c r="V756" s="33"/>
      <c r="W756" s="33"/>
      <c r="X756" s="33"/>
      <c r="Y756" s="33"/>
      <c r="Z756" s="33"/>
      <c r="AA756" s="33"/>
      <c r="AB756" s="33"/>
    </row>
    <row r="757">
      <c r="A757" s="33"/>
      <c r="B757" s="33"/>
      <c r="C757" s="33"/>
      <c r="D757" s="33"/>
      <c r="E757" s="33"/>
      <c r="F757" s="33"/>
      <c r="G757" s="33"/>
      <c r="H757" s="33"/>
      <c r="I757" s="33"/>
      <c r="J757" s="33"/>
      <c r="K757" s="33"/>
      <c r="L757" s="33"/>
      <c r="M757" s="33"/>
      <c r="N757" s="563"/>
      <c r="O757" s="33"/>
      <c r="P757" s="33"/>
      <c r="Q757" s="33"/>
      <c r="R757" s="33"/>
      <c r="S757" s="33"/>
      <c r="T757" s="33"/>
      <c r="U757" s="33"/>
      <c r="V757" s="33"/>
      <c r="W757" s="33"/>
      <c r="X757" s="33"/>
      <c r="Y757" s="33"/>
      <c r="Z757" s="33"/>
      <c r="AA757" s="33"/>
      <c r="AB757" s="33"/>
    </row>
    <row r="758">
      <c r="A758" s="33"/>
      <c r="B758" s="33"/>
      <c r="C758" s="33"/>
      <c r="D758" s="33"/>
      <c r="E758" s="33"/>
      <c r="F758" s="33"/>
      <c r="G758" s="33"/>
      <c r="H758" s="33"/>
      <c r="I758" s="33"/>
      <c r="J758" s="33"/>
      <c r="K758" s="33"/>
      <c r="L758" s="33"/>
      <c r="M758" s="33"/>
      <c r="N758" s="563"/>
      <c r="O758" s="33"/>
      <c r="P758" s="33"/>
      <c r="Q758" s="33"/>
      <c r="R758" s="33"/>
      <c r="S758" s="33"/>
      <c r="T758" s="33"/>
      <c r="U758" s="33"/>
      <c r="V758" s="33"/>
      <c r="W758" s="33"/>
      <c r="X758" s="33"/>
      <c r="Y758" s="33"/>
      <c r="Z758" s="33"/>
      <c r="AA758" s="33"/>
      <c r="AB758" s="33"/>
    </row>
    <row r="759">
      <c r="A759" s="33"/>
      <c r="B759" s="33"/>
      <c r="C759" s="33"/>
      <c r="D759" s="33"/>
      <c r="E759" s="33"/>
      <c r="F759" s="33"/>
      <c r="G759" s="33"/>
      <c r="H759" s="33"/>
      <c r="I759" s="33"/>
      <c r="J759" s="33"/>
      <c r="K759" s="33"/>
      <c r="L759" s="33"/>
      <c r="M759" s="33"/>
      <c r="N759" s="563"/>
      <c r="O759" s="33"/>
      <c r="P759" s="33"/>
      <c r="Q759" s="33"/>
      <c r="R759" s="33"/>
      <c r="S759" s="33"/>
      <c r="T759" s="33"/>
      <c r="U759" s="33"/>
      <c r="V759" s="33"/>
      <c r="W759" s="33"/>
      <c r="X759" s="33"/>
      <c r="Y759" s="33"/>
      <c r="Z759" s="33"/>
      <c r="AA759" s="33"/>
      <c r="AB759" s="33"/>
    </row>
    <row r="760">
      <c r="A760" s="33"/>
      <c r="B760" s="33"/>
      <c r="C760" s="33"/>
      <c r="D760" s="33"/>
      <c r="E760" s="33"/>
      <c r="F760" s="33"/>
      <c r="G760" s="33"/>
      <c r="H760" s="33"/>
      <c r="I760" s="33"/>
      <c r="J760" s="33"/>
      <c r="K760" s="33"/>
      <c r="L760" s="33"/>
      <c r="M760" s="33"/>
      <c r="N760" s="563"/>
      <c r="O760" s="33"/>
      <c r="P760" s="33"/>
      <c r="Q760" s="33"/>
      <c r="R760" s="33"/>
      <c r="S760" s="33"/>
      <c r="T760" s="33"/>
      <c r="U760" s="33"/>
      <c r="V760" s="33"/>
      <c r="W760" s="33"/>
      <c r="X760" s="33"/>
      <c r="Y760" s="33"/>
      <c r="Z760" s="33"/>
      <c r="AA760" s="33"/>
      <c r="AB760" s="33"/>
    </row>
    <row r="761">
      <c r="A761" s="33"/>
      <c r="B761" s="33"/>
      <c r="C761" s="33"/>
      <c r="D761" s="33"/>
      <c r="E761" s="33"/>
      <c r="F761" s="33"/>
      <c r="G761" s="33"/>
      <c r="H761" s="33"/>
      <c r="I761" s="33"/>
      <c r="J761" s="33"/>
      <c r="K761" s="33"/>
      <c r="L761" s="33"/>
      <c r="M761" s="33"/>
      <c r="N761" s="563"/>
      <c r="O761" s="33"/>
      <c r="P761" s="33"/>
      <c r="Q761" s="33"/>
      <c r="R761" s="33"/>
      <c r="S761" s="33"/>
      <c r="T761" s="33"/>
      <c r="U761" s="33"/>
      <c r="V761" s="33"/>
      <c r="W761" s="33"/>
      <c r="X761" s="33"/>
      <c r="Y761" s="33"/>
      <c r="Z761" s="33"/>
      <c r="AA761" s="33"/>
      <c r="AB761" s="33"/>
    </row>
    <row r="762">
      <c r="A762" s="33"/>
      <c r="B762" s="33"/>
      <c r="C762" s="33"/>
      <c r="D762" s="33"/>
      <c r="E762" s="33"/>
      <c r="F762" s="33"/>
      <c r="G762" s="33"/>
      <c r="H762" s="33"/>
      <c r="I762" s="33"/>
      <c r="J762" s="33"/>
      <c r="K762" s="33"/>
      <c r="L762" s="33"/>
      <c r="M762" s="33"/>
      <c r="N762" s="563"/>
      <c r="O762" s="33"/>
      <c r="P762" s="33"/>
      <c r="Q762" s="33"/>
      <c r="R762" s="33"/>
      <c r="S762" s="33"/>
      <c r="T762" s="33"/>
      <c r="U762" s="33"/>
      <c r="V762" s="33"/>
      <c r="W762" s="33"/>
      <c r="X762" s="33"/>
      <c r="Y762" s="33"/>
      <c r="Z762" s="33"/>
      <c r="AA762" s="33"/>
      <c r="AB762" s="33"/>
    </row>
    <row r="763">
      <c r="A763" s="33"/>
      <c r="B763" s="33"/>
      <c r="C763" s="33"/>
      <c r="D763" s="33"/>
      <c r="E763" s="33"/>
      <c r="F763" s="33"/>
      <c r="G763" s="33"/>
      <c r="H763" s="33"/>
      <c r="I763" s="33"/>
      <c r="J763" s="33"/>
      <c r="K763" s="33"/>
      <c r="L763" s="33"/>
      <c r="M763" s="33"/>
      <c r="N763" s="563"/>
      <c r="O763" s="33"/>
      <c r="P763" s="33"/>
      <c r="Q763" s="33"/>
      <c r="R763" s="33"/>
      <c r="S763" s="33"/>
      <c r="T763" s="33"/>
      <c r="U763" s="33"/>
      <c r="V763" s="33"/>
      <c r="W763" s="33"/>
      <c r="X763" s="33"/>
      <c r="Y763" s="33"/>
      <c r="Z763" s="33"/>
      <c r="AA763" s="33"/>
      <c r="AB763" s="33"/>
    </row>
    <row r="764">
      <c r="A764" s="33"/>
      <c r="B764" s="33"/>
      <c r="C764" s="33"/>
      <c r="D764" s="33"/>
      <c r="E764" s="33"/>
      <c r="F764" s="33"/>
      <c r="G764" s="33"/>
      <c r="H764" s="33"/>
      <c r="I764" s="33"/>
      <c r="J764" s="33"/>
      <c r="K764" s="33"/>
      <c r="L764" s="33"/>
      <c r="M764" s="33"/>
      <c r="N764" s="563"/>
      <c r="O764" s="33"/>
      <c r="P764" s="33"/>
      <c r="Q764" s="33"/>
      <c r="R764" s="33"/>
      <c r="S764" s="33"/>
      <c r="T764" s="33"/>
      <c r="U764" s="33"/>
      <c r="V764" s="33"/>
      <c r="W764" s="33"/>
      <c r="X764" s="33"/>
      <c r="Y764" s="33"/>
      <c r="Z764" s="33"/>
      <c r="AA764" s="33"/>
      <c r="AB764" s="33"/>
    </row>
    <row r="765">
      <c r="A765" s="33"/>
      <c r="B765" s="33"/>
      <c r="C765" s="33"/>
      <c r="D765" s="33"/>
      <c r="E765" s="33"/>
      <c r="F765" s="33"/>
      <c r="G765" s="33"/>
      <c r="H765" s="33"/>
      <c r="I765" s="33"/>
      <c r="J765" s="33"/>
      <c r="K765" s="33"/>
      <c r="L765" s="33"/>
      <c r="M765" s="33"/>
      <c r="N765" s="563"/>
      <c r="O765" s="33"/>
      <c r="P765" s="33"/>
      <c r="Q765" s="33"/>
      <c r="R765" s="33"/>
      <c r="S765" s="33"/>
      <c r="T765" s="33"/>
      <c r="U765" s="33"/>
      <c r="V765" s="33"/>
      <c r="W765" s="33"/>
      <c r="X765" s="33"/>
      <c r="Y765" s="33"/>
      <c r="Z765" s="33"/>
      <c r="AA765" s="33"/>
      <c r="AB765" s="33"/>
    </row>
    <row r="766">
      <c r="A766" s="33"/>
      <c r="B766" s="33"/>
      <c r="C766" s="33"/>
      <c r="D766" s="33"/>
      <c r="E766" s="33"/>
      <c r="F766" s="33"/>
      <c r="G766" s="33"/>
      <c r="H766" s="33"/>
      <c r="I766" s="33"/>
      <c r="J766" s="33"/>
      <c r="K766" s="33"/>
      <c r="L766" s="33"/>
      <c r="M766" s="33"/>
      <c r="N766" s="563"/>
      <c r="O766" s="33"/>
      <c r="P766" s="33"/>
      <c r="Q766" s="33"/>
      <c r="R766" s="33"/>
      <c r="S766" s="33"/>
      <c r="T766" s="33"/>
      <c r="U766" s="33"/>
      <c r="V766" s="33"/>
      <c r="W766" s="33"/>
      <c r="X766" s="33"/>
      <c r="Y766" s="33"/>
      <c r="Z766" s="33"/>
      <c r="AA766" s="33"/>
      <c r="AB766" s="33"/>
    </row>
    <row r="767">
      <c r="A767" s="33"/>
      <c r="B767" s="33"/>
      <c r="C767" s="33"/>
      <c r="D767" s="33"/>
      <c r="E767" s="33"/>
      <c r="F767" s="33"/>
      <c r="G767" s="33"/>
      <c r="H767" s="33"/>
      <c r="I767" s="33"/>
      <c r="J767" s="33"/>
      <c r="K767" s="33"/>
      <c r="L767" s="33"/>
      <c r="M767" s="33"/>
      <c r="N767" s="563"/>
      <c r="O767" s="33"/>
      <c r="P767" s="33"/>
      <c r="Q767" s="33"/>
      <c r="R767" s="33"/>
      <c r="S767" s="33"/>
      <c r="T767" s="33"/>
      <c r="U767" s="33"/>
      <c r="V767" s="33"/>
      <c r="W767" s="33"/>
      <c r="X767" s="33"/>
      <c r="Y767" s="33"/>
      <c r="Z767" s="33"/>
      <c r="AA767" s="33"/>
      <c r="AB767" s="33"/>
    </row>
    <row r="768">
      <c r="A768" s="33"/>
      <c r="B768" s="33"/>
      <c r="C768" s="33"/>
      <c r="D768" s="33"/>
      <c r="E768" s="33"/>
      <c r="F768" s="33"/>
      <c r="G768" s="33"/>
      <c r="H768" s="33"/>
      <c r="I768" s="33"/>
      <c r="J768" s="33"/>
      <c r="K768" s="33"/>
      <c r="L768" s="33"/>
      <c r="M768" s="33"/>
      <c r="N768" s="563"/>
      <c r="O768" s="33"/>
      <c r="P768" s="33"/>
      <c r="Q768" s="33"/>
      <c r="R768" s="33"/>
      <c r="S768" s="33"/>
      <c r="T768" s="33"/>
      <c r="U768" s="33"/>
      <c r="V768" s="33"/>
      <c r="W768" s="33"/>
      <c r="X768" s="33"/>
      <c r="Y768" s="33"/>
      <c r="Z768" s="33"/>
      <c r="AA768" s="33"/>
      <c r="AB768" s="33"/>
    </row>
    <row r="769">
      <c r="A769" s="33"/>
      <c r="B769" s="33"/>
      <c r="C769" s="33"/>
      <c r="D769" s="33"/>
      <c r="E769" s="33"/>
      <c r="F769" s="33"/>
      <c r="G769" s="33"/>
      <c r="H769" s="33"/>
      <c r="I769" s="33"/>
      <c r="J769" s="33"/>
      <c r="K769" s="33"/>
      <c r="L769" s="33"/>
      <c r="M769" s="33"/>
      <c r="N769" s="563"/>
      <c r="O769" s="33"/>
      <c r="P769" s="33"/>
      <c r="Q769" s="33"/>
      <c r="R769" s="33"/>
      <c r="S769" s="33"/>
      <c r="T769" s="33"/>
      <c r="U769" s="33"/>
      <c r="V769" s="33"/>
      <c r="W769" s="33"/>
      <c r="X769" s="33"/>
      <c r="Y769" s="33"/>
      <c r="Z769" s="33"/>
      <c r="AA769" s="33"/>
      <c r="AB769" s="33"/>
    </row>
    <row r="770">
      <c r="A770" s="33"/>
      <c r="B770" s="33"/>
      <c r="C770" s="33"/>
      <c r="D770" s="33"/>
      <c r="E770" s="33"/>
      <c r="F770" s="33"/>
      <c r="G770" s="33"/>
      <c r="H770" s="33"/>
      <c r="I770" s="33"/>
      <c r="J770" s="33"/>
      <c r="K770" s="33"/>
      <c r="L770" s="33"/>
      <c r="M770" s="33"/>
      <c r="N770" s="563"/>
      <c r="O770" s="33"/>
      <c r="P770" s="33"/>
      <c r="Q770" s="33"/>
      <c r="R770" s="33"/>
      <c r="S770" s="33"/>
      <c r="T770" s="33"/>
      <c r="U770" s="33"/>
      <c r="V770" s="33"/>
      <c r="W770" s="33"/>
      <c r="X770" s="33"/>
      <c r="Y770" s="33"/>
      <c r="Z770" s="33"/>
      <c r="AA770" s="33"/>
      <c r="AB770" s="33"/>
    </row>
    <row r="771">
      <c r="A771" s="33"/>
      <c r="B771" s="33"/>
      <c r="C771" s="33"/>
      <c r="D771" s="33"/>
      <c r="E771" s="33"/>
      <c r="F771" s="33"/>
      <c r="G771" s="33"/>
      <c r="H771" s="33"/>
      <c r="I771" s="33"/>
      <c r="J771" s="33"/>
      <c r="K771" s="33"/>
      <c r="L771" s="33"/>
      <c r="M771" s="33"/>
      <c r="N771" s="563"/>
      <c r="O771" s="33"/>
      <c r="P771" s="33"/>
      <c r="Q771" s="33"/>
      <c r="R771" s="33"/>
      <c r="S771" s="33"/>
      <c r="T771" s="33"/>
      <c r="U771" s="33"/>
      <c r="V771" s="33"/>
      <c r="W771" s="33"/>
      <c r="X771" s="33"/>
      <c r="Y771" s="33"/>
      <c r="Z771" s="33"/>
      <c r="AA771" s="33"/>
      <c r="AB771" s="33"/>
    </row>
    <row r="772">
      <c r="A772" s="33"/>
      <c r="B772" s="33"/>
      <c r="C772" s="33"/>
      <c r="D772" s="33"/>
      <c r="E772" s="33"/>
      <c r="F772" s="33"/>
      <c r="G772" s="33"/>
      <c r="H772" s="33"/>
      <c r="I772" s="33"/>
      <c r="J772" s="33"/>
      <c r="K772" s="33"/>
      <c r="L772" s="33"/>
      <c r="M772" s="33"/>
      <c r="N772" s="563"/>
      <c r="O772" s="33"/>
      <c r="P772" s="33"/>
      <c r="Q772" s="33"/>
      <c r="R772" s="33"/>
      <c r="S772" s="33"/>
      <c r="T772" s="33"/>
      <c r="U772" s="33"/>
      <c r="V772" s="33"/>
      <c r="W772" s="33"/>
      <c r="X772" s="33"/>
      <c r="Y772" s="33"/>
      <c r="Z772" s="33"/>
      <c r="AA772" s="33"/>
      <c r="AB772" s="33"/>
    </row>
    <row r="773">
      <c r="A773" s="33"/>
      <c r="B773" s="33"/>
      <c r="C773" s="33"/>
      <c r="D773" s="33"/>
      <c r="E773" s="33"/>
      <c r="F773" s="33"/>
      <c r="G773" s="33"/>
      <c r="H773" s="33"/>
      <c r="I773" s="33"/>
      <c r="J773" s="33"/>
      <c r="K773" s="33"/>
      <c r="L773" s="33"/>
      <c r="M773" s="33"/>
      <c r="N773" s="563"/>
      <c r="O773" s="33"/>
      <c r="P773" s="33"/>
      <c r="Q773" s="33"/>
      <c r="R773" s="33"/>
      <c r="S773" s="33"/>
      <c r="T773" s="33"/>
      <c r="U773" s="33"/>
      <c r="V773" s="33"/>
      <c r="W773" s="33"/>
      <c r="X773" s="33"/>
      <c r="Y773" s="33"/>
      <c r="Z773" s="33"/>
      <c r="AA773" s="33"/>
      <c r="AB773" s="33"/>
    </row>
    <row r="774">
      <c r="A774" s="33"/>
      <c r="B774" s="33"/>
      <c r="C774" s="33"/>
      <c r="D774" s="33"/>
      <c r="E774" s="33"/>
      <c r="F774" s="33"/>
      <c r="G774" s="33"/>
      <c r="H774" s="33"/>
      <c r="I774" s="33"/>
      <c r="J774" s="33"/>
      <c r="K774" s="33"/>
      <c r="L774" s="33"/>
      <c r="M774" s="33"/>
      <c r="N774" s="563"/>
      <c r="O774" s="33"/>
      <c r="P774" s="33"/>
      <c r="Q774" s="33"/>
      <c r="R774" s="33"/>
      <c r="S774" s="33"/>
      <c r="T774" s="33"/>
      <c r="U774" s="33"/>
      <c r="V774" s="33"/>
      <c r="W774" s="33"/>
      <c r="X774" s="33"/>
      <c r="Y774" s="33"/>
      <c r="Z774" s="33"/>
      <c r="AA774" s="33"/>
      <c r="AB774" s="33"/>
    </row>
    <row r="775">
      <c r="A775" s="33"/>
      <c r="B775" s="33"/>
      <c r="C775" s="33"/>
      <c r="D775" s="33"/>
      <c r="E775" s="33"/>
      <c r="F775" s="33"/>
      <c r="G775" s="33"/>
      <c r="H775" s="33"/>
      <c r="I775" s="33"/>
      <c r="J775" s="33"/>
      <c r="K775" s="33"/>
      <c r="L775" s="33"/>
      <c r="M775" s="33"/>
      <c r="N775" s="563"/>
      <c r="O775" s="33"/>
      <c r="P775" s="33"/>
      <c r="Q775" s="33"/>
      <c r="R775" s="33"/>
      <c r="S775" s="33"/>
      <c r="T775" s="33"/>
      <c r="U775" s="33"/>
      <c r="V775" s="33"/>
      <c r="W775" s="33"/>
      <c r="X775" s="33"/>
      <c r="Y775" s="33"/>
      <c r="Z775" s="33"/>
      <c r="AA775" s="33"/>
      <c r="AB775" s="33"/>
    </row>
    <row r="776">
      <c r="A776" s="33"/>
      <c r="B776" s="33"/>
      <c r="C776" s="33"/>
      <c r="D776" s="33"/>
      <c r="E776" s="33"/>
      <c r="F776" s="33"/>
      <c r="G776" s="33"/>
      <c r="H776" s="33"/>
      <c r="I776" s="33"/>
      <c r="J776" s="33"/>
      <c r="K776" s="33"/>
      <c r="L776" s="33"/>
      <c r="M776" s="33"/>
      <c r="N776" s="563"/>
      <c r="O776" s="33"/>
      <c r="P776" s="33"/>
      <c r="Q776" s="33"/>
      <c r="R776" s="33"/>
      <c r="S776" s="33"/>
      <c r="T776" s="33"/>
      <c r="U776" s="33"/>
      <c r="V776" s="33"/>
      <c r="W776" s="33"/>
      <c r="X776" s="33"/>
      <c r="Y776" s="33"/>
      <c r="Z776" s="33"/>
      <c r="AA776" s="33"/>
      <c r="AB776" s="33"/>
    </row>
    <row r="777">
      <c r="A777" s="33"/>
      <c r="B777" s="33"/>
      <c r="C777" s="33"/>
      <c r="D777" s="33"/>
      <c r="E777" s="33"/>
      <c r="F777" s="33"/>
      <c r="G777" s="33"/>
      <c r="H777" s="33"/>
      <c r="I777" s="33"/>
      <c r="J777" s="33"/>
      <c r="K777" s="33"/>
      <c r="L777" s="33"/>
      <c r="M777" s="33"/>
      <c r="N777" s="563"/>
      <c r="O777" s="33"/>
      <c r="P777" s="33"/>
      <c r="Q777" s="33"/>
      <c r="R777" s="33"/>
      <c r="S777" s="33"/>
      <c r="T777" s="33"/>
      <c r="U777" s="33"/>
      <c r="V777" s="33"/>
      <c r="W777" s="33"/>
      <c r="X777" s="33"/>
      <c r="Y777" s="33"/>
      <c r="Z777" s="33"/>
      <c r="AA777" s="33"/>
      <c r="AB777" s="33"/>
    </row>
    <row r="778">
      <c r="A778" s="33"/>
      <c r="B778" s="33"/>
      <c r="C778" s="33"/>
      <c r="D778" s="33"/>
      <c r="E778" s="33"/>
      <c r="F778" s="33"/>
      <c r="G778" s="33"/>
      <c r="H778" s="33"/>
      <c r="I778" s="33"/>
      <c r="J778" s="33"/>
      <c r="K778" s="33"/>
      <c r="L778" s="33"/>
      <c r="M778" s="33"/>
      <c r="N778" s="563"/>
      <c r="O778" s="33"/>
      <c r="P778" s="33"/>
      <c r="Q778" s="33"/>
      <c r="R778" s="33"/>
      <c r="S778" s="33"/>
      <c r="T778" s="33"/>
      <c r="U778" s="33"/>
      <c r="V778" s="33"/>
      <c r="W778" s="33"/>
      <c r="X778" s="33"/>
      <c r="Y778" s="33"/>
      <c r="Z778" s="33"/>
      <c r="AA778" s="33"/>
      <c r="AB778" s="33"/>
    </row>
    <row r="779">
      <c r="A779" s="33"/>
      <c r="B779" s="33"/>
      <c r="C779" s="33"/>
      <c r="D779" s="33"/>
      <c r="E779" s="33"/>
      <c r="F779" s="33"/>
      <c r="G779" s="33"/>
      <c r="H779" s="33"/>
      <c r="I779" s="33"/>
      <c r="J779" s="33"/>
      <c r="K779" s="33"/>
      <c r="L779" s="33"/>
      <c r="M779" s="33"/>
      <c r="N779" s="563"/>
      <c r="O779" s="33"/>
      <c r="P779" s="33"/>
      <c r="Q779" s="33"/>
      <c r="R779" s="33"/>
      <c r="S779" s="33"/>
      <c r="T779" s="33"/>
      <c r="U779" s="33"/>
      <c r="V779" s="33"/>
      <c r="W779" s="33"/>
      <c r="X779" s="33"/>
      <c r="Y779" s="33"/>
      <c r="Z779" s="33"/>
      <c r="AA779" s="33"/>
      <c r="AB779" s="33"/>
    </row>
    <row r="780">
      <c r="A780" s="33"/>
      <c r="B780" s="33"/>
      <c r="C780" s="33"/>
      <c r="D780" s="33"/>
      <c r="E780" s="33"/>
      <c r="F780" s="33"/>
      <c r="G780" s="33"/>
      <c r="H780" s="33"/>
      <c r="I780" s="33"/>
      <c r="J780" s="33"/>
      <c r="K780" s="33"/>
      <c r="L780" s="33"/>
      <c r="M780" s="33"/>
      <c r="N780" s="563"/>
      <c r="O780" s="33"/>
      <c r="P780" s="33"/>
      <c r="Q780" s="33"/>
      <c r="R780" s="33"/>
      <c r="S780" s="33"/>
      <c r="T780" s="33"/>
      <c r="U780" s="33"/>
      <c r="V780" s="33"/>
      <c r="W780" s="33"/>
      <c r="X780" s="33"/>
      <c r="Y780" s="33"/>
      <c r="Z780" s="33"/>
      <c r="AA780" s="33"/>
      <c r="AB780" s="33"/>
    </row>
    <row r="781">
      <c r="A781" s="33"/>
      <c r="B781" s="33"/>
      <c r="C781" s="33"/>
      <c r="D781" s="33"/>
      <c r="E781" s="33"/>
      <c r="F781" s="33"/>
      <c r="G781" s="33"/>
      <c r="H781" s="33"/>
      <c r="I781" s="33"/>
      <c r="J781" s="33"/>
      <c r="K781" s="33"/>
      <c r="L781" s="33"/>
      <c r="M781" s="33"/>
      <c r="N781" s="563"/>
      <c r="O781" s="33"/>
      <c r="P781" s="33"/>
      <c r="Q781" s="33"/>
      <c r="R781" s="33"/>
      <c r="S781" s="33"/>
      <c r="T781" s="33"/>
      <c r="U781" s="33"/>
      <c r="V781" s="33"/>
      <c r="W781" s="33"/>
      <c r="X781" s="33"/>
      <c r="Y781" s="33"/>
      <c r="Z781" s="33"/>
      <c r="AA781" s="33"/>
      <c r="AB781" s="33"/>
    </row>
    <row r="782">
      <c r="A782" s="33"/>
      <c r="B782" s="33"/>
      <c r="C782" s="33"/>
      <c r="D782" s="33"/>
      <c r="E782" s="33"/>
      <c r="F782" s="33"/>
      <c r="G782" s="33"/>
      <c r="H782" s="33"/>
      <c r="I782" s="33"/>
      <c r="J782" s="33"/>
      <c r="K782" s="33"/>
      <c r="L782" s="33"/>
      <c r="M782" s="33"/>
      <c r="N782" s="563"/>
      <c r="O782" s="33"/>
      <c r="P782" s="33"/>
      <c r="Q782" s="33"/>
      <c r="R782" s="33"/>
      <c r="S782" s="33"/>
      <c r="T782" s="33"/>
      <c r="U782" s="33"/>
      <c r="V782" s="33"/>
      <c r="W782" s="33"/>
      <c r="X782" s="33"/>
      <c r="Y782" s="33"/>
      <c r="Z782" s="33"/>
      <c r="AA782" s="33"/>
      <c r="AB782" s="33"/>
    </row>
    <row r="783">
      <c r="A783" s="33"/>
      <c r="B783" s="33"/>
      <c r="C783" s="33"/>
      <c r="D783" s="33"/>
      <c r="E783" s="33"/>
      <c r="F783" s="33"/>
      <c r="G783" s="33"/>
      <c r="H783" s="33"/>
      <c r="I783" s="33"/>
      <c r="J783" s="33"/>
      <c r="K783" s="33"/>
      <c r="L783" s="33"/>
      <c r="M783" s="33"/>
      <c r="N783" s="563"/>
      <c r="O783" s="33"/>
      <c r="P783" s="33"/>
      <c r="Q783" s="33"/>
      <c r="R783" s="33"/>
      <c r="S783" s="33"/>
      <c r="T783" s="33"/>
      <c r="U783" s="33"/>
      <c r="V783" s="33"/>
      <c r="W783" s="33"/>
      <c r="X783" s="33"/>
      <c r="Y783" s="33"/>
      <c r="Z783" s="33"/>
      <c r="AA783" s="33"/>
      <c r="AB783" s="33"/>
    </row>
    <row r="784">
      <c r="A784" s="33"/>
      <c r="B784" s="33"/>
      <c r="C784" s="33"/>
      <c r="D784" s="33"/>
      <c r="E784" s="33"/>
      <c r="F784" s="33"/>
      <c r="G784" s="33"/>
      <c r="H784" s="33"/>
      <c r="I784" s="33"/>
      <c r="J784" s="33"/>
      <c r="K784" s="33"/>
      <c r="L784" s="33"/>
      <c r="M784" s="33"/>
      <c r="N784" s="563"/>
      <c r="O784" s="33"/>
      <c r="P784" s="33"/>
      <c r="Q784" s="33"/>
      <c r="R784" s="33"/>
      <c r="S784" s="33"/>
      <c r="T784" s="33"/>
      <c r="U784" s="33"/>
      <c r="V784" s="33"/>
      <c r="W784" s="33"/>
      <c r="X784" s="33"/>
      <c r="Y784" s="33"/>
      <c r="Z784" s="33"/>
      <c r="AA784" s="33"/>
      <c r="AB784" s="33"/>
    </row>
    <row r="785">
      <c r="A785" s="33"/>
      <c r="B785" s="33"/>
      <c r="C785" s="33"/>
      <c r="D785" s="33"/>
      <c r="E785" s="33"/>
      <c r="F785" s="33"/>
      <c r="G785" s="33"/>
      <c r="H785" s="33"/>
      <c r="I785" s="33"/>
      <c r="J785" s="33"/>
      <c r="K785" s="33"/>
      <c r="L785" s="33"/>
      <c r="M785" s="33"/>
      <c r="N785" s="563"/>
      <c r="O785" s="33"/>
      <c r="P785" s="33"/>
      <c r="Q785" s="33"/>
      <c r="R785" s="33"/>
      <c r="S785" s="33"/>
      <c r="T785" s="33"/>
      <c r="U785" s="33"/>
      <c r="V785" s="33"/>
      <c r="W785" s="33"/>
      <c r="X785" s="33"/>
      <c r="Y785" s="33"/>
      <c r="Z785" s="33"/>
      <c r="AA785" s="33"/>
      <c r="AB785" s="33"/>
    </row>
    <row r="786">
      <c r="A786" s="33"/>
      <c r="B786" s="33"/>
      <c r="C786" s="33"/>
      <c r="D786" s="33"/>
      <c r="E786" s="33"/>
      <c r="F786" s="33"/>
      <c r="G786" s="33"/>
      <c r="H786" s="33"/>
      <c r="I786" s="33"/>
      <c r="J786" s="33"/>
      <c r="K786" s="33"/>
      <c r="L786" s="33"/>
      <c r="M786" s="33"/>
      <c r="N786" s="563"/>
      <c r="O786" s="33"/>
      <c r="P786" s="33"/>
      <c r="Q786" s="33"/>
      <c r="R786" s="33"/>
      <c r="S786" s="33"/>
      <c r="T786" s="33"/>
      <c r="U786" s="33"/>
      <c r="V786" s="33"/>
      <c r="W786" s="33"/>
      <c r="X786" s="33"/>
      <c r="Y786" s="33"/>
      <c r="Z786" s="33"/>
      <c r="AA786" s="33"/>
      <c r="AB786" s="33"/>
    </row>
    <row r="787">
      <c r="A787" s="33"/>
      <c r="B787" s="33"/>
      <c r="C787" s="33"/>
      <c r="D787" s="33"/>
      <c r="E787" s="33"/>
      <c r="F787" s="33"/>
      <c r="G787" s="33"/>
      <c r="H787" s="33"/>
      <c r="I787" s="33"/>
      <c r="J787" s="33"/>
      <c r="K787" s="33"/>
      <c r="L787" s="33"/>
      <c r="M787" s="33"/>
      <c r="N787" s="563"/>
      <c r="O787" s="33"/>
      <c r="P787" s="33"/>
      <c r="Q787" s="33"/>
      <c r="R787" s="33"/>
      <c r="S787" s="33"/>
      <c r="T787" s="33"/>
      <c r="U787" s="33"/>
      <c r="V787" s="33"/>
      <c r="W787" s="33"/>
      <c r="X787" s="33"/>
      <c r="Y787" s="33"/>
      <c r="Z787" s="33"/>
      <c r="AA787" s="33"/>
      <c r="AB787" s="33"/>
    </row>
    <row r="788">
      <c r="A788" s="33"/>
      <c r="B788" s="33"/>
      <c r="C788" s="33"/>
      <c r="D788" s="33"/>
      <c r="E788" s="33"/>
      <c r="F788" s="33"/>
      <c r="G788" s="33"/>
      <c r="H788" s="33"/>
      <c r="I788" s="33"/>
      <c r="J788" s="33"/>
      <c r="K788" s="33"/>
      <c r="L788" s="33"/>
      <c r="M788" s="33"/>
      <c r="N788" s="563"/>
      <c r="O788" s="33"/>
      <c r="P788" s="33"/>
      <c r="Q788" s="33"/>
      <c r="R788" s="33"/>
      <c r="S788" s="33"/>
      <c r="T788" s="33"/>
      <c r="U788" s="33"/>
      <c r="V788" s="33"/>
      <c r="W788" s="33"/>
      <c r="X788" s="33"/>
      <c r="Y788" s="33"/>
      <c r="Z788" s="33"/>
      <c r="AA788" s="33"/>
      <c r="AB788" s="33"/>
    </row>
    <row r="789">
      <c r="A789" s="33"/>
      <c r="B789" s="33"/>
      <c r="C789" s="33"/>
      <c r="D789" s="33"/>
      <c r="E789" s="33"/>
      <c r="F789" s="33"/>
      <c r="G789" s="33"/>
      <c r="H789" s="33"/>
      <c r="I789" s="33"/>
      <c r="J789" s="33"/>
      <c r="K789" s="33"/>
      <c r="L789" s="33"/>
      <c r="M789" s="33"/>
      <c r="N789" s="563"/>
      <c r="O789" s="33"/>
      <c r="P789" s="33"/>
      <c r="Q789" s="33"/>
      <c r="R789" s="33"/>
      <c r="S789" s="33"/>
      <c r="T789" s="33"/>
      <c r="U789" s="33"/>
      <c r="V789" s="33"/>
      <c r="W789" s="33"/>
      <c r="X789" s="33"/>
      <c r="Y789" s="33"/>
      <c r="Z789" s="33"/>
      <c r="AA789" s="33"/>
      <c r="AB789" s="33"/>
    </row>
    <row r="790">
      <c r="A790" s="33"/>
      <c r="B790" s="33"/>
      <c r="C790" s="33"/>
      <c r="D790" s="33"/>
      <c r="E790" s="33"/>
      <c r="F790" s="33"/>
      <c r="G790" s="33"/>
      <c r="H790" s="33"/>
      <c r="I790" s="33"/>
      <c r="J790" s="33"/>
      <c r="K790" s="33"/>
      <c r="L790" s="33"/>
      <c r="M790" s="33"/>
      <c r="N790" s="563"/>
      <c r="O790" s="33"/>
      <c r="P790" s="33"/>
      <c r="Q790" s="33"/>
      <c r="R790" s="33"/>
      <c r="S790" s="33"/>
      <c r="T790" s="33"/>
      <c r="U790" s="33"/>
      <c r="V790" s="33"/>
      <c r="W790" s="33"/>
      <c r="X790" s="33"/>
      <c r="Y790" s="33"/>
      <c r="Z790" s="33"/>
      <c r="AA790" s="33"/>
      <c r="AB790" s="33"/>
    </row>
    <row r="791">
      <c r="A791" s="33"/>
      <c r="B791" s="33"/>
      <c r="C791" s="33"/>
      <c r="D791" s="33"/>
      <c r="E791" s="33"/>
      <c r="F791" s="33"/>
      <c r="G791" s="33"/>
      <c r="H791" s="33"/>
      <c r="I791" s="33"/>
      <c r="J791" s="33"/>
      <c r="K791" s="33"/>
      <c r="L791" s="33"/>
      <c r="M791" s="33"/>
      <c r="N791" s="563"/>
      <c r="O791" s="33"/>
      <c r="P791" s="33"/>
      <c r="Q791" s="33"/>
      <c r="R791" s="33"/>
      <c r="S791" s="33"/>
      <c r="T791" s="33"/>
      <c r="U791" s="33"/>
      <c r="V791" s="33"/>
      <c r="W791" s="33"/>
      <c r="X791" s="33"/>
      <c r="Y791" s="33"/>
      <c r="Z791" s="33"/>
      <c r="AA791" s="33"/>
      <c r="AB791" s="33"/>
    </row>
    <row r="792">
      <c r="A792" s="33"/>
      <c r="B792" s="33"/>
      <c r="C792" s="33"/>
      <c r="D792" s="33"/>
      <c r="E792" s="33"/>
      <c r="F792" s="33"/>
      <c r="G792" s="33"/>
      <c r="H792" s="33"/>
      <c r="I792" s="33"/>
      <c r="J792" s="33"/>
      <c r="K792" s="33"/>
      <c r="L792" s="33"/>
      <c r="M792" s="33"/>
      <c r="N792" s="563"/>
      <c r="O792" s="33"/>
      <c r="P792" s="33"/>
      <c r="Q792" s="33"/>
      <c r="R792" s="33"/>
      <c r="S792" s="33"/>
      <c r="T792" s="33"/>
      <c r="U792" s="33"/>
      <c r="V792" s="33"/>
      <c r="W792" s="33"/>
      <c r="X792" s="33"/>
      <c r="Y792" s="33"/>
      <c r="Z792" s="33"/>
      <c r="AA792" s="33"/>
      <c r="AB792" s="33"/>
    </row>
    <row r="793">
      <c r="A793" s="33"/>
      <c r="B793" s="33"/>
      <c r="C793" s="33"/>
      <c r="D793" s="33"/>
      <c r="E793" s="33"/>
      <c r="F793" s="33"/>
      <c r="G793" s="33"/>
      <c r="H793" s="33"/>
      <c r="I793" s="33"/>
      <c r="J793" s="33"/>
      <c r="K793" s="33"/>
      <c r="L793" s="33"/>
      <c r="M793" s="33"/>
      <c r="N793" s="563"/>
      <c r="O793" s="33"/>
      <c r="P793" s="33"/>
      <c r="Q793" s="33"/>
      <c r="R793" s="33"/>
      <c r="S793" s="33"/>
      <c r="T793" s="33"/>
      <c r="U793" s="33"/>
      <c r="V793" s="33"/>
      <c r="W793" s="33"/>
      <c r="X793" s="33"/>
      <c r="Y793" s="33"/>
      <c r="Z793" s="33"/>
      <c r="AA793" s="33"/>
      <c r="AB793" s="33"/>
    </row>
    <row r="794">
      <c r="A794" s="33"/>
      <c r="B794" s="33"/>
      <c r="C794" s="33"/>
      <c r="D794" s="33"/>
      <c r="E794" s="33"/>
      <c r="F794" s="33"/>
      <c r="G794" s="33"/>
      <c r="H794" s="33"/>
      <c r="I794" s="33"/>
      <c r="J794" s="33"/>
      <c r="K794" s="33"/>
      <c r="L794" s="33"/>
      <c r="M794" s="33"/>
      <c r="N794" s="563"/>
      <c r="O794" s="33"/>
      <c r="P794" s="33"/>
      <c r="Q794" s="33"/>
      <c r="R794" s="33"/>
      <c r="S794" s="33"/>
      <c r="T794" s="33"/>
      <c r="U794" s="33"/>
      <c r="V794" s="33"/>
      <c r="W794" s="33"/>
      <c r="X794" s="33"/>
      <c r="Y794" s="33"/>
      <c r="Z794" s="33"/>
      <c r="AA794" s="33"/>
      <c r="AB794" s="33"/>
    </row>
    <row r="795">
      <c r="A795" s="33"/>
      <c r="B795" s="33"/>
      <c r="C795" s="33"/>
      <c r="D795" s="33"/>
      <c r="E795" s="33"/>
      <c r="F795" s="33"/>
      <c r="G795" s="33"/>
      <c r="H795" s="33"/>
      <c r="I795" s="33"/>
      <c r="J795" s="33"/>
      <c r="K795" s="33"/>
      <c r="L795" s="33"/>
      <c r="M795" s="33"/>
      <c r="N795" s="563"/>
      <c r="O795" s="33"/>
      <c r="P795" s="33"/>
      <c r="Q795" s="33"/>
      <c r="R795" s="33"/>
      <c r="S795" s="33"/>
      <c r="T795" s="33"/>
      <c r="U795" s="33"/>
      <c r="V795" s="33"/>
      <c r="W795" s="33"/>
      <c r="X795" s="33"/>
      <c r="Y795" s="33"/>
      <c r="Z795" s="33"/>
      <c r="AA795" s="33"/>
      <c r="AB795" s="33"/>
    </row>
    <row r="796">
      <c r="A796" s="33"/>
      <c r="B796" s="33"/>
      <c r="C796" s="33"/>
      <c r="D796" s="33"/>
      <c r="E796" s="33"/>
      <c r="F796" s="33"/>
      <c r="G796" s="33"/>
      <c r="H796" s="33"/>
      <c r="I796" s="33"/>
      <c r="J796" s="33"/>
      <c r="K796" s="33"/>
      <c r="L796" s="33"/>
      <c r="M796" s="33"/>
      <c r="N796" s="563"/>
      <c r="O796" s="33"/>
      <c r="P796" s="33"/>
      <c r="Q796" s="33"/>
      <c r="R796" s="33"/>
      <c r="S796" s="33"/>
      <c r="T796" s="33"/>
      <c r="U796" s="33"/>
      <c r="V796" s="33"/>
      <c r="W796" s="33"/>
      <c r="X796" s="33"/>
      <c r="Y796" s="33"/>
      <c r="Z796" s="33"/>
      <c r="AA796" s="33"/>
      <c r="AB796" s="33"/>
    </row>
    <row r="797">
      <c r="A797" s="33"/>
      <c r="B797" s="33"/>
      <c r="C797" s="33"/>
      <c r="D797" s="33"/>
      <c r="E797" s="33"/>
      <c r="F797" s="33"/>
      <c r="G797" s="33"/>
      <c r="H797" s="33"/>
      <c r="I797" s="33"/>
      <c r="J797" s="33"/>
      <c r="K797" s="33"/>
      <c r="L797" s="33"/>
      <c r="M797" s="33"/>
      <c r="N797" s="563"/>
      <c r="O797" s="33"/>
      <c r="P797" s="33"/>
      <c r="Q797" s="33"/>
      <c r="R797" s="33"/>
      <c r="S797" s="33"/>
      <c r="T797" s="33"/>
      <c r="U797" s="33"/>
      <c r="V797" s="33"/>
      <c r="W797" s="33"/>
      <c r="X797" s="33"/>
      <c r="Y797" s="33"/>
      <c r="Z797" s="33"/>
      <c r="AA797" s="33"/>
      <c r="AB797" s="33"/>
    </row>
    <row r="798">
      <c r="A798" s="33"/>
      <c r="B798" s="33"/>
      <c r="C798" s="33"/>
      <c r="D798" s="33"/>
      <c r="E798" s="33"/>
      <c r="F798" s="33"/>
      <c r="G798" s="33"/>
      <c r="H798" s="33"/>
      <c r="I798" s="33"/>
      <c r="J798" s="33"/>
      <c r="K798" s="33"/>
      <c r="L798" s="33"/>
      <c r="M798" s="33"/>
      <c r="N798" s="563"/>
      <c r="O798" s="33"/>
      <c r="P798" s="33"/>
      <c r="Q798" s="33"/>
      <c r="R798" s="33"/>
      <c r="S798" s="33"/>
      <c r="T798" s="33"/>
      <c r="U798" s="33"/>
      <c r="V798" s="33"/>
      <c r="W798" s="33"/>
      <c r="X798" s="33"/>
      <c r="Y798" s="33"/>
      <c r="Z798" s="33"/>
      <c r="AA798" s="33"/>
      <c r="AB798" s="33"/>
    </row>
    <row r="799">
      <c r="A799" s="33"/>
      <c r="B799" s="33"/>
      <c r="C799" s="33"/>
      <c r="D799" s="33"/>
      <c r="E799" s="33"/>
      <c r="F799" s="33"/>
      <c r="G799" s="33"/>
      <c r="H799" s="33"/>
      <c r="I799" s="33"/>
      <c r="J799" s="33"/>
      <c r="K799" s="33"/>
      <c r="L799" s="33"/>
      <c r="M799" s="33"/>
      <c r="N799" s="563"/>
      <c r="O799" s="33"/>
      <c r="P799" s="33"/>
      <c r="Q799" s="33"/>
      <c r="R799" s="33"/>
      <c r="S799" s="33"/>
      <c r="T799" s="33"/>
      <c r="U799" s="33"/>
      <c r="V799" s="33"/>
      <c r="W799" s="33"/>
      <c r="X799" s="33"/>
      <c r="Y799" s="33"/>
      <c r="Z799" s="33"/>
      <c r="AA799" s="33"/>
      <c r="AB799" s="33"/>
    </row>
    <row r="800">
      <c r="A800" s="33"/>
      <c r="B800" s="33"/>
      <c r="C800" s="33"/>
      <c r="D800" s="33"/>
      <c r="E800" s="33"/>
      <c r="F800" s="33"/>
      <c r="G800" s="33"/>
      <c r="H800" s="33"/>
      <c r="I800" s="33"/>
      <c r="J800" s="33"/>
      <c r="K800" s="33"/>
      <c r="L800" s="33"/>
      <c r="M800" s="33"/>
      <c r="N800" s="563"/>
      <c r="O800" s="33"/>
      <c r="P800" s="33"/>
      <c r="Q800" s="33"/>
      <c r="R800" s="33"/>
      <c r="S800" s="33"/>
      <c r="T800" s="33"/>
      <c r="U800" s="33"/>
      <c r="V800" s="33"/>
      <c r="W800" s="33"/>
      <c r="X800" s="33"/>
      <c r="Y800" s="33"/>
      <c r="Z800" s="33"/>
      <c r="AA800" s="33"/>
      <c r="AB800" s="33"/>
    </row>
    <row r="801">
      <c r="A801" s="33"/>
      <c r="B801" s="33"/>
      <c r="C801" s="33"/>
      <c r="D801" s="33"/>
      <c r="E801" s="33"/>
      <c r="F801" s="33"/>
      <c r="G801" s="33"/>
      <c r="H801" s="33"/>
      <c r="I801" s="33"/>
      <c r="J801" s="33"/>
      <c r="K801" s="33"/>
      <c r="L801" s="33"/>
      <c r="M801" s="33"/>
      <c r="N801" s="563"/>
      <c r="O801" s="33"/>
      <c r="P801" s="33"/>
      <c r="Q801" s="33"/>
      <c r="R801" s="33"/>
      <c r="S801" s="33"/>
      <c r="T801" s="33"/>
      <c r="U801" s="33"/>
      <c r="V801" s="33"/>
      <c r="W801" s="33"/>
      <c r="X801" s="33"/>
      <c r="Y801" s="33"/>
      <c r="Z801" s="33"/>
      <c r="AA801" s="33"/>
      <c r="AB801" s="33"/>
    </row>
    <row r="802">
      <c r="A802" s="33"/>
      <c r="B802" s="33"/>
      <c r="C802" s="33"/>
      <c r="D802" s="33"/>
      <c r="E802" s="33"/>
      <c r="F802" s="33"/>
      <c r="G802" s="33"/>
      <c r="H802" s="33"/>
      <c r="I802" s="33"/>
      <c r="J802" s="33"/>
      <c r="K802" s="33"/>
      <c r="L802" s="33"/>
      <c r="M802" s="33"/>
      <c r="N802" s="563"/>
      <c r="O802" s="33"/>
      <c r="P802" s="33"/>
      <c r="Q802" s="33"/>
      <c r="R802" s="33"/>
      <c r="S802" s="33"/>
      <c r="T802" s="33"/>
      <c r="U802" s="33"/>
      <c r="V802" s="33"/>
      <c r="W802" s="33"/>
      <c r="X802" s="33"/>
      <c r="Y802" s="33"/>
      <c r="Z802" s="33"/>
      <c r="AA802" s="33"/>
      <c r="AB802" s="33"/>
    </row>
    <row r="803">
      <c r="A803" s="33"/>
      <c r="B803" s="33"/>
      <c r="C803" s="33"/>
      <c r="D803" s="33"/>
      <c r="E803" s="33"/>
      <c r="F803" s="33"/>
      <c r="G803" s="33"/>
      <c r="H803" s="33"/>
      <c r="I803" s="33"/>
      <c r="J803" s="33"/>
      <c r="K803" s="33"/>
      <c r="L803" s="33"/>
      <c r="M803" s="33"/>
      <c r="N803" s="563"/>
      <c r="O803" s="33"/>
      <c r="P803" s="33"/>
      <c r="Q803" s="33"/>
      <c r="R803" s="33"/>
      <c r="S803" s="33"/>
      <c r="T803" s="33"/>
      <c r="U803" s="33"/>
      <c r="V803" s="33"/>
      <c r="W803" s="33"/>
      <c r="X803" s="33"/>
      <c r="Y803" s="33"/>
      <c r="Z803" s="33"/>
      <c r="AA803" s="33"/>
      <c r="AB803" s="33"/>
    </row>
    <row r="804">
      <c r="A804" s="33"/>
      <c r="B804" s="33"/>
      <c r="C804" s="33"/>
      <c r="D804" s="33"/>
      <c r="E804" s="33"/>
      <c r="F804" s="33"/>
      <c r="G804" s="33"/>
      <c r="H804" s="33"/>
      <c r="I804" s="33"/>
      <c r="J804" s="33"/>
      <c r="K804" s="33"/>
      <c r="L804" s="33"/>
      <c r="M804" s="33"/>
      <c r="N804" s="563"/>
      <c r="O804" s="33"/>
      <c r="P804" s="33"/>
      <c r="Q804" s="33"/>
      <c r="R804" s="33"/>
      <c r="S804" s="33"/>
      <c r="T804" s="33"/>
      <c r="U804" s="33"/>
      <c r="V804" s="33"/>
      <c r="W804" s="33"/>
      <c r="X804" s="33"/>
      <c r="Y804" s="33"/>
      <c r="Z804" s="33"/>
      <c r="AA804" s="33"/>
      <c r="AB804" s="33"/>
    </row>
    <row r="805">
      <c r="A805" s="33"/>
      <c r="B805" s="33"/>
      <c r="C805" s="33"/>
      <c r="D805" s="33"/>
      <c r="E805" s="33"/>
      <c r="F805" s="33"/>
      <c r="G805" s="33"/>
      <c r="H805" s="33"/>
      <c r="I805" s="33"/>
      <c r="J805" s="33"/>
      <c r="K805" s="33"/>
      <c r="L805" s="33"/>
      <c r="M805" s="33"/>
      <c r="N805" s="563"/>
      <c r="O805" s="33"/>
      <c r="P805" s="33"/>
      <c r="Q805" s="33"/>
      <c r="R805" s="33"/>
      <c r="S805" s="33"/>
      <c r="T805" s="33"/>
      <c r="U805" s="33"/>
      <c r="V805" s="33"/>
      <c r="W805" s="33"/>
      <c r="X805" s="33"/>
      <c r="Y805" s="33"/>
      <c r="Z805" s="33"/>
      <c r="AA805" s="33"/>
      <c r="AB805" s="33"/>
    </row>
    <row r="806">
      <c r="A806" s="33"/>
      <c r="B806" s="33"/>
      <c r="C806" s="33"/>
      <c r="D806" s="33"/>
      <c r="E806" s="33"/>
      <c r="F806" s="33"/>
      <c r="G806" s="33"/>
      <c r="H806" s="33"/>
      <c r="I806" s="33"/>
      <c r="J806" s="33"/>
      <c r="K806" s="33"/>
      <c r="L806" s="33"/>
      <c r="M806" s="33"/>
      <c r="N806" s="563"/>
      <c r="O806" s="33"/>
      <c r="P806" s="33"/>
      <c r="Q806" s="33"/>
      <c r="R806" s="33"/>
      <c r="S806" s="33"/>
      <c r="T806" s="33"/>
      <c r="U806" s="33"/>
      <c r="V806" s="33"/>
      <c r="W806" s="33"/>
      <c r="X806" s="33"/>
      <c r="Y806" s="33"/>
      <c r="Z806" s="33"/>
      <c r="AA806" s="33"/>
      <c r="AB806" s="33"/>
    </row>
    <row r="807">
      <c r="A807" s="33"/>
      <c r="B807" s="33"/>
      <c r="C807" s="33"/>
      <c r="D807" s="33"/>
      <c r="E807" s="33"/>
      <c r="F807" s="33"/>
      <c r="G807" s="33"/>
      <c r="H807" s="33"/>
      <c r="I807" s="33"/>
      <c r="J807" s="33"/>
      <c r="K807" s="33"/>
      <c r="L807" s="33"/>
      <c r="M807" s="33"/>
      <c r="N807" s="563"/>
      <c r="O807" s="33"/>
      <c r="P807" s="33"/>
      <c r="Q807" s="33"/>
      <c r="R807" s="33"/>
      <c r="S807" s="33"/>
      <c r="T807" s="33"/>
      <c r="U807" s="33"/>
      <c r="V807" s="33"/>
      <c r="W807" s="33"/>
      <c r="X807" s="33"/>
      <c r="Y807" s="33"/>
      <c r="Z807" s="33"/>
      <c r="AA807" s="33"/>
      <c r="AB807" s="33"/>
    </row>
    <row r="808">
      <c r="A808" s="33"/>
      <c r="B808" s="33"/>
      <c r="C808" s="33"/>
      <c r="D808" s="33"/>
      <c r="E808" s="33"/>
      <c r="F808" s="33"/>
      <c r="G808" s="33"/>
      <c r="H808" s="33"/>
      <c r="I808" s="33"/>
      <c r="J808" s="33"/>
      <c r="K808" s="33"/>
      <c r="L808" s="33"/>
      <c r="M808" s="33"/>
      <c r="N808" s="563"/>
      <c r="O808" s="33"/>
      <c r="P808" s="33"/>
      <c r="Q808" s="33"/>
      <c r="R808" s="33"/>
      <c r="S808" s="33"/>
      <c r="T808" s="33"/>
      <c r="U808" s="33"/>
      <c r="V808" s="33"/>
      <c r="W808" s="33"/>
      <c r="X808" s="33"/>
      <c r="Y808" s="33"/>
      <c r="Z808" s="33"/>
      <c r="AA808" s="33"/>
      <c r="AB808" s="33"/>
    </row>
    <row r="809">
      <c r="A809" s="33"/>
      <c r="B809" s="33"/>
      <c r="C809" s="33"/>
      <c r="D809" s="33"/>
      <c r="E809" s="33"/>
      <c r="F809" s="33"/>
      <c r="G809" s="33"/>
      <c r="H809" s="33"/>
      <c r="I809" s="33"/>
      <c r="J809" s="33"/>
      <c r="K809" s="33"/>
      <c r="L809" s="33"/>
      <c r="M809" s="33"/>
      <c r="N809" s="563"/>
      <c r="O809" s="33"/>
      <c r="P809" s="33"/>
      <c r="Q809" s="33"/>
      <c r="R809" s="33"/>
      <c r="S809" s="33"/>
      <c r="T809" s="33"/>
      <c r="U809" s="33"/>
      <c r="V809" s="33"/>
      <c r="W809" s="33"/>
      <c r="X809" s="33"/>
      <c r="Y809" s="33"/>
      <c r="Z809" s="33"/>
      <c r="AA809" s="33"/>
      <c r="AB809" s="33"/>
    </row>
    <row r="810">
      <c r="A810" s="33"/>
      <c r="B810" s="33"/>
      <c r="C810" s="33"/>
      <c r="D810" s="33"/>
      <c r="E810" s="33"/>
      <c r="F810" s="33"/>
      <c r="G810" s="33"/>
      <c r="H810" s="33"/>
      <c r="I810" s="33"/>
      <c r="J810" s="33"/>
      <c r="K810" s="33"/>
      <c r="L810" s="33"/>
      <c r="M810" s="33"/>
      <c r="N810" s="563"/>
      <c r="O810" s="33"/>
      <c r="P810" s="33"/>
      <c r="Q810" s="33"/>
      <c r="R810" s="33"/>
      <c r="S810" s="33"/>
      <c r="T810" s="33"/>
      <c r="U810" s="33"/>
      <c r="V810" s="33"/>
      <c r="W810" s="33"/>
      <c r="X810" s="33"/>
      <c r="Y810" s="33"/>
      <c r="Z810" s="33"/>
      <c r="AA810" s="33"/>
      <c r="AB810" s="33"/>
    </row>
    <row r="811">
      <c r="A811" s="33"/>
      <c r="B811" s="33"/>
      <c r="C811" s="33"/>
      <c r="D811" s="33"/>
      <c r="E811" s="33"/>
      <c r="F811" s="33"/>
      <c r="G811" s="33"/>
      <c r="H811" s="33"/>
      <c r="I811" s="33"/>
      <c r="J811" s="33"/>
      <c r="K811" s="33"/>
      <c r="L811" s="33"/>
      <c r="M811" s="33"/>
      <c r="N811" s="563"/>
      <c r="O811" s="33"/>
      <c r="P811" s="33"/>
      <c r="Q811" s="33"/>
      <c r="R811" s="33"/>
      <c r="S811" s="33"/>
      <c r="T811" s="33"/>
      <c r="U811" s="33"/>
      <c r="V811" s="33"/>
      <c r="W811" s="33"/>
      <c r="X811" s="33"/>
      <c r="Y811" s="33"/>
      <c r="Z811" s="33"/>
      <c r="AA811" s="33"/>
      <c r="AB811" s="33"/>
    </row>
    <row r="812">
      <c r="A812" s="33"/>
      <c r="B812" s="33"/>
      <c r="C812" s="33"/>
      <c r="D812" s="33"/>
      <c r="E812" s="33"/>
      <c r="F812" s="33"/>
      <c r="G812" s="33"/>
      <c r="H812" s="33"/>
      <c r="I812" s="33"/>
      <c r="J812" s="33"/>
      <c r="K812" s="33"/>
      <c r="L812" s="33"/>
      <c r="M812" s="33"/>
      <c r="N812" s="563"/>
      <c r="O812" s="33"/>
      <c r="P812" s="33"/>
      <c r="Q812" s="33"/>
      <c r="R812" s="33"/>
      <c r="S812" s="33"/>
      <c r="T812" s="33"/>
      <c r="U812" s="33"/>
      <c r="V812" s="33"/>
      <c r="W812" s="33"/>
      <c r="X812" s="33"/>
      <c r="Y812" s="33"/>
      <c r="Z812" s="33"/>
      <c r="AA812" s="33"/>
      <c r="AB812" s="33"/>
    </row>
    <row r="813">
      <c r="A813" s="33"/>
      <c r="B813" s="33"/>
      <c r="C813" s="33"/>
      <c r="D813" s="33"/>
      <c r="E813" s="33"/>
      <c r="F813" s="33"/>
      <c r="G813" s="33"/>
      <c r="H813" s="33"/>
      <c r="I813" s="33"/>
      <c r="J813" s="33"/>
      <c r="K813" s="33"/>
      <c r="L813" s="33"/>
      <c r="M813" s="33"/>
      <c r="N813" s="563"/>
      <c r="O813" s="33"/>
      <c r="P813" s="33"/>
      <c r="Q813" s="33"/>
      <c r="R813" s="33"/>
      <c r="S813" s="33"/>
      <c r="T813" s="33"/>
      <c r="U813" s="33"/>
      <c r="V813" s="33"/>
      <c r="W813" s="33"/>
      <c r="X813" s="33"/>
      <c r="Y813" s="33"/>
      <c r="Z813" s="33"/>
      <c r="AA813" s="33"/>
      <c r="AB813" s="33"/>
    </row>
    <row r="814">
      <c r="A814" s="33"/>
      <c r="B814" s="33"/>
      <c r="C814" s="33"/>
      <c r="D814" s="33"/>
      <c r="E814" s="33"/>
      <c r="F814" s="33"/>
      <c r="G814" s="33"/>
      <c r="H814" s="33"/>
      <c r="I814" s="33"/>
      <c r="J814" s="33"/>
      <c r="K814" s="33"/>
      <c r="L814" s="33"/>
      <c r="M814" s="33"/>
      <c r="N814" s="563"/>
      <c r="O814" s="33"/>
      <c r="P814" s="33"/>
      <c r="Q814" s="33"/>
      <c r="R814" s="33"/>
      <c r="S814" s="33"/>
      <c r="T814" s="33"/>
      <c r="U814" s="33"/>
      <c r="V814" s="33"/>
      <c r="W814" s="33"/>
      <c r="X814" s="33"/>
      <c r="Y814" s="33"/>
      <c r="Z814" s="33"/>
      <c r="AA814" s="33"/>
      <c r="AB814" s="33"/>
    </row>
    <row r="815">
      <c r="A815" s="33"/>
      <c r="B815" s="33"/>
      <c r="C815" s="33"/>
      <c r="D815" s="33"/>
      <c r="E815" s="33"/>
      <c r="F815" s="33"/>
      <c r="G815" s="33"/>
      <c r="H815" s="33"/>
      <c r="I815" s="33"/>
      <c r="J815" s="33"/>
      <c r="K815" s="33"/>
      <c r="L815" s="33"/>
      <c r="M815" s="33"/>
      <c r="N815" s="563"/>
      <c r="O815" s="33"/>
      <c r="P815" s="33"/>
      <c r="Q815" s="33"/>
      <c r="R815" s="33"/>
      <c r="S815" s="33"/>
      <c r="T815" s="33"/>
      <c r="U815" s="33"/>
      <c r="V815" s="33"/>
      <c r="W815" s="33"/>
      <c r="X815" s="33"/>
      <c r="Y815" s="33"/>
      <c r="Z815" s="33"/>
      <c r="AA815" s="33"/>
      <c r="AB815" s="33"/>
    </row>
    <row r="816">
      <c r="A816" s="33"/>
      <c r="B816" s="33"/>
      <c r="C816" s="33"/>
      <c r="D816" s="33"/>
      <c r="E816" s="33"/>
      <c r="F816" s="33"/>
      <c r="G816" s="33"/>
      <c r="H816" s="33"/>
      <c r="I816" s="33"/>
      <c r="J816" s="33"/>
      <c r="K816" s="33"/>
      <c r="L816" s="33"/>
      <c r="M816" s="33"/>
      <c r="N816" s="563"/>
      <c r="O816" s="33"/>
      <c r="P816" s="33"/>
      <c r="Q816" s="33"/>
      <c r="R816" s="33"/>
      <c r="S816" s="33"/>
      <c r="T816" s="33"/>
      <c r="U816" s="33"/>
      <c r="V816" s="33"/>
      <c r="W816" s="33"/>
      <c r="X816" s="33"/>
      <c r="Y816" s="33"/>
      <c r="Z816" s="33"/>
      <c r="AA816" s="33"/>
      <c r="AB816" s="33"/>
    </row>
    <row r="817">
      <c r="A817" s="33"/>
      <c r="B817" s="33"/>
      <c r="C817" s="33"/>
      <c r="D817" s="33"/>
      <c r="E817" s="33"/>
      <c r="F817" s="33"/>
      <c r="G817" s="33"/>
      <c r="H817" s="33"/>
      <c r="I817" s="33"/>
      <c r="J817" s="33"/>
      <c r="K817" s="33"/>
      <c r="L817" s="33"/>
      <c r="M817" s="33"/>
      <c r="N817" s="563"/>
      <c r="O817" s="33"/>
      <c r="P817" s="33"/>
      <c r="Q817" s="33"/>
      <c r="R817" s="33"/>
      <c r="S817" s="33"/>
      <c r="T817" s="33"/>
      <c r="U817" s="33"/>
      <c r="V817" s="33"/>
      <c r="W817" s="33"/>
      <c r="X817" s="33"/>
      <c r="Y817" s="33"/>
      <c r="Z817" s="33"/>
      <c r="AA817" s="33"/>
      <c r="AB817" s="33"/>
    </row>
    <row r="818">
      <c r="A818" s="33"/>
      <c r="B818" s="33"/>
      <c r="C818" s="33"/>
      <c r="D818" s="33"/>
      <c r="E818" s="33"/>
      <c r="F818" s="33"/>
      <c r="G818" s="33"/>
      <c r="H818" s="33"/>
      <c r="I818" s="33"/>
      <c r="J818" s="33"/>
      <c r="K818" s="33"/>
      <c r="L818" s="33"/>
      <c r="M818" s="33"/>
      <c r="N818" s="563"/>
      <c r="O818" s="33"/>
      <c r="P818" s="33"/>
      <c r="Q818" s="33"/>
      <c r="R818" s="33"/>
      <c r="S818" s="33"/>
      <c r="T818" s="33"/>
      <c r="U818" s="33"/>
      <c r="V818" s="33"/>
      <c r="W818" s="33"/>
      <c r="X818" s="33"/>
      <c r="Y818" s="33"/>
      <c r="Z818" s="33"/>
      <c r="AA818" s="33"/>
      <c r="AB818" s="33"/>
    </row>
    <row r="819">
      <c r="A819" s="33"/>
      <c r="B819" s="33"/>
      <c r="C819" s="33"/>
      <c r="D819" s="33"/>
      <c r="E819" s="33"/>
      <c r="F819" s="33"/>
      <c r="G819" s="33"/>
      <c r="H819" s="33"/>
      <c r="I819" s="33"/>
      <c r="J819" s="33"/>
      <c r="K819" s="33"/>
      <c r="L819" s="33"/>
      <c r="M819" s="33"/>
      <c r="N819" s="563"/>
      <c r="O819" s="33"/>
      <c r="P819" s="33"/>
      <c r="Q819" s="33"/>
      <c r="R819" s="33"/>
      <c r="S819" s="33"/>
      <c r="T819" s="33"/>
      <c r="U819" s="33"/>
      <c r="V819" s="33"/>
      <c r="W819" s="33"/>
      <c r="X819" s="33"/>
      <c r="Y819" s="33"/>
      <c r="Z819" s="33"/>
      <c r="AA819" s="33"/>
      <c r="AB819" s="33"/>
    </row>
    <row r="820">
      <c r="A820" s="33"/>
      <c r="B820" s="33"/>
      <c r="C820" s="33"/>
      <c r="D820" s="33"/>
      <c r="E820" s="33"/>
      <c r="F820" s="33"/>
      <c r="G820" s="33"/>
      <c r="H820" s="33"/>
      <c r="I820" s="33"/>
      <c r="J820" s="33"/>
      <c r="K820" s="33"/>
      <c r="L820" s="33"/>
      <c r="M820" s="33"/>
      <c r="N820" s="563"/>
      <c r="O820" s="33"/>
      <c r="P820" s="33"/>
      <c r="Q820" s="33"/>
      <c r="R820" s="33"/>
      <c r="S820" s="33"/>
      <c r="T820" s="33"/>
      <c r="U820" s="33"/>
      <c r="V820" s="33"/>
      <c r="W820" s="33"/>
      <c r="X820" s="33"/>
      <c r="Y820" s="33"/>
      <c r="Z820" s="33"/>
      <c r="AA820" s="33"/>
      <c r="AB820" s="33"/>
    </row>
    <row r="821">
      <c r="A821" s="33"/>
      <c r="B821" s="33"/>
      <c r="C821" s="33"/>
      <c r="D821" s="33"/>
      <c r="E821" s="33"/>
      <c r="F821" s="33"/>
      <c r="G821" s="33"/>
      <c r="H821" s="33"/>
      <c r="I821" s="33"/>
      <c r="J821" s="33"/>
      <c r="K821" s="33"/>
      <c r="L821" s="33"/>
      <c r="M821" s="33"/>
      <c r="N821" s="563"/>
      <c r="O821" s="33"/>
      <c r="P821" s="33"/>
      <c r="Q821" s="33"/>
      <c r="R821" s="33"/>
      <c r="S821" s="33"/>
      <c r="T821" s="33"/>
      <c r="U821" s="33"/>
      <c r="V821" s="33"/>
      <c r="W821" s="33"/>
      <c r="X821" s="33"/>
      <c r="Y821" s="33"/>
      <c r="Z821" s="33"/>
      <c r="AA821" s="33"/>
      <c r="AB821" s="33"/>
    </row>
    <row r="822">
      <c r="A822" s="33"/>
      <c r="B822" s="33"/>
      <c r="C822" s="33"/>
      <c r="D822" s="33"/>
      <c r="E822" s="33"/>
      <c r="F822" s="33"/>
      <c r="G822" s="33"/>
      <c r="H822" s="33"/>
      <c r="I822" s="33"/>
      <c r="J822" s="33"/>
      <c r="K822" s="33"/>
      <c r="L822" s="33"/>
      <c r="M822" s="33"/>
      <c r="N822" s="563"/>
      <c r="O822" s="33"/>
      <c r="P822" s="33"/>
      <c r="Q822" s="33"/>
      <c r="R822" s="33"/>
      <c r="S822" s="33"/>
      <c r="T822" s="33"/>
      <c r="U822" s="33"/>
      <c r="V822" s="33"/>
      <c r="W822" s="33"/>
      <c r="X822" s="33"/>
      <c r="Y822" s="33"/>
      <c r="Z822" s="33"/>
      <c r="AA822" s="33"/>
      <c r="AB822" s="33"/>
    </row>
    <row r="823">
      <c r="A823" s="33"/>
      <c r="B823" s="33"/>
      <c r="C823" s="33"/>
      <c r="D823" s="33"/>
      <c r="E823" s="33"/>
      <c r="F823" s="33"/>
      <c r="G823" s="33"/>
      <c r="H823" s="33"/>
      <c r="I823" s="33"/>
      <c r="J823" s="33"/>
      <c r="K823" s="33"/>
      <c r="L823" s="33"/>
      <c r="M823" s="33"/>
      <c r="N823" s="563"/>
      <c r="O823" s="33"/>
      <c r="P823" s="33"/>
      <c r="Q823" s="33"/>
      <c r="R823" s="33"/>
      <c r="S823" s="33"/>
      <c r="T823" s="33"/>
      <c r="U823" s="33"/>
      <c r="V823" s="33"/>
      <c r="W823" s="33"/>
      <c r="X823" s="33"/>
      <c r="Y823" s="33"/>
      <c r="Z823" s="33"/>
      <c r="AA823" s="33"/>
      <c r="AB823" s="33"/>
    </row>
    <row r="824">
      <c r="A824" s="33"/>
      <c r="B824" s="33"/>
      <c r="C824" s="33"/>
      <c r="D824" s="33"/>
      <c r="E824" s="33"/>
      <c r="F824" s="33"/>
      <c r="G824" s="33"/>
      <c r="H824" s="33"/>
      <c r="I824" s="33"/>
      <c r="J824" s="33"/>
      <c r="K824" s="33"/>
      <c r="L824" s="33"/>
      <c r="M824" s="33"/>
      <c r="N824" s="563"/>
      <c r="O824" s="33"/>
      <c r="P824" s="33"/>
      <c r="Q824" s="33"/>
      <c r="R824" s="33"/>
      <c r="S824" s="33"/>
      <c r="T824" s="33"/>
      <c r="U824" s="33"/>
      <c r="V824" s="33"/>
      <c r="W824" s="33"/>
      <c r="X824" s="33"/>
      <c r="Y824" s="33"/>
      <c r="Z824" s="33"/>
      <c r="AA824" s="33"/>
      <c r="AB824" s="33"/>
    </row>
    <row r="825">
      <c r="A825" s="33"/>
      <c r="B825" s="33"/>
      <c r="C825" s="33"/>
      <c r="D825" s="33"/>
      <c r="E825" s="33"/>
      <c r="F825" s="33"/>
      <c r="G825" s="33"/>
      <c r="H825" s="33"/>
      <c r="I825" s="33"/>
      <c r="J825" s="33"/>
      <c r="K825" s="33"/>
      <c r="L825" s="33"/>
      <c r="M825" s="33"/>
      <c r="N825" s="563"/>
      <c r="O825" s="33"/>
      <c r="P825" s="33"/>
      <c r="Q825" s="33"/>
      <c r="R825" s="33"/>
      <c r="S825" s="33"/>
      <c r="T825" s="33"/>
      <c r="U825" s="33"/>
      <c r="V825" s="33"/>
      <c r="W825" s="33"/>
      <c r="X825" s="33"/>
      <c r="Y825" s="33"/>
      <c r="Z825" s="33"/>
      <c r="AA825" s="33"/>
      <c r="AB825" s="33"/>
    </row>
    <row r="826">
      <c r="A826" s="33"/>
      <c r="B826" s="33"/>
      <c r="C826" s="33"/>
      <c r="D826" s="33"/>
      <c r="E826" s="33"/>
      <c r="F826" s="33"/>
      <c r="G826" s="33"/>
      <c r="H826" s="33"/>
      <c r="I826" s="33"/>
      <c r="J826" s="33"/>
      <c r="K826" s="33"/>
      <c r="L826" s="33"/>
      <c r="M826" s="33"/>
      <c r="N826" s="563"/>
      <c r="O826" s="33"/>
      <c r="P826" s="33"/>
      <c r="Q826" s="33"/>
      <c r="R826" s="33"/>
      <c r="S826" s="33"/>
      <c r="T826" s="33"/>
      <c r="U826" s="33"/>
      <c r="V826" s="33"/>
      <c r="W826" s="33"/>
      <c r="X826" s="33"/>
      <c r="Y826" s="33"/>
      <c r="Z826" s="33"/>
      <c r="AA826" s="33"/>
      <c r="AB826" s="33"/>
    </row>
    <row r="827">
      <c r="A827" s="33"/>
      <c r="B827" s="33"/>
      <c r="C827" s="33"/>
      <c r="D827" s="33"/>
      <c r="E827" s="33"/>
      <c r="F827" s="33"/>
      <c r="G827" s="33"/>
      <c r="H827" s="33"/>
      <c r="I827" s="33"/>
      <c r="J827" s="33"/>
      <c r="K827" s="33"/>
      <c r="L827" s="33"/>
      <c r="M827" s="33"/>
      <c r="N827" s="563"/>
      <c r="O827" s="33"/>
      <c r="P827" s="33"/>
      <c r="Q827" s="33"/>
      <c r="R827" s="33"/>
      <c r="S827" s="33"/>
      <c r="T827" s="33"/>
      <c r="U827" s="33"/>
      <c r="V827" s="33"/>
      <c r="W827" s="33"/>
      <c r="X827" s="33"/>
      <c r="Y827" s="33"/>
      <c r="Z827" s="33"/>
      <c r="AA827" s="33"/>
      <c r="AB827" s="33"/>
    </row>
    <row r="828">
      <c r="A828" s="33"/>
      <c r="B828" s="33"/>
      <c r="C828" s="33"/>
      <c r="D828" s="33"/>
      <c r="E828" s="33"/>
      <c r="F828" s="33"/>
      <c r="G828" s="33"/>
      <c r="H828" s="33"/>
      <c r="I828" s="33"/>
      <c r="J828" s="33"/>
      <c r="K828" s="33"/>
      <c r="L828" s="33"/>
      <c r="M828" s="33"/>
      <c r="N828" s="563"/>
      <c r="O828" s="33"/>
      <c r="P828" s="33"/>
      <c r="Q828" s="33"/>
      <c r="R828" s="33"/>
      <c r="S828" s="33"/>
      <c r="T828" s="33"/>
      <c r="U828" s="33"/>
      <c r="V828" s="33"/>
      <c r="W828" s="33"/>
      <c r="X828" s="33"/>
      <c r="Y828" s="33"/>
      <c r="Z828" s="33"/>
      <c r="AA828" s="33"/>
      <c r="AB828" s="33"/>
    </row>
    <row r="829">
      <c r="A829" s="33"/>
      <c r="B829" s="33"/>
      <c r="C829" s="33"/>
      <c r="D829" s="33"/>
      <c r="E829" s="33"/>
      <c r="F829" s="33"/>
      <c r="G829" s="33"/>
      <c r="H829" s="33"/>
      <c r="I829" s="33"/>
      <c r="J829" s="33"/>
      <c r="K829" s="33"/>
      <c r="L829" s="33"/>
      <c r="M829" s="33"/>
      <c r="N829" s="563"/>
      <c r="O829" s="33"/>
      <c r="P829" s="33"/>
      <c r="Q829" s="33"/>
      <c r="R829" s="33"/>
      <c r="S829" s="33"/>
      <c r="T829" s="33"/>
      <c r="U829" s="33"/>
      <c r="V829" s="33"/>
      <c r="W829" s="33"/>
      <c r="X829" s="33"/>
      <c r="Y829" s="33"/>
      <c r="Z829" s="33"/>
      <c r="AA829" s="33"/>
      <c r="AB829" s="33"/>
    </row>
    <row r="830">
      <c r="A830" s="33"/>
      <c r="B830" s="33"/>
      <c r="C830" s="33"/>
      <c r="D830" s="33"/>
      <c r="E830" s="33"/>
      <c r="F830" s="33"/>
      <c r="G830" s="33"/>
      <c r="H830" s="33"/>
      <c r="I830" s="33"/>
      <c r="J830" s="33"/>
      <c r="K830" s="33"/>
      <c r="L830" s="33"/>
      <c r="M830" s="33"/>
      <c r="N830" s="563"/>
      <c r="O830" s="33"/>
      <c r="P830" s="33"/>
      <c r="Q830" s="33"/>
      <c r="R830" s="33"/>
      <c r="S830" s="33"/>
      <c r="T830" s="33"/>
      <c r="U830" s="33"/>
      <c r="V830" s="33"/>
      <c r="W830" s="33"/>
      <c r="X830" s="33"/>
      <c r="Y830" s="33"/>
      <c r="Z830" s="33"/>
      <c r="AA830" s="33"/>
      <c r="AB830" s="33"/>
    </row>
    <row r="831">
      <c r="A831" s="33"/>
      <c r="B831" s="33"/>
      <c r="C831" s="33"/>
      <c r="D831" s="33"/>
      <c r="E831" s="33"/>
      <c r="F831" s="33"/>
      <c r="G831" s="33"/>
      <c r="H831" s="33"/>
      <c r="I831" s="33"/>
      <c r="J831" s="33"/>
      <c r="K831" s="33"/>
      <c r="L831" s="33"/>
      <c r="M831" s="33"/>
      <c r="N831" s="563"/>
      <c r="O831" s="33"/>
      <c r="P831" s="33"/>
      <c r="Q831" s="33"/>
      <c r="R831" s="33"/>
      <c r="S831" s="33"/>
      <c r="T831" s="33"/>
      <c r="U831" s="33"/>
      <c r="V831" s="33"/>
      <c r="W831" s="33"/>
      <c r="X831" s="33"/>
      <c r="Y831" s="33"/>
      <c r="Z831" s="33"/>
      <c r="AA831" s="33"/>
      <c r="AB831" s="33"/>
    </row>
    <row r="832">
      <c r="A832" s="33"/>
      <c r="B832" s="33"/>
      <c r="C832" s="33"/>
      <c r="D832" s="33"/>
      <c r="E832" s="33"/>
      <c r="F832" s="33"/>
      <c r="G832" s="33"/>
      <c r="H832" s="33"/>
      <c r="I832" s="33"/>
      <c r="J832" s="33"/>
      <c r="K832" s="33"/>
      <c r="L832" s="33"/>
      <c r="M832" s="33"/>
      <c r="N832" s="563"/>
      <c r="O832" s="33"/>
      <c r="P832" s="33"/>
      <c r="Q832" s="33"/>
      <c r="R832" s="33"/>
      <c r="S832" s="33"/>
      <c r="T832" s="33"/>
      <c r="U832" s="33"/>
      <c r="V832" s="33"/>
      <c r="W832" s="33"/>
      <c r="X832" s="33"/>
      <c r="Y832" s="33"/>
      <c r="Z832" s="33"/>
      <c r="AA832" s="33"/>
      <c r="AB832" s="33"/>
    </row>
    <row r="833">
      <c r="A833" s="33"/>
      <c r="B833" s="33"/>
      <c r="C833" s="33"/>
      <c r="D833" s="33"/>
      <c r="E833" s="33"/>
      <c r="F833" s="33"/>
      <c r="G833" s="33"/>
      <c r="H833" s="33"/>
      <c r="I833" s="33"/>
      <c r="J833" s="33"/>
      <c r="K833" s="33"/>
      <c r="L833" s="33"/>
      <c r="M833" s="33"/>
      <c r="N833" s="563"/>
      <c r="O833" s="33"/>
      <c r="P833" s="33"/>
      <c r="Q833" s="33"/>
      <c r="R833" s="33"/>
      <c r="S833" s="33"/>
      <c r="T833" s="33"/>
      <c r="U833" s="33"/>
      <c r="V833" s="33"/>
      <c r="W833" s="33"/>
      <c r="X833" s="33"/>
      <c r="Y833" s="33"/>
      <c r="Z833" s="33"/>
      <c r="AA833" s="33"/>
      <c r="AB833" s="33"/>
    </row>
    <row r="834">
      <c r="A834" s="33"/>
      <c r="B834" s="33"/>
      <c r="C834" s="33"/>
      <c r="D834" s="33"/>
      <c r="E834" s="33"/>
      <c r="F834" s="33"/>
      <c r="G834" s="33"/>
      <c r="H834" s="33"/>
      <c r="I834" s="33"/>
      <c r="J834" s="33"/>
      <c r="K834" s="33"/>
      <c r="L834" s="33"/>
      <c r="M834" s="33"/>
      <c r="N834" s="563"/>
      <c r="O834" s="33"/>
      <c r="P834" s="33"/>
      <c r="Q834" s="33"/>
      <c r="R834" s="33"/>
      <c r="S834" s="33"/>
      <c r="T834" s="33"/>
      <c r="U834" s="33"/>
      <c r="V834" s="33"/>
      <c r="W834" s="33"/>
      <c r="X834" s="33"/>
      <c r="Y834" s="33"/>
      <c r="Z834" s="33"/>
      <c r="AA834" s="33"/>
      <c r="AB834" s="33"/>
    </row>
    <row r="835">
      <c r="A835" s="33"/>
      <c r="B835" s="33"/>
      <c r="C835" s="33"/>
      <c r="D835" s="33"/>
      <c r="E835" s="33"/>
      <c r="F835" s="33"/>
      <c r="G835" s="33"/>
      <c r="H835" s="33"/>
      <c r="I835" s="33"/>
      <c r="J835" s="33"/>
      <c r="K835" s="33"/>
      <c r="L835" s="33"/>
      <c r="M835" s="33"/>
      <c r="N835" s="563"/>
      <c r="O835" s="33"/>
      <c r="P835" s="33"/>
      <c r="Q835" s="33"/>
      <c r="R835" s="33"/>
      <c r="S835" s="33"/>
      <c r="T835" s="33"/>
      <c r="U835" s="33"/>
      <c r="V835" s="33"/>
      <c r="W835" s="33"/>
      <c r="X835" s="33"/>
      <c r="Y835" s="33"/>
      <c r="Z835" s="33"/>
      <c r="AA835" s="33"/>
      <c r="AB835" s="33"/>
    </row>
    <row r="836">
      <c r="A836" s="33"/>
      <c r="B836" s="33"/>
      <c r="C836" s="33"/>
      <c r="D836" s="33"/>
      <c r="E836" s="33"/>
      <c r="F836" s="33"/>
      <c r="G836" s="33"/>
      <c r="H836" s="33"/>
      <c r="I836" s="33"/>
      <c r="J836" s="33"/>
      <c r="K836" s="33"/>
      <c r="L836" s="33"/>
      <c r="M836" s="33"/>
      <c r="N836" s="563"/>
      <c r="O836" s="33"/>
      <c r="P836" s="33"/>
      <c r="Q836" s="33"/>
      <c r="R836" s="33"/>
      <c r="S836" s="33"/>
      <c r="T836" s="33"/>
      <c r="U836" s="33"/>
      <c r="V836" s="33"/>
      <c r="W836" s="33"/>
      <c r="X836" s="33"/>
      <c r="Y836" s="33"/>
      <c r="Z836" s="33"/>
      <c r="AA836" s="33"/>
      <c r="AB836" s="33"/>
    </row>
    <row r="837">
      <c r="A837" s="33"/>
      <c r="B837" s="33"/>
      <c r="C837" s="33"/>
      <c r="D837" s="33"/>
      <c r="E837" s="33"/>
      <c r="F837" s="33"/>
      <c r="G837" s="33"/>
      <c r="H837" s="33"/>
      <c r="I837" s="33"/>
      <c r="J837" s="33"/>
      <c r="K837" s="33"/>
      <c r="L837" s="33"/>
      <c r="M837" s="33"/>
      <c r="N837" s="563"/>
      <c r="O837" s="33"/>
      <c r="P837" s="33"/>
      <c r="Q837" s="33"/>
      <c r="R837" s="33"/>
      <c r="S837" s="33"/>
      <c r="T837" s="33"/>
      <c r="U837" s="33"/>
      <c r="V837" s="33"/>
      <c r="W837" s="33"/>
      <c r="X837" s="33"/>
      <c r="Y837" s="33"/>
      <c r="Z837" s="33"/>
      <c r="AA837" s="33"/>
      <c r="AB837" s="33"/>
    </row>
    <row r="838">
      <c r="A838" s="33"/>
      <c r="B838" s="33"/>
      <c r="C838" s="33"/>
      <c r="D838" s="33"/>
      <c r="E838" s="33"/>
      <c r="F838" s="33"/>
      <c r="G838" s="33"/>
      <c r="H838" s="33"/>
      <c r="I838" s="33"/>
      <c r="J838" s="33"/>
      <c r="K838" s="33"/>
      <c r="L838" s="33"/>
      <c r="M838" s="33"/>
      <c r="N838" s="563"/>
      <c r="O838" s="33"/>
      <c r="P838" s="33"/>
      <c r="Q838" s="33"/>
      <c r="R838" s="33"/>
      <c r="S838" s="33"/>
      <c r="T838" s="33"/>
      <c r="U838" s="33"/>
      <c r="V838" s="33"/>
      <c r="W838" s="33"/>
      <c r="X838" s="33"/>
      <c r="Y838" s="33"/>
      <c r="Z838" s="33"/>
      <c r="AA838" s="33"/>
      <c r="AB838" s="33"/>
    </row>
    <row r="839">
      <c r="A839" s="33"/>
      <c r="B839" s="33"/>
      <c r="C839" s="33"/>
      <c r="D839" s="33"/>
      <c r="E839" s="33"/>
      <c r="F839" s="33"/>
      <c r="G839" s="33"/>
      <c r="H839" s="33"/>
      <c r="I839" s="33"/>
      <c r="J839" s="33"/>
      <c r="K839" s="33"/>
      <c r="L839" s="33"/>
      <c r="M839" s="33"/>
      <c r="N839" s="563"/>
      <c r="O839" s="33"/>
      <c r="P839" s="33"/>
      <c r="Q839" s="33"/>
      <c r="R839" s="33"/>
      <c r="S839" s="33"/>
      <c r="T839" s="33"/>
      <c r="U839" s="33"/>
      <c r="V839" s="33"/>
      <c r="W839" s="33"/>
      <c r="X839" s="33"/>
      <c r="Y839" s="33"/>
      <c r="Z839" s="33"/>
      <c r="AA839" s="33"/>
      <c r="AB839" s="33"/>
    </row>
    <row r="840">
      <c r="A840" s="33"/>
      <c r="B840" s="33"/>
      <c r="C840" s="33"/>
      <c r="D840" s="33"/>
      <c r="E840" s="33"/>
      <c r="F840" s="33"/>
      <c r="G840" s="33"/>
      <c r="H840" s="33"/>
      <c r="I840" s="33"/>
      <c r="J840" s="33"/>
      <c r="K840" s="33"/>
      <c r="L840" s="33"/>
      <c r="M840" s="33"/>
      <c r="N840" s="563"/>
      <c r="O840" s="33"/>
      <c r="P840" s="33"/>
      <c r="Q840" s="33"/>
      <c r="R840" s="33"/>
      <c r="S840" s="33"/>
      <c r="T840" s="33"/>
      <c r="U840" s="33"/>
      <c r="V840" s="33"/>
      <c r="W840" s="33"/>
      <c r="X840" s="33"/>
      <c r="Y840" s="33"/>
      <c r="Z840" s="33"/>
      <c r="AA840" s="33"/>
      <c r="AB840" s="33"/>
    </row>
    <row r="841">
      <c r="A841" s="33"/>
      <c r="B841" s="33"/>
      <c r="C841" s="33"/>
      <c r="D841" s="33"/>
      <c r="E841" s="33"/>
      <c r="F841" s="33"/>
      <c r="G841" s="33"/>
      <c r="H841" s="33"/>
      <c r="I841" s="33"/>
      <c r="J841" s="33"/>
      <c r="K841" s="33"/>
      <c r="L841" s="33"/>
      <c r="M841" s="33"/>
      <c r="N841" s="563"/>
      <c r="O841" s="33"/>
      <c r="P841" s="33"/>
      <c r="Q841" s="33"/>
      <c r="R841" s="33"/>
      <c r="S841" s="33"/>
      <c r="T841" s="33"/>
      <c r="U841" s="33"/>
      <c r="V841" s="33"/>
      <c r="W841" s="33"/>
      <c r="X841" s="33"/>
      <c r="Y841" s="33"/>
      <c r="Z841" s="33"/>
      <c r="AA841" s="33"/>
      <c r="AB841" s="33"/>
    </row>
    <row r="842">
      <c r="A842" s="33"/>
      <c r="B842" s="33"/>
      <c r="C842" s="33"/>
      <c r="D842" s="33"/>
      <c r="E842" s="33"/>
      <c r="F842" s="33"/>
      <c r="G842" s="33"/>
      <c r="H842" s="33"/>
      <c r="I842" s="33"/>
      <c r="J842" s="33"/>
      <c r="K842" s="33"/>
      <c r="L842" s="33"/>
      <c r="M842" s="33"/>
      <c r="N842" s="563"/>
      <c r="O842" s="33"/>
      <c r="P842" s="33"/>
      <c r="Q842" s="33"/>
      <c r="R842" s="33"/>
      <c r="S842" s="33"/>
      <c r="T842" s="33"/>
      <c r="U842" s="33"/>
      <c r="V842" s="33"/>
      <c r="W842" s="33"/>
      <c r="X842" s="33"/>
      <c r="Y842" s="33"/>
      <c r="Z842" s="33"/>
      <c r="AA842" s="33"/>
      <c r="AB842" s="33"/>
    </row>
    <row r="843">
      <c r="A843" s="33"/>
      <c r="B843" s="33"/>
      <c r="C843" s="33"/>
      <c r="D843" s="33"/>
      <c r="E843" s="33"/>
      <c r="F843" s="33"/>
      <c r="G843" s="33"/>
      <c r="H843" s="33"/>
      <c r="I843" s="33"/>
      <c r="J843" s="33"/>
      <c r="K843" s="33"/>
      <c r="L843" s="33"/>
      <c r="M843" s="33"/>
      <c r="N843" s="563"/>
      <c r="O843" s="33"/>
      <c r="P843" s="33"/>
      <c r="Q843" s="33"/>
      <c r="R843" s="33"/>
      <c r="S843" s="33"/>
      <c r="T843" s="33"/>
      <c r="U843" s="33"/>
      <c r="V843" s="33"/>
      <c r="W843" s="33"/>
      <c r="X843" s="33"/>
      <c r="Y843" s="33"/>
      <c r="Z843" s="33"/>
      <c r="AA843" s="33"/>
      <c r="AB843" s="33"/>
    </row>
    <row r="844">
      <c r="A844" s="33"/>
      <c r="B844" s="33"/>
      <c r="C844" s="33"/>
      <c r="D844" s="33"/>
      <c r="E844" s="33"/>
      <c r="F844" s="33"/>
      <c r="G844" s="33"/>
      <c r="H844" s="33"/>
      <c r="I844" s="33"/>
      <c r="J844" s="33"/>
      <c r="K844" s="33"/>
      <c r="L844" s="33"/>
      <c r="M844" s="33"/>
      <c r="N844" s="563"/>
      <c r="O844" s="33"/>
      <c r="P844" s="33"/>
      <c r="Q844" s="33"/>
      <c r="R844" s="33"/>
      <c r="S844" s="33"/>
      <c r="T844" s="33"/>
      <c r="U844" s="33"/>
      <c r="V844" s="33"/>
      <c r="W844" s="33"/>
      <c r="X844" s="33"/>
      <c r="Y844" s="33"/>
      <c r="Z844" s="33"/>
      <c r="AA844" s="33"/>
      <c r="AB844" s="33"/>
    </row>
    <row r="845">
      <c r="A845" s="33"/>
      <c r="B845" s="33"/>
      <c r="C845" s="33"/>
      <c r="D845" s="33"/>
      <c r="E845" s="33"/>
      <c r="F845" s="33"/>
      <c r="G845" s="33"/>
      <c r="H845" s="33"/>
      <c r="I845" s="33"/>
      <c r="J845" s="33"/>
      <c r="K845" s="33"/>
      <c r="L845" s="33"/>
      <c r="M845" s="33"/>
      <c r="N845" s="563"/>
      <c r="O845" s="33"/>
      <c r="P845" s="33"/>
      <c r="Q845" s="33"/>
      <c r="R845" s="33"/>
      <c r="S845" s="33"/>
      <c r="T845" s="33"/>
      <c r="U845" s="33"/>
      <c r="V845" s="33"/>
      <c r="W845" s="33"/>
      <c r="X845" s="33"/>
      <c r="Y845" s="33"/>
      <c r="Z845" s="33"/>
      <c r="AA845" s="33"/>
      <c r="AB845" s="33"/>
    </row>
    <row r="846">
      <c r="A846" s="33"/>
      <c r="B846" s="33"/>
      <c r="C846" s="33"/>
      <c r="D846" s="33"/>
      <c r="E846" s="33"/>
      <c r="F846" s="33"/>
      <c r="G846" s="33"/>
      <c r="H846" s="33"/>
      <c r="I846" s="33"/>
      <c r="J846" s="33"/>
      <c r="K846" s="33"/>
      <c r="L846" s="33"/>
      <c r="M846" s="33"/>
      <c r="N846" s="563"/>
      <c r="O846" s="33"/>
      <c r="P846" s="33"/>
      <c r="Q846" s="33"/>
      <c r="R846" s="33"/>
      <c r="S846" s="33"/>
      <c r="T846" s="33"/>
      <c r="U846" s="33"/>
      <c r="V846" s="33"/>
      <c r="W846" s="33"/>
      <c r="X846" s="33"/>
      <c r="Y846" s="33"/>
      <c r="Z846" s="33"/>
      <c r="AA846" s="33"/>
      <c r="AB846" s="33"/>
    </row>
    <row r="847">
      <c r="A847" s="33"/>
      <c r="B847" s="33"/>
      <c r="C847" s="33"/>
      <c r="D847" s="33"/>
      <c r="E847" s="33"/>
      <c r="F847" s="33"/>
      <c r="G847" s="33"/>
      <c r="H847" s="33"/>
      <c r="I847" s="33"/>
      <c r="J847" s="33"/>
      <c r="K847" s="33"/>
      <c r="L847" s="33"/>
      <c r="M847" s="33"/>
      <c r="N847" s="563"/>
      <c r="O847" s="33"/>
      <c r="P847" s="33"/>
      <c r="Q847" s="33"/>
      <c r="R847" s="33"/>
      <c r="S847" s="33"/>
      <c r="T847" s="33"/>
      <c r="U847" s="33"/>
      <c r="V847" s="33"/>
      <c r="W847" s="33"/>
      <c r="X847" s="33"/>
      <c r="Y847" s="33"/>
      <c r="Z847" s="33"/>
      <c r="AA847" s="33"/>
      <c r="AB847" s="33"/>
    </row>
    <row r="848">
      <c r="A848" s="33"/>
      <c r="B848" s="33"/>
      <c r="C848" s="33"/>
      <c r="D848" s="33"/>
      <c r="E848" s="33"/>
      <c r="F848" s="33"/>
      <c r="G848" s="33"/>
      <c r="H848" s="33"/>
      <c r="I848" s="33"/>
      <c r="J848" s="33"/>
      <c r="K848" s="33"/>
      <c r="L848" s="33"/>
      <c r="M848" s="33"/>
      <c r="N848" s="563"/>
      <c r="O848" s="33"/>
      <c r="P848" s="33"/>
      <c r="Q848" s="33"/>
      <c r="R848" s="33"/>
      <c r="S848" s="33"/>
      <c r="T848" s="33"/>
      <c r="U848" s="33"/>
      <c r="V848" s="33"/>
      <c r="W848" s="33"/>
      <c r="X848" s="33"/>
      <c r="Y848" s="33"/>
      <c r="Z848" s="33"/>
      <c r="AA848" s="33"/>
      <c r="AB848" s="33"/>
    </row>
    <row r="849">
      <c r="A849" s="33"/>
      <c r="B849" s="33"/>
      <c r="C849" s="33"/>
      <c r="D849" s="33"/>
      <c r="E849" s="33"/>
      <c r="F849" s="33"/>
      <c r="G849" s="33"/>
      <c r="H849" s="33"/>
      <c r="I849" s="33"/>
      <c r="J849" s="33"/>
      <c r="K849" s="33"/>
      <c r="L849" s="33"/>
      <c r="M849" s="33"/>
      <c r="N849" s="563"/>
      <c r="O849" s="33"/>
      <c r="P849" s="33"/>
      <c r="Q849" s="33"/>
      <c r="R849" s="33"/>
      <c r="S849" s="33"/>
      <c r="T849" s="33"/>
      <c r="U849" s="33"/>
      <c r="V849" s="33"/>
      <c r="W849" s="33"/>
      <c r="X849" s="33"/>
      <c r="Y849" s="33"/>
      <c r="Z849" s="33"/>
      <c r="AA849" s="33"/>
      <c r="AB849" s="33"/>
    </row>
    <row r="850">
      <c r="A850" s="33"/>
      <c r="B850" s="33"/>
      <c r="C850" s="33"/>
      <c r="D850" s="33"/>
      <c r="E850" s="33"/>
      <c r="F850" s="33"/>
      <c r="G850" s="33"/>
      <c r="H850" s="33"/>
      <c r="I850" s="33"/>
      <c r="J850" s="33"/>
      <c r="K850" s="33"/>
      <c r="L850" s="33"/>
      <c r="M850" s="33"/>
      <c r="N850" s="563"/>
      <c r="O850" s="33"/>
      <c r="P850" s="33"/>
      <c r="Q850" s="33"/>
      <c r="R850" s="33"/>
      <c r="S850" s="33"/>
      <c r="T850" s="33"/>
      <c r="U850" s="33"/>
      <c r="V850" s="33"/>
      <c r="W850" s="33"/>
      <c r="X850" s="33"/>
      <c r="Y850" s="33"/>
      <c r="Z850" s="33"/>
      <c r="AA850" s="33"/>
      <c r="AB850" s="33"/>
    </row>
    <row r="851">
      <c r="A851" s="33"/>
      <c r="B851" s="33"/>
      <c r="C851" s="33"/>
      <c r="D851" s="33"/>
      <c r="E851" s="33"/>
      <c r="F851" s="33"/>
      <c r="G851" s="33"/>
      <c r="H851" s="33"/>
      <c r="I851" s="33"/>
      <c r="J851" s="33"/>
      <c r="K851" s="33"/>
      <c r="L851" s="33"/>
      <c r="M851" s="33"/>
      <c r="N851" s="563"/>
      <c r="O851" s="33"/>
      <c r="P851" s="33"/>
      <c r="Q851" s="33"/>
      <c r="R851" s="33"/>
      <c r="S851" s="33"/>
      <c r="T851" s="33"/>
      <c r="U851" s="33"/>
      <c r="V851" s="33"/>
      <c r="W851" s="33"/>
      <c r="X851" s="33"/>
      <c r="Y851" s="33"/>
      <c r="Z851" s="33"/>
      <c r="AA851" s="33"/>
      <c r="AB851" s="33"/>
    </row>
    <row r="852">
      <c r="A852" s="33"/>
      <c r="B852" s="33"/>
      <c r="C852" s="33"/>
      <c r="D852" s="33"/>
      <c r="E852" s="33"/>
      <c r="F852" s="33"/>
      <c r="G852" s="33"/>
      <c r="H852" s="33"/>
      <c r="I852" s="33"/>
      <c r="J852" s="33"/>
      <c r="K852" s="33"/>
      <c r="L852" s="33"/>
      <c r="M852" s="33"/>
      <c r="N852" s="563"/>
      <c r="O852" s="33"/>
      <c r="P852" s="33"/>
      <c r="Q852" s="33"/>
      <c r="R852" s="33"/>
      <c r="S852" s="33"/>
      <c r="T852" s="33"/>
      <c r="U852" s="33"/>
      <c r="V852" s="33"/>
      <c r="W852" s="33"/>
      <c r="X852" s="33"/>
      <c r="Y852" s="33"/>
      <c r="Z852" s="33"/>
      <c r="AA852" s="33"/>
      <c r="AB852" s="33"/>
    </row>
    <row r="853">
      <c r="A853" s="33"/>
      <c r="B853" s="33"/>
      <c r="C853" s="33"/>
      <c r="D853" s="33"/>
      <c r="E853" s="33"/>
      <c r="F853" s="33"/>
      <c r="G853" s="33"/>
      <c r="H853" s="33"/>
      <c r="I853" s="33"/>
      <c r="J853" s="33"/>
      <c r="K853" s="33"/>
      <c r="L853" s="33"/>
      <c r="M853" s="33"/>
      <c r="N853" s="563"/>
      <c r="O853" s="33"/>
      <c r="P853" s="33"/>
      <c r="Q853" s="33"/>
      <c r="R853" s="33"/>
      <c r="S853" s="33"/>
      <c r="T853" s="33"/>
      <c r="U853" s="33"/>
      <c r="V853" s="33"/>
      <c r="W853" s="33"/>
      <c r="X853" s="33"/>
      <c r="Y853" s="33"/>
      <c r="Z853" s="33"/>
      <c r="AA853" s="33"/>
      <c r="AB853" s="33"/>
    </row>
    <row r="854">
      <c r="A854" s="33"/>
      <c r="B854" s="33"/>
      <c r="C854" s="33"/>
      <c r="D854" s="33"/>
      <c r="E854" s="33"/>
      <c r="F854" s="33"/>
      <c r="G854" s="33"/>
      <c r="H854" s="33"/>
      <c r="I854" s="33"/>
      <c r="J854" s="33"/>
      <c r="K854" s="33"/>
      <c r="L854" s="33"/>
      <c r="M854" s="33"/>
      <c r="N854" s="563"/>
      <c r="O854" s="33"/>
      <c r="P854" s="33"/>
      <c r="Q854" s="33"/>
      <c r="R854" s="33"/>
      <c r="S854" s="33"/>
      <c r="T854" s="33"/>
      <c r="U854" s="33"/>
      <c r="V854" s="33"/>
      <c r="W854" s="33"/>
      <c r="X854" s="33"/>
      <c r="Y854" s="33"/>
      <c r="Z854" s="33"/>
      <c r="AA854" s="33"/>
      <c r="AB854" s="33"/>
    </row>
    <row r="855">
      <c r="A855" s="33"/>
      <c r="B855" s="33"/>
      <c r="C855" s="33"/>
      <c r="D855" s="33"/>
      <c r="E855" s="33"/>
      <c r="F855" s="33"/>
      <c r="G855" s="33"/>
      <c r="H855" s="33"/>
      <c r="I855" s="33"/>
      <c r="J855" s="33"/>
      <c r="K855" s="33"/>
      <c r="L855" s="33"/>
      <c r="M855" s="33"/>
      <c r="N855" s="563"/>
      <c r="O855" s="33"/>
      <c r="P855" s="33"/>
      <c r="Q855" s="33"/>
      <c r="R855" s="33"/>
      <c r="S855" s="33"/>
      <c r="T855" s="33"/>
      <c r="U855" s="33"/>
      <c r="V855" s="33"/>
      <c r="W855" s="33"/>
      <c r="X855" s="33"/>
      <c r="Y855" s="33"/>
      <c r="Z855" s="33"/>
      <c r="AA855" s="33"/>
      <c r="AB855" s="33"/>
    </row>
    <row r="856">
      <c r="A856" s="33"/>
      <c r="B856" s="33"/>
      <c r="C856" s="33"/>
      <c r="D856" s="33"/>
      <c r="E856" s="33"/>
      <c r="F856" s="33"/>
      <c r="G856" s="33"/>
      <c r="H856" s="33"/>
      <c r="I856" s="33"/>
      <c r="J856" s="33"/>
      <c r="K856" s="33"/>
      <c r="L856" s="33"/>
      <c r="M856" s="33"/>
      <c r="N856" s="563"/>
      <c r="O856" s="33"/>
      <c r="P856" s="33"/>
      <c r="Q856" s="33"/>
      <c r="R856" s="33"/>
      <c r="S856" s="33"/>
      <c r="T856" s="33"/>
      <c r="U856" s="33"/>
      <c r="V856" s="33"/>
      <c r="W856" s="33"/>
      <c r="X856" s="33"/>
      <c r="Y856" s="33"/>
      <c r="Z856" s="33"/>
      <c r="AA856" s="33"/>
      <c r="AB856" s="33"/>
    </row>
    <row r="857">
      <c r="A857" s="33"/>
      <c r="B857" s="33"/>
      <c r="C857" s="33"/>
      <c r="D857" s="33"/>
      <c r="E857" s="33"/>
      <c r="F857" s="33"/>
      <c r="G857" s="33"/>
      <c r="H857" s="33"/>
      <c r="I857" s="33"/>
      <c r="J857" s="33"/>
      <c r="K857" s="33"/>
      <c r="L857" s="33"/>
      <c r="M857" s="33"/>
      <c r="N857" s="563"/>
      <c r="O857" s="33"/>
      <c r="P857" s="33"/>
      <c r="Q857" s="33"/>
      <c r="R857" s="33"/>
      <c r="S857" s="33"/>
      <c r="T857" s="33"/>
      <c r="U857" s="33"/>
      <c r="V857" s="33"/>
      <c r="W857" s="33"/>
      <c r="X857" s="33"/>
      <c r="Y857" s="33"/>
      <c r="Z857" s="33"/>
      <c r="AA857" s="33"/>
      <c r="AB857" s="33"/>
    </row>
    <row r="858">
      <c r="A858" s="33"/>
      <c r="B858" s="33"/>
      <c r="C858" s="33"/>
      <c r="D858" s="33"/>
      <c r="E858" s="33"/>
      <c r="F858" s="33"/>
      <c r="G858" s="33"/>
      <c r="H858" s="33"/>
      <c r="I858" s="33"/>
      <c r="J858" s="33"/>
      <c r="K858" s="33"/>
      <c r="L858" s="33"/>
      <c r="M858" s="33"/>
      <c r="N858" s="563"/>
      <c r="O858" s="33"/>
      <c r="P858" s="33"/>
      <c r="Q858" s="33"/>
      <c r="R858" s="33"/>
      <c r="S858" s="33"/>
      <c r="T858" s="33"/>
      <c r="U858" s="33"/>
      <c r="V858" s="33"/>
      <c r="W858" s="33"/>
      <c r="X858" s="33"/>
      <c r="Y858" s="33"/>
      <c r="Z858" s="33"/>
      <c r="AA858" s="33"/>
      <c r="AB858" s="33"/>
    </row>
    <row r="859">
      <c r="A859" s="33"/>
      <c r="B859" s="33"/>
      <c r="C859" s="33"/>
      <c r="D859" s="33"/>
      <c r="E859" s="33"/>
      <c r="F859" s="33"/>
      <c r="G859" s="33"/>
      <c r="H859" s="33"/>
      <c r="I859" s="33"/>
      <c r="J859" s="33"/>
      <c r="K859" s="33"/>
      <c r="L859" s="33"/>
      <c r="M859" s="33"/>
      <c r="N859" s="563"/>
      <c r="O859" s="33"/>
      <c r="P859" s="33"/>
      <c r="Q859" s="33"/>
      <c r="R859" s="33"/>
      <c r="S859" s="33"/>
      <c r="T859" s="33"/>
      <c r="U859" s="33"/>
      <c r="V859" s="33"/>
      <c r="W859" s="33"/>
      <c r="X859" s="33"/>
      <c r="Y859" s="33"/>
      <c r="Z859" s="33"/>
      <c r="AA859" s="33"/>
      <c r="AB859" s="33"/>
    </row>
    <row r="860">
      <c r="A860" s="33"/>
      <c r="B860" s="33"/>
      <c r="C860" s="33"/>
      <c r="D860" s="33"/>
      <c r="E860" s="33"/>
      <c r="F860" s="33"/>
      <c r="G860" s="33"/>
      <c r="H860" s="33"/>
      <c r="I860" s="33"/>
      <c r="J860" s="33"/>
      <c r="K860" s="33"/>
      <c r="L860" s="33"/>
      <c r="M860" s="33"/>
      <c r="N860" s="563"/>
      <c r="O860" s="33"/>
      <c r="P860" s="33"/>
      <c r="Q860" s="33"/>
      <c r="R860" s="33"/>
      <c r="S860" s="33"/>
      <c r="T860" s="33"/>
      <c r="U860" s="33"/>
      <c r="V860" s="33"/>
      <c r="W860" s="33"/>
      <c r="X860" s="33"/>
      <c r="Y860" s="33"/>
      <c r="Z860" s="33"/>
      <c r="AA860" s="33"/>
      <c r="AB860" s="33"/>
    </row>
    <row r="861">
      <c r="A861" s="33"/>
      <c r="B861" s="33"/>
      <c r="C861" s="33"/>
      <c r="D861" s="33"/>
      <c r="E861" s="33"/>
      <c r="F861" s="33"/>
      <c r="G861" s="33"/>
      <c r="H861" s="33"/>
      <c r="I861" s="33"/>
      <c r="J861" s="33"/>
      <c r="K861" s="33"/>
      <c r="L861" s="33"/>
      <c r="M861" s="33"/>
      <c r="N861" s="563"/>
      <c r="O861" s="33"/>
      <c r="P861" s="33"/>
      <c r="Q861" s="33"/>
      <c r="R861" s="33"/>
      <c r="S861" s="33"/>
      <c r="T861" s="33"/>
      <c r="U861" s="33"/>
      <c r="V861" s="33"/>
      <c r="W861" s="33"/>
      <c r="X861" s="33"/>
      <c r="Y861" s="33"/>
      <c r="Z861" s="33"/>
      <c r="AA861" s="33"/>
      <c r="AB861" s="33"/>
    </row>
    <row r="862">
      <c r="A862" s="33"/>
      <c r="B862" s="33"/>
      <c r="C862" s="33"/>
      <c r="D862" s="33"/>
      <c r="E862" s="33"/>
      <c r="F862" s="33"/>
      <c r="G862" s="33"/>
      <c r="H862" s="33"/>
      <c r="I862" s="33"/>
      <c r="J862" s="33"/>
      <c r="K862" s="33"/>
      <c r="L862" s="33"/>
      <c r="M862" s="33"/>
      <c r="N862" s="563"/>
      <c r="O862" s="33"/>
      <c r="P862" s="33"/>
      <c r="Q862" s="33"/>
      <c r="R862" s="33"/>
      <c r="S862" s="33"/>
      <c r="T862" s="33"/>
      <c r="U862" s="33"/>
      <c r="V862" s="33"/>
      <c r="W862" s="33"/>
      <c r="X862" s="33"/>
      <c r="Y862" s="33"/>
      <c r="Z862" s="33"/>
      <c r="AA862" s="33"/>
      <c r="AB862" s="33"/>
    </row>
    <row r="863">
      <c r="A863" s="33"/>
      <c r="B863" s="33"/>
      <c r="C863" s="33"/>
      <c r="D863" s="33"/>
      <c r="E863" s="33"/>
      <c r="F863" s="33"/>
      <c r="G863" s="33"/>
      <c r="H863" s="33"/>
      <c r="I863" s="33"/>
      <c r="J863" s="33"/>
      <c r="K863" s="33"/>
      <c r="L863" s="33"/>
      <c r="M863" s="33"/>
      <c r="N863" s="563"/>
      <c r="O863" s="33"/>
      <c r="P863" s="33"/>
      <c r="Q863" s="33"/>
      <c r="R863" s="33"/>
      <c r="S863" s="33"/>
      <c r="T863" s="33"/>
      <c r="U863" s="33"/>
      <c r="V863" s="33"/>
      <c r="W863" s="33"/>
      <c r="X863" s="33"/>
      <c r="Y863" s="33"/>
      <c r="Z863" s="33"/>
      <c r="AA863" s="33"/>
      <c r="AB863" s="33"/>
    </row>
    <row r="864">
      <c r="A864" s="33"/>
      <c r="B864" s="33"/>
      <c r="C864" s="33"/>
      <c r="D864" s="33"/>
      <c r="E864" s="33"/>
      <c r="F864" s="33"/>
      <c r="G864" s="33"/>
      <c r="H864" s="33"/>
      <c r="I864" s="33"/>
      <c r="J864" s="33"/>
      <c r="K864" s="33"/>
      <c r="L864" s="33"/>
      <c r="M864" s="33"/>
      <c r="N864" s="563"/>
      <c r="O864" s="33"/>
      <c r="P864" s="33"/>
      <c r="Q864" s="33"/>
      <c r="R864" s="33"/>
      <c r="S864" s="33"/>
      <c r="T864" s="33"/>
      <c r="U864" s="33"/>
      <c r="V864" s="33"/>
      <c r="W864" s="33"/>
      <c r="X864" s="33"/>
      <c r="Y864" s="33"/>
      <c r="Z864" s="33"/>
      <c r="AA864" s="33"/>
      <c r="AB864" s="33"/>
    </row>
    <row r="865">
      <c r="A865" s="33"/>
      <c r="B865" s="33"/>
      <c r="C865" s="33"/>
      <c r="D865" s="33"/>
      <c r="E865" s="33"/>
      <c r="F865" s="33"/>
      <c r="G865" s="33"/>
      <c r="H865" s="33"/>
      <c r="I865" s="33"/>
      <c r="J865" s="33"/>
      <c r="K865" s="33"/>
      <c r="L865" s="33"/>
      <c r="M865" s="33"/>
      <c r="N865" s="563"/>
      <c r="O865" s="33"/>
      <c r="P865" s="33"/>
      <c r="Q865" s="33"/>
      <c r="R865" s="33"/>
      <c r="S865" s="33"/>
      <c r="T865" s="33"/>
      <c r="U865" s="33"/>
      <c r="V865" s="33"/>
      <c r="W865" s="33"/>
      <c r="X865" s="33"/>
      <c r="Y865" s="33"/>
      <c r="Z865" s="33"/>
      <c r="AA865" s="33"/>
      <c r="AB865" s="33"/>
    </row>
    <row r="866">
      <c r="A866" s="33"/>
      <c r="B866" s="33"/>
      <c r="C866" s="33"/>
      <c r="D866" s="33"/>
      <c r="E866" s="33"/>
      <c r="F866" s="33"/>
      <c r="G866" s="33"/>
      <c r="H866" s="33"/>
      <c r="I866" s="33"/>
      <c r="J866" s="33"/>
      <c r="K866" s="33"/>
      <c r="L866" s="33"/>
      <c r="M866" s="33"/>
      <c r="N866" s="563"/>
      <c r="O866" s="33"/>
      <c r="P866" s="33"/>
      <c r="Q866" s="33"/>
      <c r="R866" s="33"/>
      <c r="S866" s="33"/>
      <c r="T866" s="33"/>
      <c r="U866" s="33"/>
      <c r="V866" s="33"/>
      <c r="W866" s="33"/>
      <c r="X866" s="33"/>
      <c r="Y866" s="33"/>
      <c r="Z866" s="33"/>
      <c r="AA866" s="33"/>
      <c r="AB866" s="33"/>
    </row>
    <row r="867">
      <c r="A867" s="33"/>
      <c r="B867" s="33"/>
      <c r="C867" s="33"/>
      <c r="D867" s="33"/>
      <c r="E867" s="33"/>
      <c r="F867" s="33"/>
      <c r="G867" s="33"/>
      <c r="H867" s="33"/>
      <c r="I867" s="33"/>
      <c r="J867" s="33"/>
      <c r="K867" s="33"/>
      <c r="L867" s="33"/>
      <c r="M867" s="33"/>
      <c r="N867" s="563"/>
      <c r="O867" s="33"/>
      <c r="P867" s="33"/>
      <c r="Q867" s="33"/>
      <c r="R867" s="33"/>
      <c r="S867" s="33"/>
      <c r="T867" s="33"/>
      <c r="U867" s="33"/>
      <c r="V867" s="33"/>
      <c r="W867" s="33"/>
      <c r="X867" s="33"/>
      <c r="Y867" s="33"/>
      <c r="Z867" s="33"/>
      <c r="AA867" s="33"/>
      <c r="AB867" s="33"/>
    </row>
    <row r="868">
      <c r="A868" s="33"/>
      <c r="B868" s="33"/>
      <c r="C868" s="33"/>
      <c r="D868" s="33"/>
      <c r="E868" s="33"/>
      <c r="F868" s="33"/>
      <c r="G868" s="33"/>
      <c r="H868" s="33"/>
      <c r="I868" s="33"/>
      <c r="J868" s="33"/>
      <c r="K868" s="33"/>
      <c r="L868" s="33"/>
      <c r="M868" s="33"/>
      <c r="N868" s="563"/>
      <c r="O868" s="33"/>
      <c r="P868" s="33"/>
      <c r="Q868" s="33"/>
      <c r="R868" s="33"/>
      <c r="S868" s="33"/>
      <c r="T868" s="33"/>
      <c r="U868" s="33"/>
      <c r="V868" s="33"/>
      <c r="W868" s="33"/>
      <c r="X868" s="33"/>
      <c r="Y868" s="33"/>
      <c r="Z868" s="33"/>
      <c r="AA868" s="33"/>
      <c r="AB868" s="33"/>
    </row>
    <row r="869">
      <c r="A869" s="33"/>
      <c r="B869" s="33"/>
      <c r="C869" s="33"/>
      <c r="D869" s="33"/>
      <c r="E869" s="33"/>
      <c r="F869" s="33"/>
      <c r="G869" s="33"/>
      <c r="H869" s="33"/>
      <c r="I869" s="33"/>
      <c r="J869" s="33"/>
      <c r="K869" s="33"/>
      <c r="L869" s="33"/>
      <c r="M869" s="33"/>
      <c r="N869" s="563"/>
      <c r="O869" s="33"/>
      <c r="P869" s="33"/>
      <c r="Q869" s="33"/>
      <c r="R869" s="33"/>
      <c r="S869" s="33"/>
      <c r="T869" s="33"/>
      <c r="U869" s="33"/>
      <c r="V869" s="33"/>
      <c r="W869" s="33"/>
      <c r="X869" s="33"/>
      <c r="Y869" s="33"/>
      <c r="Z869" s="33"/>
      <c r="AA869" s="33"/>
      <c r="AB869" s="33"/>
    </row>
    <row r="870">
      <c r="A870" s="33"/>
      <c r="B870" s="33"/>
      <c r="C870" s="33"/>
      <c r="D870" s="33"/>
      <c r="E870" s="33"/>
      <c r="F870" s="33"/>
      <c r="G870" s="33"/>
      <c r="H870" s="33"/>
      <c r="I870" s="33"/>
      <c r="J870" s="33"/>
      <c r="K870" s="33"/>
      <c r="L870" s="33"/>
      <c r="M870" s="33"/>
      <c r="N870" s="563"/>
      <c r="O870" s="33"/>
      <c r="P870" s="33"/>
      <c r="Q870" s="33"/>
      <c r="R870" s="33"/>
      <c r="S870" s="33"/>
      <c r="T870" s="33"/>
      <c r="U870" s="33"/>
      <c r="V870" s="33"/>
      <c r="W870" s="33"/>
      <c r="X870" s="33"/>
      <c r="Y870" s="33"/>
      <c r="Z870" s="33"/>
      <c r="AA870" s="33"/>
      <c r="AB870" s="33"/>
    </row>
    <row r="871">
      <c r="A871" s="33"/>
      <c r="B871" s="33"/>
      <c r="C871" s="33"/>
      <c r="D871" s="33"/>
      <c r="E871" s="33"/>
      <c r="F871" s="33"/>
      <c r="G871" s="33"/>
      <c r="H871" s="33"/>
      <c r="I871" s="33"/>
      <c r="J871" s="33"/>
      <c r="K871" s="33"/>
      <c r="L871" s="33"/>
      <c r="M871" s="33"/>
      <c r="N871" s="563"/>
      <c r="O871" s="33"/>
      <c r="P871" s="33"/>
      <c r="Q871" s="33"/>
      <c r="R871" s="33"/>
      <c r="S871" s="33"/>
      <c r="T871" s="33"/>
      <c r="U871" s="33"/>
      <c r="V871" s="33"/>
      <c r="W871" s="33"/>
      <c r="X871" s="33"/>
      <c r="Y871" s="33"/>
      <c r="Z871" s="33"/>
      <c r="AA871" s="33"/>
      <c r="AB871" s="33"/>
    </row>
    <row r="872">
      <c r="A872" s="33"/>
      <c r="B872" s="33"/>
      <c r="C872" s="33"/>
      <c r="D872" s="33"/>
      <c r="E872" s="33"/>
      <c r="F872" s="33"/>
      <c r="G872" s="33"/>
      <c r="H872" s="33"/>
      <c r="I872" s="33"/>
      <c r="J872" s="33"/>
      <c r="K872" s="33"/>
      <c r="L872" s="33"/>
      <c r="M872" s="33"/>
      <c r="N872" s="563"/>
      <c r="O872" s="33"/>
      <c r="P872" s="33"/>
      <c r="Q872" s="33"/>
      <c r="R872" s="33"/>
      <c r="S872" s="33"/>
      <c r="T872" s="33"/>
      <c r="U872" s="33"/>
      <c r="V872" s="33"/>
      <c r="W872" s="33"/>
      <c r="X872" s="33"/>
      <c r="Y872" s="33"/>
      <c r="Z872" s="33"/>
      <c r="AA872" s="33"/>
      <c r="AB872" s="33"/>
    </row>
    <row r="873">
      <c r="A873" s="33"/>
      <c r="B873" s="33"/>
      <c r="C873" s="33"/>
      <c r="D873" s="33"/>
      <c r="E873" s="33"/>
      <c r="F873" s="33"/>
      <c r="G873" s="33"/>
      <c r="H873" s="33"/>
      <c r="I873" s="33"/>
      <c r="J873" s="33"/>
      <c r="K873" s="33"/>
      <c r="L873" s="33"/>
      <c r="M873" s="33"/>
      <c r="N873" s="563"/>
      <c r="O873" s="33"/>
      <c r="P873" s="33"/>
      <c r="Q873" s="33"/>
      <c r="R873" s="33"/>
      <c r="S873" s="33"/>
      <c r="T873" s="33"/>
      <c r="U873" s="33"/>
      <c r="V873" s="33"/>
      <c r="W873" s="33"/>
      <c r="X873" s="33"/>
      <c r="Y873" s="33"/>
      <c r="Z873" s="33"/>
      <c r="AA873" s="33"/>
      <c r="AB873" s="33"/>
    </row>
    <row r="874">
      <c r="A874" s="33"/>
      <c r="B874" s="33"/>
      <c r="C874" s="33"/>
      <c r="D874" s="33"/>
      <c r="E874" s="33"/>
      <c r="F874" s="33"/>
      <c r="G874" s="33"/>
      <c r="H874" s="33"/>
      <c r="I874" s="33"/>
      <c r="J874" s="33"/>
      <c r="K874" s="33"/>
      <c r="L874" s="33"/>
      <c r="M874" s="33"/>
      <c r="N874" s="563"/>
      <c r="O874" s="33"/>
      <c r="P874" s="33"/>
      <c r="Q874" s="33"/>
      <c r="R874" s="33"/>
      <c r="S874" s="33"/>
      <c r="T874" s="33"/>
      <c r="U874" s="33"/>
      <c r="V874" s="33"/>
      <c r="W874" s="33"/>
      <c r="X874" s="33"/>
      <c r="Y874" s="33"/>
      <c r="Z874" s="33"/>
      <c r="AA874" s="33"/>
      <c r="AB874" s="33"/>
    </row>
    <row r="875">
      <c r="A875" s="33"/>
      <c r="B875" s="33"/>
      <c r="C875" s="33"/>
      <c r="D875" s="33"/>
      <c r="E875" s="33"/>
      <c r="F875" s="33"/>
      <c r="G875" s="33"/>
      <c r="H875" s="33"/>
      <c r="I875" s="33"/>
      <c r="J875" s="33"/>
      <c r="K875" s="33"/>
      <c r="L875" s="33"/>
      <c r="M875" s="33"/>
      <c r="N875" s="563"/>
      <c r="O875" s="33"/>
      <c r="P875" s="33"/>
      <c r="Q875" s="33"/>
      <c r="R875" s="33"/>
      <c r="S875" s="33"/>
      <c r="T875" s="33"/>
      <c r="U875" s="33"/>
      <c r="V875" s="33"/>
      <c r="W875" s="33"/>
      <c r="X875" s="33"/>
      <c r="Y875" s="33"/>
      <c r="Z875" s="33"/>
      <c r="AA875" s="33"/>
      <c r="AB875" s="33"/>
    </row>
    <row r="876">
      <c r="A876" s="33"/>
      <c r="B876" s="33"/>
      <c r="C876" s="33"/>
      <c r="D876" s="33"/>
      <c r="E876" s="33"/>
      <c r="F876" s="33"/>
      <c r="G876" s="33"/>
      <c r="H876" s="33"/>
      <c r="I876" s="33"/>
      <c r="J876" s="33"/>
      <c r="K876" s="33"/>
      <c r="L876" s="33"/>
      <c r="M876" s="33"/>
      <c r="N876" s="563"/>
      <c r="O876" s="33"/>
      <c r="P876" s="33"/>
      <c r="Q876" s="33"/>
      <c r="R876" s="33"/>
      <c r="S876" s="33"/>
      <c r="T876" s="33"/>
      <c r="U876" s="33"/>
      <c r="V876" s="33"/>
      <c r="W876" s="33"/>
      <c r="X876" s="33"/>
      <c r="Y876" s="33"/>
      <c r="Z876" s="33"/>
      <c r="AA876" s="33"/>
      <c r="AB876" s="33"/>
    </row>
    <row r="877">
      <c r="A877" s="33"/>
      <c r="B877" s="33"/>
      <c r="C877" s="33"/>
      <c r="D877" s="33"/>
      <c r="E877" s="33"/>
      <c r="F877" s="33"/>
      <c r="G877" s="33"/>
      <c r="H877" s="33"/>
      <c r="I877" s="33"/>
      <c r="J877" s="33"/>
      <c r="K877" s="33"/>
      <c r="L877" s="33"/>
      <c r="M877" s="33"/>
      <c r="N877" s="563"/>
      <c r="O877" s="33"/>
      <c r="P877" s="33"/>
      <c r="Q877" s="33"/>
      <c r="R877" s="33"/>
      <c r="S877" s="33"/>
      <c r="T877" s="33"/>
      <c r="U877" s="33"/>
      <c r="V877" s="33"/>
      <c r="W877" s="33"/>
      <c r="X877" s="33"/>
      <c r="Y877" s="33"/>
      <c r="Z877" s="33"/>
      <c r="AA877" s="33"/>
      <c r="AB877" s="33"/>
    </row>
    <row r="878">
      <c r="A878" s="33"/>
      <c r="B878" s="33"/>
      <c r="C878" s="33"/>
      <c r="D878" s="33"/>
      <c r="E878" s="33"/>
      <c r="F878" s="33"/>
      <c r="G878" s="33"/>
      <c r="H878" s="33"/>
      <c r="I878" s="33"/>
      <c r="J878" s="33"/>
      <c r="K878" s="33"/>
      <c r="L878" s="33"/>
      <c r="M878" s="33"/>
      <c r="N878" s="563"/>
      <c r="O878" s="33"/>
      <c r="P878" s="33"/>
      <c r="Q878" s="33"/>
      <c r="R878" s="33"/>
      <c r="S878" s="33"/>
      <c r="T878" s="33"/>
      <c r="U878" s="33"/>
      <c r="V878" s="33"/>
      <c r="W878" s="33"/>
      <c r="X878" s="33"/>
      <c r="Y878" s="33"/>
      <c r="Z878" s="33"/>
      <c r="AA878" s="33"/>
      <c r="AB878" s="33"/>
    </row>
    <row r="879">
      <c r="A879" s="33"/>
      <c r="B879" s="33"/>
      <c r="C879" s="33"/>
      <c r="D879" s="33"/>
      <c r="E879" s="33"/>
      <c r="F879" s="33"/>
      <c r="G879" s="33"/>
      <c r="H879" s="33"/>
      <c r="I879" s="33"/>
      <c r="J879" s="33"/>
      <c r="K879" s="33"/>
      <c r="L879" s="33"/>
      <c r="M879" s="33"/>
      <c r="N879" s="563"/>
      <c r="O879" s="33"/>
      <c r="P879" s="33"/>
      <c r="Q879" s="33"/>
      <c r="R879" s="33"/>
      <c r="S879" s="33"/>
      <c r="T879" s="33"/>
      <c r="U879" s="33"/>
      <c r="V879" s="33"/>
      <c r="W879" s="33"/>
      <c r="X879" s="33"/>
      <c r="Y879" s="33"/>
      <c r="Z879" s="33"/>
      <c r="AA879" s="33"/>
      <c r="AB879" s="33"/>
    </row>
    <row r="880">
      <c r="A880" s="33"/>
      <c r="B880" s="33"/>
      <c r="C880" s="33"/>
      <c r="D880" s="33"/>
      <c r="E880" s="33"/>
      <c r="F880" s="33"/>
      <c r="G880" s="33"/>
      <c r="H880" s="33"/>
      <c r="I880" s="33"/>
      <c r="J880" s="33"/>
      <c r="K880" s="33"/>
      <c r="L880" s="33"/>
      <c r="M880" s="33"/>
      <c r="N880" s="563"/>
      <c r="O880" s="33"/>
      <c r="P880" s="33"/>
      <c r="Q880" s="33"/>
      <c r="R880" s="33"/>
      <c r="S880" s="33"/>
      <c r="T880" s="33"/>
      <c r="U880" s="33"/>
      <c r="V880" s="33"/>
      <c r="W880" s="33"/>
      <c r="X880" s="33"/>
      <c r="Y880" s="33"/>
      <c r="Z880" s="33"/>
      <c r="AA880" s="33"/>
      <c r="AB880" s="33"/>
    </row>
    <row r="881">
      <c r="A881" s="33"/>
      <c r="B881" s="33"/>
      <c r="C881" s="33"/>
      <c r="D881" s="33"/>
      <c r="E881" s="33"/>
      <c r="F881" s="33"/>
      <c r="G881" s="33"/>
      <c r="H881" s="33"/>
      <c r="I881" s="33"/>
      <c r="J881" s="33"/>
      <c r="K881" s="33"/>
      <c r="L881" s="33"/>
      <c r="M881" s="33"/>
      <c r="N881" s="563"/>
      <c r="O881" s="33"/>
      <c r="P881" s="33"/>
      <c r="Q881" s="33"/>
      <c r="R881" s="33"/>
      <c r="S881" s="33"/>
      <c r="T881" s="33"/>
      <c r="U881" s="33"/>
      <c r="V881" s="33"/>
      <c r="W881" s="33"/>
      <c r="X881" s="33"/>
      <c r="Y881" s="33"/>
      <c r="Z881" s="33"/>
      <c r="AA881" s="33"/>
      <c r="AB881" s="33"/>
    </row>
    <row r="882">
      <c r="A882" s="33"/>
      <c r="B882" s="33"/>
      <c r="C882" s="33"/>
      <c r="D882" s="33"/>
      <c r="E882" s="33"/>
      <c r="F882" s="33"/>
      <c r="G882" s="33"/>
      <c r="H882" s="33"/>
      <c r="I882" s="33"/>
      <c r="J882" s="33"/>
      <c r="K882" s="33"/>
      <c r="L882" s="33"/>
      <c r="M882" s="33"/>
      <c r="N882" s="563"/>
      <c r="O882" s="33"/>
      <c r="P882" s="33"/>
      <c r="Q882" s="33"/>
      <c r="R882" s="33"/>
      <c r="S882" s="33"/>
      <c r="T882" s="33"/>
      <c r="U882" s="33"/>
      <c r="V882" s="33"/>
      <c r="W882" s="33"/>
      <c r="X882" s="33"/>
      <c r="Y882" s="33"/>
      <c r="Z882" s="33"/>
      <c r="AA882" s="33"/>
      <c r="AB882" s="33"/>
    </row>
    <row r="883">
      <c r="A883" s="33"/>
      <c r="B883" s="33"/>
      <c r="C883" s="33"/>
      <c r="D883" s="33"/>
      <c r="E883" s="33"/>
      <c r="F883" s="33"/>
      <c r="G883" s="33"/>
      <c r="H883" s="33"/>
      <c r="I883" s="33"/>
      <c r="J883" s="33"/>
      <c r="K883" s="33"/>
      <c r="L883" s="33"/>
      <c r="M883" s="33"/>
      <c r="N883" s="563"/>
      <c r="O883" s="33"/>
      <c r="P883" s="33"/>
      <c r="Q883" s="33"/>
      <c r="R883" s="33"/>
      <c r="S883" s="33"/>
      <c r="T883" s="33"/>
      <c r="U883" s="33"/>
      <c r="V883" s="33"/>
      <c r="W883" s="33"/>
      <c r="X883" s="33"/>
      <c r="Y883" s="33"/>
      <c r="Z883" s="33"/>
      <c r="AA883" s="33"/>
      <c r="AB883" s="33"/>
    </row>
    <row r="884">
      <c r="A884" s="33"/>
      <c r="B884" s="33"/>
      <c r="C884" s="33"/>
      <c r="D884" s="33"/>
      <c r="E884" s="33"/>
      <c r="F884" s="33"/>
      <c r="G884" s="33"/>
      <c r="H884" s="33"/>
      <c r="I884" s="33"/>
      <c r="J884" s="33"/>
      <c r="K884" s="33"/>
      <c r="L884" s="33"/>
      <c r="M884" s="33"/>
      <c r="N884" s="563"/>
      <c r="O884" s="33"/>
      <c r="P884" s="33"/>
      <c r="Q884" s="33"/>
      <c r="R884" s="33"/>
      <c r="S884" s="33"/>
      <c r="T884" s="33"/>
      <c r="U884" s="33"/>
      <c r="V884" s="33"/>
      <c r="W884" s="33"/>
      <c r="X884" s="33"/>
      <c r="Y884" s="33"/>
      <c r="Z884" s="33"/>
      <c r="AA884" s="33"/>
      <c r="AB884" s="33"/>
    </row>
    <row r="885">
      <c r="A885" s="33"/>
      <c r="B885" s="33"/>
      <c r="C885" s="33"/>
      <c r="D885" s="33"/>
      <c r="E885" s="33"/>
      <c r="F885" s="33"/>
      <c r="G885" s="33"/>
      <c r="H885" s="33"/>
      <c r="I885" s="33"/>
      <c r="J885" s="33"/>
      <c r="K885" s="33"/>
      <c r="L885" s="33"/>
      <c r="M885" s="33"/>
      <c r="N885" s="563"/>
      <c r="O885" s="33"/>
      <c r="P885" s="33"/>
      <c r="Q885" s="33"/>
      <c r="R885" s="33"/>
      <c r="S885" s="33"/>
      <c r="T885" s="33"/>
      <c r="U885" s="33"/>
      <c r="V885" s="33"/>
      <c r="W885" s="33"/>
      <c r="X885" s="33"/>
      <c r="Y885" s="33"/>
      <c r="Z885" s="33"/>
      <c r="AA885" s="33"/>
      <c r="AB885" s="33"/>
    </row>
    <row r="886">
      <c r="A886" s="33"/>
      <c r="B886" s="33"/>
      <c r="C886" s="33"/>
      <c r="D886" s="33"/>
      <c r="E886" s="33"/>
      <c r="F886" s="33"/>
      <c r="G886" s="33"/>
      <c r="H886" s="33"/>
      <c r="I886" s="33"/>
      <c r="J886" s="33"/>
      <c r="K886" s="33"/>
      <c r="L886" s="33"/>
      <c r="M886" s="33"/>
      <c r="N886" s="563"/>
      <c r="O886" s="33"/>
      <c r="P886" s="33"/>
      <c r="Q886" s="33"/>
      <c r="R886" s="33"/>
      <c r="S886" s="33"/>
      <c r="T886" s="33"/>
      <c r="U886" s="33"/>
      <c r="V886" s="33"/>
      <c r="W886" s="33"/>
      <c r="X886" s="33"/>
      <c r="Y886" s="33"/>
      <c r="Z886" s="33"/>
      <c r="AA886" s="33"/>
      <c r="AB886" s="33"/>
    </row>
    <row r="887">
      <c r="A887" s="33"/>
      <c r="B887" s="33"/>
      <c r="C887" s="33"/>
      <c r="D887" s="33"/>
      <c r="E887" s="33"/>
      <c r="F887" s="33"/>
      <c r="G887" s="33"/>
      <c r="H887" s="33"/>
      <c r="I887" s="33"/>
      <c r="J887" s="33"/>
      <c r="K887" s="33"/>
      <c r="L887" s="33"/>
      <c r="M887" s="33"/>
      <c r="N887" s="563"/>
      <c r="O887" s="33"/>
      <c r="P887" s="33"/>
      <c r="Q887" s="33"/>
      <c r="R887" s="33"/>
      <c r="S887" s="33"/>
      <c r="T887" s="33"/>
      <c r="U887" s="33"/>
      <c r="V887" s="33"/>
      <c r="W887" s="33"/>
      <c r="X887" s="33"/>
      <c r="Y887" s="33"/>
      <c r="Z887" s="33"/>
      <c r="AA887" s="33"/>
      <c r="AB887" s="33"/>
    </row>
    <row r="888">
      <c r="A888" s="33"/>
      <c r="B888" s="33"/>
      <c r="C888" s="33"/>
      <c r="D888" s="33"/>
      <c r="E888" s="33"/>
      <c r="F888" s="33"/>
      <c r="G888" s="33"/>
      <c r="H888" s="33"/>
      <c r="I888" s="33"/>
      <c r="J888" s="33"/>
      <c r="K888" s="33"/>
      <c r="L888" s="33"/>
      <c r="M888" s="33"/>
      <c r="N888" s="563"/>
      <c r="O888" s="33"/>
      <c r="P888" s="33"/>
      <c r="Q888" s="33"/>
      <c r="R888" s="33"/>
      <c r="S888" s="33"/>
      <c r="T888" s="33"/>
      <c r="U888" s="33"/>
      <c r="V888" s="33"/>
      <c r="W888" s="33"/>
      <c r="X888" s="33"/>
      <c r="Y888" s="33"/>
      <c r="Z888" s="33"/>
      <c r="AA888" s="33"/>
      <c r="AB888" s="33"/>
    </row>
    <row r="889">
      <c r="A889" s="33"/>
      <c r="B889" s="33"/>
      <c r="C889" s="33"/>
      <c r="D889" s="33"/>
      <c r="E889" s="33"/>
      <c r="F889" s="33"/>
      <c r="G889" s="33"/>
      <c r="H889" s="33"/>
      <c r="I889" s="33"/>
      <c r="J889" s="33"/>
      <c r="K889" s="33"/>
      <c r="L889" s="33"/>
      <c r="M889" s="33"/>
      <c r="N889" s="563"/>
      <c r="O889" s="33"/>
      <c r="P889" s="33"/>
      <c r="Q889" s="33"/>
      <c r="R889" s="33"/>
      <c r="S889" s="33"/>
      <c r="T889" s="33"/>
      <c r="U889" s="33"/>
      <c r="V889" s="33"/>
      <c r="W889" s="33"/>
      <c r="X889" s="33"/>
      <c r="Y889" s="33"/>
      <c r="Z889" s="33"/>
      <c r="AA889" s="33"/>
      <c r="AB889" s="33"/>
    </row>
    <row r="890">
      <c r="A890" s="33"/>
      <c r="B890" s="33"/>
      <c r="C890" s="33"/>
      <c r="D890" s="33"/>
      <c r="E890" s="33"/>
      <c r="F890" s="33"/>
      <c r="G890" s="33"/>
      <c r="H890" s="33"/>
      <c r="I890" s="33"/>
      <c r="J890" s="33"/>
      <c r="K890" s="33"/>
      <c r="L890" s="33"/>
      <c r="M890" s="33"/>
      <c r="N890" s="563"/>
      <c r="O890" s="33"/>
      <c r="P890" s="33"/>
      <c r="Q890" s="33"/>
      <c r="R890" s="33"/>
      <c r="S890" s="33"/>
      <c r="T890" s="33"/>
      <c r="U890" s="33"/>
      <c r="V890" s="33"/>
      <c r="W890" s="33"/>
      <c r="X890" s="33"/>
      <c r="Y890" s="33"/>
      <c r="Z890" s="33"/>
      <c r="AA890" s="33"/>
      <c r="AB890" s="33"/>
    </row>
    <row r="891">
      <c r="A891" s="33"/>
      <c r="B891" s="33"/>
      <c r="C891" s="33"/>
      <c r="D891" s="33"/>
      <c r="E891" s="33"/>
      <c r="F891" s="33"/>
      <c r="G891" s="33"/>
      <c r="H891" s="33"/>
      <c r="I891" s="33"/>
      <c r="J891" s="33"/>
      <c r="K891" s="33"/>
      <c r="L891" s="33"/>
      <c r="M891" s="33"/>
      <c r="N891" s="563"/>
      <c r="O891" s="33"/>
      <c r="P891" s="33"/>
      <c r="Q891" s="33"/>
      <c r="R891" s="33"/>
      <c r="S891" s="33"/>
      <c r="T891" s="33"/>
      <c r="U891" s="33"/>
      <c r="V891" s="33"/>
      <c r="W891" s="33"/>
      <c r="X891" s="33"/>
      <c r="Y891" s="33"/>
      <c r="Z891" s="33"/>
      <c r="AA891" s="33"/>
      <c r="AB891" s="33"/>
    </row>
    <row r="892">
      <c r="A892" s="33"/>
      <c r="B892" s="33"/>
      <c r="C892" s="33"/>
      <c r="D892" s="33"/>
      <c r="E892" s="33"/>
      <c r="F892" s="33"/>
      <c r="G892" s="33"/>
      <c r="H892" s="33"/>
      <c r="I892" s="33"/>
      <c r="J892" s="33"/>
      <c r="K892" s="33"/>
      <c r="L892" s="33"/>
      <c r="M892" s="33"/>
      <c r="N892" s="563"/>
      <c r="O892" s="33"/>
      <c r="P892" s="33"/>
      <c r="Q892" s="33"/>
      <c r="R892" s="33"/>
      <c r="S892" s="33"/>
      <c r="T892" s="33"/>
      <c r="U892" s="33"/>
      <c r="V892" s="33"/>
      <c r="W892" s="33"/>
      <c r="X892" s="33"/>
      <c r="Y892" s="33"/>
      <c r="Z892" s="33"/>
      <c r="AA892" s="33"/>
      <c r="AB892" s="33"/>
    </row>
    <row r="893">
      <c r="A893" s="33"/>
      <c r="B893" s="33"/>
      <c r="C893" s="33"/>
      <c r="D893" s="33"/>
      <c r="E893" s="33"/>
      <c r="F893" s="33"/>
      <c r="G893" s="33"/>
      <c r="H893" s="33"/>
      <c r="I893" s="33"/>
      <c r="J893" s="33"/>
      <c r="K893" s="33"/>
      <c r="L893" s="33"/>
      <c r="M893" s="33"/>
      <c r="N893" s="563"/>
      <c r="O893" s="33"/>
      <c r="P893" s="33"/>
      <c r="Q893" s="33"/>
      <c r="R893" s="33"/>
      <c r="S893" s="33"/>
      <c r="T893" s="33"/>
      <c r="U893" s="33"/>
      <c r="V893" s="33"/>
      <c r="W893" s="33"/>
      <c r="X893" s="33"/>
      <c r="Y893" s="33"/>
      <c r="Z893" s="33"/>
      <c r="AA893" s="33"/>
      <c r="AB893" s="33"/>
    </row>
    <row r="894">
      <c r="A894" s="33"/>
      <c r="B894" s="33"/>
      <c r="C894" s="33"/>
      <c r="D894" s="33"/>
      <c r="E894" s="33"/>
      <c r="F894" s="33"/>
      <c r="G894" s="33"/>
      <c r="H894" s="33"/>
      <c r="I894" s="33"/>
      <c r="J894" s="33"/>
      <c r="K894" s="33"/>
      <c r="L894" s="33"/>
      <c r="M894" s="33"/>
      <c r="N894" s="563"/>
      <c r="O894" s="33"/>
      <c r="P894" s="33"/>
      <c r="Q894" s="33"/>
      <c r="R894" s="33"/>
      <c r="S894" s="33"/>
      <c r="T894" s="33"/>
      <c r="U894" s="33"/>
      <c r="V894" s="33"/>
      <c r="W894" s="33"/>
      <c r="X894" s="33"/>
      <c r="Y894" s="33"/>
      <c r="Z894" s="33"/>
      <c r="AA894" s="33"/>
      <c r="AB894" s="33"/>
    </row>
    <row r="895">
      <c r="A895" s="33"/>
      <c r="B895" s="33"/>
      <c r="C895" s="33"/>
      <c r="D895" s="33"/>
      <c r="E895" s="33"/>
      <c r="F895" s="33"/>
      <c r="G895" s="33"/>
      <c r="H895" s="33"/>
      <c r="I895" s="33"/>
      <c r="J895" s="33"/>
      <c r="K895" s="33"/>
      <c r="L895" s="33"/>
      <c r="M895" s="33"/>
      <c r="N895" s="563"/>
      <c r="O895" s="33"/>
      <c r="P895" s="33"/>
      <c r="Q895" s="33"/>
      <c r="R895" s="33"/>
      <c r="S895" s="33"/>
      <c r="T895" s="33"/>
      <c r="U895" s="33"/>
      <c r="V895" s="33"/>
      <c r="W895" s="33"/>
      <c r="X895" s="33"/>
      <c r="Y895" s="33"/>
      <c r="Z895" s="33"/>
      <c r="AA895" s="33"/>
      <c r="AB895" s="33"/>
    </row>
    <row r="896">
      <c r="A896" s="33"/>
      <c r="B896" s="33"/>
      <c r="C896" s="33"/>
      <c r="D896" s="33"/>
      <c r="E896" s="33"/>
      <c r="F896" s="33"/>
      <c r="G896" s="33"/>
      <c r="H896" s="33"/>
      <c r="I896" s="33"/>
      <c r="J896" s="33"/>
      <c r="K896" s="33"/>
      <c r="L896" s="33"/>
      <c r="M896" s="33"/>
      <c r="N896" s="563"/>
      <c r="O896" s="33"/>
      <c r="P896" s="33"/>
      <c r="Q896" s="33"/>
      <c r="R896" s="33"/>
      <c r="S896" s="33"/>
      <c r="T896" s="33"/>
      <c r="U896" s="33"/>
      <c r="V896" s="33"/>
      <c r="W896" s="33"/>
      <c r="X896" s="33"/>
      <c r="Y896" s="33"/>
      <c r="Z896" s="33"/>
      <c r="AA896" s="33"/>
      <c r="AB896" s="33"/>
    </row>
    <row r="897">
      <c r="A897" s="33"/>
      <c r="B897" s="33"/>
      <c r="C897" s="33"/>
      <c r="D897" s="33"/>
      <c r="E897" s="33"/>
      <c r="F897" s="33"/>
      <c r="G897" s="33"/>
      <c r="H897" s="33"/>
      <c r="I897" s="33"/>
      <c r="J897" s="33"/>
      <c r="K897" s="33"/>
      <c r="L897" s="33"/>
      <c r="M897" s="33"/>
      <c r="N897" s="563"/>
      <c r="O897" s="33"/>
      <c r="P897" s="33"/>
      <c r="Q897" s="33"/>
      <c r="R897" s="33"/>
      <c r="S897" s="33"/>
      <c r="T897" s="33"/>
      <c r="U897" s="33"/>
      <c r="V897" s="33"/>
      <c r="W897" s="33"/>
      <c r="X897" s="33"/>
      <c r="Y897" s="33"/>
      <c r="Z897" s="33"/>
      <c r="AA897" s="33"/>
      <c r="AB897" s="33"/>
    </row>
    <row r="898">
      <c r="A898" s="33"/>
      <c r="B898" s="33"/>
      <c r="C898" s="33"/>
      <c r="D898" s="33"/>
      <c r="E898" s="33"/>
      <c r="F898" s="33"/>
      <c r="G898" s="33"/>
      <c r="H898" s="33"/>
      <c r="I898" s="33"/>
      <c r="J898" s="33"/>
      <c r="K898" s="33"/>
      <c r="L898" s="33"/>
      <c r="M898" s="33"/>
      <c r="N898" s="563"/>
      <c r="O898" s="33"/>
      <c r="P898" s="33"/>
      <c r="Q898" s="33"/>
      <c r="R898" s="33"/>
      <c r="S898" s="33"/>
      <c r="T898" s="33"/>
      <c r="U898" s="33"/>
      <c r="V898" s="33"/>
      <c r="W898" s="33"/>
      <c r="X898" s="33"/>
      <c r="Y898" s="33"/>
      <c r="Z898" s="33"/>
      <c r="AA898" s="33"/>
      <c r="AB898" s="33"/>
    </row>
    <row r="899">
      <c r="A899" s="33"/>
      <c r="B899" s="33"/>
      <c r="C899" s="33"/>
      <c r="D899" s="33"/>
      <c r="E899" s="33"/>
      <c r="F899" s="33"/>
      <c r="G899" s="33"/>
      <c r="H899" s="33"/>
      <c r="I899" s="33"/>
      <c r="J899" s="33"/>
      <c r="K899" s="33"/>
      <c r="L899" s="33"/>
      <c r="M899" s="33"/>
      <c r="N899" s="563"/>
      <c r="O899" s="33"/>
      <c r="P899" s="33"/>
      <c r="Q899" s="33"/>
      <c r="R899" s="33"/>
      <c r="S899" s="33"/>
      <c r="T899" s="33"/>
      <c r="U899" s="33"/>
      <c r="V899" s="33"/>
      <c r="W899" s="33"/>
      <c r="X899" s="33"/>
      <c r="Y899" s="33"/>
      <c r="Z899" s="33"/>
      <c r="AA899" s="33"/>
      <c r="AB899" s="33"/>
    </row>
    <row r="900">
      <c r="A900" s="33"/>
      <c r="B900" s="33"/>
      <c r="C900" s="33"/>
      <c r="D900" s="33"/>
      <c r="E900" s="33"/>
      <c r="F900" s="33"/>
      <c r="G900" s="33"/>
      <c r="H900" s="33"/>
      <c r="I900" s="33"/>
      <c r="J900" s="33"/>
      <c r="K900" s="33"/>
      <c r="L900" s="33"/>
      <c r="M900" s="33"/>
      <c r="N900" s="563"/>
      <c r="O900" s="33"/>
      <c r="P900" s="33"/>
      <c r="Q900" s="33"/>
      <c r="R900" s="33"/>
      <c r="S900" s="33"/>
      <c r="T900" s="33"/>
      <c r="U900" s="33"/>
      <c r="V900" s="33"/>
      <c r="W900" s="33"/>
      <c r="X900" s="33"/>
      <c r="Y900" s="33"/>
      <c r="Z900" s="33"/>
      <c r="AA900" s="33"/>
      <c r="AB900" s="33"/>
    </row>
    <row r="901">
      <c r="A901" s="33"/>
      <c r="B901" s="33"/>
      <c r="C901" s="33"/>
      <c r="D901" s="33"/>
      <c r="E901" s="33"/>
      <c r="F901" s="33"/>
      <c r="G901" s="33"/>
      <c r="H901" s="33"/>
      <c r="I901" s="33"/>
      <c r="J901" s="33"/>
      <c r="K901" s="33"/>
      <c r="L901" s="33"/>
      <c r="M901" s="33"/>
      <c r="N901" s="563"/>
      <c r="O901" s="33"/>
      <c r="P901" s="33"/>
      <c r="Q901" s="33"/>
      <c r="R901" s="33"/>
      <c r="S901" s="33"/>
      <c r="T901" s="33"/>
      <c r="U901" s="33"/>
      <c r="V901" s="33"/>
      <c r="W901" s="33"/>
      <c r="X901" s="33"/>
      <c r="Y901" s="33"/>
      <c r="Z901" s="33"/>
      <c r="AA901" s="33"/>
      <c r="AB901" s="33"/>
    </row>
    <row r="902">
      <c r="A902" s="33"/>
      <c r="B902" s="33"/>
      <c r="C902" s="33"/>
      <c r="D902" s="33"/>
      <c r="E902" s="33"/>
      <c r="F902" s="33"/>
      <c r="G902" s="33"/>
      <c r="H902" s="33"/>
      <c r="I902" s="33"/>
      <c r="J902" s="33"/>
      <c r="K902" s="33"/>
      <c r="L902" s="33"/>
      <c r="M902" s="33"/>
      <c r="N902" s="563"/>
      <c r="O902" s="33"/>
      <c r="P902" s="33"/>
      <c r="Q902" s="33"/>
      <c r="R902" s="33"/>
      <c r="S902" s="33"/>
      <c r="T902" s="33"/>
      <c r="U902" s="33"/>
      <c r="V902" s="33"/>
      <c r="W902" s="33"/>
      <c r="X902" s="33"/>
      <c r="Y902" s="33"/>
      <c r="Z902" s="33"/>
      <c r="AA902" s="33"/>
      <c r="AB902" s="33"/>
    </row>
    <row r="903">
      <c r="A903" s="33"/>
      <c r="B903" s="33"/>
      <c r="C903" s="33"/>
      <c r="D903" s="33"/>
      <c r="E903" s="33"/>
      <c r="F903" s="33"/>
      <c r="G903" s="33"/>
      <c r="H903" s="33"/>
      <c r="I903" s="33"/>
      <c r="J903" s="33"/>
      <c r="K903" s="33"/>
      <c r="L903" s="33"/>
      <c r="M903" s="33"/>
      <c r="N903" s="563"/>
      <c r="O903" s="33"/>
      <c r="P903" s="33"/>
      <c r="Q903" s="33"/>
      <c r="R903" s="33"/>
      <c r="S903" s="33"/>
      <c r="T903" s="33"/>
      <c r="U903" s="33"/>
      <c r="V903" s="33"/>
      <c r="W903" s="33"/>
      <c r="X903" s="33"/>
      <c r="Y903" s="33"/>
      <c r="Z903" s="33"/>
      <c r="AA903" s="33"/>
      <c r="AB903" s="33"/>
    </row>
    <row r="904">
      <c r="A904" s="33"/>
      <c r="B904" s="33"/>
      <c r="C904" s="33"/>
      <c r="D904" s="33"/>
      <c r="E904" s="33"/>
      <c r="F904" s="33"/>
      <c r="G904" s="33"/>
      <c r="H904" s="33"/>
      <c r="I904" s="33"/>
      <c r="J904" s="33"/>
      <c r="K904" s="33"/>
      <c r="L904" s="33"/>
      <c r="M904" s="33"/>
      <c r="N904" s="563"/>
      <c r="O904" s="33"/>
      <c r="P904" s="33"/>
      <c r="Q904" s="33"/>
      <c r="R904" s="33"/>
      <c r="S904" s="33"/>
      <c r="T904" s="33"/>
      <c r="U904" s="33"/>
      <c r="V904" s="33"/>
      <c r="W904" s="33"/>
      <c r="X904" s="33"/>
      <c r="Y904" s="33"/>
      <c r="Z904" s="33"/>
      <c r="AA904" s="33"/>
      <c r="AB904" s="33"/>
    </row>
    <row r="905">
      <c r="A905" s="33"/>
      <c r="B905" s="33"/>
      <c r="C905" s="33"/>
      <c r="D905" s="33"/>
      <c r="E905" s="33"/>
      <c r="F905" s="33"/>
      <c r="G905" s="33"/>
      <c r="H905" s="33"/>
      <c r="I905" s="33"/>
      <c r="J905" s="33"/>
      <c r="K905" s="33"/>
      <c r="L905" s="33"/>
      <c r="M905" s="33"/>
      <c r="N905" s="563"/>
      <c r="O905" s="33"/>
      <c r="P905" s="33"/>
      <c r="Q905" s="33"/>
      <c r="R905" s="33"/>
      <c r="S905" s="33"/>
      <c r="T905" s="33"/>
      <c r="U905" s="33"/>
      <c r="V905" s="33"/>
      <c r="W905" s="33"/>
      <c r="X905" s="33"/>
      <c r="Y905" s="33"/>
      <c r="Z905" s="33"/>
      <c r="AA905" s="33"/>
      <c r="AB905" s="33"/>
    </row>
    <row r="906">
      <c r="A906" s="33"/>
      <c r="B906" s="33"/>
      <c r="C906" s="33"/>
      <c r="D906" s="33"/>
      <c r="E906" s="33"/>
      <c r="F906" s="33"/>
      <c r="G906" s="33"/>
      <c r="H906" s="33"/>
      <c r="I906" s="33"/>
      <c r="J906" s="33"/>
      <c r="K906" s="33"/>
      <c r="L906" s="33"/>
      <c r="M906" s="33"/>
      <c r="N906" s="563"/>
      <c r="O906" s="33"/>
      <c r="P906" s="33"/>
      <c r="Q906" s="33"/>
      <c r="R906" s="33"/>
      <c r="S906" s="33"/>
      <c r="T906" s="33"/>
      <c r="U906" s="33"/>
      <c r="V906" s="33"/>
      <c r="W906" s="33"/>
      <c r="X906" s="33"/>
      <c r="Y906" s="33"/>
      <c r="Z906" s="33"/>
      <c r="AA906" s="33"/>
      <c r="AB906" s="33"/>
    </row>
    <row r="907">
      <c r="A907" s="33"/>
      <c r="B907" s="33"/>
      <c r="C907" s="33"/>
      <c r="D907" s="33"/>
      <c r="E907" s="33"/>
      <c r="F907" s="33"/>
      <c r="G907" s="33"/>
      <c r="H907" s="33"/>
      <c r="I907" s="33"/>
      <c r="J907" s="33"/>
      <c r="K907" s="33"/>
      <c r="L907" s="33"/>
      <c r="M907" s="33"/>
      <c r="N907" s="563"/>
      <c r="O907" s="33"/>
      <c r="P907" s="33"/>
      <c r="Q907" s="33"/>
      <c r="R907" s="33"/>
      <c r="S907" s="33"/>
      <c r="T907" s="33"/>
      <c r="U907" s="33"/>
      <c r="V907" s="33"/>
      <c r="W907" s="33"/>
      <c r="X907" s="33"/>
      <c r="Y907" s="33"/>
      <c r="Z907" s="33"/>
      <c r="AA907" s="33"/>
      <c r="AB907" s="33"/>
    </row>
    <row r="908">
      <c r="A908" s="33"/>
      <c r="B908" s="33"/>
      <c r="C908" s="33"/>
      <c r="D908" s="33"/>
      <c r="E908" s="33"/>
      <c r="F908" s="33"/>
      <c r="G908" s="33"/>
      <c r="H908" s="33"/>
      <c r="I908" s="33"/>
      <c r="J908" s="33"/>
      <c r="K908" s="33"/>
      <c r="L908" s="33"/>
      <c r="M908" s="33"/>
      <c r="N908" s="563"/>
      <c r="O908" s="33"/>
      <c r="P908" s="33"/>
      <c r="Q908" s="33"/>
      <c r="R908" s="33"/>
      <c r="S908" s="33"/>
      <c r="T908" s="33"/>
      <c r="U908" s="33"/>
      <c r="V908" s="33"/>
      <c r="W908" s="33"/>
      <c r="X908" s="33"/>
      <c r="Y908" s="33"/>
      <c r="Z908" s="33"/>
      <c r="AA908" s="33"/>
      <c r="AB908" s="33"/>
    </row>
    <row r="909">
      <c r="A909" s="33"/>
      <c r="B909" s="33"/>
      <c r="C909" s="33"/>
      <c r="D909" s="33"/>
      <c r="E909" s="33"/>
      <c r="F909" s="33"/>
      <c r="G909" s="33"/>
      <c r="H909" s="33"/>
      <c r="I909" s="33"/>
      <c r="J909" s="33"/>
      <c r="K909" s="33"/>
      <c r="L909" s="33"/>
      <c r="M909" s="33"/>
      <c r="N909" s="563"/>
      <c r="O909" s="33"/>
      <c r="P909" s="33"/>
      <c r="Q909" s="33"/>
      <c r="R909" s="33"/>
      <c r="S909" s="33"/>
      <c r="T909" s="33"/>
      <c r="U909" s="33"/>
      <c r="V909" s="33"/>
      <c r="W909" s="33"/>
      <c r="X909" s="33"/>
      <c r="Y909" s="33"/>
      <c r="Z909" s="33"/>
      <c r="AA909" s="33"/>
      <c r="AB909" s="33"/>
    </row>
    <row r="910">
      <c r="A910" s="33"/>
      <c r="B910" s="33"/>
      <c r="C910" s="33"/>
      <c r="D910" s="33"/>
      <c r="E910" s="33"/>
      <c r="F910" s="33"/>
      <c r="G910" s="33"/>
      <c r="H910" s="33"/>
      <c r="I910" s="33"/>
      <c r="J910" s="33"/>
      <c r="K910" s="33"/>
      <c r="L910" s="33"/>
      <c r="M910" s="33"/>
      <c r="N910" s="563"/>
      <c r="O910" s="33"/>
      <c r="P910" s="33"/>
      <c r="Q910" s="33"/>
      <c r="R910" s="33"/>
      <c r="S910" s="33"/>
      <c r="T910" s="33"/>
      <c r="U910" s="33"/>
      <c r="V910" s="33"/>
      <c r="W910" s="33"/>
      <c r="X910" s="33"/>
      <c r="Y910" s="33"/>
      <c r="Z910" s="33"/>
      <c r="AA910" s="33"/>
      <c r="AB910" s="33"/>
    </row>
    <row r="911">
      <c r="A911" s="33"/>
      <c r="B911" s="33"/>
      <c r="C911" s="33"/>
      <c r="D911" s="33"/>
      <c r="E911" s="33"/>
      <c r="F911" s="33"/>
      <c r="G911" s="33"/>
      <c r="H911" s="33"/>
      <c r="I911" s="33"/>
      <c r="J911" s="33"/>
      <c r="K911" s="33"/>
      <c r="L911" s="33"/>
      <c r="M911" s="33"/>
      <c r="N911" s="563"/>
      <c r="O911" s="33"/>
      <c r="P911" s="33"/>
      <c r="Q911" s="33"/>
      <c r="R911" s="33"/>
      <c r="S911" s="33"/>
      <c r="T911" s="33"/>
      <c r="U911" s="33"/>
      <c r="V911" s="33"/>
      <c r="W911" s="33"/>
      <c r="X911" s="33"/>
      <c r="Y911" s="33"/>
      <c r="Z911" s="33"/>
      <c r="AA911" s="33"/>
      <c r="AB911" s="33"/>
    </row>
    <row r="912">
      <c r="A912" s="33"/>
      <c r="B912" s="33"/>
      <c r="C912" s="33"/>
      <c r="D912" s="33"/>
      <c r="E912" s="33"/>
      <c r="F912" s="33"/>
      <c r="G912" s="33"/>
      <c r="H912" s="33"/>
      <c r="I912" s="33"/>
      <c r="J912" s="33"/>
      <c r="K912" s="33"/>
      <c r="L912" s="33"/>
      <c r="M912" s="33"/>
      <c r="N912" s="563"/>
      <c r="O912" s="33"/>
      <c r="P912" s="33"/>
      <c r="Q912" s="33"/>
      <c r="R912" s="33"/>
      <c r="S912" s="33"/>
      <c r="T912" s="33"/>
      <c r="U912" s="33"/>
      <c r="V912" s="33"/>
      <c r="W912" s="33"/>
      <c r="X912" s="33"/>
      <c r="Y912" s="33"/>
      <c r="Z912" s="33"/>
      <c r="AA912" s="33"/>
      <c r="AB912" s="33"/>
    </row>
    <row r="913">
      <c r="A913" s="33"/>
      <c r="B913" s="33"/>
      <c r="C913" s="33"/>
      <c r="D913" s="33"/>
      <c r="E913" s="33"/>
      <c r="F913" s="33"/>
      <c r="G913" s="33"/>
      <c r="H913" s="33"/>
      <c r="I913" s="33"/>
      <c r="J913" s="33"/>
      <c r="K913" s="33"/>
      <c r="L913" s="33"/>
      <c r="M913" s="33"/>
      <c r="N913" s="563"/>
      <c r="O913" s="33"/>
      <c r="P913" s="33"/>
      <c r="Q913" s="33"/>
      <c r="R913" s="33"/>
      <c r="S913" s="33"/>
      <c r="T913" s="33"/>
      <c r="U913" s="33"/>
      <c r="V913" s="33"/>
      <c r="W913" s="33"/>
      <c r="X913" s="33"/>
      <c r="Y913" s="33"/>
      <c r="Z913" s="33"/>
      <c r="AA913" s="33"/>
      <c r="AB913" s="33"/>
    </row>
    <row r="914">
      <c r="A914" s="33"/>
      <c r="B914" s="33"/>
      <c r="C914" s="33"/>
      <c r="D914" s="33"/>
      <c r="E914" s="33"/>
      <c r="F914" s="33"/>
      <c r="G914" s="33"/>
      <c r="H914" s="33"/>
      <c r="I914" s="33"/>
      <c r="J914" s="33"/>
      <c r="K914" s="33"/>
      <c r="L914" s="33"/>
      <c r="M914" s="33"/>
      <c r="N914" s="563"/>
      <c r="O914" s="33"/>
      <c r="P914" s="33"/>
      <c r="Q914" s="33"/>
      <c r="R914" s="33"/>
      <c r="S914" s="33"/>
      <c r="T914" s="33"/>
      <c r="U914" s="33"/>
      <c r="V914" s="33"/>
      <c r="W914" s="33"/>
      <c r="X914" s="33"/>
      <c r="Y914" s="33"/>
      <c r="Z914" s="33"/>
      <c r="AA914" s="33"/>
      <c r="AB914" s="33"/>
    </row>
    <row r="915">
      <c r="A915" s="33"/>
      <c r="B915" s="33"/>
      <c r="C915" s="33"/>
      <c r="D915" s="33"/>
      <c r="E915" s="33"/>
      <c r="F915" s="33"/>
      <c r="G915" s="33"/>
      <c r="H915" s="33"/>
      <c r="I915" s="33"/>
      <c r="J915" s="33"/>
      <c r="K915" s="33"/>
      <c r="L915" s="33"/>
      <c r="M915" s="33"/>
      <c r="N915" s="563"/>
      <c r="O915" s="33"/>
      <c r="P915" s="33"/>
      <c r="Q915" s="33"/>
      <c r="R915" s="33"/>
      <c r="S915" s="33"/>
      <c r="T915" s="33"/>
      <c r="U915" s="33"/>
      <c r="V915" s="33"/>
      <c r="W915" s="33"/>
      <c r="X915" s="33"/>
      <c r="Y915" s="33"/>
      <c r="Z915" s="33"/>
      <c r="AA915" s="33"/>
      <c r="AB915" s="33"/>
    </row>
    <row r="916">
      <c r="A916" s="33"/>
      <c r="B916" s="33"/>
      <c r="C916" s="33"/>
      <c r="D916" s="33"/>
      <c r="E916" s="33"/>
      <c r="F916" s="33"/>
      <c r="G916" s="33"/>
      <c r="H916" s="33"/>
      <c r="I916" s="33"/>
      <c r="J916" s="33"/>
      <c r="K916" s="33"/>
      <c r="L916" s="33"/>
      <c r="M916" s="33"/>
      <c r="N916" s="563"/>
      <c r="O916" s="33"/>
      <c r="P916" s="33"/>
      <c r="Q916" s="33"/>
      <c r="R916" s="33"/>
      <c r="S916" s="33"/>
      <c r="T916" s="33"/>
      <c r="U916" s="33"/>
      <c r="V916" s="33"/>
      <c r="W916" s="33"/>
      <c r="X916" s="33"/>
      <c r="Y916" s="33"/>
      <c r="Z916" s="33"/>
      <c r="AA916" s="33"/>
      <c r="AB916" s="33"/>
    </row>
    <row r="917">
      <c r="A917" s="33"/>
      <c r="B917" s="33"/>
      <c r="C917" s="33"/>
      <c r="D917" s="33"/>
      <c r="E917" s="33"/>
      <c r="F917" s="33"/>
      <c r="G917" s="33"/>
      <c r="H917" s="33"/>
      <c r="I917" s="33"/>
      <c r="J917" s="33"/>
      <c r="K917" s="33"/>
      <c r="L917" s="33"/>
      <c r="M917" s="33"/>
      <c r="N917" s="563"/>
      <c r="O917" s="33"/>
      <c r="P917" s="33"/>
      <c r="Q917" s="33"/>
      <c r="R917" s="33"/>
      <c r="S917" s="33"/>
      <c r="T917" s="33"/>
      <c r="U917" s="33"/>
      <c r="V917" s="33"/>
      <c r="W917" s="33"/>
      <c r="X917" s="33"/>
      <c r="Y917" s="33"/>
      <c r="Z917" s="33"/>
      <c r="AA917" s="33"/>
      <c r="AB917" s="33"/>
    </row>
    <row r="918">
      <c r="A918" s="33"/>
      <c r="B918" s="33"/>
      <c r="C918" s="33"/>
      <c r="D918" s="33"/>
      <c r="E918" s="33"/>
      <c r="F918" s="33"/>
      <c r="G918" s="33"/>
      <c r="H918" s="33"/>
      <c r="I918" s="33"/>
      <c r="J918" s="33"/>
      <c r="K918" s="33"/>
      <c r="L918" s="33"/>
      <c r="M918" s="33"/>
      <c r="N918" s="563"/>
      <c r="O918" s="33"/>
      <c r="P918" s="33"/>
      <c r="Q918" s="33"/>
      <c r="R918" s="33"/>
      <c r="S918" s="33"/>
      <c r="T918" s="33"/>
      <c r="U918" s="33"/>
      <c r="V918" s="33"/>
      <c r="W918" s="33"/>
      <c r="X918" s="33"/>
      <c r="Y918" s="33"/>
      <c r="Z918" s="33"/>
      <c r="AA918" s="33"/>
      <c r="AB918" s="33"/>
    </row>
    <row r="919">
      <c r="A919" s="33"/>
      <c r="B919" s="33"/>
      <c r="C919" s="33"/>
      <c r="D919" s="33"/>
      <c r="E919" s="33"/>
      <c r="F919" s="33"/>
      <c r="G919" s="33"/>
      <c r="H919" s="33"/>
      <c r="I919" s="33"/>
      <c r="J919" s="33"/>
      <c r="K919" s="33"/>
      <c r="L919" s="33"/>
      <c r="M919" s="33"/>
      <c r="N919" s="563"/>
      <c r="O919" s="33"/>
      <c r="P919" s="33"/>
      <c r="Q919" s="33"/>
      <c r="R919" s="33"/>
      <c r="S919" s="33"/>
      <c r="T919" s="33"/>
      <c r="U919" s="33"/>
      <c r="V919" s="33"/>
      <c r="W919" s="33"/>
      <c r="X919" s="33"/>
      <c r="Y919" s="33"/>
      <c r="Z919" s="33"/>
      <c r="AA919" s="33"/>
      <c r="AB919" s="33"/>
    </row>
    <row r="920">
      <c r="A920" s="33"/>
      <c r="B920" s="33"/>
      <c r="C920" s="33"/>
      <c r="D920" s="33"/>
      <c r="E920" s="33"/>
      <c r="F920" s="33"/>
      <c r="G920" s="33"/>
      <c r="H920" s="33"/>
      <c r="I920" s="33"/>
      <c r="J920" s="33"/>
      <c r="K920" s="33"/>
      <c r="L920" s="33"/>
      <c r="M920" s="33"/>
      <c r="N920" s="563"/>
      <c r="O920" s="33"/>
      <c r="P920" s="33"/>
      <c r="Q920" s="33"/>
      <c r="R920" s="33"/>
      <c r="S920" s="33"/>
      <c r="T920" s="33"/>
      <c r="U920" s="33"/>
      <c r="V920" s="33"/>
      <c r="W920" s="33"/>
      <c r="X920" s="33"/>
      <c r="Y920" s="33"/>
      <c r="Z920" s="33"/>
      <c r="AA920" s="33"/>
      <c r="AB920" s="33"/>
    </row>
    <row r="921">
      <c r="A921" s="33"/>
      <c r="B921" s="33"/>
      <c r="C921" s="33"/>
      <c r="D921" s="33"/>
      <c r="E921" s="33"/>
      <c r="F921" s="33"/>
      <c r="G921" s="33"/>
      <c r="H921" s="33"/>
      <c r="I921" s="33"/>
      <c r="J921" s="33"/>
      <c r="K921" s="33"/>
      <c r="L921" s="33"/>
      <c r="M921" s="33"/>
      <c r="N921" s="563"/>
      <c r="O921" s="33"/>
      <c r="P921" s="33"/>
      <c r="Q921" s="33"/>
      <c r="R921" s="33"/>
      <c r="S921" s="33"/>
      <c r="T921" s="33"/>
      <c r="U921" s="33"/>
      <c r="V921" s="33"/>
      <c r="W921" s="33"/>
      <c r="X921" s="33"/>
      <c r="Y921" s="33"/>
      <c r="Z921" s="33"/>
      <c r="AA921" s="33"/>
      <c r="AB921" s="33"/>
    </row>
    <row r="922">
      <c r="A922" s="33"/>
      <c r="B922" s="33"/>
      <c r="C922" s="33"/>
      <c r="D922" s="33"/>
      <c r="E922" s="33"/>
      <c r="F922" s="33"/>
      <c r="G922" s="33"/>
      <c r="H922" s="33"/>
      <c r="I922" s="33"/>
      <c r="J922" s="33"/>
      <c r="K922" s="33"/>
      <c r="L922" s="33"/>
      <c r="M922" s="33"/>
      <c r="N922" s="563"/>
      <c r="O922" s="33"/>
      <c r="P922" s="33"/>
      <c r="Q922" s="33"/>
      <c r="R922" s="33"/>
      <c r="S922" s="33"/>
      <c r="T922" s="33"/>
      <c r="U922" s="33"/>
      <c r="V922" s="33"/>
      <c r="W922" s="33"/>
      <c r="X922" s="33"/>
      <c r="Y922" s="33"/>
      <c r="Z922" s="33"/>
      <c r="AA922" s="33"/>
      <c r="AB922" s="33"/>
    </row>
    <row r="923">
      <c r="A923" s="33"/>
      <c r="B923" s="33"/>
      <c r="C923" s="33"/>
      <c r="D923" s="33"/>
      <c r="E923" s="33"/>
      <c r="F923" s="33"/>
      <c r="G923" s="33"/>
      <c r="H923" s="33"/>
      <c r="I923" s="33"/>
      <c r="J923" s="33"/>
      <c r="K923" s="33"/>
      <c r="L923" s="33"/>
      <c r="M923" s="33"/>
      <c r="N923" s="563"/>
      <c r="O923" s="33"/>
      <c r="P923" s="33"/>
      <c r="Q923" s="33"/>
      <c r="R923" s="33"/>
      <c r="S923" s="33"/>
      <c r="T923" s="33"/>
      <c r="U923" s="33"/>
      <c r="V923" s="33"/>
      <c r="W923" s="33"/>
      <c r="X923" s="33"/>
      <c r="Y923" s="33"/>
      <c r="Z923" s="33"/>
      <c r="AA923" s="33"/>
      <c r="AB923" s="33"/>
    </row>
    <row r="924">
      <c r="A924" s="33"/>
      <c r="B924" s="33"/>
      <c r="C924" s="33"/>
      <c r="D924" s="33"/>
      <c r="E924" s="33"/>
      <c r="F924" s="33"/>
      <c r="G924" s="33"/>
      <c r="H924" s="33"/>
      <c r="I924" s="33"/>
      <c r="J924" s="33"/>
      <c r="K924" s="33"/>
      <c r="L924" s="33"/>
      <c r="M924" s="33"/>
      <c r="N924" s="563"/>
      <c r="O924" s="33"/>
      <c r="P924" s="33"/>
      <c r="Q924" s="33"/>
      <c r="R924" s="33"/>
      <c r="S924" s="33"/>
      <c r="T924" s="33"/>
      <c r="U924" s="33"/>
      <c r="V924" s="33"/>
      <c r="W924" s="33"/>
      <c r="X924" s="33"/>
      <c r="Y924" s="33"/>
      <c r="Z924" s="33"/>
      <c r="AA924" s="33"/>
      <c r="AB924" s="33"/>
    </row>
    <row r="925">
      <c r="A925" s="33"/>
      <c r="B925" s="33"/>
      <c r="C925" s="33"/>
      <c r="D925" s="33"/>
      <c r="E925" s="33"/>
      <c r="F925" s="33"/>
      <c r="G925" s="33"/>
      <c r="H925" s="33"/>
      <c r="I925" s="33"/>
      <c r="J925" s="33"/>
      <c r="K925" s="33"/>
      <c r="L925" s="33"/>
      <c r="M925" s="33"/>
      <c r="N925" s="563"/>
      <c r="O925" s="33"/>
      <c r="P925" s="33"/>
      <c r="Q925" s="33"/>
      <c r="R925" s="33"/>
      <c r="S925" s="33"/>
      <c r="T925" s="33"/>
      <c r="U925" s="33"/>
      <c r="V925" s="33"/>
      <c r="W925" s="33"/>
      <c r="X925" s="33"/>
      <c r="Y925" s="33"/>
      <c r="Z925" s="33"/>
      <c r="AA925" s="33"/>
      <c r="AB925" s="33"/>
    </row>
    <row r="926">
      <c r="A926" s="33"/>
      <c r="B926" s="33"/>
      <c r="C926" s="33"/>
      <c r="D926" s="33"/>
      <c r="E926" s="33"/>
      <c r="F926" s="33"/>
      <c r="G926" s="33"/>
      <c r="H926" s="33"/>
      <c r="I926" s="33"/>
      <c r="J926" s="33"/>
      <c r="K926" s="33"/>
      <c r="L926" s="33"/>
      <c r="M926" s="33"/>
      <c r="N926" s="563"/>
      <c r="O926" s="33"/>
      <c r="P926" s="33"/>
      <c r="Q926" s="33"/>
      <c r="R926" s="33"/>
      <c r="S926" s="33"/>
      <c r="T926" s="33"/>
      <c r="U926" s="33"/>
      <c r="V926" s="33"/>
      <c r="W926" s="33"/>
      <c r="X926" s="33"/>
      <c r="Y926" s="33"/>
      <c r="Z926" s="33"/>
      <c r="AA926" s="33"/>
      <c r="AB926" s="33"/>
    </row>
    <row r="927">
      <c r="A927" s="33"/>
      <c r="B927" s="33"/>
      <c r="C927" s="33"/>
      <c r="D927" s="33"/>
      <c r="E927" s="33"/>
      <c r="F927" s="33"/>
      <c r="G927" s="33"/>
      <c r="H927" s="33"/>
      <c r="I927" s="33"/>
      <c r="J927" s="33"/>
      <c r="K927" s="33"/>
      <c r="L927" s="33"/>
      <c r="M927" s="33"/>
      <c r="N927" s="563"/>
      <c r="O927" s="33"/>
      <c r="P927" s="33"/>
      <c r="Q927" s="33"/>
      <c r="R927" s="33"/>
      <c r="S927" s="33"/>
      <c r="T927" s="33"/>
      <c r="U927" s="33"/>
      <c r="V927" s="33"/>
      <c r="W927" s="33"/>
      <c r="X927" s="33"/>
      <c r="Y927" s="33"/>
      <c r="Z927" s="33"/>
      <c r="AA927" s="33"/>
      <c r="AB927" s="33"/>
    </row>
    <row r="928">
      <c r="A928" s="33"/>
      <c r="B928" s="33"/>
      <c r="C928" s="33"/>
      <c r="D928" s="33"/>
      <c r="E928" s="33"/>
      <c r="F928" s="33"/>
      <c r="G928" s="33"/>
      <c r="H928" s="33"/>
      <c r="I928" s="33"/>
      <c r="J928" s="33"/>
      <c r="K928" s="33"/>
      <c r="L928" s="33"/>
      <c r="M928" s="33"/>
      <c r="N928" s="563"/>
      <c r="O928" s="33"/>
      <c r="P928" s="33"/>
      <c r="Q928" s="33"/>
      <c r="R928" s="33"/>
      <c r="S928" s="33"/>
      <c r="T928" s="33"/>
      <c r="U928" s="33"/>
      <c r="V928" s="33"/>
      <c r="W928" s="33"/>
      <c r="X928" s="33"/>
      <c r="Y928" s="33"/>
      <c r="Z928" s="33"/>
      <c r="AA928" s="33"/>
      <c r="AB928" s="33"/>
    </row>
    <row r="929">
      <c r="A929" s="33"/>
      <c r="B929" s="33"/>
      <c r="C929" s="33"/>
      <c r="D929" s="33"/>
      <c r="E929" s="33"/>
      <c r="F929" s="33"/>
      <c r="G929" s="33"/>
      <c r="H929" s="33"/>
      <c r="I929" s="33"/>
      <c r="J929" s="33"/>
      <c r="K929" s="33"/>
      <c r="L929" s="33"/>
      <c r="M929" s="33"/>
      <c r="N929" s="563"/>
      <c r="O929" s="33"/>
      <c r="P929" s="33"/>
      <c r="Q929" s="33"/>
      <c r="R929" s="33"/>
      <c r="S929" s="33"/>
      <c r="T929" s="33"/>
      <c r="U929" s="33"/>
      <c r="V929" s="33"/>
      <c r="W929" s="33"/>
      <c r="X929" s="33"/>
      <c r="Y929" s="33"/>
      <c r="Z929" s="33"/>
      <c r="AA929" s="33"/>
      <c r="AB929" s="33"/>
    </row>
    <row r="930">
      <c r="A930" s="33"/>
      <c r="B930" s="33"/>
      <c r="C930" s="33"/>
      <c r="D930" s="33"/>
      <c r="E930" s="33"/>
      <c r="F930" s="33"/>
      <c r="G930" s="33"/>
      <c r="H930" s="33"/>
      <c r="I930" s="33"/>
      <c r="J930" s="33"/>
      <c r="K930" s="33"/>
      <c r="L930" s="33"/>
      <c r="M930" s="33"/>
      <c r="N930" s="563"/>
      <c r="O930" s="33"/>
      <c r="P930" s="33"/>
      <c r="Q930" s="33"/>
      <c r="R930" s="33"/>
      <c r="S930" s="33"/>
      <c r="T930" s="33"/>
      <c r="U930" s="33"/>
      <c r="V930" s="33"/>
      <c r="W930" s="33"/>
      <c r="X930" s="33"/>
      <c r="Y930" s="33"/>
      <c r="Z930" s="33"/>
      <c r="AA930" s="33"/>
      <c r="AB930" s="33"/>
    </row>
    <row r="931">
      <c r="A931" s="33"/>
      <c r="B931" s="33"/>
      <c r="C931" s="33"/>
      <c r="D931" s="33"/>
      <c r="E931" s="33"/>
      <c r="F931" s="33"/>
      <c r="G931" s="33"/>
      <c r="H931" s="33"/>
      <c r="I931" s="33"/>
      <c r="J931" s="33"/>
      <c r="K931" s="33"/>
      <c r="L931" s="33"/>
      <c r="M931" s="33"/>
      <c r="N931" s="563"/>
      <c r="O931" s="33"/>
      <c r="P931" s="33"/>
      <c r="Q931" s="33"/>
      <c r="R931" s="33"/>
      <c r="S931" s="33"/>
      <c r="T931" s="33"/>
      <c r="U931" s="33"/>
      <c r="V931" s="33"/>
      <c r="W931" s="33"/>
      <c r="X931" s="33"/>
      <c r="Y931" s="33"/>
      <c r="Z931" s="33"/>
      <c r="AA931" s="33"/>
      <c r="AB931" s="33"/>
    </row>
    <row r="932">
      <c r="A932" s="33"/>
      <c r="B932" s="33"/>
      <c r="C932" s="33"/>
      <c r="D932" s="33"/>
      <c r="E932" s="33"/>
      <c r="F932" s="33"/>
      <c r="G932" s="33"/>
      <c r="H932" s="33"/>
      <c r="I932" s="33"/>
      <c r="J932" s="33"/>
      <c r="K932" s="33"/>
      <c r="L932" s="33"/>
      <c r="M932" s="33"/>
      <c r="N932" s="563"/>
      <c r="O932" s="33"/>
      <c r="P932" s="33"/>
      <c r="Q932" s="33"/>
      <c r="R932" s="33"/>
      <c r="S932" s="33"/>
      <c r="T932" s="33"/>
      <c r="U932" s="33"/>
      <c r="V932" s="33"/>
      <c r="W932" s="33"/>
      <c r="X932" s="33"/>
      <c r="Y932" s="33"/>
      <c r="Z932" s="33"/>
      <c r="AA932" s="33"/>
      <c r="AB932" s="33"/>
    </row>
    <row r="933">
      <c r="A933" s="33"/>
      <c r="B933" s="33"/>
      <c r="C933" s="33"/>
      <c r="D933" s="33"/>
      <c r="E933" s="33"/>
      <c r="F933" s="33"/>
      <c r="G933" s="33"/>
      <c r="H933" s="33"/>
      <c r="I933" s="33"/>
      <c r="J933" s="33"/>
      <c r="K933" s="33"/>
      <c r="L933" s="33"/>
      <c r="M933" s="33"/>
      <c r="N933" s="563"/>
      <c r="O933" s="33"/>
      <c r="P933" s="33"/>
      <c r="Q933" s="33"/>
      <c r="R933" s="33"/>
      <c r="S933" s="33"/>
      <c r="T933" s="33"/>
      <c r="U933" s="33"/>
      <c r="V933" s="33"/>
      <c r="W933" s="33"/>
      <c r="X933" s="33"/>
      <c r="Y933" s="33"/>
      <c r="Z933" s="33"/>
      <c r="AA933" s="33"/>
      <c r="AB933" s="33"/>
    </row>
    <row r="934">
      <c r="A934" s="33"/>
      <c r="B934" s="33"/>
      <c r="C934" s="33"/>
      <c r="D934" s="33"/>
      <c r="E934" s="33"/>
      <c r="F934" s="33"/>
      <c r="G934" s="33"/>
      <c r="H934" s="33"/>
      <c r="I934" s="33"/>
      <c r="J934" s="33"/>
      <c r="K934" s="33"/>
      <c r="L934" s="33"/>
      <c r="M934" s="33"/>
      <c r="N934" s="563"/>
      <c r="O934" s="33"/>
      <c r="P934" s="33"/>
      <c r="Q934" s="33"/>
      <c r="R934" s="33"/>
      <c r="S934" s="33"/>
      <c r="T934" s="33"/>
      <c r="U934" s="33"/>
      <c r="V934" s="33"/>
      <c r="W934" s="33"/>
      <c r="X934" s="33"/>
      <c r="Y934" s="33"/>
      <c r="Z934" s="33"/>
      <c r="AA934" s="33"/>
      <c r="AB934" s="33"/>
    </row>
    <row r="935">
      <c r="A935" s="33"/>
      <c r="B935" s="33"/>
      <c r="C935" s="33"/>
      <c r="D935" s="33"/>
      <c r="E935" s="33"/>
      <c r="F935" s="33"/>
      <c r="G935" s="33"/>
      <c r="H935" s="33"/>
      <c r="I935" s="33"/>
      <c r="J935" s="33"/>
      <c r="K935" s="33"/>
      <c r="L935" s="33"/>
      <c r="M935" s="33"/>
      <c r="N935" s="563"/>
      <c r="O935" s="33"/>
      <c r="P935" s="33"/>
      <c r="Q935" s="33"/>
      <c r="R935" s="33"/>
      <c r="S935" s="33"/>
      <c r="T935" s="33"/>
      <c r="U935" s="33"/>
      <c r="V935" s="33"/>
      <c r="W935" s="33"/>
      <c r="X935" s="33"/>
      <c r="Y935" s="33"/>
      <c r="Z935" s="33"/>
      <c r="AA935" s="33"/>
      <c r="AB935" s="33"/>
    </row>
    <row r="936">
      <c r="A936" s="33"/>
      <c r="B936" s="33"/>
      <c r="C936" s="33"/>
      <c r="D936" s="33"/>
      <c r="E936" s="33"/>
      <c r="F936" s="33"/>
      <c r="G936" s="33"/>
      <c r="H936" s="33"/>
      <c r="I936" s="33"/>
      <c r="J936" s="33"/>
      <c r="K936" s="33"/>
      <c r="L936" s="33"/>
      <c r="M936" s="33"/>
      <c r="N936" s="563"/>
      <c r="O936" s="33"/>
      <c r="P936" s="33"/>
      <c r="Q936" s="33"/>
      <c r="R936" s="33"/>
      <c r="S936" s="33"/>
      <c r="T936" s="33"/>
      <c r="U936" s="33"/>
      <c r="V936" s="33"/>
      <c r="W936" s="33"/>
      <c r="X936" s="33"/>
      <c r="Y936" s="33"/>
      <c r="Z936" s="33"/>
      <c r="AA936" s="33"/>
      <c r="AB936" s="33"/>
    </row>
    <row r="937">
      <c r="A937" s="33"/>
      <c r="B937" s="33"/>
      <c r="C937" s="33"/>
      <c r="D937" s="33"/>
      <c r="E937" s="33"/>
      <c r="F937" s="33"/>
      <c r="G937" s="33"/>
      <c r="H937" s="33"/>
      <c r="I937" s="33"/>
      <c r="J937" s="33"/>
      <c r="K937" s="33"/>
      <c r="L937" s="33"/>
      <c r="M937" s="33"/>
      <c r="N937" s="563"/>
      <c r="O937" s="33"/>
      <c r="P937" s="33"/>
      <c r="Q937" s="33"/>
      <c r="R937" s="33"/>
      <c r="S937" s="33"/>
      <c r="T937" s="33"/>
      <c r="U937" s="33"/>
      <c r="V937" s="33"/>
      <c r="W937" s="33"/>
      <c r="X937" s="33"/>
      <c r="Y937" s="33"/>
      <c r="Z937" s="33"/>
      <c r="AA937" s="33"/>
      <c r="AB937" s="33"/>
    </row>
    <row r="938">
      <c r="A938" s="33"/>
      <c r="B938" s="33"/>
      <c r="C938" s="33"/>
      <c r="D938" s="33"/>
      <c r="E938" s="33"/>
      <c r="F938" s="33"/>
      <c r="G938" s="33"/>
      <c r="H938" s="33"/>
      <c r="I938" s="33"/>
      <c r="J938" s="33"/>
      <c r="K938" s="33"/>
      <c r="L938" s="33"/>
      <c r="M938" s="33"/>
      <c r="N938" s="563"/>
      <c r="O938" s="33"/>
      <c r="P938" s="33"/>
      <c r="Q938" s="33"/>
      <c r="R938" s="33"/>
      <c r="S938" s="33"/>
      <c r="T938" s="33"/>
      <c r="U938" s="33"/>
      <c r="V938" s="33"/>
      <c r="W938" s="33"/>
      <c r="X938" s="33"/>
      <c r="Y938" s="33"/>
      <c r="Z938" s="33"/>
      <c r="AA938" s="33"/>
      <c r="AB938" s="33"/>
    </row>
    <row r="939">
      <c r="A939" s="33"/>
      <c r="B939" s="33"/>
      <c r="C939" s="33"/>
      <c r="D939" s="33"/>
      <c r="E939" s="33"/>
      <c r="F939" s="33"/>
      <c r="G939" s="33"/>
      <c r="H939" s="33"/>
      <c r="I939" s="33"/>
      <c r="J939" s="33"/>
      <c r="K939" s="33"/>
      <c r="L939" s="33"/>
      <c r="M939" s="33"/>
      <c r="N939" s="563"/>
      <c r="O939" s="33"/>
      <c r="P939" s="33"/>
      <c r="Q939" s="33"/>
      <c r="R939" s="33"/>
      <c r="S939" s="33"/>
      <c r="T939" s="33"/>
      <c r="U939" s="33"/>
      <c r="V939" s="33"/>
      <c r="W939" s="33"/>
      <c r="X939" s="33"/>
      <c r="Y939" s="33"/>
      <c r="Z939" s="33"/>
      <c r="AA939" s="33"/>
      <c r="AB939" s="33"/>
    </row>
    <row r="940">
      <c r="A940" s="33"/>
      <c r="B940" s="33"/>
      <c r="C940" s="33"/>
      <c r="D940" s="33"/>
      <c r="E940" s="33"/>
      <c r="F940" s="33"/>
      <c r="G940" s="33"/>
      <c r="H940" s="33"/>
      <c r="I940" s="33"/>
      <c r="J940" s="33"/>
      <c r="K940" s="33"/>
      <c r="L940" s="33"/>
      <c r="M940" s="33"/>
      <c r="N940" s="563"/>
      <c r="O940" s="33"/>
      <c r="P940" s="33"/>
      <c r="Q940" s="33"/>
      <c r="R940" s="33"/>
      <c r="S940" s="33"/>
      <c r="T940" s="33"/>
      <c r="U940" s="33"/>
      <c r="V940" s="33"/>
      <c r="W940" s="33"/>
      <c r="X940" s="33"/>
      <c r="Y940" s="33"/>
      <c r="Z940" s="33"/>
      <c r="AA940" s="33"/>
      <c r="AB940" s="33"/>
    </row>
    <row r="941">
      <c r="A941" s="33"/>
      <c r="B941" s="33"/>
      <c r="C941" s="33"/>
      <c r="D941" s="33"/>
      <c r="E941" s="33"/>
      <c r="F941" s="33"/>
      <c r="G941" s="33"/>
      <c r="H941" s="33"/>
      <c r="I941" s="33"/>
      <c r="J941" s="33"/>
      <c r="K941" s="33"/>
      <c r="L941" s="33"/>
      <c r="M941" s="33"/>
      <c r="N941" s="563"/>
      <c r="O941" s="33"/>
      <c r="P941" s="33"/>
      <c r="Q941" s="33"/>
      <c r="R941" s="33"/>
      <c r="S941" s="33"/>
      <c r="T941" s="33"/>
      <c r="U941" s="33"/>
      <c r="V941" s="33"/>
      <c r="W941" s="33"/>
      <c r="X941" s="33"/>
      <c r="Y941" s="33"/>
      <c r="Z941" s="33"/>
      <c r="AA941" s="33"/>
      <c r="AB941" s="33"/>
    </row>
    <row r="942">
      <c r="A942" s="33"/>
      <c r="B942" s="33"/>
      <c r="C942" s="33"/>
      <c r="D942" s="33"/>
      <c r="E942" s="33"/>
      <c r="F942" s="33"/>
      <c r="G942" s="33"/>
      <c r="H942" s="33"/>
      <c r="I942" s="33"/>
      <c r="J942" s="33"/>
      <c r="K942" s="33"/>
      <c r="L942" s="33"/>
      <c r="M942" s="33"/>
      <c r="N942" s="563"/>
      <c r="O942" s="33"/>
      <c r="P942" s="33"/>
      <c r="Q942" s="33"/>
      <c r="R942" s="33"/>
      <c r="S942" s="33"/>
      <c r="T942" s="33"/>
      <c r="U942" s="33"/>
      <c r="V942" s="33"/>
      <c r="W942" s="33"/>
      <c r="X942" s="33"/>
      <c r="Y942" s="33"/>
      <c r="Z942" s="33"/>
      <c r="AA942" s="33"/>
      <c r="AB942" s="33"/>
    </row>
    <row r="943">
      <c r="A943" s="33"/>
      <c r="B943" s="33"/>
      <c r="C943" s="33"/>
      <c r="D943" s="33"/>
      <c r="E943" s="33"/>
      <c r="F943" s="33"/>
      <c r="G943" s="33"/>
      <c r="H943" s="33"/>
      <c r="I943" s="33"/>
      <c r="J943" s="33"/>
      <c r="K943" s="33"/>
      <c r="L943" s="33"/>
      <c r="M943" s="33"/>
      <c r="N943" s="563"/>
      <c r="O943" s="33"/>
      <c r="P943" s="33"/>
      <c r="Q943" s="33"/>
      <c r="R943" s="33"/>
      <c r="S943" s="33"/>
      <c r="T943" s="33"/>
      <c r="U943" s="33"/>
      <c r="V943" s="33"/>
      <c r="W943" s="33"/>
      <c r="X943" s="33"/>
      <c r="Y943" s="33"/>
      <c r="Z943" s="33"/>
      <c r="AA943" s="33"/>
      <c r="AB943" s="33"/>
    </row>
    <row r="944">
      <c r="A944" s="33"/>
      <c r="B944" s="33"/>
      <c r="C944" s="33"/>
      <c r="D944" s="33"/>
      <c r="E944" s="33"/>
      <c r="F944" s="33"/>
      <c r="G944" s="33"/>
      <c r="H944" s="33"/>
      <c r="I944" s="33"/>
      <c r="J944" s="33"/>
      <c r="K944" s="33"/>
      <c r="L944" s="33"/>
      <c r="M944" s="33"/>
      <c r="N944" s="563"/>
      <c r="O944" s="33"/>
      <c r="P944" s="33"/>
      <c r="Q944" s="33"/>
      <c r="R944" s="33"/>
      <c r="S944" s="33"/>
      <c r="T944" s="33"/>
      <c r="U944" s="33"/>
      <c r="V944" s="33"/>
      <c r="W944" s="33"/>
      <c r="X944" s="33"/>
      <c r="Y944" s="33"/>
      <c r="Z944" s="33"/>
      <c r="AA944" s="33"/>
      <c r="AB944" s="33"/>
    </row>
    <row r="945">
      <c r="A945" s="33"/>
      <c r="B945" s="33"/>
      <c r="C945" s="33"/>
      <c r="D945" s="33"/>
      <c r="E945" s="33"/>
      <c r="F945" s="33"/>
      <c r="G945" s="33"/>
      <c r="H945" s="33"/>
      <c r="I945" s="33"/>
      <c r="J945" s="33"/>
      <c r="K945" s="33"/>
      <c r="L945" s="33"/>
      <c r="M945" s="33"/>
      <c r="N945" s="563"/>
      <c r="O945" s="33"/>
      <c r="P945" s="33"/>
      <c r="Q945" s="33"/>
      <c r="R945" s="33"/>
      <c r="S945" s="33"/>
      <c r="T945" s="33"/>
      <c r="U945" s="33"/>
      <c r="V945" s="33"/>
      <c r="W945" s="33"/>
      <c r="X945" s="33"/>
      <c r="Y945" s="33"/>
      <c r="Z945" s="33"/>
      <c r="AA945" s="33"/>
      <c r="AB945" s="33"/>
    </row>
    <row r="946">
      <c r="A946" s="33"/>
      <c r="B946" s="33"/>
      <c r="C946" s="33"/>
      <c r="D946" s="33"/>
      <c r="E946" s="33"/>
      <c r="F946" s="33"/>
      <c r="G946" s="33"/>
      <c r="H946" s="33"/>
      <c r="I946" s="33"/>
      <c r="J946" s="33"/>
      <c r="K946" s="33"/>
      <c r="L946" s="33"/>
      <c r="M946" s="33"/>
      <c r="N946" s="563"/>
      <c r="O946" s="33"/>
      <c r="P946" s="33"/>
      <c r="Q946" s="33"/>
      <c r="R946" s="33"/>
      <c r="S946" s="33"/>
      <c r="T946" s="33"/>
      <c r="U946" s="33"/>
      <c r="V946" s="33"/>
      <c r="W946" s="33"/>
      <c r="X946" s="33"/>
      <c r="Y946" s="33"/>
      <c r="Z946" s="33"/>
      <c r="AA946" s="33"/>
      <c r="AB946" s="33"/>
    </row>
    <row r="947">
      <c r="A947" s="33"/>
      <c r="B947" s="33"/>
      <c r="C947" s="33"/>
      <c r="D947" s="33"/>
      <c r="E947" s="33"/>
      <c r="F947" s="33"/>
      <c r="G947" s="33"/>
      <c r="H947" s="33"/>
      <c r="I947" s="33"/>
      <c r="J947" s="33"/>
      <c r="K947" s="33"/>
      <c r="L947" s="33"/>
      <c r="M947" s="33"/>
      <c r="N947" s="563"/>
      <c r="O947" s="33"/>
      <c r="P947" s="33"/>
      <c r="Q947" s="33"/>
      <c r="R947" s="33"/>
      <c r="S947" s="33"/>
      <c r="T947" s="33"/>
      <c r="U947" s="33"/>
      <c r="V947" s="33"/>
      <c r="W947" s="33"/>
      <c r="X947" s="33"/>
      <c r="Y947" s="33"/>
      <c r="Z947" s="33"/>
      <c r="AA947" s="33"/>
      <c r="AB947" s="33"/>
    </row>
    <row r="948">
      <c r="A948" s="33"/>
      <c r="B948" s="33"/>
      <c r="C948" s="33"/>
      <c r="D948" s="33"/>
      <c r="E948" s="33"/>
      <c r="F948" s="33"/>
      <c r="G948" s="33"/>
      <c r="H948" s="33"/>
      <c r="I948" s="33"/>
      <c r="J948" s="33"/>
      <c r="K948" s="33"/>
      <c r="L948" s="33"/>
      <c r="M948" s="33"/>
      <c r="N948" s="563"/>
      <c r="O948" s="33"/>
      <c r="P948" s="33"/>
      <c r="Q948" s="33"/>
      <c r="R948" s="33"/>
      <c r="S948" s="33"/>
      <c r="T948" s="33"/>
      <c r="U948" s="33"/>
      <c r="V948" s="33"/>
      <c r="W948" s="33"/>
      <c r="X948" s="33"/>
      <c r="Y948" s="33"/>
      <c r="Z948" s="33"/>
      <c r="AA948" s="33"/>
      <c r="AB948" s="33"/>
    </row>
    <row r="949">
      <c r="A949" s="33"/>
      <c r="B949" s="33"/>
      <c r="C949" s="33"/>
      <c r="D949" s="33"/>
      <c r="E949" s="33"/>
      <c r="F949" s="33"/>
      <c r="G949" s="33"/>
      <c r="H949" s="33"/>
      <c r="I949" s="33"/>
      <c r="J949" s="33"/>
      <c r="K949" s="33"/>
      <c r="L949" s="33"/>
      <c r="M949" s="33"/>
      <c r="N949" s="563"/>
      <c r="O949" s="33"/>
      <c r="P949" s="33"/>
      <c r="Q949" s="33"/>
      <c r="R949" s="33"/>
      <c r="S949" s="33"/>
      <c r="T949" s="33"/>
      <c r="U949" s="33"/>
      <c r="V949" s="33"/>
      <c r="W949" s="33"/>
      <c r="X949" s="33"/>
      <c r="Y949" s="33"/>
      <c r="Z949" s="33"/>
      <c r="AA949" s="33"/>
      <c r="AB949" s="33"/>
    </row>
    <row r="950">
      <c r="A950" s="33"/>
      <c r="B950" s="33"/>
      <c r="C950" s="33"/>
      <c r="D950" s="33"/>
      <c r="E950" s="33"/>
      <c r="F950" s="33"/>
      <c r="G950" s="33"/>
      <c r="H950" s="33"/>
      <c r="I950" s="33"/>
      <c r="J950" s="33"/>
      <c r="K950" s="33"/>
      <c r="L950" s="33"/>
      <c r="M950" s="33"/>
      <c r="N950" s="563"/>
      <c r="O950" s="33"/>
      <c r="P950" s="33"/>
      <c r="Q950" s="33"/>
      <c r="R950" s="33"/>
      <c r="S950" s="33"/>
      <c r="T950" s="33"/>
      <c r="U950" s="33"/>
      <c r="V950" s="33"/>
      <c r="W950" s="33"/>
      <c r="X950" s="33"/>
      <c r="Y950" s="33"/>
      <c r="Z950" s="33"/>
      <c r="AA950" s="33"/>
      <c r="AB950" s="33"/>
    </row>
    <row r="951">
      <c r="A951" s="33"/>
      <c r="B951" s="33"/>
      <c r="C951" s="33"/>
      <c r="D951" s="33"/>
      <c r="E951" s="33"/>
      <c r="F951" s="33"/>
      <c r="G951" s="33"/>
      <c r="H951" s="33"/>
      <c r="I951" s="33"/>
      <c r="J951" s="33"/>
      <c r="K951" s="33"/>
      <c r="L951" s="33"/>
      <c r="M951" s="33"/>
      <c r="N951" s="563"/>
      <c r="O951" s="33"/>
      <c r="P951" s="33"/>
      <c r="Q951" s="33"/>
      <c r="R951" s="33"/>
      <c r="S951" s="33"/>
      <c r="T951" s="33"/>
      <c r="U951" s="33"/>
      <c r="V951" s="33"/>
      <c r="W951" s="33"/>
      <c r="X951" s="33"/>
      <c r="Y951" s="33"/>
      <c r="Z951" s="33"/>
      <c r="AA951" s="33"/>
      <c r="AB951" s="33"/>
    </row>
    <row r="952">
      <c r="A952" s="33"/>
      <c r="B952" s="33"/>
      <c r="C952" s="33"/>
      <c r="D952" s="33"/>
      <c r="E952" s="33"/>
      <c r="F952" s="33"/>
      <c r="G952" s="33"/>
      <c r="H952" s="33"/>
      <c r="I952" s="33"/>
      <c r="J952" s="33"/>
      <c r="K952" s="33"/>
      <c r="L952" s="33"/>
      <c r="M952" s="33"/>
      <c r="N952" s="563"/>
      <c r="O952" s="33"/>
      <c r="P952" s="33"/>
      <c r="Q952" s="33"/>
      <c r="R952" s="33"/>
      <c r="S952" s="33"/>
      <c r="T952" s="33"/>
      <c r="U952" s="33"/>
      <c r="V952" s="33"/>
      <c r="W952" s="33"/>
      <c r="X952" s="33"/>
      <c r="Y952" s="33"/>
      <c r="Z952" s="33"/>
      <c r="AA952" s="33"/>
      <c r="AB952" s="33"/>
    </row>
    <row r="953">
      <c r="A953" s="33"/>
      <c r="B953" s="33"/>
      <c r="C953" s="33"/>
      <c r="D953" s="33"/>
      <c r="E953" s="33"/>
      <c r="F953" s="33"/>
      <c r="G953" s="33"/>
      <c r="H953" s="33"/>
      <c r="I953" s="33"/>
      <c r="J953" s="33"/>
      <c r="K953" s="33"/>
      <c r="L953" s="33"/>
      <c r="M953" s="33"/>
      <c r="N953" s="563"/>
      <c r="O953" s="33"/>
      <c r="P953" s="33"/>
      <c r="Q953" s="33"/>
      <c r="R953" s="33"/>
      <c r="S953" s="33"/>
      <c r="T953" s="33"/>
      <c r="U953" s="33"/>
      <c r="V953" s="33"/>
      <c r="W953" s="33"/>
      <c r="X953" s="33"/>
      <c r="Y953" s="33"/>
      <c r="Z953" s="33"/>
      <c r="AA953" s="33"/>
      <c r="AB953" s="33"/>
    </row>
    <row r="954">
      <c r="A954" s="33"/>
      <c r="B954" s="33"/>
      <c r="C954" s="33"/>
      <c r="D954" s="33"/>
      <c r="E954" s="33"/>
      <c r="F954" s="33"/>
      <c r="G954" s="33"/>
      <c r="H954" s="33"/>
      <c r="I954" s="33"/>
      <c r="J954" s="33"/>
      <c r="K954" s="33"/>
      <c r="L954" s="33"/>
      <c r="M954" s="33"/>
      <c r="N954" s="563"/>
      <c r="O954" s="33"/>
      <c r="P954" s="33"/>
      <c r="Q954" s="33"/>
      <c r="R954" s="33"/>
      <c r="S954" s="33"/>
      <c r="T954" s="33"/>
      <c r="U954" s="33"/>
      <c r="V954" s="33"/>
      <c r="W954" s="33"/>
      <c r="X954" s="33"/>
      <c r="Y954" s="33"/>
      <c r="Z954" s="33"/>
      <c r="AA954" s="33"/>
      <c r="AB954" s="33"/>
    </row>
    <row r="955">
      <c r="A955" s="33"/>
      <c r="B955" s="33"/>
      <c r="C955" s="33"/>
      <c r="D955" s="33"/>
      <c r="E955" s="33"/>
      <c r="F955" s="33"/>
      <c r="G955" s="33"/>
      <c r="H955" s="33"/>
      <c r="I955" s="33"/>
      <c r="J955" s="33"/>
      <c r="K955" s="33"/>
      <c r="L955" s="33"/>
      <c r="M955" s="33"/>
      <c r="N955" s="563"/>
      <c r="O955" s="33"/>
      <c r="P955" s="33"/>
      <c r="Q955" s="33"/>
      <c r="R955" s="33"/>
      <c r="S955" s="33"/>
      <c r="T955" s="33"/>
      <c r="U955" s="33"/>
      <c r="V955" s="33"/>
      <c r="W955" s="33"/>
      <c r="X955" s="33"/>
      <c r="Y955" s="33"/>
      <c r="Z955" s="33"/>
      <c r="AA955" s="33"/>
      <c r="AB955" s="33"/>
    </row>
    <row r="956">
      <c r="A956" s="33"/>
      <c r="B956" s="33"/>
      <c r="C956" s="33"/>
      <c r="D956" s="33"/>
      <c r="E956" s="33"/>
      <c r="F956" s="33"/>
      <c r="G956" s="33"/>
      <c r="H956" s="33"/>
      <c r="I956" s="33"/>
      <c r="J956" s="33"/>
      <c r="K956" s="33"/>
      <c r="L956" s="33"/>
      <c r="M956" s="33"/>
      <c r="N956" s="563"/>
      <c r="O956" s="33"/>
      <c r="P956" s="33"/>
      <c r="Q956" s="33"/>
      <c r="R956" s="33"/>
      <c r="S956" s="33"/>
      <c r="T956" s="33"/>
      <c r="U956" s="33"/>
      <c r="V956" s="33"/>
      <c r="W956" s="33"/>
      <c r="X956" s="33"/>
      <c r="Y956" s="33"/>
      <c r="Z956" s="33"/>
      <c r="AA956" s="33"/>
      <c r="AB956" s="33"/>
    </row>
    <row r="957">
      <c r="A957" s="33"/>
      <c r="B957" s="33"/>
      <c r="C957" s="33"/>
      <c r="D957" s="33"/>
      <c r="E957" s="33"/>
      <c r="F957" s="33"/>
      <c r="G957" s="33"/>
      <c r="H957" s="33"/>
      <c r="I957" s="33"/>
      <c r="J957" s="33"/>
      <c r="K957" s="33"/>
      <c r="L957" s="33"/>
      <c r="M957" s="33"/>
      <c r="N957" s="563"/>
      <c r="O957" s="33"/>
      <c r="P957" s="33"/>
      <c r="Q957" s="33"/>
      <c r="R957" s="33"/>
      <c r="S957" s="33"/>
      <c r="T957" s="33"/>
      <c r="U957" s="33"/>
      <c r="V957" s="33"/>
      <c r="W957" s="33"/>
      <c r="X957" s="33"/>
      <c r="Y957" s="33"/>
      <c r="Z957" s="33"/>
      <c r="AA957" s="33"/>
      <c r="AB957" s="33"/>
    </row>
    <row r="958">
      <c r="A958" s="33"/>
      <c r="B958" s="33"/>
      <c r="C958" s="33"/>
      <c r="D958" s="33"/>
      <c r="E958" s="33"/>
      <c r="F958" s="33"/>
      <c r="G958" s="33"/>
      <c r="H958" s="33"/>
      <c r="I958" s="33"/>
      <c r="J958" s="33"/>
      <c r="K958" s="33"/>
      <c r="L958" s="33"/>
      <c r="M958" s="33"/>
      <c r="N958" s="563"/>
      <c r="O958" s="33"/>
      <c r="P958" s="33"/>
      <c r="Q958" s="33"/>
      <c r="R958" s="33"/>
      <c r="S958" s="33"/>
      <c r="T958" s="33"/>
      <c r="U958" s="33"/>
      <c r="V958" s="33"/>
      <c r="W958" s="33"/>
      <c r="X958" s="33"/>
      <c r="Y958" s="33"/>
      <c r="Z958" s="33"/>
      <c r="AA958" s="33"/>
      <c r="AB958" s="33"/>
    </row>
    <row r="959">
      <c r="A959" s="33"/>
      <c r="B959" s="33"/>
      <c r="C959" s="33"/>
      <c r="D959" s="33"/>
      <c r="E959" s="33"/>
      <c r="F959" s="33"/>
      <c r="G959" s="33"/>
      <c r="H959" s="33"/>
      <c r="I959" s="33"/>
      <c r="J959" s="33"/>
      <c r="K959" s="33"/>
      <c r="L959" s="33"/>
      <c r="M959" s="33"/>
      <c r="N959" s="563"/>
      <c r="O959" s="33"/>
      <c r="P959" s="33"/>
      <c r="Q959" s="33"/>
      <c r="R959" s="33"/>
      <c r="S959" s="33"/>
      <c r="T959" s="33"/>
      <c r="U959" s="33"/>
      <c r="V959" s="33"/>
      <c r="W959" s="33"/>
      <c r="X959" s="33"/>
      <c r="Y959" s="33"/>
      <c r="Z959" s="33"/>
      <c r="AA959" s="33"/>
      <c r="AB959" s="33"/>
    </row>
    <row r="960">
      <c r="A960" s="33"/>
      <c r="B960" s="33"/>
      <c r="C960" s="33"/>
      <c r="D960" s="33"/>
      <c r="E960" s="33"/>
      <c r="F960" s="33"/>
      <c r="G960" s="33"/>
      <c r="H960" s="33"/>
      <c r="I960" s="33"/>
      <c r="J960" s="33"/>
      <c r="K960" s="33"/>
      <c r="L960" s="33"/>
      <c r="M960" s="33"/>
      <c r="N960" s="563"/>
      <c r="O960" s="33"/>
      <c r="P960" s="33"/>
      <c r="Q960" s="33"/>
      <c r="R960" s="33"/>
      <c r="S960" s="33"/>
      <c r="T960" s="33"/>
      <c r="U960" s="33"/>
      <c r="V960" s="33"/>
      <c r="W960" s="33"/>
      <c r="X960" s="33"/>
      <c r="Y960" s="33"/>
      <c r="Z960" s="33"/>
      <c r="AA960" s="33"/>
      <c r="AB960" s="33"/>
    </row>
    <row r="961">
      <c r="A961" s="33"/>
      <c r="B961" s="33"/>
      <c r="C961" s="33"/>
      <c r="D961" s="33"/>
      <c r="E961" s="33"/>
      <c r="F961" s="33"/>
      <c r="G961" s="33"/>
      <c r="H961" s="33"/>
      <c r="I961" s="33"/>
      <c r="J961" s="33"/>
      <c r="K961" s="33"/>
      <c r="L961" s="33"/>
      <c r="M961" s="33"/>
      <c r="N961" s="563"/>
      <c r="O961" s="33"/>
      <c r="P961" s="33"/>
      <c r="Q961" s="33"/>
      <c r="R961" s="33"/>
      <c r="S961" s="33"/>
      <c r="T961" s="33"/>
      <c r="U961" s="33"/>
      <c r="V961" s="33"/>
      <c r="W961" s="33"/>
      <c r="X961" s="33"/>
      <c r="Y961" s="33"/>
      <c r="Z961" s="33"/>
      <c r="AA961" s="33"/>
      <c r="AB961" s="33"/>
    </row>
    <row r="962">
      <c r="A962" s="33"/>
      <c r="B962" s="33"/>
      <c r="C962" s="33"/>
      <c r="D962" s="33"/>
      <c r="E962" s="33"/>
      <c r="F962" s="33"/>
      <c r="G962" s="33"/>
      <c r="H962" s="33"/>
      <c r="I962" s="33"/>
      <c r="J962" s="33"/>
      <c r="K962" s="33"/>
      <c r="L962" s="33"/>
      <c r="M962" s="33"/>
      <c r="N962" s="563"/>
      <c r="O962" s="33"/>
      <c r="P962" s="33"/>
      <c r="Q962" s="33"/>
      <c r="R962" s="33"/>
      <c r="S962" s="33"/>
      <c r="T962" s="33"/>
      <c r="U962" s="33"/>
      <c r="V962" s="33"/>
      <c r="W962" s="33"/>
      <c r="X962" s="33"/>
      <c r="Y962" s="33"/>
      <c r="Z962" s="33"/>
      <c r="AA962" s="33"/>
      <c r="AB962" s="33"/>
    </row>
    <row r="963">
      <c r="A963" s="33"/>
      <c r="B963" s="33"/>
      <c r="C963" s="33"/>
      <c r="D963" s="33"/>
      <c r="E963" s="33"/>
      <c r="F963" s="33"/>
      <c r="G963" s="33"/>
      <c r="H963" s="33"/>
      <c r="I963" s="33"/>
      <c r="J963" s="33"/>
      <c r="K963" s="33"/>
      <c r="L963" s="33"/>
      <c r="M963" s="33"/>
      <c r="N963" s="563"/>
      <c r="O963" s="33"/>
      <c r="P963" s="33"/>
      <c r="Q963" s="33"/>
      <c r="R963" s="33"/>
      <c r="S963" s="33"/>
      <c r="T963" s="33"/>
      <c r="U963" s="33"/>
      <c r="V963" s="33"/>
      <c r="W963" s="33"/>
      <c r="X963" s="33"/>
      <c r="Y963" s="33"/>
      <c r="Z963" s="33"/>
      <c r="AA963" s="33"/>
      <c r="AB963" s="33"/>
    </row>
    <row r="964">
      <c r="A964" s="33"/>
      <c r="B964" s="33"/>
      <c r="C964" s="33"/>
      <c r="D964" s="33"/>
      <c r="E964" s="33"/>
      <c r="F964" s="33"/>
      <c r="G964" s="33"/>
      <c r="H964" s="33"/>
      <c r="I964" s="33"/>
      <c r="J964" s="33"/>
      <c r="K964" s="33"/>
      <c r="L964" s="33"/>
      <c r="M964" s="33"/>
      <c r="N964" s="563"/>
      <c r="O964" s="33"/>
      <c r="P964" s="33"/>
      <c r="Q964" s="33"/>
      <c r="R964" s="33"/>
      <c r="S964" s="33"/>
      <c r="T964" s="33"/>
      <c r="U964" s="33"/>
      <c r="V964" s="33"/>
      <c r="W964" s="33"/>
      <c r="X964" s="33"/>
      <c r="Y964" s="33"/>
      <c r="Z964" s="33"/>
      <c r="AA964" s="33"/>
      <c r="AB964" s="33"/>
    </row>
    <row r="965">
      <c r="A965" s="33"/>
      <c r="B965" s="33"/>
      <c r="C965" s="33"/>
      <c r="D965" s="33"/>
      <c r="E965" s="33"/>
      <c r="F965" s="33"/>
      <c r="G965" s="33"/>
      <c r="H965" s="33"/>
      <c r="I965" s="33"/>
      <c r="J965" s="33"/>
      <c r="K965" s="33"/>
      <c r="L965" s="33"/>
      <c r="M965" s="33"/>
      <c r="N965" s="563"/>
      <c r="O965" s="33"/>
      <c r="P965" s="33"/>
      <c r="Q965" s="33"/>
      <c r="R965" s="33"/>
      <c r="S965" s="33"/>
      <c r="T965" s="33"/>
      <c r="U965" s="33"/>
      <c r="V965" s="33"/>
      <c r="W965" s="33"/>
      <c r="X965" s="33"/>
      <c r="Y965" s="33"/>
      <c r="Z965" s="33"/>
      <c r="AA965" s="33"/>
      <c r="AB965" s="33"/>
    </row>
    <row r="966">
      <c r="A966" s="33"/>
      <c r="B966" s="33"/>
      <c r="C966" s="33"/>
      <c r="D966" s="33"/>
      <c r="E966" s="33"/>
      <c r="F966" s="33"/>
      <c r="G966" s="33"/>
      <c r="H966" s="33"/>
      <c r="I966" s="33"/>
      <c r="J966" s="33"/>
      <c r="K966" s="33"/>
      <c r="L966" s="33"/>
      <c r="M966" s="33"/>
      <c r="N966" s="563"/>
      <c r="O966" s="33"/>
      <c r="P966" s="33"/>
      <c r="Q966" s="33"/>
      <c r="R966" s="33"/>
      <c r="S966" s="33"/>
      <c r="T966" s="33"/>
      <c r="U966" s="33"/>
      <c r="V966" s="33"/>
      <c r="W966" s="33"/>
      <c r="X966" s="33"/>
      <c r="Y966" s="33"/>
      <c r="Z966" s="33"/>
      <c r="AA966" s="33"/>
      <c r="AB966" s="33"/>
    </row>
    <row r="967">
      <c r="A967" s="33"/>
      <c r="B967" s="33"/>
      <c r="C967" s="33"/>
      <c r="D967" s="33"/>
      <c r="E967" s="33"/>
      <c r="F967" s="33"/>
      <c r="G967" s="33"/>
      <c r="H967" s="33"/>
      <c r="I967" s="33"/>
      <c r="J967" s="33"/>
      <c r="K967" s="33"/>
      <c r="L967" s="33"/>
      <c r="M967" s="33"/>
      <c r="N967" s="563"/>
      <c r="O967" s="33"/>
      <c r="P967" s="33"/>
      <c r="Q967" s="33"/>
      <c r="R967" s="33"/>
      <c r="S967" s="33"/>
      <c r="T967" s="33"/>
      <c r="U967" s="33"/>
      <c r="V967" s="33"/>
      <c r="W967" s="33"/>
      <c r="X967" s="33"/>
      <c r="Y967" s="33"/>
      <c r="Z967" s="33"/>
      <c r="AA967" s="33"/>
      <c r="AB967" s="33"/>
    </row>
    <row r="968">
      <c r="A968" s="33"/>
      <c r="B968" s="33"/>
      <c r="C968" s="33"/>
      <c r="D968" s="33"/>
      <c r="E968" s="33"/>
      <c r="F968" s="33"/>
      <c r="G968" s="33"/>
      <c r="H968" s="33"/>
      <c r="I968" s="33"/>
      <c r="J968" s="33"/>
      <c r="K968" s="33"/>
      <c r="L968" s="33"/>
      <c r="M968" s="33"/>
      <c r="N968" s="563"/>
      <c r="O968" s="33"/>
      <c r="P968" s="33"/>
      <c r="Q968" s="33"/>
      <c r="R968" s="33"/>
      <c r="S968" s="33"/>
      <c r="T968" s="33"/>
      <c r="U968" s="33"/>
      <c r="V968" s="33"/>
      <c r="W968" s="33"/>
      <c r="X968" s="33"/>
      <c r="Y968" s="33"/>
      <c r="Z968" s="33"/>
      <c r="AA968" s="33"/>
      <c r="AB968" s="33"/>
    </row>
    <row r="969">
      <c r="A969" s="33"/>
      <c r="B969" s="33"/>
      <c r="C969" s="33"/>
      <c r="D969" s="33"/>
      <c r="E969" s="33"/>
      <c r="F969" s="33"/>
      <c r="G969" s="33"/>
      <c r="H969" s="33"/>
      <c r="I969" s="33"/>
      <c r="J969" s="33"/>
      <c r="K969" s="33"/>
      <c r="L969" s="33"/>
      <c r="M969" s="33"/>
      <c r="N969" s="563"/>
      <c r="O969" s="33"/>
      <c r="P969" s="33"/>
      <c r="Q969" s="33"/>
      <c r="R969" s="33"/>
      <c r="S969" s="33"/>
      <c r="T969" s="33"/>
      <c r="U969" s="33"/>
      <c r="V969" s="33"/>
      <c r="W969" s="33"/>
      <c r="X969" s="33"/>
      <c r="Y969" s="33"/>
      <c r="Z969" s="33"/>
      <c r="AA969" s="33"/>
      <c r="AB969" s="33"/>
    </row>
    <row r="970">
      <c r="A970" s="33"/>
      <c r="B970" s="33"/>
      <c r="C970" s="33"/>
      <c r="D970" s="33"/>
      <c r="E970" s="33"/>
      <c r="F970" s="33"/>
      <c r="G970" s="33"/>
      <c r="H970" s="33"/>
      <c r="I970" s="33"/>
      <c r="J970" s="33"/>
      <c r="K970" s="33"/>
      <c r="L970" s="33"/>
      <c r="M970" s="33"/>
      <c r="N970" s="563"/>
      <c r="O970" s="33"/>
      <c r="P970" s="33"/>
      <c r="Q970" s="33"/>
      <c r="R970" s="33"/>
      <c r="S970" s="33"/>
      <c r="T970" s="33"/>
      <c r="U970" s="33"/>
      <c r="V970" s="33"/>
      <c r="W970" s="33"/>
      <c r="X970" s="33"/>
      <c r="Y970" s="33"/>
      <c r="Z970" s="33"/>
      <c r="AA970" s="33"/>
      <c r="AB970" s="33"/>
    </row>
    <row r="971">
      <c r="A971" s="33"/>
      <c r="B971" s="33"/>
      <c r="C971" s="33"/>
      <c r="D971" s="33"/>
      <c r="E971" s="33"/>
      <c r="F971" s="33"/>
      <c r="G971" s="33"/>
      <c r="H971" s="33"/>
      <c r="I971" s="33"/>
      <c r="J971" s="33"/>
      <c r="K971" s="33"/>
      <c r="L971" s="33"/>
      <c r="M971" s="33"/>
      <c r="N971" s="563"/>
      <c r="O971" s="33"/>
      <c r="P971" s="33"/>
      <c r="Q971" s="33"/>
      <c r="R971" s="33"/>
      <c r="S971" s="33"/>
      <c r="T971" s="33"/>
      <c r="U971" s="33"/>
      <c r="V971" s="33"/>
      <c r="W971" s="33"/>
      <c r="X971" s="33"/>
      <c r="Y971" s="33"/>
      <c r="Z971" s="33"/>
      <c r="AA971" s="33"/>
      <c r="AB971" s="33"/>
    </row>
    <row r="972">
      <c r="A972" s="33"/>
      <c r="B972" s="33"/>
      <c r="C972" s="33"/>
      <c r="D972" s="33"/>
      <c r="E972" s="33"/>
      <c r="F972" s="33"/>
      <c r="G972" s="33"/>
      <c r="H972" s="33"/>
      <c r="I972" s="33"/>
      <c r="J972" s="33"/>
      <c r="K972" s="33"/>
      <c r="L972" s="33"/>
      <c r="M972" s="33"/>
      <c r="N972" s="563"/>
      <c r="O972" s="33"/>
      <c r="P972" s="33"/>
      <c r="Q972" s="33"/>
      <c r="R972" s="33"/>
      <c r="S972" s="33"/>
      <c r="T972" s="33"/>
      <c r="U972" s="33"/>
      <c r="V972" s="33"/>
      <c r="W972" s="33"/>
      <c r="X972" s="33"/>
      <c r="Y972" s="33"/>
      <c r="Z972" s="33"/>
      <c r="AA972" s="33"/>
      <c r="AB972" s="33"/>
    </row>
    <row r="973">
      <c r="A973" s="33"/>
      <c r="B973" s="33"/>
      <c r="C973" s="33"/>
      <c r="D973" s="33"/>
      <c r="E973" s="33"/>
      <c r="F973" s="33"/>
      <c r="G973" s="33"/>
      <c r="H973" s="33"/>
      <c r="I973" s="33"/>
      <c r="J973" s="33"/>
      <c r="K973" s="33"/>
      <c r="L973" s="33"/>
      <c r="M973" s="33"/>
      <c r="N973" s="563"/>
      <c r="O973" s="33"/>
      <c r="P973" s="33"/>
      <c r="Q973" s="33"/>
      <c r="R973" s="33"/>
      <c r="S973" s="33"/>
      <c r="T973" s="33"/>
      <c r="U973" s="33"/>
      <c r="V973" s="33"/>
      <c r="W973" s="33"/>
      <c r="X973" s="33"/>
      <c r="Y973" s="33"/>
      <c r="Z973" s="33"/>
      <c r="AA973" s="33"/>
      <c r="AB973" s="33"/>
    </row>
    <row r="974">
      <c r="A974" s="33"/>
      <c r="B974" s="33"/>
      <c r="C974" s="33"/>
      <c r="D974" s="33"/>
      <c r="E974" s="33"/>
      <c r="F974" s="33"/>
      <c r="G974" s="33"/>
      <c r="H974" s="33"/>
      <c r="I974" s="33"/>
      <c r="J974" s="33"/>
      <c r="K974" s="33"/>
      <c r="L974" s="33"/>
      <c r="M974" s="33"/>
      <c r="N974" s="563"/>
      <c r="O974" s="33"/>
      <c r="P974" s="33"/>
      <c r="Q974" s="33"/>
      <c r="R974" s="33"/>
      <c r="S974" s="33"/>
      <c r="T974" s="33"/>
      <c r="U974" s="33"/>
      <c r="V974" s="33"/>
      <c r="W974" s="33"/>
      <c r="X974" s="33"/>
      <c r="Y974" s="33"/>
      <c r="Z974" s="33"/>
      <c r="AA974" s="33"/>
      <c r="AB974" s="33"/>
    </row>
    <row r="975">
      <c r="A975" s="33"/>
      <c r="B975" s="33"/>
      <c r="C975" s="33"/>
      <c r="D975" s="33"/>
      <c r="E975" s="33"/>
      <c r="F975" s="33"/>
      <c r="G975" s="33"/>
      <c r="H975" s="33"/>
      <c r="I975" s="33"/>
      <c r="J975" s="33"/>
      <c r="K975" s="33"/>
      <c r="L975" s="33"/>
      <c r="M975" s="33"/>
      <c r="N975" s="563"/>
      <c r="O975" s="33"/>
      <c r="P975" s="33"/>
      <c r="Q975" s="33"/>
      <c r="R975" s="33"/>
      <c r="S975" s="33"/>
      <c r="T975" s="33"/>
      <c r="U975" s="33"/>
      <c r="V975" s="33"/>
      <c r="W975" s="33"/>
      <c r="X975" s="33"/>
      <c r="Y975" s="33"/>
      <c r="Z975" s="33"/>
      <c r="AA975" s="33"/>
      <c r="AB975" s="33"/>
    </row>
    <row r="976">
      <c r="A976" s="33"/>
      <c r="B976" s="33"/>
      <c r="C976" s="33"/>
      <c r="D976" s="33"/>
      <c r="E976" s="33"/>
      <c r="F976" s="33"/>
      <c r="G976" s="33"/>
      <c r="H976" s="33"/>
      <c r="I976" s="33"/>
      <c r="J976" s="33"/>
      <c r="K976" s="33"/>
      <c r="L976" s="33"/>
      <c r="M976" s="33"/>
      <c r="N976" s="563"/>
      <c r="O976" s="33"/>
      <c r="P976" s="33"/>
      <c r="Q976" s="33"/>
      <c r="R976" s="33"/>
      <c r="S976" s="33"/>
      <c r="T976" s="33"/>
      <c r="U976" s="33"/>
      <c r="V976" s="33"/>
      <c r="W976" s="33"/>
      <c r="X976" s="33"/>
      <c r="Y976" s="33"/>
      <c r="Z976" s="33"/>
      <c r="AA976" s="33"/>
      <c r="AB976" s="33"/>
    </row>
    <row r="977">
      <c r="A977" s="33"/>
      <c r="B977" s="33"/>
      <c r="C977" s="33"/>
      <c r="D977" s="33"/>
      <c r="E977" s="33"/>
      <c r="F977" s="33"/>
      <c r="G977" s="33"/>
      <c r="H977" s="33"/>
      <c r="I977" s="33"/>
      <c r="J977" s="33"/>
      <c r="K977" s="33"/>
      <c r="L977" s="33"/>
      <c r="M977" s="33"/>
      <c r="N977" s="563"/>
      <c r="O977" s="33"/>
      <c r="P977" s="33"/>
      <c r="Q977" s="33"/>
      <c r="R977" s="33"/>
      <c r="S977" s="33"/>
      <c r="T977" s="33"/>
      <c r="U977" s="33"/>
      <c r="V977" s="33"/>
      <c r="W977" s="33"/>
      <c r="X977" s="33"/>
      <c r="Y977" s="33"/>
      <c r="Z977" s="33"/>
      <c r="AA977" s="33"/>
      <c r="AB977" s="33"/>
    </row>
    <row r="978">
      <c r="A978" s="33"/>
      <c r="B978" s="33"/>
      <c r="C978" s="33"/>
      <c r="D978" s="33"/>
      <c r="E978" s="33"/>
      <c r="F978" s="33"/>
      <c r="G978" s="33"/>
      <c r="H978" s="33"/>
      <c r="I978" s="33"/>
      <c r="J978" s="33"/>
      <c r="K978" s="33"/>
      <c r="L978" s="33"/>
      <c r="M978" s="33"/>
      <c r="N978" s="563"/>
      <c r="O978" s="33"/>
      <c r="P978" s="33"/>
      <c r="Q978" s="33"/>
      <c r="R978" s="33"/>
      <c r="S978" s="33"/>
      <c r="T978" s="33"/>
      <c r="U978" s="33"/>
      <c r="V978" s="33"/>
      <c r="W978" s="33"/>
      <c r="X978" s="33"/>
      <c r="Y978" s="33"/>
      <c r="Z978" s="33"/>
      <c r="AA978" s="33"/>
      <c r="AB978" s="33"/>
    </row>
    <row r="979">
      <c r="A979" s="33"/>
      <c r="B979" s="33"/>
      <c r="C979" s="33"/>
      <c r="D979" s="33"/>
      <c r="E979" s="33"/>
      <c r="F979" s="33"/>
      <c r="G979" s="33"/>
      <c r="H979" s="33"/>
      <c r="I979" s="33"/>
      <c r="J979" s="33"/>
      <c r="K979" s="33"/>
      <c r="L979" s="33"/>
      <c r="M979" s="33"/>
      <c r="N979" s="563"/>
      <c r="O979" s="33"/>
      <c r="P979" s="33"/>
      <c r="Q979" s="33"/>
      <c r="R979" s="33"/>
      <c r="S979" s="33"/>
      <c r="T979" s="33"/>
      <c r="U979" s="33"/>
      <c r="V979" s="33"/>
      <c r="W979" s="33"/>
      <c r="X979" s="33"/>
      <c r="Y979" s="33"/>
      <c r="Z979" s="33"/>
      <c r="AA979" s="33"/>
      <c r="AB979" s="33"/>
    </row>
    <row r="980">
      <c r="A980" s="33"/>
      <c r="B980" s="33"/>
      <c r="C980" s="33"/>
      <c r="D980" s="33"/>
      <c r="E980" s="33"/>
      <c r="F980" s="33"/>
      <c r="G980" s="33"/>
      <c r="H980" s="33"/>
      <c r="I980" s="33"/>
      <c r="J980" s="33"/>
      <c r="K980" s="33"/>
      <c r="L980" s="33"/>
      <c r="M980" s="33"/>
      <c r="N980" s="563"/>
      <c r="O980" s="33"/>
      <c r="P980" s="33"/>
      <c r="Q980" s="33"/>
      <c r="R980" s="33"/>
      <c r="S980" s="33"/>
      <c r="T980" s="33"/>
      <c r="U980" s="33"/>
      <c r="V980" s="33"/>
      <c r="W980" s="33"/>
      <c r="X980" s="33"/>
      <c r="Y980" s="33"/>
      <c r="Z980" s="33"/>
      <c r="AA980" s="33"/>
      <c r="AB980" s="33"/>
    </row>
    <row r="981">
      <c r="A981" s="33"/>
      <c r="B981" s="33"/>
      <c r="C981" s="33"/>
      <c r="D981" s="33"/>
      <c r="E981" s="33"/>
      <c r="F981" s="33"/>
      <c r="G981" s="33"/>
      <c r="H981" s="33"/>
      <c r="I981" s="33"/>
      <c r="J981" s="33"/>
      <c r="K981" s="33"/>
      <c r="L981" s="33"/>
      <c r="M981" s="33"/>
      <c r="N981" s="563"/>
      <c r="O981" s="33"/>
      <c r="P981" s="33"/>
      <c r="Q981" s="33"/>
      <c r="R981" s="33"/>
      <c r="S981" s="33"/>
      <c r="T981" s="33"/>
      <c r="U981" s="33"/>
      <c r="V981" s="33"/>
      <c r="W981" s="33"/>
      <c r="X981" s="33"/>
      <c r="Y981" s="33"/>
      <c r="Z981" s="33"/>
      <c r="AA981" s="33"/>
      <c r="AB981" s="33"/>
    </row>
    <row r="982">
      <c r="A982" s="33"/>
      <c r="B982" s="33"/>
      <c r="C982" s="33"/>
      <c r="D982" s="33"/>
      <c r="E982" s="33"/>
      <c r="F982" s="33"/>
      <c r="G982" s="33"/>
      <c r="H982" s="33"/>
      <c r="I982" s="33"/>
      <c r="J982" s="33"/>
      <c r="K982" s="33"/>
      <c r="L982" s="33"/>
      <c r="M982" s="33"/>
      <c r="N982" s="563"/>
      <c r="O982" s="33"/>
      <c r="P982" s="33"/>
      <c r="Q982" s="33"/>
      <c r="R982" s="33"/>
      <c r="S982" s="33"/>
      <c r="T982" s="33"/>
      <c r="U982" s="33"/>
      <c r="V982" s="33"/>
      <c r="W982" s="33"/>
      <c r="X982" s="33"/>
      <c r="Y982" s="33"/>
      <c r="Z982" s="33"/>
      <c r="AA982" s="33"/>
      <c r="AB982" s="33"/>
    </row>
    <row r="983">
      <c r="A983" s="33"/>
      <c r="B983" s="33"/>
      <c r="C983" s="33"/>
      <c r="D983" s="33"/>
      <c r="E983" s="33"/>
      <c r="F983" s="33"/>
      <c r="G983" s="33"/>
      <c r="H983" s="33"/>
      <c r="I983" s="33"/>
      <c r="J983" s="33"/>
      <c r="K983" s="33"/>
      <c r="L983" s="33"/>
      <c r="M983" s="33"/>
      <c r="N983" s="563"/>
      <c r="O983" s="33"/>
      <c r="P983" s="33"/>
      <c r="Q983" s="33"/>
      <c r="R983" s="33"/>
      <c r="S983" s="33"/>
      <c r="T983" s="33"/>
      <c r="U983" s="33"/>
      <c r="V983" s="33"/>
      <c r="W983" s="33"/>
      <c r="X983" s="33"/>
      <c r="Y983" s="33"/>
      <c r="Z983" s="33"/>
      <c r="AA983" s="33"/>
      <c r="AB983" s="33"/>
    </row>
    <row r="984">
      <c r="A984" s="33"/>
      <c r="B984" s="33"/>
      <c r="C984" s="33"/>
      <c r="D984" s="33"/>
      <c r="E984" s="33"/>
      <c r="F984" s="33"/>
      <c r="G984" s="33"/>
      <c r="H984" s="33"/>
      <c r="I984" s="33"/>
      <c r="J984" s="33"/>
      <c r="K984" s="33"/>
      <c r="L984" s="33"/>
      <c r="M984" s="33"/>
      <c r="N984" s="563"/>
      <c r="O984" s="33"/>
      <c r="P984" s="33"/>
      <c r="Q984" s="33"/>
      <c r="R984" s="33"/>
      <c r="S984" s="33"/>
      <c r="T984" s="33"/>
      <c r="U984" s="33"/>
      <c r="V984" s="33"/>
      <c r="W984" s="33"/>
      <c r="X984" s="33"/>
      <c r="Y984" s="33"/>
      <c r="Z984" s="33"/>
      <c r="AA984" s="33"/>
      <c r="AB984" s="33"/>
    </row>
    <row r="985">
      <c r="A985" s="33"/>
      <c r="B985" s="33"/>
      <c r="C985" s="33"/>
      <c r="D985" s="33"/>
      <c r="E985" s="33"/>
      <c r="F985" s="33"/>
      <c r="G985" s="33"/>
      <c r="H985" s="33"/>
      <c r="I985" s="33"/>
      <c r="J985" s="33"/>
      <c r="K985" s="33"/>
      <c r="L985" s="33"/>
      <c r="M985" s="33"/>
      <c r="N985" s="563"/>
      <c r="O985" s="33"/>
      <c r="P985" s="33"/>
      <c r="Q985" s="33"/>
      <c r="R985" s="33"/>
      <c r="S985" s="33"/>
      <c r="T985" s="33"/>
      <c r="U985" s="33"/>
      <c r="V985" s="33"/>
      <c r="W985" s="33"/>
      <c r="X985" s="33"/>
      <c r="Y985" s="33"/>
      <c r="Z985" s="33"/>
      <c r="AA985" s="33"/>
      <c r="AB985" s="33"/>
    </row>
    <row r="986">
      <c r="A986" s="33"/>
      <c r="B986" s="33"/>
      <c r="C986" s="33"/>
      <c r="D986" s="33"/>
      <c r="E986" s="33"/>
      <c r="F986" s="33"/>
      <c r="G986" s="33"/>
      <c r="H986" s="33"/>
      <c r="I986" s="33"/>
      <c r="J986" s="33"/>
      <c r="K986" s="33"/>
      <c r="L986" s="33"/>
      <c r="M986" s="33"/>
      <c r="N986" s="563"/>
      <c r="O986" s="33"/>
      <c r="P986" s="33"/>
      <c r="Q986" s="33"/>
      <c r="R986" s="33"/>
      <c r="S986" s="33"/>
      <c r="T986" s="33"/>
      <c r="U986" s="33"/>
      <c r="V986" s="33"/>
      <c r="W986" s="33"/>
      <c r="X986" s="33"/>
      <c r="Y986" s="33"/>
      <c r="Z986" s="33"/>
      <c r="AA986" s="33"/>
      <c r="AB986" s="33"/>
    </row>
    <row r="987">
      <c r="A987" s="33"/>
      <c r="B987" s="33"/>
      <c r="C987" s="33"/>
      <c r="D987" s="33"/>
      <c r="E987" s="33"/>
      <c r="F987" s="33"/>
      <c r="G987" s="33"/>
      <c r="H987" s="33"/>
      <c r="I987" s="33"/>
      <c r="J987" s="33"/>
      <c r="K987" s="33"/>
      <c r="L987" s="33"/>
      <c r="M987" s="33"/>
      <c r="N987" s="563"/>
      <c r="O987" s="33"/>
      <c r="P987" s="33"/>
      <c r="Q987" s="33"/>
      <c r="R987" s="33"/>
      <c r="S987" s="33"/>
      <c r="T987" s="33"/>
      <c r="U987" s="33"/>
      <c r="V987" s="33"/>
      <c r="W987" s="33"/>
      <c r="X987" s="33"/>
      <c r="Y987" s="33"/>
      <c r="Z987" s="33"/>
      <c r="AA987" s="33"/>
      <c r="AB987" s="33"/>
    </row>
    <row r="988">
      <c r="A988" s="33"/>
      <c r="B988" s="33"/>
      <c r="C988" s="33"/>
      <c r="D988" s="33"/>
      <c r="E988" s="33"/>
      <c r="F988" s="33"/>
      <c r="G988" s="33"/>
      <c r="H988" s="33"/>
      <c r="I988" s="33"/>
      <c r="J988" s="33"/>
      <c r="K988" s="33"/>
      <c r="L988" s="33"/>
      <c r="M988" s="33"/>
      <c r="N988" s="563"/>
      <c r="O988" s="33"/>
      <c r="P988" s="33"/>
      <c r="Q988" s="33"/>
      <c r="R988" s="33"/>
      <c r="S988" s="33"/>
      <c r="T988" s="33"/>
      <c r="U988" s="33"/>
      <c r="V988" s="33"/>
      <c r="W988" s="33"/>
      <c r="X988" s="33"/>
      <c r="Y988" s="33"/>
      <c r="Z988" s="33"/>
      <c r="AA988" s="33"/>
      <c r="AB988" s="33"/>
    </row>
    <row r="989">
      <c r="A989" s="33"/>
      <c r="B989" s="33"/>
      <c r="C989" s="33"/>
      <c r="D989" s="33"/>
      <c r="E989" s="33"/>
      <c r="F989" s="33"/>
      <c r="G989" s="33"/>
      <c r="H989" s="33"/>
      <c r="I989" s="33"/>
      <c r="J989" s="33"/>
      <c r="K989" s="33"/>
      <c r="L989" s="33"/>
      <c r="M989" s="33"/>
      <c r="N989" s="563"/>
      <c r="O989" s="33"/>
      <c r="P989" s="33"/>
      <c r="Q989" s="33"/>
      <c r="R989" s="33"/>
      <c r="S989" s="33"/>
      <c r="T989" s="33"/>
      <c r="U989" s="33"/>
      <c r="V989" s="33"/>
      <c r="W989" s="33"/>
      <c r="X989" s="33"/>
      <c r="Y989" s="33"/>
      <c r="Z989" s="33"/>
      <c r="AA989" s="33"/>
      <c r="AB989" s="33"/>
    </row>
    <row r="990">
      <c r="A990" s="33"/>
      <c r="B990" s="33"/>
      <c r="C990" s="33"/>
      <c r="D990" s="33"/>
      <c r="E990" s="33"/>
      <c r="F990" s="33"/>
      <c r="G990" s="33"/>
      <c r="H990" s="33"/>
      <c r="I990" s="33"/>
      <c r="J990" s="33"/>
      <c r="K990" s="33"/>
      <c r="L990" s="33"/>
      <c r="M990" s="33"/>
      <c r="N990" s="563"/>
      <c r="O990" s="33"/>
      <c r="P990" s="33"/>
      <c r="Q990" s="33"/>
      <c r="R990" s="33"/>
      <c r="S990" s="33"/>
      <c r="T990" s="33"/>
      <c r="U990" s="33"/>
      <c r="V990" s="33"/>
      <c r="W990" s="33"/>
      <c r="X990" s="33"/>
      <c r="Y990" s="33"/>
      <c r="Z990" s="33"/>
      <c r="AA990" s="33"/>
      <c r="AB990" s="33"/>
    </row>
    <row r="991">
      <c r="A991" s="33"/>
      <c r="B991" s="33"/>
      <c r="C991" s="33"/>
      <c r="D991" s="33"/>
      <c r="E991" s="33"/>
      <c r="F991" s="33"/>
      <c r="G991" s="33"/>
      <c r="H991" s="33"/>
      <c r="I991" s="33"/>
      <c r="J991" s="33"/>
      <c r="K991" s="33"/>
      <c r="L991" s="33"/>
      <c r="M991" s="33"/>
      <c r="N991" s="563"/>
      <c r="O991" s="33"/>
      <c r="P991" s="33"/>
      <c r="Q991" s="33"/>
      <c r="R991" s="33"/>
      <c r="S991" s="33"/>
      <c r="T991" s="33"/>
      <c r="U991" s="33"/>
      <c r="V991" s="33"/>
      <c r="W991" s="33"/>
      <c r="X991" s="33"/>
      <c r="Y991" s="33"/>
      <c r="Z991" s="33"/>
      <c r="AA991" s="33"/>
      <c r="AB991" s="33"/>
    </row>
    <row r="992">
      <c r="A992" s="33"/>
      <c r="B992" s="33"/>
      <c r="C992" s="33"/>
      <c r="D992" s="33"/>
      <c r="E992" s="33"/>
      <c r="F992" s="33"/>
      <c r="G992" s="33"/>
      <c r="H992" s="33"/>
      <c r="I992" s="33"/>
      <c r="J992" s="33"/>
      <c r="K992" s="33"/>
      <c r="L992" s="33"/>
      <c r="M992" s="33"/>
      <c r="N992" s="563"/>
      <c r="O992" s="33"/>
      <c r="P992" s="33"/>
      <c r="Q992" s="33"/>
      <c r="R992" s="33"/>
      <c r="S992" s="33"/>
      <c r="T992" s="33"/>
      <c r="U992" s="33"/>
      <c r="V992" s="33"/>
      <c r="W992" s="33"/>
      <c r="X992" s="33"/>
      <c r="Y992" s="33"/>
      <c r="Z992" s="33"/>
      <c r="AA992" s="33"/>
      <c r="AB992" s="33"/>
    </row>
    <row r="993">
      <c r="A993" s="33"/>
      <c r="B993" s="33"/>
      <c r="C993" s="33"/>
      <c r="D993" s="33"/>
      <c r="E993" s="33"/>
      <c r="F993" s="33"/>
      <c r="G993" s="33"/>
      <c r="H993" s="33"/>
      <c r="I993" s="33"/>
      <c r="J993" s="33"/>
      <c r="K993" s="33"/>
      <c r="L993" s="33"/>
      <c r="M993" s="33"/>
      <c r="N993" s="563"/>
      <c r="O993" s="33"/>
      <c r="P993" s="33"/>
      <c r="Q993" s="33"/>
      <c r="R993" s="33"/>
      <c r="S993" s="33"/>
      <c r="T993" s="33"/>
      <c r="U993" s="33"/>
      <c r="V993" s="33"/>
      <c r="W993" s="33"/>
      <c r="X993" s="33"/>
      <c r="Y993" s="33"/>
      <c r="Z993" s="33"/>
      <c r="AA993" s="33"/>
      <c r="AB993" s="33"/>
    </row>
    <row r="994">
      <c r="A994" s="33"/>
      <c r="B994" s="33"/>
      <c r="C994" s="33"/>
      <c r="D994" s="33"/>
      <c r="E994" s="33"/>
      <c r="F994" s="33"/>
      <c r="G994" s="33"/>
      <c r="H994" s="33"/>
      <c r="I994" s="33"/>
      <c r="J994" s="33"/>
      <c r="K994" s="33"/>
      <c r="L994" s="33"/>
      <c r="M994" s="33"/>
      <c r="N994" s="563"/>
      <c r="O994" s="33"/>
      <c r="P994" s="33"/>
      <c r="Q994" s="33"/>
      <c r="R994" s="33"/>
      <c r="S994" s="33"/>
      <c r="T994" s="33"/>
      <c r="U994" s="33"/>
      <c r="V994" s="33"/>
      <c r="W994" s="33"/>
      <c r="X994" s="33"/>
      <c r="Y994" s="33"/>
      <c r="Z994" s="33"/>
      <c r="AA994" s="33"/>
      <c r="AB994" s="33"/>
    </row>
    <row r="995">
      <c r="A995" s="33"/>
      <c r="B995" s="33"/>
      <c r="C995" s="33"/>
      <c r="D995" s="33"/>
      <c r="E995" s="33"/>
      <c r="F995" s="33"/>
      <c r="G995" s="33"/>
      <c r="H995" s="33"/>
      <c r="I995" s="33"/>
      <c r="J995" s="33"/>
      <c r="K995" s="33"/>
      <c r="L995" s="33"/>
      <c r="M995" s="33"/>
      <c r="N995" s="563"/>
      <c r="O995" s="33"/>
      <c r="P995" s="33"/>
      <c r="Q995" s="33"/>
      <c r="R995" s="33"/>
      <c r="S995" s="33"/>
      <c r="T995" s="33"/>
      <c r="U995" s="33"/>
      <c r="V995" s="33"/>
      <c r="W995" s="33"/>
      <c r="X995" s="33"/>
      <c r="Y995" s="33"/>
      <c r="Z995" s="33"/>
      <c r="AA995" s="33"/>
      <c r="AB995" s="33"/>
    </row>
    <row r="996">
      <c r="A996" s="33"/>
      <c r="B996" s="33"/>
      <c r="C996" s="33"/>
      <c r="D996" s="33"/>
      <c r="E996" s="33"/>
      <c r="F996" s="33"/>
      <c r="G996" s="33"/>
      <c r="H996" s="33"/>
      <c r="I996" s="33"/>
      <c r="J996" s="33"/>
      <c r="K996" s="33"/>
      <c r="L996" s="33"/>
      <c r="M996" s="33"/>
      <c r="N996" s="563"/>
      <c r="O996" s="33"/>
      <c r="P996" s="33"/>
      <c r="Q996" s="33"/>
      <c r="R996" s="33"/>
      <c r="S996" s="33"/>
      <c r="T996" s="33"/>
      <c r="U996" s="33"/>
      <c r="V996" s="33"/>
      <c r="W996" s="33"/>
      <c r="X996" s="33"/>
      <c r="Y996" s="33"/>
      <c r="Z996" s="33"/>
      <c r="AA996" s="33"/>
      <c r="AB996" s="33"/>
    </row>
    <row r="997">
      <c r="A997" s="33"/>
      <c r="B997" s="33"/>
      <c r="C997" s="33"/>
      <c r="D997" s="33"/>
      <c r="E997" s="33"/>
      <c r="F997" s="33"/>
      <c r="G997" s="33"/>
      <c r="H997" s="33"/>
      <c r="I997" s="33"/>
      <c r="J997" s="33"/>
      <c r="K997" s="33"/>
      <c r="L997" s="33"/>
      <c r="M997" s="33"/>
      <c r="N997" s="563"/>
      <c r="O997" s="33"/>
      <c r="P997" s="33"/>
      <c r="Q997" s="33"/>
      <c r="R997" s="33"/>
      <c r="S997" s="33"/>
      <c r="T997" s="33"/>
      <c r="U997" s="33"/>
      <c r="V997" s="33"/>
      <c r="W997" s="33"/>
      <c r="X997" s="33"/>
      <c r="Y997" s="33"/>
      <c r="Z997" s="33"/>
      <c r="AA997" s="33"/>
      <c r="AB997" s="33"/>
    </row>
    <row r="998">
      <c r="A998" s="33"/>
      <c r="B998" s="33"/>
      <c r="C998" s="33"/>
      <c r="D998" s="33"/>
      <c r="E998" s="33"/>
      <c r="F998" s="33"/>
      <c r="G998" s="33"/>
      <c r="H998" s="33"/>
      <c r="I998" s="33"/>
      <c r="J998" s="33"/>
      <c r="K998" s="33"/>
      <c r="L998" s="33"/>
      <c r="M998" s="33"/>
      <c r="N998" s="563"/>
      <c r="O998" s="33"/>
      <c r="P998" s="33"/>
      <c r="Q998" s="33"/>
      <c r="R998" s="33"/>
      <c r="S998" s="33"/>
      <c r="T998" s="33"/>
      <c r="U998" s="33"/>
      <c r="V998" s="33"/>
      <c r="W998" s="33"/>
      <c r="X998" s="33"/>
      <c r="Y998" s="33"/>
      <c r="Z998" s="33"/>
      <c r="AA998" s="33"/>
      <c r="AB998" s="33"/>
    </row>
    <row r="999">
      <c r="A999" s="33"/>
      <c r="B999" s="33"/>
      <c r="C999" s="33"/>
      <c r="D999" s="33"/>
      <c r="E999" s="33"/>
      <c r="F999" s="33"/>
      <c r="G999" s="33"/>
      <c r="H999" s="33"/>
      <c r="I999" s="33"/>
      <c r="J999" s="33"/>
      <c r="K999" s="33"/>
      <c r="L999" s="33"/>
      <c r="M999" s="33"/>
      <c r="N999" s="563"/>
      <c r="O999" s="33"/>
      <c r="P999" s="33"/>
      <c r="Q999" s="33"/>
      <c r="R999" s="33"/>
      <c r="S999" s="33"/>
      <c r="T999" s="33"/>
      <c r="U999" s="33"/>
      <c r="V999" s="33"/>
      <c r="W999" s="33"/>
      <c r="X999" s="33"/>
      <c r="Y999" s="33"/>
      <c r="Z999" s="33"/>
      <c r="AA999" s="33"/>
      <c r="AB999" s="33"/>
    </row>
    <row r="1000">
      <c r="A1000" s="33"/>
      <c r="B1000" s="33"/>
      <c r="C1000" s="33"/>
      <c r="D1000" s="33"/>
      <c r="E1000" s="33"/>
      <c r="F1000" s="33"/>
      <c r="G1000" s="33"/>
      <c r="H1000" s="33"/>
      <c r="I1000" s="33"/>
      <c r="J1000" s="33"/>
      <c r="K1000" s="33"/>
      <c r="L1000" s="33"/>
      <c r="M1000" s="33"/>
      <c r="N1000" s="563"/>
      <c r="O1000" s="33"/>
      <c r="P1000" s="33"/>
      <c r="Q1000" s="33"/>
      <c r="R1000" s="33"/>
      <c r="S1000" s="33"/>
      <c r="T1000" s="33"/>
      <c r="U1000" s="33"/>
      <c r="V1000" s="33"/>
      <c r="W1000" s="33"/>
      <c r="X1000" s="33"/>
      <c r="Y1000" s="33"/>
      <c r="Z1000" s="33"/>
      <c r="AA1000" s="33"/>
      <c r="AB1000" s="33"/>
    </row>
    <row r="1001">
      <c r="A1001" s="33"/>
      <c r="B1001" s="33"/>
      <c r="C1001" s="33"/>
      <c r="D1001" s="33"/>
      <c r="E1001" s="33"/>
      <c r="F1001" s="33"/>
      <c r="G1001" s="33"/>
      <c r="H1001" s="33"/>
      <c r="I1001" s="33"/>
      <c r="J1001" s="33"/>
      <c r="K1001" s="33"/>
      <c r="L1001" s="33"/>
      <c r="M1001" s="33"/>
      <c r="N1001" s="563"/>
      <c r="O1001" s="33"/>
      <c r="P1001" s="33"/>
      <c r="Q1001" s="33"/>
      <c r="R1001" s="33"/>
      <c r="S1001" s="33"/>
      <c r="T1001" s="33"/>
      <c r="U1001" s="33"/>
      <c r="V1001" s="33"/>
      <c r="W1001" s="33"/>
      <c r="X1001" s="33"/>
      <c r="Y1001" s="33"/>
      <c r="Z1001" s="33"/>
      <c r="AA1001" s="33"/>
      <c r="AB1001" s="33"/>
    </row>
    <row r="1002">
      <c r="A1002" s="33"/>
      <c r="B1002" s="33"/>
      <c r="C1002" s="33"/>
      <c r="D1002" s="33"/>
      <c r="E1002" s="33"/>
      <c r="F1002" s="33"/>
      <c r="G1002" s="33"/>
      <c r="H1002" s="33"/>
      <c r="I1002" s="33"/>
      <c r="J1002" s="33"/>
      <c r="K1002" s="33"/>
      <c r="L1002" s="33"/>
      <c r="M1002" s="33"/>
      <c r="N1002" s="563"/>
      <c r="O1002" s="33"/>
      <c r="P1002" s="33"/>
      <c r="Q1002" s="33"/>
      <c r="R1002" s="33"/>
      <c r="S1002" s="33"/>
      <c r="T1002" s="33"/>
      <c r="U1002" s="33"/>
      <c r="V1002" s="33"/>
      <c r="W1002" s="33"/>
      <c r="X1002" s="33"/>
      <c r="Y1002" s="33"/>
      <c r="Z1002" s="33"/>
      <c r="AA1002" s="33"/>
      <c r="AB1002" s="33"/>
    </row>
    <row r="1003">
      <c r="A1003" s="33"/>
      <c r="B1003" s="33"/>
      <c r="C1003" s="33"/>
      <c r="D1003" s="33"/>
      <c r="E1003" s="33"/>
      <c r="F1003" s="33"/>
      <c r="G1003" s="33"/>
      <c r="H1003" s="33"/>
      <c r="I1003" s="33"/>
      <c r="J1003" s="33"/>
      <c r="K1003" s="33"/>
      <c r="L1003" s="33"/>
      <c r="M1003" s="33"/>
      <c r="N1003" s="563"/>
      <c r="O1003" s="33"/>
      <c r="P1003" s="33"/>
      <c r="Q1003" s="33"/>
      <c r="R1003" s="33"/>
      <c r="S1003" s="33"/>
      <c r="T1003" s="33"/>
      <c r="U1003" s="33"/>
      <c r="V1003" s="33"/>
      <c r="W1003" s="33"/>
      <c r="X1003" s="33"/>
      <c r="Y1003" s="33"/>
      <c r="Z1003" s="33"/>
      <c r="AA1003" s="33"/>
      <c r="AB1003" s="33"/>
    </row>
    <row r="1004">
      <c r="A1004" s="33"/>
      <c r="B1004" s="33"/>
      <c r="C1004" s="33"/>
      <c r="D1004" s="33"/>
      <c r="E1004" s="33"/>
      <c r="F1004" s="33"/>
      <c r="G1004" s="33"/>
      <c r="H1004" s="33"/>
      <c r="I1004" s="33"/>
      <c r="J1004" s="33"/>
      <c r="K1004" s="33"/>
      <c r="L1004" s="33"/>
      <c r="M1004" s="33"/>
      <c r="N1004" s="563"/>
      <c r="O1004" s="33"/>
      <c r="P1004" s="33"/>
      <c r="Q1004" s="33"/>
      <c r="R1004" s="33"/>
      <c r="S1004" s="33"/>
      <c r="T1004" s="33"/>
      <c r="U1004" s="33"/>
      <c r="V1004" s="33"/>
      <c r="W1004" s="33"/>
      <c r="X1004" s="33"/>
      <c r="Y1004" s="33"/>
      <c r="Z1004" s="33"/>
      <c r="AA1004" s="33"/>
      <c r="AB1004" s="33"/>
    </row>
    <row r="1005">
      <c r="A1005" s="33"/>
      <c r="B1005" s="33"/>
      <c r="C1005" s="33"/>
      <c r="D1005" s="33"/>
      <c r="E1005" s="33"/>
      <c r="F1005" s="33"/>
      <c r="G1005" s="33"/>
      <c r="H1005" s="33"/>
      <c r="I1005" s="33"/>
      <c r="J1005" s="33"/>
      <c r="K1005" s="33"/>
      <c r="L1005" s="33"/>
      <c r="M1005" s="33"/>
      <c r="N1005" s="563"/>
      <c r="O1005" s="33"/>
      <c r="P1005" s="33"/>
      <c r="Q1005" s="33"/>
      <c r="R1005" s="33"/>
      <c r="S1005" s="33"/>
      <c r="T1005" s="33"/>
      <c r="U1005" s="33"/>
      <c r="V1005" s="33"/>
      <c r="W1005" s="33"/>
      <c r="X1005" s="33"/>
      <c r="Y1005" s="33"/>
      <c r="Z1005" s="33"/>
      <c r="AA1005" s="33"/>
      <c r="AB1005" s="33"/>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 customWidth="1" min="2" max="7" width="14.88"/>
    <col customWidth="1" min="10" max="10" width="21.13"/>
    <col customWidth="1" min="12" max="12" width="17.0"/>
    <col customWidth="1" min="19" max="19" width="27.13"/>
    <col customWidth="1" min="20" max="20" width="64.75"/>
    <col customWidth="1" min="21" max="24" width="15.13"/>
  </cols>
  <sheetData>
    <row r="1">
      <c r="A1" s="57" t="s">
        <v>802</v>
      </c>
      <c r="B1" s="27"/>
      <c r="C1" s="27"/>
      <c r="D1" s="28"/>
      <c r="E1" s="27"/>
      <c r="F1" s="28"/>
      <c r="G1" s="27"/>
      <c r="H1" s="28"/>
      <c r="I1" s="27"/>
      <c r="J1" s="28"/>
      <c r="K1" s="27"/>
      <c r="L1" s="580"/>
      <c r="M1" s="33"/>
      <c r="N1" s="33"/>
      <c r="O1" s="33"/>
      <c r="P1" s="33"/>
      <c r="Q1" s="33"/>
      <c r="R1" s="33"/>
      <c r="S1" s="33"/>
      <c r="T1" s="33"/>
      <c r="U1" s="33"/>
      <c r="V1" s="33"/>
      <c r="W1" s="33"/>
      <c r="X1" s="33"/>
      <c r="Y1" s="33"/>
      <c r="Z1" s="33"/>
      <c r="AA1" s="33"/>
      <c r="AB1" s="33"/>
      <c r="AC1" s="33"/>
      <c r="AD1" s="33"/>
      <c r="AE1" s="33"/>
    </row>
    <row r="2">
      <c r="A2" s="33"/>
      <c r="B2" s="27"/>
      <c r="C2" s="27"/>
      <c r="D2" s="28"/>
      <c r="E2" s="27"/>
      <c r="F2" s="28"/>
      <c r="G2" s="27"/>
      <c r="H2" s="28"/>
      <c r="I2" s="27"/>
      <c r="J2" s="28"/>
      <c r="K2" s="27"/>
      <c r="L2" s="580"/>
      <c r="M2" s="33"/>
      <c r="N2" s="33"/>
      <c r="O2" s="33"/>
      <c r="P2" s="33"/>
      <c r="Q2" s="33"/>
      <c r="R2" s="33"/>
      <c r="S2" s="33"/>
      <c r="T2" s="33"/>
      <c r="U2" s="33"/>
      <c r="V2" s="33"/>
      <c r="W2" s="33"/>
      <c r="X2" s="33"/>
      <c r="Y2" s="33"/>
      <c r="Z2" s="33"/>
      <c r="AA2" s="33"/>
      <c r="AB2" s="33"/>
      <c r="AC2" s="33"/>
      <c r="AD2" s="33"/>
      <c r="AE2" s="33"/>
    </row>
    <row r="3">
      <c r="A3" s="581" t="s">
        <v>803</v>
      </c>
      <c r="B3" s="27"/>
      <c r="C3" s="27"/>
      <c r="D3" s="28"/>
      <c r="E3" s="27"/>
      <c r="F3" s="28"/>
      <c r="G3" s="27"/>
      <c r="H3" s="28"/>
      <c r="I3" s="27"/>
      <c r="J3" s="28"/>
      <c r="K3" s="27"/>
      <c r="L3" s="580"/>
      <c r="M3" s="33"/>
      <c r="N3" s="33"/>
      <c r="O3" s="33"/>
      <c r="P3" s="33"/>
      <c r="Q3" s="33"/>
      <c r="R3" s="33"/>
      <c r="S3" s="33"/>
      <c r="T3" s="33"/>
      <c r="U3" s="33"/>
      <c r="V3" s="33"/>
      <c r="W3" s="33"/>
      <c r="X3" s="33"/>
      <c r="Y3" s="33"/>
      <c r="Z3" s="33"/>
      <c r="AA3" s="33"/>
      <c r="AB3" s="33"/>
      <c r="AC3" s="33"/>
      <c r="AD3" s="33"/>
      <c r="AE3" s="33"/>
    </row>
    <row r="4">
      <c r="A4" s="57" t="s">
        <v>804</v>
      </c>
      <c r="B4" s="27"/>
      <c r="C4" s="27"/>
      <c r="D4" s="28"/>
      <c r="E4" s="27"/>
      <c r="F4" s="28"/>
      <c r="G4" s="27"/>
      <c r="H4" s="28"/>
      <c r="I4" s="27"/>
      <c r="J4" s="28"/>
      <c r="K4" s="27"/>
      <c r="L4" s="580"/>
      <c r="M4" s="33"/>
      <c r="N4" s="33"/>
      <c r="O4" s="33"/>
      <c r="P4" s="33"/>
      <c r="Q4" s="33"/>
      <c r="R4" s="33"/>
      <c r="S4" s="33"/>
      <c r="T4" s="33"/>
      <c r="U4" s="33"/>
      <c r="V4" s="33"/>
      <c r="W4" s="33"/>
      <c r="X4" s="33"/>
      <c r="Y4" s="33"/>
      <c r="Z4" s="33"/>
      <c r="AA4" s="33"/>
      <c r="AB4" s="33"/>
      <c r="AC4" s="33"/>
      <c r="AD4" s="33"/>
      <c r="AE4" s="33"/>
    </row>
    <row r="5">
      <c r="A5" s="33"/>
      <c r="B5" s="27"/>
      <c r="C5" s="27"/>
      <c r="D5" s="28"/>
      <c r="E5" s="27"/>
      <c r="F5" s="28"/>
      <c r="G5" s="27"/>
      <c r="H5" s="28"/>
      <c r="I5" s="27"/>
      <c r="J5" s="28"/>
      <c r="K5" s="27"/>
      <c r="L5" s="580"/>
      <c r="M5" s="33"/>
      <c r="N5" s="33"/>
      <c r="O5" s="33"/>
      <c r="P5" s="33"/>
      <c r="Q5" s="33"/>
      <c r="R5" s="33"/>
      <c r="S5" s="33"/>
      <c r="T5" s="33"/>
      <c r="U5" s="33"/>
      <c r="V5" s="33"/>
      <c r="W5" s="33"/>
      <c r="X5" s="33"/>
      <c r="Y5" s="33"/>
      <c r="Z5" s="33"/>
      <c r="AA5" s="33"/>
      <c r="AB5" s="33"/>
      <c r="AC5" s="33"/>
      <c r="AD5" s="33"/>
      <c r="AE5" s="33"/>
    </row>
    <row r="6">
      <c r="A6" s="35" t="s">
        <v>805</v>
      </c>
      <c r="B6" s="27"/>
      <c r="C6" s="27"/>
      <c r="D6" s="28"/>
      <c r="E6" s="27"/>
      <c r="F6" s="28"/>
      <c r="G6" s="27"/>
      <c r="H6" s="28"/>
      <c r="I6" s="27"/>
      <c r="J6" s="28"/>
      <c r="K6" s="27"/>
      <c r="L6" s="580"/>
      <c r="M6" s="33"/>
      <c r="N6" s="33"/>
      <c r="O6" s="33"/>
      <c r="P6" s="33"/>
      <c r="Q6" s="33"/>
      <c r="R6" s="33"/>
      <c r="S6" s="33"/>
      <c r="T6" s="33"/>
      <c r="U6" s="33"/>
      <c r="V6" s="33"/>
      <c r="W6" s="33"/>
      <c r="X6" s="33"/>
      <c r="Y6" s="33"/>
      <c r="Z6" s="33"/>
      <c r="AA6" s="33"/>
      <c r="AB6" s="33"/>
      <c r="AC6" s="33"/>
      <c r="AD6" s="33"/>
      <c r="AE6" s="33"/>
    </row>
    <row r="7">
      <c r="A7" s="33"/>
      <c r="B7" s="27"/>
      <c r="C7" s="27"/>
      <c r="D7" s="582" t="s">
        <v>806</v>
      </c>
      <c r="E7" s="27"/>
      <c r="F7" s="27"/>
      <c r="G7" s="27"/>
      <c r="H7" s="28"/>
      <c r="I7" s="27"/>
      <c r="J7" s="28"/>
      <c r="K7" s="27"/>
      <c r="L7" s="583"/>
      <c r="M7" s="33"/>
      <c r="N7" s="33"/>
      <c r="O7" s="33"/>
      <c r="P7" s="33"/>
      <c r="Q7" s="33"/>
      <c r="R7" s="33"/>
      <c r="S7" s="33"/>
      <c r="T7" s="33"/>
      <c r="U7" s="33"/>
      <c r="V7" s="33"/>
      <c r="W7" s="33"/>
      <c r="X7" s="33"/>
      <c r="Y7" s="33"/>
      <c r="Z7" s="33"/>
      <c r="AA7" s="33"/>
      <c r="AB7" s="33"/>
      <c r="AC7" s="33"/>
      <c r="AD7" s="33"/>
      <c r="AE7" s="33"/>
    </row>
    <row r="8">
      <c r="A8" s="33"/>
      <c r="B8" s="27"/>
      <c r="C8" s="27"/>
      <c r="D8" s="99">
        <f>E8</f>
        <v>0.18</v>
      </c>
      <c r="E8" s="99">
        <f>'Location Data'!E6</f>
        <v>0.18</v>
      </c>
      <c r="F8" s="99">
        <f>G8</f>
        <v>0.15</v>
      </c>
      <c r="G8" s="99">
        <f>'Location Data'!E10</f>
        <v>0.15</v>
      </c>
      <c r="H8" s="99">
        <f>I8</f>
        <v>0.17</v>
      </c>
      <c r="I8" s="99">
        <f>'Location Data'!E8</f>
        <v>0.17</v>
      </c>
      <c r="J8" s="99">
        <f>K8</f>
        <v>0.18</v>
      </c>
      <c r="K8" s="99">
        <f>'Location Data'!E11</f>
        <v>0.18</v>
      </c>
      <c r="L8" s="583" t="s">
        <v>807</v>
      </c>
      <c r="M8" s="33"/>
      <c r="N8" s="33"/>
      <c r="O8" s="33"/>
      <c r="P8" s="33"/>
      <c r="Q8" s="33"/>
      <c r="R8" s="33"/>
      <c r="S8" s="33"/>
      <c r="T8" s="583" t="s">
        <v>808</v>
      </c>
      <c r="U8" s="33"/>
      <c r="V8" s="33"/>
      <c r="W8" s="33"/>
      <c r="X8" s="33"/>
      <c r="Y8" s="33"/>
      <c r="Z8" s="33"/>
      <c r="AA8" s="33"/>
      <c r="AB8" s="33"/>
      <c r="AC8" s="33"/>
      <c r="AD8" s="33"/>
      <c r="AE8" s="33"/>
    </row>
    <row r="9">
      <c r="A9" s="33"/>
      <c r="B9" s="27"/>
      <c r="C9" s="27"/>
      <c r="D9" s="166" t="s">
        <v>809</v>
      </c>
      <c r="E9" s="27">
        <f>'Location Data'!D6</f>
        <v>3700</v>
      </c>
      <c r="G9" s="27">
        <f>'Location Data'!D10</f>
        <v>14.5</v>
      </c>
      <c r="I9" s="27">
        <f>'Location Data'!D8</f>
        <v>63.25</v>
      </c>
      <c r="K9" s="27">
        <f>'Location Data'!D11</f>
        <v>2395</v>
      </c>
      <c r="L9" s="580"/>
      <c r="M9" s="33"/>
      <c r="N9" s="33"/>
      <c r="O9" s="33"/>
      <c r="P9" s="33"/>
      <c r="Q9" s="33"/>
      <c r="R9" s="33"/>
      <c r="S9" s="33"/>
      <c r="T9" s="580"/>
      <c r="U9" s="33">
        <f>E9</f>
        <v>3700</v>
      </c>
      <c r="V9" s="33"/>
      <c r="W9" s="33"/>
      <c r="X9" s="33" t="str">
        <f t="shared" ref="X9:AC9" si="1">F9</f>
        <v/>
      </c>
      <c r="Y9" s="33">
        <f t="shared" si="1"/>
        <v>14.5</v>
      </c>
      <c r="Z9" s="33" t="str">
        <f t="shared" si="1"/>
        <v/>
      </c>
      <c r="AA9" s="33">
        <f t="shared" si="1"/>
        <v>63.25</v>
      </c>
      <c r="AB9" s="33" t="str">
        <f t="shared" si="1"/>
        <v/>
      </c>
      <c r="AC9" s="33">
        <f t="shared" si="1"/>
        <v>2395</v>
      </c>
      <c r="AD9" s="33"/>
      <c r="AE9" s="33"/>
    </row>
    <row r="10">
      <c r="A10" s="584" t="s">
        <v>810</v>
      </c>
      <c r="B10" s="585" t="s">
        <v>811</v>
      </c>
      <c r="C10" s="585" t="s">
        <v>52</v>
      </c>
      <c r="D10" s="586" t="s">
        <v>640</v>
      </c>
      <c r="E10" s="587"/>
      <c r="F10" s="586" t="s">
        <v>812</v>
      </c>
      <c r="G10" s="587"/>
      <c r="H10" s="586" t="s">
        <v>813</v>
      </c>
      <c r="I10" s="587"/>
      <c r="J10" s="586" t="s">
        <v>814</v>
      </c>
      <c r="K10" s="587"/>
      <c r="L10" s="588" t="s">
        <v>640</v>
      </c>
      <c r="M10" s="587"/>
      <c r="N10" s="586" t="s">
        <v>812</v>
      </c>
      <c r="O10" s="587"/>
      <c r="P10" s="586" t="s">
        <v>813</v>
      </c>
      <c r="Q10" s="587"/>
      <c r="R10" s="586" t="s">
        <v>814</v>
      </c>
      <c r="S10" s="587"/>
      <c r="T10" s="588" t="s">
        <v>640</v>
      </c>
      <c r="U10" s="587"/>
      <c r="V10" s="586" t="s">
        <v>639</v>
      </c>
      <c r="W10" s="586"/>
      <c r="X10" s="586" t="s">
        <v>812</v>
      </c>
      <c r="Y10" s="587"/>
      <c r="Z10" s="586" t="s">
        <v>815</v>
      </c>
      <c r="AA10" s="587"/>
      <c r="AB10" s="586" t="s">
        <v>814</v>
      </c>
      <c r="AC10" s="587"/>
      <c r="AD10" s="589"/>
      <c r="AE10" s="589"/>
    </row>
    <row r="11">
      <c r="A11" s="173" t="s">
        <v>816</v>
      </c>
      <c r="B11" s="165" t="s">
        <v>50</v>
      </c>
      <c r="C11" s="165" t="s">
        <v>295</v>
      </c>
      <c r="D11" s="166" t="s">
        <v>257</v>
      </c>
      <c r="E11" s="165" t="s">
        <v>420</v>
      </c>
      <c r="F11" s="166" t="s">
        <v>257</v>
      </c>
      <c r="G11" s="165" t="s">
        <v>817</v>
      </c>
      <c r="H11" s="166" t="s">
        <v>818</v>
      </c>
      <c r="I11" s="165" t="s">
        <v>774</v>
      </c>
      <c r="J11" s="166" t="s">
        <v>818</v>
      </c>
      <c r="K11" s="165" t="s">
        <v>819</v>
      </c>
      <c r="L11" s="590" t="s">
        <v>257</v>
      </c>
      <c r="M11" s="165" t="s">
        <v>420</v>
      </c>
      <c r="N11" s="166" t="s">
        <v>257</v>
      </c>
      <c r="O11" s="165" t="s">
        <v>817</v>
      </c>
      <c r="P11" s="166" t="s">
        <v>818</v>
      </c>
      <c r="Q11" s="165" t="s">
        <v>774</v>
      </c>
      <c r="R11" s="166" t="s">
        <v>818</v>
      </c>
      <c r="S11" s="165" t="s">
        <v>819</v>
      </c>
      <c r="T11" s="590" t="s">
        <v>257</v>
      </c>
      <c r="U11" s="165" t="s">
        <v>420</v>
      </c>
      <c r="V11" s="166" t="s">
        <v>257</v>
      </c>
      <c r="W11" s="166" t="s">
        <v>789</v>
      </c>
      <c r="X11" s="166" t="s">
        <v>257</v>
      </c>
      <c r="Y11" s="165" t="s">
        <v>817</v>
      </c>
      <c r="Z11" s="166" t="s">
        <v>818</v>
      </c>
      <c r="AA11" s="165" t="s">
        <v>774</v>
      </c>
      <c r="AB11" s="166" t="s">
        <v>818</v>
      </c>
      <c r="AC11" s="165" t="s">
        <v>819</v>
      </c>
      <c r="AD11" s="165"/>
      <c r="AE11" s="165"/>
    </row>
    <row r="12">
      <c r="A12" s="33"/>
      <c r="B12" s="27"/>
      <c r="C12" s="27"/>
      <c r="D12" s="28"/>
      <c r="E12" s="27"/>
      <c r="F12" s="28"/>
      <c r="G12" s="27"/>
      <c r="H12" s="28"/>
      <c r="I12" s="27"/>
      <c r="J12" s="28"/>
      <c r="K12" s="27"/>
      <c r="L12" s="580"/>
      <c r="M12" s="33"/>
      <c r="N12" s="33"/>
      <c r="O12" s="33"/>
      <c r="P12" s="33"/>
      <c r="Q12" s="33"/>
      <c r="R12" s="33"/>
      <c r="S12" s="33"/>
      <c r="T12" s="580"/>
      <c r="U12" s="33"/>
      <c r="V12" s="33"/>
      <c r="W12" s="33"/>
      <c r="X12" s="33"/>
      <c r="Y12" s="33"/>
      <c r="Z12" s="33"/>
      <c r="AA12" s="33"/>
      <c r="AB12" s="33"/>
      <c r="AC12" s="33"/>
      <c r="AD12" s="33"/>
      <c r="AE12" s="33"/>
    </row>
    <row r="13">
      <c r="A13" s="35" t="s">
        <v>820</v>
      </c>
      <c r="B13" s="63">
        <v>25.0</v>
      </c>
      <c r="C13" s="63">
        <v>1.0</v>
      </c>
      <c r="D13" s="179">
        <v>6000.0</v>
      </c>
      <c r="E13" s="100">
        <f t="shared" ref="E13:E20" si="2">D13*$E$9</f>
        <v>22200000</v>
      </c>
      <c r="F13" s="179">
        <v>8000.0</v>
      </c>
      <c r="G13" s="100">
        <f t="shared" ref="G13:G20" si="3">F13*$G$9</f>
        <v>116000</v>
      </c>
      <c r="H13" s="179">
        <v>8000.0</v>
      </c>
      <c r="I13" s="100">
        <f t="shared" ref="I13:I20" si="4">H13*$I$9</f>
        <v>506000</v>
      </c>
      <c r="J13" s="179">
        <f>D13</f>
        <v>6000</v>
      </c>
      <c r="K13" s="100">
        <f t="shared" ref="K13:K20" si="5">J13*$K$9</f>
        <v>14370000</v>
      </c>
      <c r="L13" s="591">
        <v>7080.0</v>
      </c>
      <c r="M13" s="592">
        <v>2.6196E7</v>
      </c>
      <c r="N13" s="563">
        <v>9200.0</v>
      </c>
      <c r="O13" s="592">
        <v>104235.99999999999</v>
      </c>
      <c r="P13" s="563">
        <v>9360.0</v>
      </c>
      <c r="Q13" s="592">
        <v>592020.0</v>
      </c>
      <c r="R13" s="563">
        <v>7080.0</v>
      </c>
      <c r="S13" s="592">
        <v>1.69566E7</v>
      </c>
      <c r="T13" s="593">
        <v>9450.0</v>
      </c>
      <c r="U13" s="592">
        <f t="shared" ref="U13:U20" si="6">T13*$U$9</f>
        <v>34965000</v>
      </c>
      <c r="V13" s="563">
        <f t="shared" ref="V13:V20" si="7">T13*1.5</f>
        <v>14175</v>
      </c>
      <c r="W13" s="594">
        <f t="shared" ref="W13:W18" si="8">V13*146</f>
        <v>2069550</v>
      </c>
      <c r="X13" s="286">
        <v>13100.0</v>
      </c>
      <c r="Y13" s="592">
        <f t="shared" ref="Y13:Y20" si="9">X13*$Y$9</f>
        <v>189950</v>
      </c>
      <c r="Z13" s="563"/>
      <c r="AA13" s="592">
        <f t="shared" ref="AA13:AA20" si="10">Z13*AA$9</f>
        <v>0</v>
      </c>
      <c r="AB13" s="563"/>
      <c r="AC13" s="592">
        <f t="shared" ref="AC13:AC20" si="11">AB13*$AC$9</f>
        <v>0</v>
      </c>
      <c r="AD13" s="592"/>
      <c r="AE13" s="592"/>
    </row>
    <row r="14">
      <c r="A14" s="35" t="s">
        <v>821</v>
      </c>
      <c r="B14" s="63">
        <v>38.0</v>
      </c>
      <c r="C14" s="63">
        <v>1.0</v>
      </c>
      <c r="D14" s="179">
        <f>D15-500</f>
        <v>8150</v>
      </c>
      <c r="E14" s="100">
        <f t="shared" si="2"/>
        <v>30155000</v>
      </c>
      <c r="F14" s="179">
        <f>F15-500</f>
        <v>11000</v>
      </c>
      <c r="G14" s="100">
        <f t="shared" si="3"/>
        <v>159500</v>
      </c>
      <c r="H14" s="179">
        <f>H15-500</f>
        <v>11000</v>
      </c>
      <c r="I14" s="100">
        <f t="shared" si="4"/>
        <v>695750</v>
      </c>
      <c r="J14" s="179">
        <f>J15-500</f>
        <v>8150</v>
      </c>
      <c r="K14" s="100">
        <f t="shared" si="5"/>
        <v>19519250</v>
      </c>
      <c r="L14" s="591">
        <v>9617.0</v>
      </c>
      <c r="M14" s="592">
        <v>3.55829E7</v>
      </c>
      <c r="N14" s="563">
        <v>12649.999999999998</v>
      </c>
      <c r="O14" s="592">
        <v>143324.5</v>
      </c>
      <c r="P14" s="563">
        <v>12870.0</v>
      </c>
      <c r="Q14" s="592">
        <v>814027.5</v>
      </c>
      <c r="R14" s="563">
        <v>9617.0</v>
      </c>
      <c r="S14" s="592">
        <v>2.3032715E7</v>
      </c>
      <c r="T14" s="593">
        <v>11265.0</v>
      </c>
      <c r="U14" s="592">
        <f t="shared" si="6"/>
        <v>41680500</v>
      </c>
      <c r="V14" s="563">
        <f t="shared" si="7"/>
        <v>16897.5</v>
      </c>
      <c r="W14" s="594">
        <f t="shared" si="8"/>
        <v>2467035</v>
      </c>
      <c r="X14" s="286">
        <v>16100.0</v>
      </c>
      <c r="Y14" s="592">
        <f t="shared" si="9"/>
        <v>233450</v>
      </c>
      <c r="Z14" s="563"/>
      <c r="AA14" s="592">
        <f t="shared" si="10"/>
        <v>0</v>
      </c>
      <c r="AB14" s="563"/>
      <c r="AC14" s="592">
        <f t="shared" si="11"/>
        <v>0</v>
      </c>
      <c r="AD14" s="592"/>
      <c r="AE14" s="592"/>
    </row>
    <row r="15">
      <c r="A15" s="35" t="s">
        <v>822</v>
      </c>
      <c r="B15" s="63">
        <v>38.0</v>
      </c>
      <c r="C15" s="63">
        <v>2.0</v>
      </c>
      <c r="D15" s="179">
        <v>8650.0</v>
      </c>
      <c r="E15" s="100">
        <f t="shared" si="2"/>
        <v>32005000</v>
      </c>
      <c r="F15" s="179">
        <v>11500.0</v>
      </c>
      <c r="G15" s="100">
        <f t="shared" si="3"/>
        <v>166750</v>
      </c>
      <c r="H15" s="179">
        <v>11500.0</v>
      </c>
      <c r="I15" s="100">
        <f t="shared" si="4"/>
        <v>727375</v>
      </c>
      <c r="J15" s="179">
        <f t="shared" ref="J15:J16" si="12">D15</f>
        <v>8650</v>
      </c>
      <c r="K15" s="100">
        <f t="shared" si="5"/>
        <v>20716750</v>
      </c>
      <c r="L15" s="591">
        <v>10207.0</v>
      </c>
      <c r="M15" s="592">
        <v>3.77659E7</v>
      </c>
      <c r="N15" s="563">
        <v>13224.999999999998</v>
      </c>
      <c r="O15" s="592">
        <v>149839.25</v>
      </c>
      <c r="P15" s="563">
        <v>13455.0</v>
      </c>
      <c r="Q15" s="592">
        <v>851028.75</v>
      </c>
      <c r="R15" s="563">
        <v>10207.0</v>
      </c>
      <c r="S15" s="592">
        <v>2.4445765E7</v>
      </c>
      <c r="T15" s="593">
        <v>11790.0</v>
      </c>
      <c r="U15" s="592">
        <f t="shared" si="6"/>
        <v>43623000</v>
      </c>
      <c r="V15" s="563">
        <f t="shared" si="7"/>
        <v>17685</v>
      </c>
      <c r="W15" s="594">
        <f t="shared" si="8"/>
        <v>2582010</v>
      </c>
      <c r="X15" s="286">
        <v>16900.0</v>
      </c>
      <c r="Y15" s="592">
        <f t="shared" si="9"/>
        <v>245050</v>
      </c>
      <c r="Z15" s="563"/>
      <c r="AA15" s="592">
        <f t="shared" si="10"/>
        <v>0</v>
      </c>
      <c r="AB15" s="563"/>
      <c r="AC15" s="592">
        <f t="shared" si="11"/>
        <v>0</v>
      </c>
      <c r="AD15" s="592"/>
      <c r="AE15" s="592"/>
    </row>
    <row r="16">
      <c r="A16" s="35" t="s">
        <v>823</v>
      </c>
      <c r="B16" s="63">
        <v>50.0</v>
      </c>
      <c r="C16" s="63">
        <v>3.0</v>
      </c>
      <c r="D16" s="179">
        <v>10400.0</v>
      </c>
      <c r="E16" s="100">
        <f t="shared" si="2"/>
        <v>38480000</v>
      </c>
      <c r="F16" s="179">
        <v>13900.0</v>
      </c>
      <c r="G16" s="100">
        <f t="shared" si="3"/>
        <v>201550</v>
      </c>
      <c r="H16" s="179">
        <v>13900.0</v>
      </c>
      <c r="I16" s="100">
        <f t="shared" si="4"/>
        <v>879175</v>
      </c>
      <c r="J16" s="179">
        <f t="shared" si="12"/>
        <v>10400</v>
      </c>
      <c r="K16" s="100">
        <f t="shared" si="5"/>
        <v>24908000</v>
      </c>
      <c r="L16" s="591">
        <v>12272.0</v>
      </c>
      <c r="M16" s="592">
        <v>4.54064E7</v>
      </c>
      <c r="N16" s="563">
        <v>15984.999999999998</v>
      </c>
      <c r="O16" s="592">
        <v>181110.05</v>
      </c>
      <c r="P16" s="563">
        <v>16262.999999999998</v>
      </c>
      <c r="Q16" s="592">
        <v>1028634.7499999999</v>
      </c>
      <c r="R16" s="563">
        <v>12272.0</v>
      </c>
      <c r="S16" s="592">
        <v>2.939144E7</v>
      </c>
      <c r="T16" s="593">
        <v>14336.0</v>
      </c>
      <c r="U16" s="592">
        <f t="shared" si="6"/>
        <v>53043200</v>
      </c>
      <c r="V16" s="563">
        <f t="shared" si="7"/>
        <v>21504</v>
      </c>
      <c r="W16" s="594">
        <f t="shared" si="8"/>
        <v>3139584</v>
      </c>
      <c r="X16" s="286">
        <v>20900.0</v>
      </c>
      <c r="Y16" s="592">
        <f t="shared" si="9"/>
        <v>303050</v>
      </c>
      <c r="Z16" s="34">
        <v>23000.0</v>
      </c>
      <c r="AA16" s="592">
        <f t="shared" si="10"/>
        <v>1454750</v>
      </c>
      <c r="AB16" s="563"/>
      <c r="AC16" s="592">
        <f t="shared" si="11"/>
        <v>0</v>
      </c>
      <c r="AD16" s="592"/>
      <c r="AE16" s="592"/>
    </row>
    <row r="17">
      <c r="A17" s="35" t="s">
        <v>824</v>
      </c>
      <c r="B17" s="63">
        <v>65.0</v>
      </c>
      <c r="C17" s="63">
        <v>2.0</v>
      </c>
      <c r="D17" s="179">
        <v>13500.0</v>
      </c>
      <c r="E17" s="100">
        <f t="shared" si="2"/>
        <v>49950000</v>
      </c>
      <c r="F17" s="179">
        <v>17800.0</v>
      </c>
      <c r="G17" s="100">
        <f t="shared" si="3"/>
        <v>258100</v>
      </c>
      <c r="H17" s="179">
        <v>17800.0</v>
      </c>
      <c r="I17" s="100">
        <f t="shared" si="4"/>
        <v>1125850</v>
      </c>
      <c r="J17" s="179">
        <v>13500.0</v>
      </c>
      <c r="K17" s="100">
        <f t="shared" si="5"/>
        <v>32332500</v>
      </c>
      <c r="L17" s="591">
        <v>15930.0</v>
      </c>
      <c r="M17" s="592">
        <v>5.8941E7</v>
      </c>
      <c r="N17" s="563">
        <v>20470.0</v>
      </c>
      <c r="O17" s="592">
        <v>231925.09999999998</v>
      </c>
      <c r="P17" s="563">
        <v>20826.0</v>
      </c>
      <c r="Q17" s="592">
        <v>1317244.5</v>
      </c>
      <c r="R17" s="563">
        <v>15930.0</v>
      </c>
      <c r="S17" s="592">
        <v>3.815235E7</v>
      </c>
      <c r="T17" s="593">
        <v>18970.0</v>
      </c>
      <c r="U17" s="592">
        <f t="shared" si="6"/>
        <v>70189000</v>
      </c>
      <c r="V17" s="563">
        <f t="shared" si="7"/>
        <v>28455</v>
      </c>
      <c r="W17" s="594">
        <f t="shared" si="8"/>
        <v>4154430</v>
      </c>
      <c r="X17" s="286">
        <v>27600.0</v>
      </c>
      <c r="Y17" s="592">
        <f t="shared" si="9"/>
        <v>400200</v>
      </c>
      <c r="Z17" s="563"/>
      <c r="AA17" s="592">
        <f t="shared" si="10"/>
        <v>0</v>
      </c>
      <c r="AB17" s="563"/>
      <c r="AC17" s="592">
        <f t="shared" si="11"/>
        <v>0</v>
      </c>
      <c r="AD17" s="592"/>
      <c r="AE17" s="592"/>
    </row>
    <row r="18">
      <c r="A18" s="35" t="s">
        <v>825</v>
      </c>
      <c r="B18" s="63">
        <v>95.0</v>
      </c>
      <c r="C18" s="63">
        <v>3.0</v>
      </c>
      <c r="D18" s="179">
        <v>17100.0</v>
      </c>
      <c r="E18" s="100">
        <f t="shared" si="2"/>
        <v>63270000</v>
      </c>
      <c r="F18" s="179">
        <v>22350.0</v>
      </c>
      <c r="G18" s="100">
        <f t="shared" si="3"/>
        <v>324075</v>
      </c>
      <c r="H18" s="179">
        <v>22350.0</v>
      </c>
      <c r="I18" s="100">
        <f t="shared" si="4"/>
        <v>1413637.5</v>
      </c>
      <c r="J18" s="179">
        <v>17100.0</v>
      </c>
      <c r="K18" s="100">
        <f t="shared" si="5"/>
        <v>40954500</v>
      </c>
      <c r="L18" s="591">
        <v>20178.0</v>
      </c>
      <c r="M18" s="592">
        <v>7.46586E7</v>
      </c>
      <c r="N18" s="563">
        <v>25702.499999999996</v>
      </c>
      <c r="O18" s="592">
        <v>291209.32499999995</v>
      </c>
      <c r="P18" s="563">
        <v>26149.5</v>
      </c>
      <c r="Q18" s="592">
        <v>1653955.875</v>
      </c>
      <c r="R18" s="563">
        <v>20178.0</v>
      </c>
      <c r="S18" s="592">
        <v>4.832631E7</v>
      </c>
      <c r="T18" s="593">
        <v>25000.0</v>
      </c>
      <c r="U18" s="592">
        <f t="shared" si="6"/>
        <v>92500000</v>
      </c>
      <c r="V18" s="563">
        <f t="shared" si="7"/>
        <v>37500</v>
      </c>
      <c r="W18" s="594">
        <f t="shared" si="8"/>
        <v>5475000</v>
      </c>
      <c r="X18" s="286">
        <v>36800.0</v>
      </c>
      <c r="Y18" s="592">
        <f t="shared" si="9"/>
        <v>533600</v>
      </c>
      <c r="Z18" s="563"/>
      <c r="AA18" s="592">
        <f t="shared" si="10"/>
        <v>0</v>
      </c>
      <c r="AB18" s="563"/>
      <c r="AC18" s="592">
        <f t="shared" si="11"/>
        <v>0</v>
      </c>
      <c r="AD18" s="592"/>
      <c r="AE18" s="592"/>
    </row>
    <row r="19">
      <c r="A19" s="35" t="s">
        <v>826</v>
      </c>
      <c r="B19" s="63">
        <v>95.0</v>
      </c>
      <c r="C19" s="63">
        <v>4.0</v>
      </c>
      <c r="D19" s="179">
        <v>17100.0</v>
      </c>
      <c r="E19" s="100">
        <f t="shared" si="2"/>
        <v>63270000</v>
      </c>
      <c r="F19" s="179">
        <v>22350.0</v>
      </c>
      <c r="G19" s="100">
        <f t="shared" si="3"/>
        <v>324075</v>
      </c>
      <c r="H19" s="179">
        <v>22350.0</v>
      </c>
      <c r="I19" s="100">
        <f t="shared" si="4"/>
        <v>1413637.5</v>
      </c>
      <c r="J19" s="179">
        <v>17100.0</v>
      </c>
      <c r="K19" s="100">
        <f t="shared" si="5"/>
        <v>40954500</v>
      </c>
      <c r="L19" s="591">
        <v>20178.0</v>
      </c>
      <c r="M19" s="592">
        <v>7.46586E7</v>
      </c>
      <c r="N19" s="563">
        <v>25702.499999999996</v>
      </c>
      <c r="O19" s="592">
        <v>291209.32499999995</v>
      </c>
      <c r="P19" s="563">
        <v>26149.5</v>
      </c>
      <c r="Q19" s="592">
        <v>1653955.875</v>
      </c>
      <c r="R19" s="563">
        <v>20178.0</v>
      </c>
      <c r="S19" s="592">
        <v>4.832631E7</v>
      </c>
      <c r="T19" s="593">
        <v>25600.0</v>
      </c>
      <c r="U19" s="592">
        <f t="shared" si="6"/>
        <v>94720000</v>
      </c>
      <c r="V19" s="563">
        <f t="shared" si="7"/>
        <v>38400</v>
      </c>
      <c r="W19" s="594">
        <f>V19*146+150000</f>
        <v>5756400</v>
      </c>
      <c r="X19" s="286">
        <v>37500.0</v>
      </c>
      <c r="Y19" s="592">
        <f t="shared" si="9"/>
        <v>543750</v>
      </c>
      <c r="Z19" s="563"/>
      <c r="AA19" s="592">
        <f t="shared" si="10"/>
        <v>0</v>
      </c>
      <c r="AB19" s="563"/>
      <c r="AC19" s="592">
        <f t="shared" si="11"/>
        <v>0</v>
      </c>
      <c r="AD19" s="592"/>
      <c r="AE19" s="592"/>
    </row>
    <row r="20">
      <c r="A20" s="35" t="s">
        <v>827</v>
      </c>
      <c r="B20" s="63">
        <v>85.0</v>
      </c>
      <c r="C20" s="63">
        <v>2.0</v>
      </c>
      <c r="D20" s="179">
        <v>14800.0</v>
      </c>
      <c r="E20" s="100">
        <f t="shared" si="2"/>
        <v>54760000</v>
      </c>
      <c r="F20" s="179">
        <v>20200.0</v>
      </c>
      <c r="G20" s="100">
        <f t="shared" si="3"/>
        <v>292900</v>
      </c>
      <c r="H20" s="179">
        <v>20300.0</v>
      </c>
      <c r="I20" s="100">
        <f t="shared" si="4"/>
        <v>1283975</v>
      </c>
      <c r="J20" s="179">
        <f>D20</f>
        <v>14800</v>
      </c>
      <c r="K20" s="100">
        <f t="shared" si="5"/>
        <v>35446000</v>
      </c>
      <c r="L20" s="591">
        <v>17464.0</v>
      </c>
      <c r="M20" s="592">
        <v>6.46168E7</v>
      </c>
      <c r="N20" s="563">
        <v>23230.0</v>
      </c>
      <c r="O20" s="592">
        <v>263195.89999999997</v>
      </c>
      <c r="P20" s="563">
        <v>23751.0</v>
      </c>
      <c r="Q20" s="592">
        <v>1502250.75</v>
      </c>
      <c r="R20" s="563">
        <v>17464.0</v>
      </c>
      <c r="S20" s="592">
        <v>4.182628E7</v>
      </c>
      <c r="T20" s="593">
        <v>21282.0</v>
      </c>
      <c r="U20" s="592">
        <f t="shared" si="6"/>
        <v>78743400</v>
      </c>
      <c r="V20" s="563">
        <f t="shared" si="7"/>
        <v>31923</v>
      </c>
      <c r="W20" s="594">
        <f>V20*146</f>
        <v>4660758</v>
      </c>
      <c r="X20" s="286">
        <v>30900.0</v>
      </c>
      <c r="Y20" s="592">
        <f t="shared" si="9"/>
        <v>448050</v>
      </c>
      <c r="Z20" s="563"/>
      <c r="AA20" s="592">
        <f t="shared" si="10"/>
        <v>0</v>
      </c>
      <c r="AB20" s="563"/>
      <c r="AC20" s="592">
        <f t="shared" si="11"/>
        <v>0</v>
      </c>
      <c r="AD20" s="592"/>
      <c r="AE20" s="592"/>
    </row>
    <row r="21">
      <c r="A21" s="33"/>
      <c r="B21" s="27"/>
      <c r="C21" s="27"/>
      <c r="E21" s="27"/>
      <c r="F21" s="28"/>
      <c r="G21" s="27"/>
      <c r="H21" s="28"/>
      <c r="I21" s="27"/>
      <c r="J21" s="28"/>
      <c r="K21" s="27"/>
      <c r="L21" s="580"/>
      <c r="M21" s="33"/>
      <c r="N21" s="33"/>
      <c r="O21" s="33"/>
      <c r="P21" s="33"/>
      <c r="Q21" s="33"/>
      <c r="R21" s="33"/>
      <c r="S21" s="33"/>
      <c r="T21" s="33"/>
      <c r="U21" s="33"/>
      <c r="V21" s="33"/>
      <c r="W21" s="33"/>
      <c r="X21" s="33"/>
      <c r="Y21" s="33"/>
      <c r="Z21" s="33"/>
      <c r="AA21" s="33"/>
      <c r="AB21" s="33"/>
      <c r="AC21" s="33"/>
      <c r="AD21" s="33"/>
      <c r="AE21" s="33"/>
    </row>
    <row r="22">
      <c r="A22" s="35" t="s">
        <v>828</v>
      </c>
      <c r="B22" s="27"/>
      <c r="C22" s="27"/>
      <c r="E22" s="27"/>
      <c r="F22" s="28"/>
      <c r="G22" s="27"/>
      <c r="H22" s="28"/>
      <c r="I22" s="27"/>
      <c r="J22" s="28"/>
      <c r="K22" s="27"/>
      <c r="L22" s="580"/>
      <c r="M22" s="33"/>
      <c r="N22" s="33"/>
      <c r="O22" s="33"/>
      <c r="P22" s="33"/>
      <c r="Q22" s="33"/>
      <c r="R22" s="33"/>
      <c r="S22" s="33"/>
      <c r="T22" s="33"/>
      <c r="U22" s="33"/>
      <c r="V22" s="33"/>
      <c r="W22" s="33"/>
      <c r="X22" s="33"/>
      <c r="Y22" s="33"/>
      <c r="Z22" s="33"/>
      <c r="AA22" s="33"/>
      <c r="AB22" s="33"/>
      <c r="AC22" s="33"/>
      <c r="AD22" s="33"/>
      <c r="AE22" s="33"/>
    </row>
    <row r="23">
      <c r="A23" s="35" t="s">
        <v>829</v>
      </c>
      <c r="B23" s="27"/>
      <c r="C23" s="27"/>
      <c r="D23" s="28"/>
      <c r="E23" s="27"/>
      <c r="F23" s="28"/>
      <c r="G23" s="27"/>
      <c r="H23" s="28"/>
      <c r="I23" s="27"/>
      <c r="J23" s="28"/>
      <c r="K23" s="27"/>
      <c r="L23" s="580"/>
      <c r="M23" s="33"/>
      <c r="N23" s="33"/>
      <c r="O23" s="33"/>
      <c r="P23" s="33"/>
      <c r="Q23" s="33"/>
      <c r="R23" s="33"/>
      <c r="S23" s="33"/>
      <c r="T23" s="33"/>
      <c r="U23" s="33"/>
      <c r="V23" s="33"/>
      <c r="W23" s="33"/>
      <c r="X23" s="33"/>
      <c r="Y23" s="33"/>
      <c r="Z23" s="33"/>
      <c r="AA23" s="33"/>
      <c r="AB23" s="33"/>
      <c r="AC23" s="33"/>
      <c r="AD23" s="33"/>
      <c r="AE23" s="33"/>
    </row>
    <row r="24">
      <c r="A24" s="33"/>
      <c r="B24" s="27"/>
      <c r="C24" s="27"/>
      <c r="D24" s="28"/>
      <c r="E24" s="27"/>
      <c r="F24" s="28"/>
      <c r="G24" s="27"/>
      <c r="H24" s="28"/>
      <c r="I24" s="27"/>
      <c r="J24" s="28"/>
      <c r="K24" s="27"/>
      <c r="L24" s="580"/>
      <c r="M24" s="33"/>
      <c r="N24" s="33"/>
      <c r="O24" s="33"/>
      <c r="P24" s="33"/>
      <c r="Q24" s="33"/>
      <c r="R24" s="33"/>
      <c r="S24" s="33"/>
      <c r="T24" s="595">
        <f t="shared" ref="T24:T31" si="13">T13/L13</f>
        <v>1.334745763</v>
      </c>
      <c r="U24" s="33"/>
      <c r="V24" s="33"/>
      <c r="W24" s="33"/>
      <c r="X24" s="33"/>
      <c r="Y24" s="33"/>
      <c r="Z24" s="33"/>
      <c r="AA24" s="33"/>
      <c r="AB24" s="33"/>
      <c r="AC24" s="33"/>
      <c r="AD24" s="33"/>
      <c r="AE24" s="33"/>
    </row>
    <row r="25">
      <c r="A25" s="33"/>
      <c r="B25" s="27"/>
      <c r="C25" s="27"/>
      <c r="D25" s="28"/>
      <c r="E25" s="27"/>
      <c r="F25" s="28"/>
      <c r="G25" s="27"/>
      <c r="H25" s="28"/>
      <c r="I25" s="27"/>
      <c r="J25" s="28"/>
      <c r="K25" s="27"/>
      <c r="L25" s="580"/>
      <c r="M25" s="33"/>
      <c r="N25" s="33"/>
      <c r="O25" s="33"/>
      <c r="P25" s="33"/>
      <c r="Q25" s="33"/>
      <c r="R25" s="33"/>
      <c r="S25" s="33"/>
      <c r="T25" s="595">
        <f t="shared" si="13"/>
        <v>1.171363211</v>
      </c>
      <c r="U25" s="33"/>
      <c r="V25" s="33"/>
      <c r="W25" s="33"/>
      <c r="X25" s="33"/>
      <c r="Y25" s="33"/>
      <c r="Z25" s="33"/>
      <c r="AA25" s="33"/>
      <c r="AB25" s="33"/>
      <c r="AC25" s="33"/>
      <c r="AD25" s="33"/>
      <c r="AE25" s="33"/>
    </row>
    <row r="26">
      <c r="A26" s="33"/>
      <c r="B26" s="27"/>
      <c r="C26" s="27"/>
      <c r="D26" s="28"/>
      <c r="E26" s="27"/>
      <c r="F26" s="28"/>
      <c r="G26" s="27"/>
      <c r="H26" s="28"/>
      <c r="I26" s="27"/>
      <c r="J26" s="28"/>
      <c r="K26" s="27"/>
      <c r="L26" s="580"/>
      <c r="M26" s="33"/>
      <c r="N26" s="33"/>
      <c r="O26" s="33"/>
      <c r="P26" s="33"/>
      <c r="Q26" s="33"/>
      <c r="R26" s="33"/>
      <c r="S26" s="33"/>
      <c r="T26" s="595">
        <f t="shared" si="13"/>
        <v>1.155089644</v>
      </c>
      <c r="U26" s="33"/>
      <c r="V26" s="33"/>
      <c r="W26" s="33"/>
      <c r="X26" s="33"/>
      <c r="Y26" s="33"/>
      <c r="Z26" s="33"/>
      <c r="AA26" s="33"/>
      <c r="AB26" s="33"/>
      <c r="AC26" s="33"/>
      <c r="AD26" s="33"/>
      <c r="AE26" s="33"/>
    </row>
    <row r="27">
      <c r="A27" s="33"/>
      <c r="B27" s="27"/>
      <c r="C27" s="27"/>
      <c r="D27" s="28"/>
      <c r="E27" s="27"/>
      <c r="F27" s="28"/>
      <c r="G27" s="27"/>
      <c r="H27" s="28"/>
      <c r="I27" s="27"/>
      <c r="J27" s="28"/>
      <c r="K27" s="27"/>
      <c r="L27" s="580"/>
      <c r="M27" s="33"/>
      <c r="N27" s="33"/>
      <c r="O27" s="33"/>
      <c r="P27" s="33"/>
      <c r="Q27" s="33"/>
      <c r="R27" s="33"/>
      <c r="S27" s="33"/>
      <c r="T27" s="595">
        <f t="shared" si="13"/>
        <v>1.168187744</v>
      </c>
      <c r="U27" s="33"/>
      <c r="V27" s="33"/>
      <c r="W27" s="33"/>
      <c r="X27" s="33"/>
      <c r="Y27" s="33"/>
      <c r="Z27" s="33"/>
      <c r="AA27" s="33"/>
      <c r="AB27" s="33"/>
      <c r="AC27" s="33"/>
      <c r="AD27" s="33"/>
      <c r="AE27" s="33"/>
    </row>
    <row r="28">
      <c r="A28" s="33"/>
      <c r="B28" s="27"/>
      <c r="C28" s="27"/>
      <c r="D28" s="28"/>
      <c r="E28" s="27"/>
      <c r="F28" s="28"/>
      <c r="G28" s="27"/>
      <c r="H28" s="28"/>
      <c r="I28" s="27"/>
      <c r="J28" s="28"/>
      <c r="K28" s="27"/>
      <c r="L28" s="580"/>
      <c r="M28" s="33"/>
      <c r="N28" s="33"/>
      <c r="O28" s="33"/>
      <c r="P28" s="33"/>
      <c r="Q28" s="33"/>
      <c r="R28" s="33"/>
      <c r="S28" s="33"/>
      <c r="T28" s="595">
        <f t="shared" si="13"/>
        <v>1.190834903</v>
      </c>
      <c r="U28" s="33"/>
      <c r="V28" s="33"/>
      <c r="W28" s="33"/>
      <c r="X28" s="33"/>
      <c r="Y28" s="33"/>
      <c r="Z28" s="33"/>
      <c r="AA28" s="33"/>
      <c r="AB28" s="33"/>
      <c r="AC28" s="33"/>
      <c r="AD28" s="33"/>
      <c r="AE28" s="33"/>
    </row>
    <row r="29">
      <c r="A29" s="33"/>
      <c r="B29" s="27"/>
      <c r="C29" s="27"/>
      <c r="D29" s="28"/>
      <c r="E29" s="27"/>
      <c r="F29" s="28"/>
      <c r="G29" s="27"/>
      <c r="H29" s="28"/>
      <c r="I29" s="27"/>
      <c r="J29" s="28"/>
      <c r="K29" s="27"/>
      <c r="L29" s="580"/>
      <c r="M29" s="33"/>
      <c r="N29" s="33"/>
      <c r="O29" s="33"/>
      <c r="P29" s="33"/>
      <c r="Q29" s="33"/>
      <c r="R29" s="33"/>
      <c r="S29" s="33"/>
      <c r="T29" s="595">
        <f t="shared" si="13"/>
        <v>1.238973139</v>
      </c>
      <c r="U29" s="33"/>
      <c r="V29" s="33"/>
      <c r="W29" s="33"/>
      <c r="X29" s="33"/>
      <c r="Y29" s="33"/>
      <c r="Z29" s="33"/>
      <c r="AA29" s="33"/>
      <c r="AB29" s="33"/>
      <c r="AC29" s="33"/>
      <c r="AD29" s="33"/>
      <c r="AE29" s="33"/>
    </row>
    <row r="30">
      <c r="A30" s="33"/>
      <c r="B30" s="61" t="s">
        <v>444</v>
      </c>
      <c r="C30" s="27"/>
      <c r="D30" s="28"/>
      <c r="E30" s="27"/>
      <c r="F30" s="28"/>
      <c r="G30" s="27"/>
      <c r="H30" s="28"/>
      <c r="I30" s="27"/>
      <c r="J30" s="28"/>
      <c r="K30" s="27"/>
      <c r="L30" s="580"/>
      <c r="M30" s="33"/>
      <c r="N30" s="33"/>
      <c r="O30" s="33"/>
      <c r="P30" s="33"/>
      <c r="Q30" s="33"/>
      <c r="R30" s="33"/>
      <c r="S30" s="33"/>
      <c r="T30" s="595">
        <f t="shared" si="13"/>
        <v>1.268708494</v>
      </c>
      <c r="U30" s="33"/>
      <c r="V30" s="33"/>
      <c r="W30" s="33"/>
      <c r="X30" s="33"/>
      <c r="Y30" s="33"/>
      <c r="Z30" s="33"/>
      <c r="AA30" s="33"/>
      <c r="AB30" s="33"/>
      <c r="AC30" s="33"/>
      <c r="AD30" s="33"/>
      <c r="AE30" s="33"/>
    </row>
    <row r="31">
      <c r="A31" s="57" t="s">
        <v>830</v>
      </c>
      <c r="B31" s="63" t="s">
        <v>190</v>
      </c>
      <c r="C31" s="63" t="s">
        <v>196</v>
      </c>
      <c r="D31" s="179" t="s">
        <v>831</v>
      </c>
      <c r="E31" s="63" t="s">
        <v>832</v>
      </c>
      <c r="F31" s="582" t="s">
        <v>191</v>
      </c>
      <c r="G31" s="27"/>
      <c r="H31" s="28"/>
      <c r="I31" s="63" t="s">
        <v>420</v>
      </c>
      <c r="J31" s="179" t="s">
        <v>789</v>
      </c>
      <c r="K31" s="27"/>
      <c r="L31" s="580"/>
      <c r="M31" s="33"/>
      <c r="N31" s="33"/>
      <c r="O31" s="33"/>
      <c r="P31" s="33"/>
      <c r="Q31" s="33"/>
      <c r="R31" s="33"/>
      <c r="S31" s="33"/>
      <c r="T31" s="595">
        <f t="shared" si="13"/>
        <v>1.218621164</v>
      </c>
      <c r="U31" s="33"/>
      <c r="V31" s="33"/>
      <c r="W31" s="33"/>
      <c r="X31" s="33"/>
      <c r="Y31" s="33"/>
      <c r="Z31" s="33"/>
      <c r="AA31" s="33"/>
      <c r="AB31" s="33"/>
      <c r="AC31" s="33"/>
      <c r="AD31" s="33"/>
      <c r="AE31" s="33"/>
    </row>
    <row r="32">
      <c r="A32" s="35" t="s">
        <v>820</v>
      </c>
      <c r="B32" s="27">
        <f t="shared" ref="B32:B39" si="14">1000000+B13*100000</f>
        <v>3500000</v>
      </c>
      <c r="C32" s="63">
        <v>1000000.0</v>
      </c>
      <c r="D32" s="63">
        <v>800000.0</v>
      </c>
      <c r="E32" s="63">
        <v>400000.0</v>
      </c>
      <c r="F32" s="596">
        <f t="shared" ref="F32:F39" si="15">SUM(B32:E32)</f>
        <v>5700000</v>
      </c>
      <c r="G32" s="27">
        <f t="shared" ref="G32:G39" si="16">F32/4000</f>
        <v>1425</v>
      </c>
      <c r="H32" s="596">
        <f t="shared" ref="H32:H39" si="17">F32*1.2</f>
        <v>6840000</v>
      </c>
      <c r="I32" s="63" t="s">
        <v>833</v>
      </c>
      <c r="J32" s="597">
        <f t="shared" ref="J32:J39" si="18">H32*1.5*0.038</f>
        <v>389880</v>
      </c>
      <c r="K32" s="27"/>
      <c r="L32" s="580"/>
      <c r="M32" s="33"/>
      <c r="N32" s="33"/>
      <c r="O32" s="33"/>
      <c r="P32" s="33"/>
      <c r="Q32" s="33"/>
      <c r="R32" s="33"/>
      <c r="S32" s="33"/>
      <c r="T32" s="33"/>
      <c r="U32" s="33"/>
      <c r="V32" s="33"/>
      <c r="W32" s="33"/>
      <c r="X32" s="33"/>
      <c r="Y32" s="33"/>
      <c r="Z32" s="33"/>
      <c r="AA32" s="33"/>
      <c r="AB32" s="33"/>
      <c r="AC32" s="33"/>
      <c r="AD32" s="33"/>
      <c r="AE32" s="33"/>
    </row>
    <row r="33">
      <c r="A33" s="35" t="s">
        <v>821</v>
      </c>
      <c r="B33" s="27">
        <f t="shared" si="14"/>
        <v>4800000</v>
      </c>
      <c r="C33" s="63">
        <v>1000000.0</v>
      </c>
      <c r="D33" s="63">
        <v>800000.0</v>
      </c>
      <c r="E33" s="63">
        <v>500000.0</v>
      </c>
      <c r="F33" s="596">
        <f t="shared" si="15"/>
        <v>7100000</v>
      </c>
      <c r="G33" s="27">
        <f t="shared" si="16"/>
        <v>1775</v>
      </c>
      <c r="H33" s="596">
        <f t="shared" si="17"/>
        <v>8520000</v>
      </c>
      <c r="I33" s="63" t="s">
        <v>834</v>
      </c>
      <c r="J33" s="597">
        <f t="shared" si="18"/>
        <v>485640</v>
      </c>
      <c r="K33" s="27"/>
      <c r="L33" s="580"/>
      <c r="M33" s="33"/>
      <c r="N33" s="33"/>
      <c r="O33" s="33"/>
      <c r="P33" s="33"/>
      <c r="Q33" s="33"/>
      <c r="R33" s="33"/>
      <c r="S33" s="33"/>
      <c r="T33" s="598" t="s">
        <v>835</v>
      </c>
      <c r="U33" s="375"/>
      <c r="V33" s="375"/>
      <c r="W33" s="33"/>
      <c r="X33" s="33"/>
      <c r="Y33" s="33"/>
      <c r="Z33" s="33"/>
      <c r="AA33" s="33"/>
      <c r="AB33" s="33"/>
      <c r="AC33" s="33"/>
      <c r="AD33" s="33"/>
      <c r="AE33" s="33"/>
    </row>
    <row r="34">
      <c r="A34" s="35" t="s">
        <v>822</v>
      </c>
      <c r="B34" s="27">
        <f t="shared" si="14"/>
        <v>4800000</v>
      </c>
      <c r="C34" s="63">
        <v>1000000.0</v>
      </c>
      <c r="D34" s="63">
        <v>800000.0</v>
      </c>
      <c r="E34" s="63">
        <v>500000.0</v>
      </c>
      <c r="F34" s="596">
        <f t="shared" si="15"/>
        <v>7100000</v>
      </c>
      <c r="G34" s="27">
        <f t="shared" si="16"/>
        <v>1775</v>
      </c>
      <c r="H34" s="596">
        <f t="shared" si="17"/>
        <v>8520000</v>
      </c>
      <c r="I34" s="63" t="s">
        <v>834</v>
      </c>
      <c r="J34" s="597">
        <f t="shared" si="18"/>
        <v>485640</v>
      </c>
      <c r="K34" s="27"/>
      <c r="L34" s="580"/>
      <c r="M34" s="33"/>
      <c r="N34" s="33"/>
      <c r="O34" s="33"/>
      <c r="P34" s="33"/>
      <c r="Q34" s="33"/>
      <c r="R34" s="33"/>
      <c r="S34" s="33"/>
      <c r="T34" s="580"/>
      <c r="U34" s="33"/>
      <c r="V34" s="33"/>
      <c r="W34" s="33"/>
      <c r="X34" s="33"/>
      <c r="Y34" s="33"/>
      <c r="Z34" s="33"/>
      <c r="AA34" s="33"/>
      <c r="AB34" s="33"/>
      <c r="AC34" s="33"/>
      <c r="AD34" s="33"/>
      <c r="AE34" s="33"/>
    </row>
    <row r="35">
      <c r="A35" s="35" t="s">
        <v>823</v>
      </c>
      <c r="B35" s="27">
        <f t="shared" si="14"/>
        <v>6000000</v>
      </c>
      <c r="C35" s="63">
        <v>1000000.0</v>
      </c>
      <c r="D35" s="63">
        <v>800000.0</v>
      </c>
      <c r="E35" s="63">
        <v>600000.0</v>
      </c>
      <c r="F35" s="596">
        <f t="shared" si="15"/>
        <v>8400000</v>
      </c>
      <c r="G35" s="27">
        <f t="shared" si="16"/>
        <v>2100</v>
      </c>
      <c r="H35" s="596">
        <f t="shared" si="17"/>
        <v>10080000</v>
      </c>
      <c r="I35" s="63" t="s">
        <v>836</v>
      </c>
      <c r="J35" s="597">
        <f t="shared" si="18"/>
        <v>574560</v>
      </c>
      <c r="K35" s="27"/>
      <c r="L35" s="580"/>
      <c r="M35" s="33"/>
      <c r="N35" s="33"/>
      <c r="O35" s="33"/>
      <c r="P35" s="33"/>
      <c r="Q35" s="33"/>
      <c r="R35" s="33"/>
      <c r="S35" s="33"/>
      <c r="T35" s="588" t="s">
        <v>444</v>
      </c>
      <c r="U35" s="587"/>
      <c r="V35" s="586" t="s">
        <v>837</v>
      </c>
      <c r="W35" s="586"/>
      <c r="X35" s="586" t="s">
        <v>838</v>
      </c>
      <c r="Y35" s="587"/>
      <c r="Z35" s="586" t="s">
        <v>839</v>
      </c>
      <c r="AA35" s="585" t="s">
        <v>453</v>
      </c>
      <c r="AB35" s="586" t="s">
        <v>840</v>
      </c>
      <c r="AC35" s="585" t="s">
        <v>841</v>
      </c>
      <c r="AD35" s="599" t="s">
        <v>842</v>
      </c>
      <c r="AE35" s="599"/>
    </row>
    <row r="36">
      <c r="A36" s="35" t="s">
        <v>824</v>
      </c>
      <c r="B36" s="27">
        <f t="shared" si="14"/>
        <v>7500000</v>
      </c>
      <c r="C36" s="63">
        <v>1500000.0</v>
      </c>
      <c r="D36" s="63">
        <v>1600000.0</v>
      </c>
      <c r="E36" s="63">
        <v>800000.0</v>
      </c>
      <c r="F36" s="596">
        <f t="shared" si="15"/>
        <v>11400000</v>
      </c>
      <c r="G36" s="27">
        <f t="shared" si="16"/>
        <v>2850</v>
      </c>
      <c r="H36" s="596">
        <f t="shared" si="17"/>
        <v>13680000</v>
      </c>
      <c r="I36" s="63" t="s">
        <v>843</v>
      </c>
      <c r="J36" s="597">
        <f t="shared" si="18"/>
        <v>779760</v>
      </c>
      <c r="K36" s="27"/>
      <c r="L36" s="580"/>
      <c r="M36" s="33"/>
      <c r="N36" s="33"/>
      <c r="O36" s="33"/>
      <c r="P36" s="33"/>
      <c r="Q36" s="33"/>
      <c r="R36" s="33"/>
      <c r="S36" s="57" t="s">
        <v>710</v>
      </c>
      <c r="T36" s="590" t="s">
        <v>257</v>
      </c>
      <c r="U36" s="165" t="s">
        <v>420</v>
      </c>
      <c r="V36" s="590" t="s">
        <v>257</v>
      </c>
      <c r="W36" s="165" t="s">
        <v>420</v>
      </c>
      <c r="X36" s="590" t="s">
        <v>257</v>
      </c>
      <c r="Y36" s="165" t="s">
        <v>420</v>
      </c>
      <c r="Z36" s="166"/>
      <c r="AA36" s="165"/>
      <c r="AB36" s="166"/>
      <c r="AC36" s="165"/>
      <c r="AD36" s="165"/>
      <c r="AE36" s="165"/>
    </row>
    <row r="37">
      <c r="A37" s="35" t="s">
        <v>825</v>
      </c>
      <c r="B37" s="27">
        <f t="shared" si="14"/>
        <v>10500000</v>
      </c>
      <c r="C37" s="63">
        <v>2500000.0</v>
      </c>
      <c r="D37" s="63">
        <v>1600000.0</v>
      </c>
      <c r="E37" s="63">
        <v>900000.0</v>
      </c>
      <c r="F37" s="596">
        <f t="shared" si="15"/>
        <v>15500000</v>
      </c>
      <c r="G37" s="27">
        <f t="shared" si="16"/>
        <v>3875</v>
      </c>
      <c r="H37" s="596">
        <f t="shared" si="17"/>
        <v>18600000</v>
      </c>
      <c r="I37" s="63" t="s">
        <v>844</v>
      </c>
      <c r="J37" s="597">
        <f t="shared" si="18"/>
        <v>1060200</v>
      </c>
      <c r="K37" s="27"/>
      <c r="L37" s="580"/>
      <c r="M37" s="33"/>
      <c r="N37" s="33"/>
      <c r="O37" s="33"/>
      <c r="P37" s="33"/>
      <c r="Q37" s="33"/>
      <c r="R37" s="35" t="s">
        <v>845</v>
      </c>
      <c r="S37" s="35" t="s">
        <v>846</v>
      </c>
      <c r="T37" s="101">
        <f>U37/3700</f>
        <v>8527.517959</v>
      </c>
      <c r="U37" s="56">
        <v>3.155181645E7</v>
      </c>
      <c r="V37" s="101">
        <f t="shared" ref="V37:W37" si="19">X37-T37</f>
        <v>1868.069315</v>
      </c>
      <c r="W37" s="56">
        <f t="shared" si="19"/>
        <v>6911856.49</v>
      </c>
      <c r="X37" s="101">
        <v>10395.587274010584</v>
      </c>
      <c r="Y37" s="56">
        <v>3.846367294E7</v>
      </c>
      <c r="Z37" s="595">
        <f t="shared" ref="Z37:Z40" si="21">U37/U13</f>
        <v>0.9023828529</v>
      </c>
      <c r="AA37" s="35">
        <v>25.0</v>
      </c>
      <c r="AB37" s="101">
        <f t="shared" ref="AB37:AB46" si="22">T37/AA37</f>
        <v>341.1007184</v>
      </c>
      <c r="AC37" s="101">
        <f t="shared" ref="AC37:AC46" si="23">X37/AA37</f>
        <v>415.823491</v>
      </c>
      <c r="AD37" s="600">
        <f t="shared" ref="AD37:AD46" si="24">AA37*20</f>
        <v>500</v>
      </c>
      <c r="AE37" s="600"/>
    </row>
    <row r="38">
      <c r="A38" s="35" t="s">
        <v>826</v>
      </c>
      <c r="B38" s="27">
        <f t="shared" si="14"/>
        <v>10500000</v>
      </c>
      <c r="C38" s="63">
        <v>2500000.0</v>
      </c>
      <c r="D38" s="63">
        <v>1600000.0</v>
      </c>
      <c r="E38" s="63">
        <v>900000.0</v>
      </c>
      <c r="F38" s="596">
        <f t="shared" si="15"/>
        <v>15500000</v>
      </c>
      <c r="G38" s="27">
        <f t="shared" si="16"/>
        <v>3875</v>
      </c>
      <c r="H38" s="596">
        <f t="shared" si="17"/>
        <v>18600000</v>
      </c>
      <c r="I38" s="63" t="s">
        <v>844</v>
      </c>
      <c r="J38" s="597">
        <f t="shared" si="18"/>
        <v>1060200</v>
      </c>
      <c r="K38" s="27"/>
      <c r="L38" s="580"/>
      <c r="M38" s="33"/>
      <c r="N38" s="33"/>
      <c r="O38" s="33"/>
      <c r="P38" s="33"/>
      <c r="Q38" s="33"/>
      <c r="R38" s="35" t="s">
        <v>847</v>
      </c>
      <c r="S38" s="35" t="s">
        <v>848</v>
      </c>
      <c r="T38" s="101">
        <v>10104.715011453834</v>
      </c>
      <c r="U38" s="56">
        <v>3.7387445326E7</v>
      </c>
      <c r="V38" s="101">
        <f t="shared" ref="V38:W38" si="20">X38-T38</f>
        <v>2098.958592</v>
      </c>
      <c r="W38" s="56">
        <f t="shared" si="20"/>
        <v>7766146.872</v>
      </c>
      <c r="X38" s="101">
        <v>12203.67360308097</v>
      </c>
      <c r="Y38" s="56">
        <v>4.5153592198E7</v>
      </c>
      <c r="Z38" s="595">
        <f t="shared" si="21"/>
        <v>0.8970008835</v>
      </c>
      <c r="AA38" s="35">
        <v>31.0</v>
      </c>
      <c r="AB38" s="101">
        <f t="shared" si="22"/>
        <v>325.9585488</v>
      </c>
      <c r="AC38" s="101">
        <f t="shared" si="23"/>
        <v>393.6668904</v>
      </c>
      <c r="AD38" s="600">
        <f t="shared" si="24"/>
        <v>620</v>
      </c>
      <c r="AE38" s="600"/>
    </row>
    <row r="39">
      <c r="A39" s="35" t="s">
        <v>827</v>
      </c>
      <c r="B39" s="27">
        <f t="shared" si="14"/>
        <v>9500000</v>
      </c>
      <c r="C39" s="63">
        <v>2000000.0</v>
      </c>
      <c r="D39" s="63">
        <v>1600000.0</v>
      </c>
      <c r="E39" s="63">
        <v>800000.0</v>
      </c>
      <c r="F39" s="596">
        <f t="shared" si="15"/>
        <v>13900000</v>
      </c>
      <c r="G39" s="27">
        <f t="shared" si="16"/>
        <v>3475</v>
      </c>
      <c r="H39" s="596">
        <f t="shared" si="17"/>
        <v>16680000</v>
      </c>
      <c r="I39" s="63" t="s">
        <v>849</v>
      </c>
      <c r="J39" s="597">
        <f t="shared" si="18"/>
        <v>950760</v>
      </c>
      <c r="K39" s="27"/>
      <c r="L39" s="580"/>
      <c r="M39" s="33"/>
      <c r="N39" s="33"/>
      <c r="O39" s="33"/>
      <c r="P39" s="33"/>
      <c r="Q39" s="33"/>
      <c r="R39" s="35" t="s">
        <v>850</v>
      </c>
      <c r="S39" s="35" t="s">
        <v>851</v>
      </c>
      <c r="T39" s="101">
        <v>13905.4713520111</v>
      </c>
      <c r="U39" s="56">
        <v>5.1450243416E7</v>
      </c>
      <c r="V39" s="101">
        <f t="shared" ref="V39:W39" si="25">X39-T39</f>
        <v>2560.359501</v>
      </c>
      <c r="W39" s="56">
        <f t="shared" si="25"/>
        <v>9473330.988</v>
      </c>
      <c r="X39" s="101">
        <v>16465.830852530235</v>
      </c>
      <c r="Y39" s="56">
        <v>6.0923574404E7</v>
      </c>
      <c r="Z39" s="595">
        <f t="shared" si="21"/>
        <v>1.179429278</v>
      </c>
      <c r="AA39" s="35">
        <v>43.0</v>
      </c>
      <c r="AB39" s="101">
        <f t="shared" si="22"/>
        <v>323.3830547</v>
      </c>
      <c r="AC39" s="101">
        <f t="shared" si="23"/>
        <v>382.9262989</v>
      </c>
      <c r="AD39" s="600">
        <f t="shared" si="24"/>
        <v>860</v>
      </c>
      <c r="AE39" s="600"/>
    </row>
    <row r="40">
      <c r="A40" s="33"/>
      <c r="B40" s="27"/>
      <c r="C40" s="27"/>
      <c r="D40" s="28"/>
      <c r="E40" s="27"/>
      <c r="F40" s="28"/>
      <c r="G40" s="27"/>
      <c r="H40" s="28"/>
      <c r="I40" s="27"/>
      <c r="J40" s="28"/>
      <c r="K40" s="27"/>
      <c r="L40" s="580"/>
      <c r="M40" s="33"/>
      <c r="N40" s="33"/>
      <c r="O40" s="33"/>
      <c r="P40" s="33"/>
      <c r="Q40" s="33"/>
      <c r="R40" s="35" t="s">
        <v>852</v>
      </c>
      <c r="S40" s="35" t="s">
        <v>853</v>
      </c>
      <c r="T40" s="101">
        <v>14527.21864609512</v>
      </c>
      <c r="U40" s="56">
        <v>5.3750709584E7</v>
      </c>
      <c r="V40" s="101">
        <f t="shared" ref="V40:W40" si="26">X40-T40</f>
        <v>2675.8042</v>
      </c>
      <c r="W40" s="56">
        <f t="shared" si="26"/>
        <v>9900475.53</v>
      </c>
      <c r="X40" s="101">
        <v>17203.02284576782</v>
      </c>
      <c r="Y40" s="56">
        <v>6.365118511399999E7</v>
      </c>
      <c r="Z40" s="595">
        <f t="shared" si="21"/>
        <v>1.013338365</v>
      </c>
      <c r="AA40" s="35">
        <v>46.0</v>
      </c>
      <c r="AB40" s="101">
        <f t="shared" si="22"/>
        <v>315.809101</v>
      </c>
      <c r="AC40" s="101">
        <f t="shared" si="23"/>
        <v>373.9787575</v>
      </c>
      <c r="AD40" s="600">
        <f t="shared" si="24"/>
        <v>920</v>
      </c>
      <c r="AE40" s="600"/>
    </row>
    <row r="41">
      <c r="A41" s="33"/>
      <c r="B41" s="27"/>
      <c r="C41" s="27"/>
      <c r="D41" s="28"/>
      <c r="E41" s="27"/>
      <c r="F41" s="28"/>
      <c r="G41" s="27"/>
      <c r="H41" s="28"/>
      <c r="I41" s="27"/>
      <c r="J41" s="28"/>
      <c r="K41" s="27"/>
      <c r="L41" s="580"/>
      <c r="M41" s="33"/>
      <c r="N41" s="33"/>
      <c r="O41" s="33"/>
      <c r="P41" s="33"/>
      <c r="Q41" s="33"/>
      <c r="R41" s="35" t="s">
        <v>854</v>
      </c>
      <c r="S41" s="35" t="s">
        <v>271</v>
      </c>
      <c r="T41" s="101">
        <v>25974.25445017809</v>
      </c>
      <c r="U41" s="56">
        <v>9.6104741634E7</v>
      </c>
      <c r="V41" s="101">
        <f t="shared" ref="V41:W41" si="27">X41-T41</f>
        <v>4449.255662</v>
      </c>
      <c r="W41" s="56">
        <f t="shared" si="27"/>
        <v>16462245.84</v>
      </c>
      <c r="X41" s="101">
        <v>30423.510112350174</v>
      </c>
      <c r="Y41" s="56">
        <v>1.1256698747799999E8</v>
      </c>
      <c r="Z41" s="595">
        <f>U41/U20</f>
        <v>1.220479959</v>
      </c>
      <c r="AA41" s="35">
        <v>87.0</v>
      </c>
      <c r="AB41" s="101">
        <f t="shared" si="22"/>
        <v>298.5546489</v>
      </c>
      <c r="AC41" s="101">
        <f t="shared" si="23"/>
        <v>349.6955185</v>
      </c>
      <c r="AD41" s="600">
        <f t="shared" si="24"/>
        <v>1740</v>
      </c>
      <c r="AE41" s="600"/>
    </row>
    <row r="42">
      <c r="A42" s="57" t="s">
        <v>445</v>
      </c>
      <c r="B42" s="27"/>
      <c r="C42" s="27"/>
      <c r="D42" s="28"/>
      <c r="E42" s="27"/>
      <c r="F42" s="28"/>
      <c r="G42" s="27"/>
      <c r="H42" s="28"/>
      <c r="I42" s="27"/>
      <c r="J42" s="28"/>
      <c r="K42" s="27"/>
      <c r="L42" s="580"/>
      <c r="M42" s="33"/>
      <c r="N42" s="33"/>
      <c r="O42" s="33"/>
      <c r="P42" s="33"/>
      <c r="Q42" s="33"/>
      <c r="R42" s="33"/>
      <c r="S42" s="35" t="s">
        <v>272</v>
      </c>
      <c r="T42" s="101">
        <v>30364.25570693771</v>
      </c>
      <c r="U42" s="56">
        <v>1.09098789888E8</v>
      </c>
      <c r="V42" s="101">
        <f t="shared" ref="V42:W42" si="28">X42-T42</f>
        <v>4741.898633</v>
      </c>
      <c r="W42" s="56">
        <f t="shared" si="28"/>
        <v>18590202.62</v>
      </c>
      <c r="X42" s="101">
        <v>35106.15433984485</v>
      </c>
      <c r="Y42" s="56">
        <v>1.2768899250799999E8</v>
      </c>
      <c r="Z42" s="595"/>
      <c r="AA42" s="35">
        <v>96.0</v>
      </c>
      <c r="AB42" s="101">
        <f t="shared" si="22"/>
        <v>316.2943303</v>
      </c>
      <c r="AC42" s="101">
        <f t="shared" si="23"/>
        <v>365.6891077</v>
      </c>
      <c r="AD42" s="600">
        <f t="shared" si="24"/>
        <v>1920</v>
      </c>
      <c r="AE42" s="600"/>
    </row>
    <row r="43">
      <c r="A43" s="57" t="s">
        <v>710</v>
      </c>
      <c r="B43" s="61" t="s">
        <v>855</v>
      </c>
      <c r="C43" s="61" t="s">
        <v>837</v>
      </c>
      <c r="D43" s="582" t="s">
        <v>856</v>
      </c>
      <c r="E43" s="61"/>
      <c r="F43" s="28"/>
      <c r="G43" s="63" t="s">
        <v>818</v>
      </c>
      <c r="H43" s="28"/>
      <c r="I43" s="27"/>
      <c r="J43" s="28"/>
      <c r="K43" s="27"/>
      <c r="L43" s="580"/>
      <c r="M43" s="33"/>
      <c r="N43" s="33"/>
      <c r="O43" s="33"/>
      <c r="P43" s="33"/>
      <c r="Q43" s="33"/>
      <c r="R43" s="33"/>
      <c r="S43" s="35" t="s">
        <v>273</v>
      </c>
      <c r="T43" s="101">
        <v>31831.568331951417</v>
      </c>
      <c r="U43" s="56">
        <v>1.17776802528E8</v>
      </c>
      <c r="V43" s="101">
        <f t="shared" ref="V43:W43" si="29">X43-T43</f>
        <v>5364.58681</v>
      </c>
      <c r="W43" s="56">
        <f t="shared" si="29"/>
        <v>19848971.87</v>
      </c>
      <c r="X43" s="101">
        <v>37196.15514195588</v>
      </c>
      <c r="Y43" s="56">
        <v>1.37625774396E8</v>
      </c>
      <c r="Z43" s="595"/>
      <c r="AA43" s="35">
        <v>105.0</v>
      </c>
      <c r="AB43" s="101">
        <f t="shared" si="22"/>
        <v>303.1577936</v>
      </c>
      <c r="AC43" s="101">
        <f t="shared" si="23"/>
        <v>354.2490966</v>
      </c>
      <c r="AD43" s="600">
        <f t="shared" si="24"/>
        <v>2100</v>
      </c>
      <c r="AE43" s="600"/>
    </row>
    <row r="44">
      <c r="A44" s="35" t="s">
        <v>820</v>
      </c>
      <c r="B44" s="597">
        <f t="shared" ref="B44:B51" si="31">W13</f>
        <v>2069550</v>
      </c>
      <c r="C44" s="597">
        <f t="shared" ref="C44:C51" si="32">J32</f>
        <v>389880</v>
      </c>
      <c r="D44" s="601">
        <f t="shared" ref="D44:D51" si="33">B44+C44</f>
        <v>2459430</v>
      </c>
      <c r="E44" s="63" t="s">
        <v>789</v>
      </c>
      <c r="F44" s="28"/>
      <c r="G44" s="102">
        <f t="shared" ref="G44:G51" si="34">D44*0.0069</f>
        <v>16970.067</v>
      </c>
      <c r="H44" s="28"/>
      <c r="I44" s="27"/>
      <c r="J44" s="28"/>
      <c r="K44" s="27"/>
      <c r="L44" s="580"/>
      <c r="M44" s="33"/>
      <c r="N44" s="33"/>
      <c r="O44" s="33"/>
      <c r="P44" s="33"/>
      <c r="Q44" s="33"/>
      <c r="R44" s="35" t="s">
        <v>857</v>
      </c>
      <c r="S44" s="35" t="s">
        <v>274</v>
      </c>
      <c r="T44" s="101">
        <v>20423.735603964255</v>
      </c>
      <c r="U44" s="56">
        <v>7.5567821978E7</v>
      </c>
      <c r="V44" s="101">
        <f t="shared" ref="V44:W44" si="30">X44-T44</f>
        <v>3361.8255</v>
      </c>
      <c r="W44" s="56">
        <f t="shared" si="30"/>
        <v>12438753.47</v>
      </c>
      <c r="X44" s="101">
        <v>23785.561104009885</v>
      </c>
      <c r="Y44" s="56">
        <v>8.8006575448E7</v>
      </c>
      <c r="Z44" s="595">
        <f>U44/U17</f>
        <v>1.076633404</v>
      </c>
      <c r="AA44" s="35">
        <v>64.0</v>
      </c>
      <c r="AB44" s="101">
        <f t="shared" si="22"/>
        <v>319.1208688</v>
      </c>
      <c r="AC44" s="101">
        <f t="shared" si="23"/>
        <v>371.6493923</v>
      </c>
      <c r="AD44" s="600">
        <f t="shared" si="24"/>
        <v>1280</v>
      </c>
      <c r="AE44" s="600"/>
    </row>
    <row r="45">
      <c r="A45" s="35" t="s">
        <v>821</v>
      </c>
      <c r="B45" s="597">
        <f t="shared" si="31"/>
        <v>2467035</v>
      </c>
      <c r="C45" s="597">
        <f t="shared" si="32"/>
        <v>485640</v>
      </c>
      <c r="D45" s="601">
        <f t="shared" si="33"/>
        <v>2952675</v>
      </c>
      <c r="E45" s="63" t="s">
        <v>789</v>
      </c>
      <c r="F45" s="28"/>
      <c r="G45" s="102">
        <f t="shared" si="34"/>
        <v>20373.4575</v>
      </c>
      <c r="H45" s="28"/>
      <c r="I45" s="27"/>
      <c r="J45" s="28"/>
      <c r="K45" s="27"/>
      <c r="L45" s="580"/>
      <c r="M45" s="33"/>
      <c r="N45" s="33"/>
      <c r="O45" s="33"/>
      <c r="P45" s="33"/>
      <c r="Q45" s="33"/>
      <c r="R45" s="35" t="s">
        <v>858</v>
      </c>
      <c r="S45" s="35" t="s">
        <v>275</v>
      </c>
      <c r="T45" s="101">
        <v>28838.997032544816</v>
      </c>
      <c r="U45" s="56">
        <v>1.06704288812E8</v>
      </c>
      <c r="V45" s="101">
        <f t="shared" ref="V45:W45" si="35">X45-T45</f>
        <v>4595.044244</v>
      </c>
      <c r="W45" s="56">
        <f t="shared" si="35"/>
        <v>17001663.49</v>
      </c>
      <c r="X45" s="101">
        <v>33434.041276347896</v>
      </c>
      <c r="Y45" s="56">
        <v>1.2370595230399999E8</v>
      </c>
      <c r="Z45" s="595">
        <f>U45/U19</f>
        <v>1.126523319</v>
      </c>
      <c r="AA45" s="35">
        <v>91.0</v>
      </c>
      <c r="AB45" s="101">
        <f t="shared" si="22"/>
        <v>316.9120553</v>
      </c>
      <c r="AC45" s="101">
        <f t="shared" si="23"/>
        <v>367.407047</v>
      </c>
      <c r="AD45" s="600">
        <f t="shared" si="24"/>
        <v>1820</v>
      </c>
      <c r="AE45" s="600"/>
    </row>
    <row r="46">
      <c r="A46" s="35" t="s">
        <v>822</v>
      </c>
      <c r="B46" s="597">
        <f t="shared" si="31"/>
        <v>2582010</v>
      </c>
      <c r="C46" s="597">
        <f t="shared" si="32"/>
        <v>485640</v>
      </c>
      <c r="D46" s="601">
        <f t="shared" si="33"/>
        <v>3067650</v>
      </c>
      <c r="E46" s="63" t="s">
        <v>789</v>
      </c>
      <c r="F46" s="28"/>
      <c r="G46" s="102">
        <f t="shared" si="34"/>
        <v>21166.785</v>
      </c>
      <c r="H46" s="28"/>
      <c r="I46" s="27"/>
      <c r="J46" s="28"/>
      <c r="K46" s="27"/>
      <c r="L46" s="580"/>
      <c r="M46" s="33"/>
      <c r="N46" s="33"/>
      <c r="O46" s="33"/>
      <c r="P46" s="33"/>
      <c r="Q46" s="33"/>
      <c r="R46" s="33"/>
      <c r="S46" s="35" t="s">
        <v>859</v>
      </c>
      <c r="T46" s="101">
        <v>31446.41311933336</v>
      </c>
      <c r="U46" s="56">
        <v>1.16351728328E8</v>
      </c>
      <c r="V46" s="101">
        <f t="shared" ref="V46:W46" si="36">X46-T46</f>
        <v>5305.147108</v>
      </c>
      <c r="W46" s="56">
        <f t="shared" si="36"/>
        <v>19629043.94</v>
      </c>
      <c r="X46" s="101">
        <v>36751.560227438866</v>
      </c>
      <c r="Y46" s="56">
        <v>1.35980772268E8</v>
      </c>
      <c r="Z46" s="33"/>
      <c r="AA46" s="35">
        <v>109.0</v>
      </c>
      <c r="AB46" s="101">
        <f t="shared" si="22"/>
        <v>288.4992029</v>
      </c>
      <c r="AC46" s="101">
        <f t="shared" si="23"/>
        <v>337.1702773</v>
      </c>
      <c r="AD46" s="600">
        <f t="shared" si="24"/>
        <v>2180</v>
      </c>
      <c r="AE46" s="600"/>
    </row>
    <row r="47">
      <c r="A47" s="35" t="s">
        <v>823</v>
      </c>
      <c r="B47" s="597">
        <f t="shared" si="31"/>
        <v>3139584</v>
      </c>
      <c r="C47" s="597">
        <f t="shared" si="32"/>
        <v>574560</v>
      </c>
      <c r="D47" s="601">
        <f t="shared" si="33"/>
        <v>3714144</v>
      </c>
      <c r="E47" s="63" t="s">
        <v>789</v>
      </c>
      <c r="F47" s="28"/>
      <c r="G47" s="102">
        <f t="shared" si="34"/>
        <v>25627.5936</v>
      </c>
      <c r="H47" s="28"/>
      <c r="I47" s="27"/>
      <c r="J47" s="28"/>
      <c r="K47" s="27"/>
      <c r="L47" s="580"/>
      <c r="M47" s="33"/>
      <c r="N47" s="33"/>
      <c r="O47" s="33"/>
      <c r="P47" s="33"/>
      <c r="Q47" s="33"/>
      <c r="R47" s="33"/>
      <c r="S47" s="33"/>
      <c r="T47" s="33"/>
      <c r="U47" s="33"/>
      <c r="V47" s="33"/>
      <c r="W47" s="33"/>
      <c r="X47" s="33"/>
      <c r="Y47" s="33"/>
      <c r="Z47" s="33"/>
      <c r="AA47" s="33"/>
      <c r="AB47" s="33"/>
      <c r="AC47" s="33"/>
      <c r="AD47" s="33"/>
      <c r="AE47" s="33"/>
    </row>
    <row r="48">
      <c r="A48" s="35" t="s">
        <v>824</v>
      </c>
      <c r="B48" s="597">
        <f t="shared" si="31"/>
        <v>4154430</v>
      </c>
      <c r="C48" s="597">
        <f t="shared" si="32"/>
        <v>779760</v>
      </c>
      <c r="D48" s="601">
        <f t="shared" si="33"/>
        <v>4934190</v>
      </c>
      <c r="E48" s="63" t="s">
        <v>789</v>
      </c>
      <c r="F48" s="28"/>
      <c r="G48" s="102">
        <f t="shared" si="34"/>
        <v>34045.911</v>
      </c>
      <c r="H48" s="28"/>
      <c r="I48" s="27"/>
      <c r="J48" s="28"/>
      <c r="K48" s="27"/>
      <c r="L48" s="580"/>
      <c r="M48" s="33"/>
      <c r="N48" s="33"/>
      <c r="O48" s="33"/>
      <c r="P48" s="33"/>
      <c r="Q48" s="33"/>
      <c r="R48" s="33"/>
      <c r="S48" s="33"/>
      <c r="T48" s="33"/>
      <c r="U48" s="33"/>
      <c r="V48" s="33"/>
      <c r="W48" s="33"/>
      <c r="X48" s="33"/>
      <c r="Y48" s="33"/>
      <c r="Z48" s="33"/>
      <c r="AA48" s="33"/>
      <c r="AB48" s="33"/>
      <c r="AC48" s="33"/>
      <c r="AD48" s="33"/>
      <c r="AE48" s="33"/>
    </row>
    <row r="49">
      <c r="A49" s="35" t="s">
        <v>825</v>
      </c>
      <c r="B49" s="597">
        <f t="shared" si="31"/>
        <v>5475000</v>
      </c>
      <c r="C49" s="597">
        <f t="shared" si="32"/>
        <v>1060200</v>
      </c>
      <c r="D49" s="601">
        <f t="shared" si="33"/>
        <v>6535200</v>
      </c>
      <c r="E49" s="63" t="s">
        <v>789</v>
      </c>
      <c r="F49" s="28"/>
      <c r="G49" s="102">
        <f t="shared" si="34"/>
        <v>45092.88</v>
      </c>
      <c r="H49" s="28"/>
      <c r="I49" s="27"/>
      <c r="J49" s="28"/>
      <c r="K49" s="27"/>
      <c r="L49" s="580"/>
      <c r="M49" s="33"/>
      <c r="N49" s="33"/>
      <c r="O49" s="33"/>
      <c r="P49" s="33"/>
      <c r="Q49" s="33"/>
      <c r="R49" s="33"/>
      <c r="S49" s="33"/>
      <c r="T49" s="33"/>
      <c r="U49" s="33"/>
      <c r="V49" s="33"/>
      <c r="W49" s="33"/>
      <c r="X49" s="33"/>
      <c r="Y49" s="33"/>
      <c r="Z49" s="33"/>
      <c r="AA49" s="33"/>
      <c r="AB49" s="33"/>
      <c r="AC49" s="33"/>
      <c r="AD49" s="33"/>
      <c r="AE49" s="33"/>
    </row>
    <row r="50">
      <c r="A50" s="35" t="s">
        <v>826</v>
      </c>
      <c r="B50" s="597">
        <f t="shared" si="31"/>
        <v>5756400</v>
      </c>
      <c r="C50" s="597">
        <f t="shared" si="32"/>
        <v>1060200</v>
      </c>
      <c r="D50" s="601">
        <f t="shared" si="33"/>
        <v>6816600</v>
      </c>
      <c r="E50" s="63" t="s">
        <v>789</v>
      </c>
      <c r="F50" s="28"/>
      <c r="G50" s="102">
        <f t="shared" si="34"/>
        <v>47034.54</v>
      </c>
      <c r="H50" s="28"/>
      <c r="I50" s="27"/>
      <c r="J50" s="28"/>
      <c r="K50" s="27"/>
      <c r="L50" s="580"/>
      <c r="M50" s="33"/>
      <c r="N50" s="33"/>
      <c r="O50" s="33"/>
      <c r="P50" s="33"/>
      <c r="Q50" s="33"/>
      <c r="R50" s="33"/>
      <c r="S50" s="33"/>
      <c r="T50" s="33"/>
      <c r="U50" s="33"/>
      <c r="V50" s="33"/>
      <c r="W50" s="33"/>
      <c r="X50" s="33"/>
      <c r="Y50" s="33"/>
      <c r="Z50" s="33"/>
      <c r="AA50" s="33"/>
      <c r="AB50" s="33"/>
      <c r="AC50" s="33"/>
      <c r="AD50" s="33"/>
      <c r="AE50" s="33"/>
    </row>
    <row r="51">
      <c r="A51" s="35" t="s">
        <v>827</v>
      </c>
      <c r="B51" s="597">
        <f t="shared" si="31"/>
        <v>4660758</v>
      </c>
      <c r="C51" s="597">
        <f t="shared" si="32"/>
        <v>950760</v>
      </c>
      <c r="D51" s="601">
        <f t="shared" si="33"/>
        <v>5611518</v>
      </c>
      <c r="E51" s="63" t="s">
        <v>789</v>
      </c>
      <c r="F51" s="28"/>
      <c r="G51" s="102">
        <f t="shared" si="34"/>
        <v>38719.4742</v>
      </c>
      <c r="H51" s="28"/>
      <c r="I51" s="27"/>
      <c r="J51" s="28"/>
      <c r="K51" s="27"/>
      <c r="L51" s="580"/>
      <c r="M51" s="33"/>
      <c r="N51" s="33"/>
      <c r="O51" s="33"/>
      <c r="P51" s="33"/>
      <c r="Q51" s="33"/>
      <c r="R51" s="33"/>
      <c r="S51" s="33"/>
      <c r="T51" s="33"/>
      <c r="U51" s="33"/>
      <c r="V51" s="33"/>
      <c r="W51" s="33"/>
      <c r="X51" s="33"/>
      <c r="Y51" s="33"/>
      <c r="Z51" s="33"/>
      <c r="AA51" s="33"/>
      <c r="AB51" s="33"/>
      <c r="AC51" s="33"/>
      <c r="AD51" s="33"/>
      <c r="AE51" s="33"/>
    </row>
    <row r="52">
      <c r="A52" s="33"/>
      <c r="B52" s="27"/>
      <c r="C52" s="27"/>
      <c r="D52" s="28"/>
      <c r="E52" s="27"/>
      <c r="F52" s="28"/>
      <c r="G52" s="27"/>
      <c r="H52" s="28"/>
      <c r="I52" s="27"/>
      <c r="J52" s="28"/>
      <c r="K52" s="27"/>
      <c r="L52" s="580"/>
      <c r="M52" s="33"/>
      <c r="N52" s="33"/>
      <c r="O52" s="33"/>
      <c r="P52" s="33"/>
      <c r="Q52" s="33"/>
      <c r="R52" s="33"/>
      <c r="S52" s="33"/>
      <c r="T52" s="57" t="s">
        <v>860</v>
      </c>
      <c r="U52" s="33"/>
      <c r="V52" s="33"/>
      <c r="W52" s="33"/>
      <c r="X52" s="33"/>
      <c r="Y52" s="33"/>
      <c r="Z52" s="33"/>
      <c r="AA52" s="33"/>
      <c r="AB52" s="33"/>
      <c r="AC52" s="33"/>
      <c r="AD52" s="33"/>
      <c r="AE52" s="33"/>
    </row>
    <row r="53">
      <c r="A53" s="33"/>
      <c r="B53" s="27"/>
      <c r="C53" s="27"/>
      <c r="D53" s="28"/>
      <c r="E53" s="27"/>
      <c r="F53" s="28"/>
      <c r="G53" s="27"/>
      <c r="H53" s="28"/>
      <c r="I53" s="27"/>
      <c r="J53" s="28"/>
      <c r="K53" s="27"/>
      <c r="L53" s="580"/>
      <c r="M53" s="33"/>
      <c r="N53" s="33"/>
      <c r="O53" s="33"/>
      <c r="P53" s="33"/>
      <c r="Q53" s="33"/>
      <c r="R53" s="33"/>
      <c r="S53" s="35"/>
      <c r="T53" s="57" t="s">
        <v>710</v>
      </c>
      <c r="U53" s="57" t="s">
        <v>861</v>
      </c>
      <c r="V53" s="32"/>
      <c r="W53" s="57" t="s">
        <v>862</v>
      </c>
      <c r="X53" s="32"/>
      <c r="Y53" s="57" t="s">
        <v>863</v>
      </c>
      <c r="Z53" s="32"/>
      <c r="AA53" s="33"/>
      <c r="AB53" s="33"/>
      <c r="AC53" s="33"/>
      <c r="AD53" s="33"/>
      <c r="AE53" s="33"/>
    </row>
    <row r="54">
      <c r="A54" s="33"/>
      <c r="B54" s="27"/>
      <c r="C54" s="27"/>
      <c r="D54" s="28"/>
      <c r="E54" s="27"/>
      <c r="F54" s="28"/>
      <c r="G54" s="27"/>
      <c r="H54" s="28"/>
      <c r="I54" s="27"/>
      <c r="J54" s="28"/>
      <c r="K54" s="27"/>
      <c r="L54" s="580"/>
      <c r="M54" s="33"/>
      <c r="N54" s="33"/>
      <c r="O54" s="33"/>
      <c r="P54" s="33"/>
      <c r="Q54" s="33"/>
      <c r="R54" s="33"/>
      <c r="S54" s="35"/>
      <c r="T54" s="35" t="s">
        <v>846</v>
      </c>
      <c r="U54" s="35">
        <v>31.5</v>
      </c>
      <c r="V54" s="35" t="s">
        <v>864</v>
      </c>
      <c r="W54" s="33">
        <f t="shared" ref="W54:W63" si="37">ROUNDup(U54*0.02,1)</f>
        <v>0.7</v>
      </c>
      <c r="X54" s="35" t="s">
        <v>864</v>
      </c>
      <c r="Y54" s="33">
        <f t="shared" ref="Y54:Y63" si="38">ROUNDup(U54*0.05,1)</f>
        <v>1.6</v>
      </c>
      <c r="Z54" s="35" t="s">
        <v>864</v>
      </c>
      <c r="AA54" s="33"/>
      <c r="AB54" s="33"/>
      <c r="AC54" s="33"/>
      <c r="AD54" s="33"/>
      <c r="AE54" s="33"/>
    </row>
    <row r="55">
      <c r="A55" s="33"/>
      <c r="B55" s="27"/>
      <c r="C55" s="27"/>
      <c r="D55" s="28"/>
      <c r="E55" s="27"/>
      <c r="F55" s="28"/>
      <c r="G55" s="27"/>
      <c r="H55" s="28"/>
      <c r="I55" s="27"/>
      <c r="J55" s="28"/>
      <c r="K55" s="27"/>
      <c r="L55" s="580"/>
      <c r="M55" s="33"/>
      <c r="N55" s="33"/>
      <c r="O55" s="33"/>
      <c r="P55" s="33"/>
      <c r="Q55" s="33"/>
      <c r="R55" s="33"/>
      <c r="S55" s="35"/>
      <c r="T55" s="35" t="s">
        <v>848</v>
      </c>
      <c r="U55" s="35">
        <v>37.5</v>
      </c>
      <c r="V55" s="35" t="s">
        <v>864</v>
      </c>
      <c r="W55" s="33">
        <f t="shared" si="37"/>
        <v>0.8</v>
      </c>
      <c r="X55" s="35" t="s">
        <v>864</v>
      </c>
      <c r="Y55" s="33">
        <f t="shared" si="38"/>
        <v>1.9</v>
      </c>
      <c r="Z55" s="35" t="s">
        <v>864</v>
      </c>
      <c r="AA55" s="33"/>
      <c r="AB55" s="33"/>
      <c r="AC55" s="33"/>
      <c r="AD55" s="33"/>
      <c r="AE55" s="33"/>
    </row>
    <row r="56">
      <c r="A56" s="602" t="s">
        <v>865</v>
      </c>
      <c r="B56" s="603"/>
      <c r="C56" s="603"/>
      <c r="D56" s="604"/>
      <c r="E56" s="603"/>
      <c r="F56" s="604"/>
      <c r="G56" s="27"/>
      <c r="H56" s="28"/>
      <c r="I56" s="27"/>
      <c r="J56" s="179" t="s">
        <v>866</v>
      </c>
      <c r="K56" s="27"/>
      <c r="L56" s="580"/>
      <c r="M56" s="33"/>
      <c r="N56" s="33"/>
      <c r="O56" s="33"/>
      <c r="P56" s="33"/>
      <c r="Q56" s="33"/>
      <c r="R56" s="33"/>
      <c r="S56" s="35"/>
      <c r="T56" s="35" t="s">
        <v>851</v>
      </c>
      <c r="U56" s="35">
        <v>51.5</v>
      </c>
      <c r="V56" s="35" t="s">
        <v>864</v>
      </c>
      <c r="W56" s="33">
        <f t="shared" si="37"/>
        <v>1.1</v>
      </c>
      <c r="X56" s="35" t="s">
        <v>864</v>
      </c>
      <c r="Y56" s="33">
        <f t="shared" si="38"/>
        <v>2.6</v>
      </c>
      <c r="Z56" s="35" t="s">
        <v>864</v>
      </c>
      <c r="AA56" s="33"/>
      <c r="AB56" s="33"/>
      <c r="AC56" s="33"/>
      <c r="AD56" s="33"/>
      <c r="AE56" s="33"/>
    </row>
    <row r="57">
      <c r="A57" s="605" t="s">
        <v>710</v>
      </c>
      <c r="B57" s="605" t="s">
        <v>867</v>
      </c>
      <c r="C57" s="605" t="s">
        <v>837</v>
      </c>
      <c r="D57" s="606" t="s">
        <v>868</v>
      </c>
      <c r="E57" s="605" t="s">
        <v>869</v>
      </c>
      <c r="F57" s="607" t="s">
        <v>870</v>
      </c>
      <c r="G57" s="63" t="s">
        <v>871</v>
      </c>
      <c r="H57" s="179" t="s">
        <v>872</v>
      </c>
      <c r="I57" s="63" t="s">
        <v>873</v>
      </c>
      <c r="J57" s="179" t="s">
        <v>710</v>
      </c>
      <c r="K57" s="63" t="s">
        <v>453</v>
      </c>
      <c r="L57" s="605" t="s">
        <v>874</v>
      </c>
      <c r="M57" s="605" t="s">
        <v>837</v>
      </c>
      <c r="N57" s="606" t="s">
        <v>868</v>
      </c>
      <c r="O57" s="57" t="s">
        <v>875</v>
      </c>
      <c r="P57" s="35" t="s">
        <v>876</v>
      </c>
      <c r="Q57" s="33"/>
      <c r="R57" s="33"/>
      <c r="S57" s="35"/>
      <c r="T57" s="35" t="s">
        <v>853</v>
      </c>
      <c r="U57" s="35">
        <v>53.7</v>
      </c>
      <c r="V57" s="35" t="s">
        <v>864</v>
      </c>
      <c r="W57" s="33">
        <f t="shared" si="37"/>
        <v>1.1</v>
      </c>
      <c r="X57" s="35" t="s">
        <v>864</v>
      </c>
      <c r="Y57" s="33">
        <f t="shared" si="38"/>
        <v>2.7</v>
      </c>
      <c r="Z57" s="35" t="s">
        <v>864</v>
      </c>
      <c r="AA57" s="33"/>
      <c r="AB57" s="33"/>
      <c r="AC57" s="33"/>
      <c r="AD57" s="33"/>
      <c r="AE57" s="33"/>
    </row>
    <row r="58">
      <c r="A58" s="608" t="s">
        <v>820</v>
      </c>
      <c r="B58" s="609">
        <v>14000.0</v>
      </c>
      <c r="C58" s="609">
        <v>2000.0</v>
      </c>
      <c r="D58" s="610">
        <v>16000.0</v>
      </c>
      <c r="E58" s="609">
        <v>14800.0</v>
      </c>
      <c r="F58" s="604">
        <f t="shared" ref="F58:F65" si="39">E58-C58</f>
        <v>12800</v>
      </c>
      <c r="G58" s="63">
        <v>25.0</v>
      </c>
      <c r="H58" s="28">
        <f t="shared" ref="H58:H65" si="40">F58/G58</f>
        <v>512</v>
      </c>
      <c r="I58" s="102">
        <f t="shared" ref="I58:I65" si="41">E58/G58</f>
        <v>592</v>
      </c>
      <c r="J58" s="35" t="s">
        <v>846</v>
      </c>
      <c r="K58" s="35">
        <v>25.0</v>
      </c>
      <c r="L58" s="611">
        <f t="shared" ref="L58:L67" si="42">round(K58*AB37*1.5,-1)</f>
        <v>12790</v>
      </c>
      <c r="M58" s="101">
        <f t="shared" ref="M58:M67" si="43">round(V37*1.1,-1)</f>
        <v>2050</v>
      </c>
      <c r="N58" s="101">
        <f t="shared" ref="N58:N67" si="44">L58+M58</f>
        <v>14840</v>
      </c>
      <c r="O58" s="101">
        <f t="shared" ref="O58:O67" si="45">L58/K58</f>
        <v>511.6</v>
      </c>
      <c r="P58" s="33">
        <f>H58/AB37</f>
        <v>1.501022931</v>
      </c>
      <c r="Q58" s="35" t="s">
        <v>877</v>
      </c>
      <c r="R58" s="33"/>
      <c r="S58" s="35"/>
      <c r="T58" s="35" t="s">
        <v>271</v>
      </c>
      <c r="U58" s="35">
        <v>96.1</v>
      </c>
      <c r="V58" s="35" t="s">
        <v>864</v>
      </c>
      <c r="W58" s="33">
        <f t="shared" si="37"/>
        <v>2</v>
      </c>
      <c r="X58" s="35" t="s">
        <v>864</v>
      </c>
      <c r="Y58" s="33">
        <f t="shared" si="38"/>
        <v>4.9</v>
      </c>
      <c r="Z58" s="35" t="s">
        <v>864</v>
      </c>
      <c r="AA58" s="33"/>
      <c r="AB58" s="33"/>
      <c r="AC58" s="33"/>
      <c r="AD58" s="33"/>
      <c r="AE58" s="33"/>
    </row>
    <row r="59">
      <c r="A59" s="608" t="s">
        <v>821</v>
      </c>
      <c r="B59" s="609">
        <v>21000.0</v>
      </c>
      <c r="C59" s="609">
        <v>2500.0</v>
      </c>
      <c r="D59" s="610">
        <v>23500.0</v>
      </c>
      <c r="E59" s="609">
        <v>19000.0</v>
      </c>
      <c r="F59" s="604">
        <f t="shared" si="39"/>
        <v>16500</v>
      </c>
      <c r="G59" s="63">
        <v>38.0</v>
      </c>
      <c r="H59" s="28">
        <f t="shared" si="40"/>
        <v>434.2105263</v>
      </c>
      <c r="I59" s="102">
        <f t="shared" si="41"/>
        <v>500</v>
      </c>
      <c r="J59" s="35" t="s">
        <v>848</v>
      </c>
      <c r="K59" s="35">
        <v>31.0</v>
      </c>
      <c r="L59" s="611">
        <f t="shared" si="42"/>
        <v>15160</v>
      </c>
      <c r="M59" s="101">
        <f t="shared" si="43"/>
        <v>2310</v>
      </c>
      <c r="N59" s="101">
        <f t="shared" si="44"/>
        <v>17470</v>
      </c>
      <c r="O59" s="101">
        <f t="shared" si="45"/>
        <v>489.0322581</v>
      </c>
      <c r="P59" s="33"/>
      <c r="Q59" s="33"/>
      <c r="R59" s="33"/>
      <c r="S59" s="35"/>
      <c r="T59" s="35" t="s">
        <v>272</v>
      </c>
      <c r="U59" s="35">
        <v>109.1</v>
      </c>
      <c r="V59" s="35" t="s">
        <v>864</v>
      </c>
      <c r="W59" s="33">
        <f t="shared" si="37"/>
        <v>2.2</v>
      </c>
      <c r="X59" s="35" t="s">
        <v>864</v>
      </c>
      <c r="Y59" s="33">
        <f t="shared" si="38"/>
        <v>5.5</v>
      </c>
      <c r="Z59" s="35" t="s">
        <v>864</v>
      </c>
      <c r="AA59" s="33"/>
      <c r="AB59" s="33"/>
      <c r="AC59" s="33"/>
      <c r="AD59" s="33"/>
      <c r="AE59" s="33"/>
    </row>
    <row r="60">
      <c r="A60" s="608" t="s">
        <v>822</v>
      </c>
      <c r="B60" s="609">
        <v>21500.0</v>
      </c>
      <c r="C60" s="609">
        <v>2500.0</v>
      </c>
      <c r="D60" s="610">
        <v>24000.0</v>
      </c>
      <c r="E60" s="609">
        <v>21600.0</v>
      </c>
      <c r="F60" s="604">
        <f t="shared" si="39"/>
        <v>19100</v>
      </c>
      <c r="G60" s="63">
        <v>38.0</v>
      </c>
      <c r="H60" s="28">
        <f t="shared" si="40"/>
        <v>502.6315789</v>
      </c>
      <c r="I60" s="102">
        <f t="shared" si="41"/>
        <v>568.4210526</v>
      </c>
      <c r="J60" s="35" t="s">
        <v>851</v>
      </c>
      <c r="K60" s="35">
        <v>43.0</v>
      </c>
      <c r="L60" s="611">
        <f t="shared" si="42"/>
        <v>20860</v>
      </c>
      <c r="M60" s="101">
        <f t="shared" si="43"/>
        <v>2820</v>
      </c>
      <c r="N60" s="101">
        <f t="shared" si="44"/>
        <v>23680</v>
      </c>
      <c r="O60" s="101">
        <f t="shared" si="45"/>
        <v>485.1162791</v>
      </c>
      <c r="P60" s="33"/>
      <c r="Q60" s="33"/>
      <c r="R60" s="33"/>
      <c r="S60" s="35"/>
      <c r="T60" s="35" t="s">
        <v>273</v>
      </c>
      <c r="U60" s="35">
        <v>117.8</v>
      </c>
      <c r="V60" s="35" t="s">
        <v>864</v>
      </c>
      <c r="W60" s="33">
        <f t="shared" si="37"/>
        <v>2.4</v>
      </c>
      <c r="X60" s="35" t="s">
        <v>864</v>
      </c>
      <c r="Y60" s="33">
        <f t="shared" si="38"/>
        <v>5.9</v>
      </c>
      <c r="Z60" s="35" t="s">
        <v>864</v>
      </c>
      <c r="AA60" s="33"/>
      <c r="AB60" s="33"/>
      <c r="AC60" s="33"/>
      <c r="AD60" s="33"/>
      <c r="AE60" s="33"/>
    </row>
    <row r="61">
      <c r="A61" s="608" t="s">
        <v>823</v>
      </c>
      <c r="B61" s="609">
        <v>28000.0</v>
      </c>
      <c r="C61" s="609">
        <v>2750.0</v>
      </c>
      <c r="D61" s="610">
        <v>30750.0</v>
      </c>
      <c r="E61" s="609">
        <v>28750.0</v>
      </c>
      <c r="F61" s="604">
        <f t="shared" si="39"/>
        <v>26000</v>
      </c>
      <c r="G61" s="63">
        <v>50.0</v>
      </c>
      <c r="H61" s="28">
        <f t="shared" si="40"/>
        <v>520</v>
      </c>
      <c r="I61" s="102">
        <f t="shared" si="41"/>
        <v>575</v>
      </c>
      <c r="J61" s="35" t="s">
        <v>853</v>
      </c>
      <c r="K61" s="35">
        <v>46.0</v>
      </c>
      <c r="L61" s="611">
        <f t="shared" si="42"/>
        <v>21790</v>
      </c>
      <c r="M61" s="101">
        <f t="shared" si="43"/>
        <v>2940</v>
      </c>
      <c r="N61" s="101">
        <f t="shared" si="44"/>
        <v>24730</v>
      </c>
      <c r="O61" s="101">
        <f t="shared" si="45"/>
        <v>473.6956522</v>
      </c>
      <c r="P61" s="33"/>
      <c r="Q61" s="33"/>
      <c r="R61" s="33"/>
      <c r="S61" s="35"/>
      <c r="T61" s="35" t="s">
        <v>274</v>
      </c>
      <c r="U61" s="35">
        <v>75.6</v>
      </c>
      <c r="V61" s="35" t="s">
        <v>864</v>
      </c>
      <c r="W61" s="33">
        <f t="shared" si="37"/>
        <v>1.6</v>
      </c>
      <c r="X61" s="35" t="s">
        <v>864</v>
      </c>
      <c r="Y61" s="33">
        <f t="shared" si="38"/>
        <v>3.8</v>
      </c>
      <c r="Z61" s="35" t="s">
        <v>864</v>
      </c>
      <c r="AA61" s="33"/>
      <c r="AB61" s="33"/>
      <c r="AC61" s="33"/>
      <c r="AD61" s="33"/>
      <c r="AE61" s="33"/>
    </row>
    <row r="62">
      <c r="A62" s="608" t="s">
        <v>824</v>
      </c>
      <c r="B62" s="609">
        <v>36500.0</v>
      </c>
      <c r="C62" s="609">
        <v>3250.0</v>
      </c>
      <c r="D62" s="610">
        <v>39750.0</v>
      </c>
      <c r="E62" s="609">
        <v>36750.0</v>
      </c>
      <c r="F62" s="604">
        <f t="shared" si="39"/>
        <v>33500</v>
      </c>
      <c r="G62" s="63">
        <v>65.0</v>
      </c>
      <c r="H62" s="28">
        <f t="shared" si="40"/>
        <v>515.3846154</v>
      </c>
      <c r="I62" s="102">
        <f t="shared" si="41"/>
        <v>565.3846154</v>
      </c>
      <c r="J62" s="35" t="s">
        <v>271</v>
      </c>
      <c r="K62" s="35">
        <v>87.0</v>
      </c>
      <c r="L62" s="611">
        <f t="shared" si="42"/>
        <v>38960</v>
      </c>
      <c r="M62" s="101">
        <f t="shared" si="43"/>
        <v>4890</v>
      </c>
      <c r="N62" s="101">
        <f t="shared" si="44"/>
        <v>43850</v>
      </c>
      <c r="O62" s="101">
        <f t="shared" si="45"/>
        <v>447.816092</v>
      </c>
      <c r="P62" s="33">
        <f>H62/AB44</f>
        <v>1.615013826</v>
      </c>
      <c r="Q62" s="35" t="s">
        <v>878</v>
      </c>
      <c r="R62" s="33"/>
      <c r="S62" s="35"/>
      <c r="T62" s="35" t="s">
        <v>275</v>
      </c>
      <c r="U62" s="35">
        <v>106.7</v>
      </c>
      <c r="V62" s="35" t="s">
        <v>864</v>
      </c>
      <c r="W62" s="33">
        <f t="shared" si="37"/>
        <v>2.2</v>
      </c>
      <c r="X62" s="35" t="s">
        <v>864</v>
      </c>
      <c r="Y62" s="33">
        <f t="shared" si="38"/>
        <v>5.4</v>
      </c>
      <c r="Z62" s="35" t="s">
        <v>864</v>
      </c>
      <c r="AA62" s="33"/>
      <c r="AB62" s="33"/>
      <c r="AC62" s="33"/>
      <c r="AD62" s="33"/>
      <c r="AE62" s="33"/>
    </row>
    <row r="63">
      <c r="A63" s="608" t="s">
        <v>827</v>
      </c>
      <c r="B63" s="609">
        <v>47500.0</v>
      </c>
      <c r="C63" s="609">
        <v>4500.0</v>
      </c>
      <c r="D63" s="610">
        <v>52000.0</v>
      </c>
      <c r="E63" s="609">
        <v>47000.0</v>
      </c>
      <c r="F63" s="604">
        <f t="shared" si="39"/>
        <v>42500</v>
      </c>
      <c r="G63" s="63">
        <v>95.0</v>
      </c>
      <c r="H63" s="28">
        <f t="shared" si="40"/>
        <v>447.3684211</v>
      </c>
      <c r="I63" s="102">
        <f t="shared" si="41"/>
        <v>494.7368421</v>
      </c>
      <c r="J63" s="35" t="s">
        <v>272</v>
      </c>
      <c r="K63" s="35">
        <v>96.0</v>
      </c>
      <c r="L63" s="611">
        <f t="shared" si="42"/>
        <v>45550</v>
      </c>
      <c r="M63" s="101">
        <f t="shared" si="43"/>
        <v>5220</v>
      </c>
      <c r="N63" s="101">
        <f t="shared" si="44"/>
        <v>50770</v>
      </c>
      <c r="O63" s="101">
        <f t="shared" si="45"/>
        <v>474.4791667</v>
      </c>
      <c r="P63" s="33"/>
      <c r="Q63" s="33"/>
      <c r="R63" s="33"/>
      <c r="S63" s="35"/>
      <c r="T63" s="35" t="s">
        <v>859</v>
      </c>
      <c r="U63" s="35">
        <v>116.4</v>
      </c>
      <c r="V63" s="35" t="s">
        <v>864</v>
      </c>
      <c r="W63" s="33">
        <f t="shared" si="37"/>
        <v>2.4</v>
      </c>
      <c r="X63" s="35" t="s">
        <v>864</v>
      </c>
      <c r="Y63" s="33">
        <f t="shared" si="38"/>
        <v>5.9</v>
      </c>
      <c r="Z63" s="35" t="s">
        <v>864</v>
      </c>
      <c r="AA63" s="33"/>
      <c r="AB63" s="33"/>
      <c r="AC63" s="33"/>
      <c r="AD63" s="33"/>
      <c r="AE63" s="33"/>
    </row>
    <row r="64">
      <c r="A64" s="608" t="s">
        <v>825</v>
      </c>
      <c r="B64" s="609">
        <v>53000.0</v>
      </c>
      <c r="C64" s="609">
        <v>5000.0</v>
      </c>
      <c r="D64" s="610">
        <v>58000.0</v>
      </c>
      <c r="E64" s="609">
        <v>54000.0</v>
      </c>
      <c r="F64" s="604">
        <f t="shared" si="39"/>
        <v>49000</v>
      </c>
      <c r="G64" s="63">
        <v>95.0</v>
      </c>
      <c r="H64" s="28">
        <f t="shared" si="40"/>
        <v>515.7894737</v>
      </c>
      <c r="I64" s="102">
        <f t="shared" si="41"/>
        <v>568.4210526</v>
      </c>
      <c r="J64" s="35" t="s">
        <v>273</v>
      </c>
      <c r="K64" s="35">
        <v>105.0</v>
      </c>
      <c r="L64" s="611">
        <f t="shared" si="42"/>
        <v>47750</v>
      </c>
      <c r="M64" s="101">
        <f t="shared" si="43"/>
        <v>5900</v>
      </c>
      <c r="N64" s="101">
        <f t="shared" si="44"/>
        <v>53650</v>
      </c>
      <c r="O64" s="101">
        <f t="shared" si="45"/>
        <v>454.7619048</v>
      </c>
      <c r="P64" s="33"/>
      <c r="Q64" s="33"/>
      <c r="R64" s="33"/>
      <c r="S64" s="33"/>
      <c r="T64" s="33"/>
      <c r="U64" s="35" t="s">
        <v>879</v>
      </c>
      <c r="V64" s="33"/>
      <c r="W64" s="33"/>
      <c r="X64" s="33"/>
      <c r="Y64" s="33"/>
      <c r="Z64" s="33"/>
      <c r="AA64" s="33"/>
      <c r="AB64" s="33"/>
      <c r="AC64" s="33"/>
      <c r="AD64" s="33"/>
      <c r="AE64" s="33"/>
    </row>
    <row r="65">
      <c r="A65" s="608" t="s">
        <v>826</v>
      </c>
      <c r="B65" s="609">
        <v>53500.0</v>
      </c>
      <c r="C65" s="609">
        <v>5000.0</v>
      </c>
      <c r="D65" s="610">
        <v>58500.0</v>
      </c>
      <c r="E65" s="609">
        <v>54500.0</v>
      </c>
      <c r="F65" s="604">
        <f t="shared" si="39"/>
        <v>49500</v>
      </c>
      <c r="G65" s="63">
        <v>95.0</v>
      </c>
      <c r="H65" s="28">
        <f t="shared" si="40"/>
        <v>521.0526316</v>
      </c>
      <c r="I65" s="102">
        <f t="shared" si="41"/>
        <v>573.6842105</v>
      </c>
      <c r="J65" s="35" t="s">
        <v>274</v>
      </c>
      <c r="K65" s="35">
        <v>64.0</v>
      </c>
      <c r="L65" s="611">
        <f t="shared" si="42"/>
        <v>30640</v>
      </c>
      <c r="M65" s="101">
        <f t="shared" si="43"/>
        <v>3700</v>
      </c>
      <c r="N65" s="101">
        <f t="shared" si="44"/>
        <v>34340</v>
      </c>
      <c r="O65" s="101">
        <f t="shared" si="45"/>
        <v>478.75</v>
      </c>
      <c r="P65" s="33">
        <f>H65/AB45</f>
        <v>1.644155288</v>
      </c>
      <c r="Q65" s="35" t="s">
        <v>880</v>
      </c>
      <c r="R65" s="33"/>
      <c r="S65" s="33"/>
      <c r="T65" s="33"/>
      <c r="U65" s="35" t="s">
        <v>881</v>
      </c>
      <c r="V65" s="33"/>
      <c r="W65" s="33"/>
      <c r="X65" s="33"/>
      <c r="Y65" s="33"/>
      <c r="Z65" s="33"/>
      <c r="AA65" s="33"/>
      <c r="AB65" s="33"/>
      <c r="AC65" s="33"/>
      <c r="AD65" s="33"/>
      <c r="AE65" s="33"/>
    </row>
    <row r="66">
      <c r="A66" s="33"/>
      <c r="B66" s="27"/>
      <c r="C66" s="27"/>
      <c r="D66" s="28"/>
      <c r="E66" s="27"/>
      <c r="F66" s="28"/>
      <c r="G66" s="27"/>
      <c r="H66" s="28"/>
      <c r="I66" s="27"/>
      <c r="J66" s="35" t="s">
        <v>275</v>
      </c>
      <c r="K66" s="35">
        <v>91.0</v>
      </c>
      <c r="L66" s="611">
        <f t="shared" si="42"/>
        <v>43260</v>
      </c>
      <c r="M66" s="101">
        <f t="shared" si="43"/>
        <v>5050</v>
      </c>
      <c r="N66" s="101">
        <f t="shared" si="44"/>
        <v>48310</v>
      </c>
      <c r="O66" s="101">
        <f t="shared" si="45"/>
        <v>475.3846154</v>
      </c>
      <c r="P66" s="33"/>
      <c r="Q66" s="33"/>
      <c r="R66" s="33"/>
      <c r="S66" s="33"/>
      <c r="T66" s="33"/>
      <c r="U66" s="35" t="s">
        <v>882</v>
      </c>
      <c r="V66" s="33"/>
      <c r="W66" s="33"/>
      <c r="X66" s="33"/>
      <c r="Y66" s="33"/>
      <c r="Z66" s="33"/>
      <c r="AA66" s="33"/>
      <c r="AB66" s="33"/>
      <c r="AC66" s="33"/>
      <c r="AD66" s="33"/>
      <c r="AE66" s="33"/>
    </row>
    <row r="67">
      <c r="A67" s="602" t="s">
        <v>883</v>
      </c>
      <c r="B67" s="603"/>
      <c r="C67" s="603"/>
      <c r="D67" s="604"/>
      <c r="E67" s="603"/>
      <c r="F67" s="604"/>
      <c r="G67" s="603"/>
      <c r="H67" s="28"/>
      <c r="I67" s="27"/>
      <c r="J67" s="35" t="s">
        <v>859</v>
      </c>
      <c r="K67" s="35">
        <v>109.0</v>
      </c>
      <c r="L67" s="611">
        <f t="shared" si="42"/>
        <v>47170</v>
      </c>
      <c r="M67" s="101">
        <f t="shared" si="43"/>
        <v>5840</v>
      </c>
      <c r="N67" s="101">
        <f t="shared" si="44"/>
        <v>53010</v>
      </c>
      <c r="O67" s="101">
        <f t="shared" si="45"/>
        <v>432.7522936</v>
      </c>
      <c r="P67" s="33"/>
      <c r="Q67" s="33"/>
      <c r="R67" s="33"/>
      <c r="S67" s="33"/>
      <c r="T67" s="33"/>
      <c r="U67" s="35" t="s">
        <v>884</v>
      </c>
      <c r="V67" s="33"/>
      <c r="W67" s="33"/>
      <c r="X67" s="33"/>
      <c r="Y67" s="33"/>
      <c r="Z67" s="33"/>
      <c r="AA67" s="33"/>
      <c r="AB67" s="33"/>
      <c r="AC67" s="33"/>
      <c r="AD67" s="33"/>
      <c r="AE67" s="33"/>
    </row>
    <row r="68">
      <c r="A68" s="605" t="s">
        <v>710</v>
      </c>
      <c r="B68" s="605" t="s">
        <v>867</v>
      </c>
      <c r="C68" s="605" t="s">
        <v>837</v>
      </c>
      <c r="D68" s="606" t="s">
        <v>868</v>
      </c>
      <c r="E68" s="605" t="s">
        <v>869</v>
      </c>
      <c r="F68" s="607" t="s">
        <v>870</v>
      </c>
      <c r="G68" s="612" t="s">
        <v>885</v>
      </c>
      <c r="H68" s="28"/>
      <c r="I68" s="27"/>
      <c r="J68" s="28"/>
      <c r="K68" s="27"/>
      <c r="L68" s="580"/>
      <c r="M68" s="33"/>
      <c r="N68" s="33"/>
      <c r="O68" s="33"/>
      <c r="P68" s="35" t="s">
        <v>886</v>
      </c>
      <c r="Q68" s="33"/>
      <c r="R68" s="33"/>
      <c r="S68" s="33"/>
      <c r="T68" s="33"/>
      <c r="U68" s="33"/>
      <c r="V68" s="33"/>
      <c r="W68" s="33"/>
      <c r="X68" s="33"/>
      <c r="Y68" s="33"/>
      <c r="Z68" s="33"/>
      <c r="AA68" s="33"/>
      <c r="AB68" s="33"/>
      <c r="AC68" s="33"/>
      <c r="AD68" s="33"/>
      <c r="AE68" s="33"/>
    </row>
    <row r="69">
      <c r="A69" s="608" t="s">
        <v>820</v>
      </c>
      <c r="B69" s="609">
        <v>14000.0</v>
      </c>
      <c r="C69" s="609">
        <v>2000.0</v>
      </c>
      <c r="D69" s="610">
        <v>16000.0</v>
      </c>
      <c r="E69" s="609">
        <v>14800.0</v>
      </c>
      <c r="F69" s="604">
        <f t="shared" ref="F69:F76" si="46">E69-C69</f>
        <v>12800</v>
      </c>
      <c r="G69" s="613">
        <f t="shared" ref="G69:G76" si="47">E69-F69</f>
        <v>2000</v>
      </c>
      <c r="H69" s="28"/>
      <c r="I69" s="27"/>
      <c r="J69" s="28"/>
      <c r="K69" s="27"/>
      <c r="L69" s="580"/>
      <c r="M69" s="33"/>
      <c r="N69" s="33"/>
      <c r="O69" s="33"/>
      <c r="P69" s="33"/>
      <c r="Q69" s="33"/>
      <c r="R69" s="33"/>
      <c r="S69" s="33"/>
      <c r="T69" s="57" t="s">
        <v>887</v>
      </c>
      <c r="U69" s="33"/>
      <c r="V69" s="33"/>
      <c r="W69" s="33"/>
      <c r="X69" s="33"/>
      <c r="Y69" s="33"/>
      <c r="Z69" s="33"/>
      <c r="AA69" s="33"/>
      <c r="AB69" s="33"/>
      <c r="AC69" s="33"/>
      <c r="AD69" s="33"/>
      <c r="AE69" s="33"/>
    </row>
    <row r="70">
      <c r="A70" s="608" t="s">
        <v>821</v>
      </c>
      <c r="B70" s="609">
        <v>21000.0</v>
      </c>
      <c r="C70" s="609">
        <v>2500.0</v>
      </c>
      <c r="D70" s="610">
        <v>23500.0</v>
      </c>
      <c r="E70" s="609">
        <v>19000.0</v>
      </c>
      <c r="F70" s="604">
        <f t="shared" si="46"/>
        <v>16500</v>
      </c>
      <c r="G70" s="613">
        <f t="shared" si="47"/>
        <v>2500</v>
      </c>
      <c r="H70" s="28"/>
      <c r="I70" s="27"/>
      <c r="J70" s="28"/>
      <c r="K70" s="27"/>
      <c r="L70" s="580"/>
      <c r="M70" s="33"/>
      <c r="N70" s="33"/>
      <c r="O70" s="33"/>
      <c r="P70" s="33"/>
      <c r="Q70" s="33"/>
      <c r="R70" s="33"/>
      <c r="S70" s="33"/>
      <c r="T70" s="33"/>
      <c r="U70" s="33"/>
      <c r="V70" s="33"/>
      <c r="W70" s="33"/>
      <c r="X70" s="33"/>
      <c r="Y70" s="33"/>
      <c r="Z70" s="33"/>
      <c r="AA70" s="33"/>
      <c r="AB70" s="33"/>
      <c r="AC70" s="33"/>
      <c r="AD70" s="33"/>
      <c r="AE70" s="33"/>
    </row>
    <row r="71">
      <c r="A71" s="608" t="s">
        <v>822</v>
      </c>
      <c r="B71" s="609">
        <v>21500.0</v>
      </c>
      <c r="C71" s="609">
        <v>2500.0</v>
      </c>
      <c r="D71" s="610">
        <v>24000.0</v>
      </c>
      <c r="E71" s="609">
        <v>21600.0</v>
      </c>
      <c r="F71" s="604">
        <f t="shared" si="46"/>
        <v>19100</v>
      </c>
      <c r="G71" s="613">
        <f t="shared" si="47"/>
        <v>2500</v>
      </c>
      <c r="H71" s="28"/>
      <c r="I71" s="27"/>
      <c r="J71" s="28"/>
      <c r="K71" s="27"/>
      <c r="L71" s="580"/>
      <c r="M71" s="33"/>
      <c r="N71" s="33"/>
      <c r="O71" s="33"/>
      <c r="P71" s="33"/>
      <c r="Q71" s="33"/>
      <c r="R71" s="33"/>
      <c r="S71" s="33"/>
      <c r="T71" s="33"/>
      <c r="U71" s="35" t="s">
        <v>888</v>
      </c>
      <c r="V71" s="33"/>
      <c r="W71" s="33"/>
      <c r="X71" s="33"/>
      <c r="Y71" s="33"/>
      <c r="Z71" s="33"/>
      <c r="AA71" s="33"/>
      <c r="AB71" s="33"/>
      <c r="AC71" s="33"/>
      <c r="AD71" s="33"/>
      <c r="AE71" s="33"/>
    </row>
    <row r="72">
      <c r="A72" s="608" t="s">
        <v>823</v>
      </c>
      <c r="B72" s="609">
        <v>28000.0</v>
      </c>
      <c r="C72" s="609">
        <v>2750.0</v>
      </c>
      <c r="D72" s="610">
        <v>30750.0</v>
      </c>
      <c r="E72" s="609">
        <v>28750.0</v>
      </c>
      <c r="F72" s="604">
        <f t="shared" si="46"/>
        <v>26000</v>
      </c>
      <c r="G72" s="613">
        <f t="shared" si="47"/>
        <v>2750</v>
      </c>
      <c r="H72" s="179" t="s">
        <v>889</v>
      </c>
      <c r="I72" s="27"/>
      <c r="J72" s="28"/>
      <c r="K72" s="27"/>
      <c r="L72" s="580"/>
      <c r="M72" s="33"/>
      <c r="N72" s="33"/>
      <c r="O72" s="33"/>
      <c r="P72" s="33"/>
      <c r="Q72" s="33"/>
      <c r="R72" s="33"/>
      <c r="S72" s="33"/>
      <c r="T72" s="33"/>
      <c r="U72" s="35" t="s">
        <v>890</v>
      </c>
      <c r="V72" s="33"/>
      <c r="W72" s="33"/>
      <c r="X72" s="33"/>
      <c r="Y72" s="33"/>
      <c r="Z72" s="33"/>
      <c r="AA72" s="33"/>
      <c r="AB72" s="33"/>
      <c r="AC72" s="33"/>
      <c r="AD72" s="33"/>
      <c r="AE72" s="33"/>
    </row>
    <row r="73">
      <c r="A73" s="608" t="s">
        <v>824</v>
      </c>
      <c r="B73" s="609">
        <v>36500.0</v>
      </c>
      <c r="C73" s="609">
        <v>3250.0</v>
      </c>
      <c r="D73" s="610">
        <v>39750.0</v>
      </c>
      <c r="E73" s="609">
        <v>36750.0</v>
      </c>
      <c r="F73" s="604">
        <f t="shared" si="46"/>
        <v>33500</v>
      </c>
      <c r="G73" s="613">
        <f t="shared" si="47"/>
        <v>3250</v>
      </c>
      <c r="H73" s="28"/>
      <c r="I73" s="27"/>
      <c r="J73" s="28"/>
      <c r="K73" s="27"/>
      <c r="L73" s="580"/>
      <c r="M73" s="33"/>
      <c r="N73" s="33"/>
      <c r="O73" s="33"/>
      <c r="P73" s="33"/>
      <c r="Q73" s="33"/>
      <c r="R73" s="33"/>
      <c r="S73" s="33"/>
      <c r="T73" s="33"/>
      <c r="U73" s="33"/>
      <c r="V73" s="33"/>
      <c r="W73" s="33"/>
      <c r="X73" s="33"/>
      <c r="Y73" s="33"/>
      <c r="Z73" s="33"/>
      <c r="AA73" s="33"/>
      <c r="AB73" s="33"/>
      <c r="AC73" s="33"/>
      <c r="AD73" s="33"/>
      <c r="AE73" s="33"/>
    </row>
    <row r="74">
      <c r="A74" s="608" t="s">
        <v>827</v>
      </c>
      <c r="B74" s="609">
        <v>47500.0</v>
      </c>
      <c r="C74" s="609">
        <v>4500.0</v>
      </c>
      <c r="D74" s="610">
        <v>52000.0</v>
      </c>
      <c r="E74" s="609">
        <v>47000.0</v>
      </c>
      <c r="F74" s="604">
        <f t="shared" si="46"/>
        <v>42500</v>
      </c>
      <c r="G74" s="613">
        <f t="shared" si="47"/>
        <v>4500</v>
      </c>
      <c r="H74" s="28"/>
      <c r="I74" s="27"/>
      <c r="J74" s="28"/>
      <c r="K74" s="27"/>
      <c r="L74" s="580"/>
      <c r="M74" s="33"/>
      <c r="N74" s="33"/>
      <c r="O74" s="33"/>
      <c r="P74" s="33"/>
      <c r="Q74" s="33"/>
      <c r="R74" s="33"/>
      <c r="S74" s="33"/>
      <c r="T74" s="57" t="s">
        <v>891</v>
      </c>
      <c r="U74" s="33"/>
      <c r="V74" s="33"/>
      <c r="W74" s="33"/>
      <c r="X74" s="33"/>
      <c r="Y74" s="33"/>
      <c r="Z74" s="33"/>
      <c r="AA74" s="33"/>
      <c r="AB74" s="33"/>
      <c r="AC74" s="33"/>
      <c r="AD74" s="33"/>
      <c r="AE74" s="33"/>
    </row>
    <row r="75">
      <c r="A75" s="608" t="s">
        <v>825</v>
      </c>
      <c r="B75" s="609">
        <v>53000.0</v>
      </c>
      <c r="C75" s="609">
        <v>5000.0</v>
      </c>
      <c r="D75" s="610">
        <v>58000.0</v>
      </c>
      <c r="E75" s="609">
        <v>54000.0</v>
      </c>
      <c r="F75" s="604">
        <f t="shared" si="46"/>
        <v>49000</v>
      </c>
      <c r="G75" s="613">
        <f t="shared" si="47"/>
        <v>5000</v>
      </c>
      <c r="H75" s="28"/>
      <c r="I75" s="27"/>
      <c r="J75" s="28"/>
      <c r="K75" s="27"/>
      <c r="L75" s="580"/>
      <c r="M75" s="33"/>
      <c r="N75" s="33"/>
      <c r="O75" s="33"/>
      <c r="P75" s="33"/>
      <c r="Q75" s="33"/>
      <c r="R75" s="33"/>
      <c r="S75" s="33"/>
      <c r="T75" s="35" t="s">
        <v>892</v>
      </c>
      <c r="U75" s="33"/>
      <c r="V75" s="33"/>
      <c r="W75" s="33"/>
      <c r="X75" s="33"/>
      <c r="Y75" s="33"/>
      <c r="Z75" s="33"/>
      <c r="AA75" s="33"/>
      <c r="AB75" s="33"/>
      <c r="AC75" s="33"/>
      <c r="AD75" s="33"/>
      <c r="AE75" s="33"/>
    </row>
    <row r="76">
      <c r="A76" s="608" t="s">
        <v>826</v>
      </c>
      <c r="B76" s="609">
        <v>53500.0</v>
      </c>
      <c r="C76" s="609">
        <v>5000.0</v>
      </c>
      <c r="D76" s="610">
        <v>58500.0</v>
      </c>
      <c r="E76" s="609">
        <v>54500.0</v>
      </c>
      <c r="F76" s="604">
        <f t="shared" si="46"/>
        <v>49500</v>
      </c>
      <c r="G76" s="613">
        <f t="shared" si="47"/>
        <v>5000</v>
      </c>
      <c r="H76" s="28"/>
      <c r="I76" s="27"/>
      <c r="J76" s="28"/>
      <c r="K76" s="27"/>
      <c r="L76" s="580"/>
      <c r="M76" s="33"/>
      <c r="N76" s="33"/>
      <c r="O76" s="33"/>
      <c r="P76" s="33"/>
      <c r="Q76" s="33"/>
      <c r="R76" s="33"/>
      <c r="S76" s="33"/>
      <c r="T76" s="35" t="s">
        <v>893</v>
      </c>
      <c r="U76" s="33"/>
      <c r="V76" s="33"/>
      <c r="W76" s="33"/>
      <c r="X76" s="33"/>
      <c r="Y76" s="33"/>
      <c r="Z76" s="33"/>
      <c r="AA76" s="33"/>
      <c r="AB76" s="33"/>
      <c r="AC76" s="33"/>
      <c r="AD76" s="33"/>
      <c r="AE76" s="33"/>
    </row>
    <row r="77">
      <c r="A77" s="33"/>
      <c r="B77" s="27"/>
      <c r="C77" s="27"/>
      <c r="D77" s="28"/>
      <c r="E77" s="27"/>
      <c r="F77" s="28"/>
      <c r="G77" s="27"/>
      <c r="H77" s="28"/>
      <c r="I77" s="27"/>
      <c r="J77" s="28"/>
      <c r="K77" s="27"/>
      <c r="L77" s="580"/>
      <c r="M77" s="33"/>
      <c r="N77" s="33"/>
      <c r="O77" s="33"/>
      <c r="P77" s="33"/>
      <c r="Q77" s="33"/>
      <c r="R77" s="33"/>
      <c r="S77" s="33"/>
      <c r="T77" s="35" t="s">
        <v>894</v>
      </c>
      <c r="U77" s="33"/>
      <c r="V77" s="33"/>
      <c r="W77" s="33"/>
      <c r="X77" s="33"/>
      <c r="Y77" s="33"/>
      <c r="Z77" s="33"/>
      <c r="AA77" s="33"/>
      <c r="AB77" s="33"/>
      <c r="AC77" s="33"/>
      <c r="AD77" s="33"/>
      <c r="AE77" s="33"/>
    </row>
    <row r="78">
      <c r="A78" s="602" t="s">
        <v>895</v>
      </c>
      <c r="B78" s="603"/>
      <c r="C78" s="603"/>
      <c r="D78" s="604"/>
      <c r="E78" s="603"/>
      <c r="F78" s="604"/>
      <c r="G78" s="603"/>
      <c r="H78" s="28"/>
      <c r="I78" s="63" t="s">
        <v>896</v>
      </c>
      <c r="J78" s="28"/>
      <c r="K78" s="63">
        <v>65.0</v>
      </c>
      <c r="L78" s="580"/>
      <c r="M78" s="33"/>
      <c r="N78" s="33"/>
      <c r="O78" s="33"/>
      <c r="P78" s="33"/>
      <c r="Q78" s="33"/>
      <c r="R78" s="33"/>
      <c r="S78" s="33"/>
      <c r="T78" s="35" t="s">
        <v>897</v>
      </c>
      <c r="U78" s="33"/>
      <c r="V78" s="33"/>
      <c r="W78" s="33"/>
      <c r="X78" s="33"/>
      <c r="Y78" s="33"/>
      <c r="Z78" s="33"/>
      <c r="AA78" s="33"/>
      <c r="AB78" s="33"/>
      <c r="AC78" s="33"/>
      <c r="AD78" s="33"/>
      <c r="AE78" s="33"/>
    </row>
    <row r="79">
      <c r="A79" s="605" t="s">
        <v>710</v>
      </c>
      <c r="B79" s="605" t="s">
        <v>867</v>
      </c>
      <c r="C79" s="605" t="s">
        <v>837</v>
      </c>
      <c r="D79" s="606" t="s">
        <v>868</v>
      </c>
      <c r="E79" s="605" t="s">
        <v>869</v>
      </c>
      <c r="F79" s="607" t="s">
        <v>870</v>
      </c>
      <c r="G79" s="612" t="s">
        <v>885</v>
      </c>
      <c r="H79" s="28"/>
      <c r="I79" s="27"/>
      <c r="J79" s="28"/>
      <c r="K79" s="27"/>
      <c r="L79" s="580"/>
      <c r="M79" s="33"/>
      <c r="N79" s="33"/>
      <c r="O79" s="33"/>
      <c r="P79" s="33"/>
      <c r="Q79" s="33"/>
      <c r="R79" s="33"/>
      <c r="S79" s="33"/>
      <c r="T79" s="35" t="s">
        <v>898</v>
      </c>
      <c r="U79" s="33"/>
      <c r="V79" s="33"/>
      <c r="W79" s="33"/>
      <c r="X79" s="33"/>
      <c r="Y79" s="33"/>
      <c r="Z79" s="33"/>
      <c r="AA79" s="33"/>
      <c r="AB79" s="33"/>
      <c r="AC79" s="33"/>
      <c r="AD79" s="33"/>
      <c r="AE79" s="33"/>
    </row>
    <row r="80">
      <c r="A80" s="608" t="s">
        <v>820</v>
      </c>
      <c r="B80" s="614">
        <f t="shared" ref="B80:G80" si="48">B69*$K$78</f>
        <v>910000</v>
      </c>
      <c r="C80" s="614">
        <f t="shared" si="48"/>
        <v>130000</v>
      </c>
      <c r="D80" s="614">
        <f t="shared" si="48"/>
        <v>1040000</v>
      </c>
      <c r="E80" s="614">
        <f t="shared" si="48"/>
        <v>962000</v>
      </c>
      <c r="F80" s="614">
        <f t="shared" si="48"/>
        <v>832000</v>
      </c>
      <c r="G80" s="614">
        <f t="shared" si="48"/>
        <v>130000</v>
      </c>
      <c r="H80" s="28"/>
      <c r="I80" s="27"/>
      <c r="J80" s="28"/>
      <c r="K80" s="27"/>
      <c r="L80" s="580"/>
      <c r="M80" s="33"/>
      <c r="N80" s="33"/>
      <c r="O80" s="33"/>
      <c r="P80" s="33"/>
      <c r="Q80" s="33"/>
      <c r="R80" s="33"/>
      <c r="S80" s="33"/>
      <c r="T80" s="33"/>
      <c r="U80" s="33"/>
      <c r="V80" s="33"/>
      <c r="W80" s="33"/>
      <c r="X80" s="33"/>
      <c r="Y80" s="33"/>
      <c r="Z80" s="33"/>
      <c r="AA80" s="33"/>
      <c r="AB80" s="33"/>
      <c r="AC80" s="33"/>
      <c r="AD80" s="33"/>
      <c r="AE80" s="33"/>
    </row>
    <row r="81">
      <c r="A81" s="608" t="s">
        <v>821</v>
      </c>
      <c r="B81" s="614">
        <f t="shared" ref="B81:G81" si="49">B70*$K$78</f>
        <v>1365000</v>
      </c>
      <c r="C81" s="614">
        <f t="shared" si="49"/>
        <v>162500</v>
      </c>
      <c r="D81" s="614">
        <f t="shared" si="49"/>
        <v>1527500</v>
      </c>
      <c r="E81" s="614">
        <f t="shared" si="49"/>
        <v>1235000</v>
      </c>
      <c r="F81" s="614">
        <f t="shared" si="49"/>
        <v>1072500</v>
      </c>
      <c r="G81" s="614">
        <f t="shared" si="49"/>
        <v>162500</v>
      </c>
      <c r="H81" s="28"/>
      <c r="I81" s="27"/>
      <c r="J81" s="28"/>
      <c r="K81" s="27"/>
      <c r="L81" s="580"/>
      <c r="M81" s="33"/>
      <c r="N81" s="33"/>
      <c r="O81" s="33"/>
      <c r="P81" s="33"/>
      <c r="Q81" s="33"/>
      <c r="R81" s="33"/>
      <c r="S81" s="33"/>
      <c r="T81" s="35" t="s">
        <v>899</v>
      </c>
      <c r="U81" s="33"/>
      <c r="V81" s="33"/>
      <c r="W81" s="33"/>
      <c r="X81" s="33"/>
      <c r="Y81" s="33"/>
      <c r="Z81" s="33"/>
      <c r="AA81" s="33"/>
      <c r="AB81" s="33"/>
      <c r="AC81" s="33"/>
      <c r="AD81" s="33"/>
      <c r="AE81" s="33"/>
    </row>
    <row r="82">
      <c r="A82" s="608" t="s">
        <v>822</v>
      </c>
      <c r="B82" s="614">
        <f t="shared" ref="B82:G82" si="50">B71*$K$78</f>
        <v>1397500</v>
      </c>
      <c r="C82" s="614">
        <f t="shared" si="50"/>
        <v>162500</v>
      </c>
      <c r="D82" s="614">
        <f t="shared" si="50"/>
        <v>1560000</v>
      </c>
      <c r="E82" s="614">
        <f t="shared" si="50"/>
        <v>1404000</v>
      </c>
      <c r="F82" s="614">
        <f t="shared" si="50"/>
        <v>1241500</v>
      </c>
      <c r="G82" s="614">
        <f t="shared" si="50"/>
        <v>162500</v>
      </c>
      <c r="H82" s="28"/>
      <c r="I82" s="27"/>
      <c r="J82" s="28"/>
      <c r="K82" s="27"/>
      <c r="L82" s="580"/>
      <c r="M82" s="33"/>
      <c r="N82" s="33"/>
      <c r="O82" s="33"/>
      <c r="P82" s="33"/>
      <c r="Q82" s="33"/>
      <c r="R82" s="33"/>
      <c r="S82" s="33"/>
      <c r="T82" s="33"/>
      <c r="U82" s="33"/>
      <c r="V82" s="33"/>
      <c r="W82" s="33"/>
      <c r="X82" s="33"/>
      <c r="Y82" s="33"/>
      <c r="Z82" s="33"/>
      <c r="AA82" s="33"/>
      <c r="AB82" s="33"/>
      <c r="AC82" s="33"/>
      <c r="AD82" s="33"/>
      <c r="AE82" s="33"/>
    </row>
    <row r="83">
      <c r="A83" s="608" t="s">
        <v>823</v>
      </c>
      <c r="B83" s="614">
        <f t="shared" ref="B83:G83" si="51">B72*$K$78</f>
        <v>1820000</v>
      </c>
      <c r="C83" s="614">
        <f t="shared" si="51"/>
        <v>178750</v>
      </c>
      <c r="D83" s="614">
        <f t="shared" si="51"/>
        <v>1998750</v>
      </c>
      <c r="E83" s="614">
        <f t="shared" si="51"/>
        <v>1868750</v>
      </c>
      <c r="F83" s="614">
        <f t="shared" si="51"/>
        <v>1690000</v>
      </c>
      <c r="G83" s="614">
        <f t="shared" si="51"/>
        <v>178750</v>
      </c>
      <c r="H83" s="28"/>
      <c r="I83" s="27"/>
      <c r="J83" s="28"/>
      <c r="K83" s="27"/>
      <c r="L83" s="580"/>
      <c r="M83" s="33"/>
      <c r="N83" s="33"/>
      <c r="O83" s="33"/>
      <c r="P83" s="33"/>
      <c r="Q83" s="33"/>
      <c r="R83" s="33"/>
      <c r="S83" s="33"/>
      <c r="T83" s="33"/>
      <c r="U83" s="33"/>
      <c r="V83" s="33"/>
      <c r="W83" s="33"/>
      <c r="X83" s="33"/>
      <c r="Y83" s="33"/>
      <c r="Z83" s="33"/>
      <c r="AA83" s="33"/>
      <c r="AB83" s="33"/>
      <c r="AC83" s="33"/>
      <c r="AD83" s="33"/>
      <c r="AE83" s="33"/>
    </row>
    <row r="84">
      <c r="A84" s="608" t="s">
        <v>824</v>
      </c>
      <c r="B84" s="614">
        <f t="shared" ref="B84:G84" si="52">B73*$K$78</f>
        <v>2372500</v>
      </c>
      <c r="C84" s="614">
        <f t="shared" si="52"/>
        <v>211250</v>
      </c>
      <c r="D84" s="614">
        <f t="shared" si="52"/>
        <v>2583750</v>
      </c>
      <c r="E84" s="614">
        <f t="shared" si="52"/>
        <v>2388750</v>
      </c>
      <c r="F84" s="614">
        <f t="shared" si="52"/>
        <v>2177500</v>
      </c>
      <c r="G84" s="614">
        <f t="shared" si="52"/>
        <v>211250</v>
      </c>
      <c r="H84" s="28"/>
      <c r="I84" s="27"/>
      <c r="J84" s="28"/>
      <c r="K84" s="27"/>
      <c r="L84" s="580"/>
      <c r="M84" s="33"/>
      <c r="N84" s="33"/>
      <c r="O84" s="33"/>
      <c r="P84" s="33"/>
      <c r="Q84" s="33"/>
      <c r="R84" s="33"/>
      <c r="S84" s="33"/>
      <c r="T84" s="33"/>
      <c r="U84" s="33"/>
      <c r="V84" s="33"/>
      <c r="W84" s="33"/>
      <c r="X84" s="33"/>
      <c r="Y84" s="33"/>
      <c r="Z84" s="33"/>
      <c r="AA84" s="33"/>
      <c r="AB84" s="33"/>
      <c r="AC84" s="33"/>
      <c r="AD84" s="33"/>
      <c r="AE84" s="33"/>
    </row>
    <row r="85">
      <c r="A85" s="608" t="s">
        <v>827</v>
      </c>
      <c r="B85" s="614">
        <f t="shared" ref="B85:G85" si="53">B74*$K$78</f>
        <v>3087500</v>
      </c>
      <c r="C85" s="614">
        <f t="shared" si="53"/>
        <v>292500</v>
      </c>
      <c r="D85" s="614">
        <f t="shared" si="53"/>
        <v>3380000</v>
      </c>
      <c r="E85" s="614">
        <f t="shared" si="53"/>
        <v>3055000</v>
      </c>
      <c r="F85" s="614">
        <f t="shared" si="53"/>
        <v>2762500</v>
      </c>
      <c r="G85" s="614">
        <f t="shared" si="53"/>
        <v>292500</v>
      </c>
      <c r="H85" s="28"/>
      <c r="I85" s="27"/>
      <c r="J85" s="28"/>
      <c r="K85" s="27"/>
      <c r="L85" s="580"/>
      <c r="M85" s="33"/>
      <c r="N85" s="33"/>
      <c r="O85" s="33"/>
      <c r="P85" s="33"/>
      <c r="Q85" s="33"/>
      <c r="R85" s="33"/>
      <c r="S85" s="33"/>
      <c r="T85" s="33"/>
      <c r="U85" s="33"/>
      <c r="V85" s="33"/>
      <c r="W85" s="33"/>
      <c r="X85" s="33"/>
      <c r="Y85" s="33"/>
      <c r="Z85" s="33"/>
      <c r="AA85" s="33"/>
      <c r="AB85" s="33"/>
      <c r="AC85" s="33"/>
      <c r="AD85" s="33"/>
      <c r="AE85" s="33"/>
    </row>
    <row r="86">
      <c r="A86" s="608" t="s">
        <v>825</v>
      </c>
      <c r="B86" s="614">
        <f t="shared" ref="B86:G86" si="54">B75*$K$78</f>
        <v>3445000</v>
      </c>
      <c r="C86" s="614">
        <f t="shared" si="54"/>
        <v>325000</v>
      </c>
      <c r="D86" s="614">
        <f t="shared" si="54"/>
        <v>3770000</v>
      </c>
      <c r="E86" s="614">
        <f t="shared" si="54"/>
        <v>3510000</v>
      </c>
      <c r="F86" s="614">
        <f t="shared" si="54"/>
        <v>3185000</v>
      </c>
      <c r="G86" s="614">
        <f t="shared" si="54"/>
        <v>325000</v>
      </c>
      <c r="H86" s="28"/>
      <c r="I86" s="27"/>
      <c r="J86" s="28"/>
      <c r="K86" s="27"/>
      <c r="L86" s="580"/>
      <c r="M86" s="33"/>
      <c r="N86" s="33"/>
      <c r="O86" s="33"/>
      <c r="P86" s="33"/>
      <c r="Q86" s="33"/>
      <c r="R86" s="33"/>
      <c r="S86" s="57" t="s">
        <v>900</v>
      </c>
      <c r="T86" s="33"/>
      <c r="U86" s="33"/>
      <c r="V86" s="33"/>
      <c r="W86" s="33"/>
      <c r="X86" s="33"/>
      <c r="Y86" s="33"/>
      <c r="Z86" s="33"/>
      <c r="AA86" s="33"/>
      <c r="AB86" s="33"/>
      <c r="AC86" s="33"/>
      <c r="AD86" s="33"/>
      <c r="AE86" s="33"/>
    </row>
    <row r="87">
      <c r="A87" s="608" t="s">
        <v>826</v>
      </c>
      <c r="B87" s="614">
        <f t="shared" ref="B87:G87" si="55">B76*$K$78</f>
        <v>3477500</v>
      </c>
      <c r="C87" s="614">
        <f t="shared" si="55"/>
        <v>325000</v>
      </c>
      <c r="D87" s="614">
        <f t="shared" si="55"/>
        <v>3802500</v>
      </c>
      <c r="E87" s="614">
        <f t="shared" si="55"/>
        <v>3542500</v>
      </c>
      <c r="F87" s="614">
        <f t="shared" si="55"/>
        <v>3217500</v>
      </c>
      <c r="G87" s="614">
        <f t="shared" si="55"/>
        <v>325000</v>
      </c>
      <c r="H87" s="28"/>
      <c r="I87" s="27"/>
      <c r="J87" s="28"/>
      <c r="K87" s="27"/>
      <c r="L87" s="580"/>
      <c r="M87" s="33"/>
      <c r="N87" s="33"/>
      <c r="O87" s="33"/>
      <c r="P87" s="33"/>
      <c r="Q87" s="33"/>
      <c r="R87" s="33"/>
      <c r="S87" s="35" t="s">
        <v>901</v>
      </c>
      <c r="T87" s="33"/>
      <c r="U87" s="35">
        <v>3680.0</v>
      </c>
      <c r="V87" s="35" t="s">
        <v>902</v>
      </c>
      <c r="W87" s="33"/>
      <c r="X87" s="33"/>
      <c r="Y87" s="33"/>
      <c r="Z87" s="33"/>
      <c r="AA87" s="33"/>
      <c r="AB87" s="33"/>
      <c r="AC87" s="33"/>
      <c r="AD87" s="33"/>
      <c r="AE87" s="33"/>
    </row>
    <row r="88">
      <c r="A88" s="33"/>
      <c r="B88" s="27"/>
      <c r="C88" s="27"/>
      <c r="D88" s="28"/>
      <c r="E88" s="27"/>
      <c r="F88" s="28"/>
      <c r="G88" s="27"/>
      <c r="H88" s="28"/>
      <c r="I88" s="27"/>
      <c r="J88" s="28"/>
      <c r="K88" s="27"/>
      <c r="L88" s="580"/>
      <c r="M88" s="33"/>
      <c r="N88" s="33"/>
      <c r="O88" s="33"/>
      <c r="P88" s="33"/>
      <c r="Q88" s="33"/>
      <c r="R88" s="33"/>
      <c r="S88" s="33"/>
      <c r="T88" s="33"/>
      <c r="U88" s="33"/>
      <c r="V88" s="33"/>
      <c r="W88" s="33"/>
      <c r="X88" s="33"/>
      <c r="Y88" s="33"/>
      <c r="Z88" s="33"/>
      <c r="AA88" s="33"/>
      <c r="AB88" s="33"/>
      <c r="AC88" s="33"/>
      <c r="AD88" s="33"/>
      <c r="AE88" s="33"/>
    </row>
    <row r="89">
      <c r="A89" s="33"/>
      <c r="B89" s="27"/>
      <c r="C89" s="27"/>
      <c r="D89" s="28"/>
      <c r="E89" s="27"/>
      <c r="F89" s="28"/>
      <c r="G89" s="27"/>
      <c r="H89" s="28"/>
      <c r="I89" s="27"/>
      <c r="J89" s="28"/>
      <c r="K89" s="27"/>
      <c r="L89" s="580"/>
      <c r="M89" s="33"/>
      <c r="N89" s="33"/>
      <c r="O89" s="33"/>
      <c r="P89" s="33"/>
      <c r="Q89" s="33"/>
      <c r="R89" s="33"/>
      <c r="S89" s="57" t="s">
        <v>710</v>
      </c>
      <c r="T89" s="57" t="s">
        <v>903</v>
      </c>
      <c r="U89" s="57" t="s">
        <v>904</v>
      </c>
      <c r="V89" s="57" t="s">
        <v>905</v>
      </c>
      <c r="W89" s="57" t="s">
        <v>906</v>
      </c>
      <c r="X89" s="57" t="s">
        <v>875</v>
      </c>
      <c r="Y89" s="35" t="s">
        <v>907</v>
      </c>
      <c r="Z89" s="35" t="s">
        <v>908</v>
      </c>
      <c r="AA89" s="35" t="s">
        <v>909</v>
      </c>
      <c r="AB89" s="35" t="s">
        <v>910</v>
      </c>
      <c r="AC89" s="35" t="s">
        <v>911</v>
      </c>
      <c r="AD89" s="33"/>
      <c r="AE89" s="33"/>
    </row>
    <row r="90">
      <c r="A90" s="33"/>
      <c r="B90" s="27"/>
      <c r="C90" s="27"/>
      <c r="D90" s="28"/>
      <c r="E90" s="27"/>
      <c r="F90" s="28"/>
      <c r="G90" s="27"/>
      <c r="H90" s="28"/>
      <c r="I90" s="27"/>
      <c r="J90" s="28"/>
      <c r="K90" s="27"/>
      <c r="L90" s="580"/>
      <c r="M90" s="33"/>
      <c r="N90" s="33"/>
      <c r="O90" s="33"/>
      <c r="P90" s="33"/>
      <c r="Q90" s="33"/>
      <c r="R90" s="33"/>
      <c r="S90" s="35" t="s">
        <v>228</v>
      </c>
      <c r="T90" s="52">
        <v>3.15E7</v>
      </c>
      <c r="U90" s="52">
        <v>6900000.0</v>
      </c>
      <c r="V90" s="30">
        <f t="shared" ref="V90:V94" si="56">T90+U90</f>
        <v>38400000</v>
      </c>
      <c r="W90" s="52">
        <v>25.0</v>
      </c>
      <c r="X90" s="30">
        <f t="shared" ref="X90:X99" si="57">T90/W90</f>
        <v>1260000</v>
      </c>
      <c r="Y90" s="33">
        <f t="shared" ref="Y90:Y99" si="58">U90/W90</f>
        <v>276000</v>
      </c>
      <c r="Z90" s="33"/>
      <c r="AA90" s="33"/>
      <c r="AB90" s="33"/>
      <c r="AC90" s="33"/>
      <c r="AD90" s="33"/>
      <c r="AE90" s="33"/>
    </row>
    <row r="91">
      <c r="A91" s="33"/>
      <c r="B91" s="27"/>
      <c r="C91" s="27"/>
      <c r="D91" s="28"/>
      <c r="E91" s="27"/>
      <c r="F91" s="28"/>
      <c r="G91" s="27"/>
      <c r="H91" s="28"/>
      <c r="I91" s="27"/>
      <c r="J91" s="28"/>
      <c r="K91" s="27"/>
      <c r="L91" s="580"/>
      <c r="M91" s="33"/>
      <c r="N91" s="33"/>
      <c r="O91" s="33"/>
      <c r="P91" s="33"/>
      <c r="Q91" s="33"/>
      <c r="R91" s="33"/>
      <c r="S91" s="35" t="s">
        <v>711</v>
      </c>
      <c r="T91" s="52">
        <v>3.75E7</v>
      </c>
      <c r="U91" s="52">
        <v>7800000.0</v>
      </c>
      <c r="V91" s="30">
        <f t="shared" si="56"/>
        <v>45300000</v>
      </c>
      <c r="W91" s="52">
        <v>31.0</v>
      </c>
      <c r="X91" s="30">
        <f t="shared" si="57"/>
        <v>1209677.419</v>
      </c>
      <c r="Y91" s="33">
        <f t="shared" si="58"/>
        <v>251612.9032</v>
      </c>
      <c r="Z91" s="33"/>
      <c r="AA91" s="33"/>
      <c r="AB91" s="33"/>
      <c r="AC91" s="33"/>
      <c r="AD91" s="33"/>
      <c r="AE91" s="33"/>
    </row>
    <row r="92">
      <c r="A92" s="33"/>
      <c r="B92" s="27"/>
      <c r="C92" s="27"/>
      <c r="D92" s="28"/>
      <c r="E92" s="27"/>
      <c r="F92" s="28"/>
      <c r="G92" s="27"/>
      <c r="H92" s="28"/>
      <c r="I92" s="27"/>
      <c r="J92" s="28"/>
      <c r="K92" s="27"/>
      <c r="L92" s="580"/>
      <c r="M92" s="33"/>
      <c r="N92" s="33"/>
      <c r="O92" s="33"/>
      <c r="P92" s="33"/>
      <c r="Q92" s="33"/>
      <c r="R92" s="33"/>
      <c r="S92" s="35" t="s">
        <v>712</v>
      </c>
      <c r="T92" s="52">
        <v>5.15E7</v>
      </c>
      <c r="U92" s="52">
        <v>9500000.0</v>
      </c>
      <c r="V92" s="30">
        <f t="shared" si="56"/>
        <v>61000000</v>
      </c>
      <c r="W92" s="52">
        <v>43.0</v>
      </c>
      <c r="X92" s="30">
        <f t="shared" si="57"/>
        <v>1197674.419</v>
      </c>
      <c r="Y92" s="33">
        <f t="shared" si="58"/>
        <v>220930.2326</v>
      </c>
      <c r="Z92" s="33"/>
      <c r="AA92" s="33"/>
      <c r="AB92" s="33"/>
      <c r="AC92" s="33"/>
      <c r="AD92" s="33"/>
      <c r="AE92" s="33"/>
    </row>
    <row r="93">
      <c r="A93" s="33"/>
      <c r="B93" s="27"/>
      <c r="C93" s="27"/>
      <c r="D93" s="28"/>
      <c r="E93" s="27"/>
      <c r="F93" s="28"/>
      <c r="G93" s="27"/>
      <c r="H93" s="28"/>
      <c r="I93" s="27"/>
      <c r="J93" s="28"/>
      <c r="K93" s="27"/>
      <c r="L93" s="580"/>
      <c r="M93" s="33"/>
      <c r="N93" s="33"/>
      <c r="O93" s="33"/>
      <c r="P93" s="33"/>
      <c r="Q93" s="33"/>
      <c r="R93" s="33"/>
      <c r="S93" s="35" t="s">
        <v>713</v>
      </c>
      <c r="T93" s="52">
        <v>5.37E7</v>
      </c>
      <c r="U93" s="52">
        <v>9900000.0</v>
      </c>
      <c r="V93" s="30">
        <f t="shared" si="56"/>
        <v>63600000</v>
      </c>
      <c r="W93" s="52">
        <v>46.0</v>
      </c>
      <c r="X93" s="30">
        <f t="shared" si="57"/>
        <v>1167391.304</v>
      </c>
      <c r="Y93" s="33">
        <f t="shared" si="58"/>
        <v>215217.3913</v>
      </c>
      <c r="Z93" s="33"/>
      <c r="AA93" s="33"/>
      <c r="AB93" s="33"/>
      <c r="AC93" s="33"/>
      <c r="AD93" s="33"/>
      <c r="AE93" s="33"/>
    </row>
    <row r="94">
      <c r="A94" s="33"/>
      <c r="B94" s="27"/>
      <c r="C94" s="27"/>
      <c r="D94" s="28"/>
      <c r="E94" s="27"/>
      <c r="F94" s="28"/>
      <c r="G94" s="27"/>
      <c r="H94" s="28"/>
      <c r="I94" s="27"/>
      <c r="J94" s="28"/>
      <c r="K94" s="27"/>
      <c r="L94" s="580"/>
      <c r="M94" s="33"/>
      <c r="N94" s="33"/>
      <c r="O94" s="33"/>
      <c r="P94" s="33"/>
      <c r="Q94" s="33"/>
      <c r="R94" s="33"/>
      <c r="S94" s="35" t="s">
        <v>719</v>
      </c>
      <c r="T94" s="52">
        <v>9.61E7</v>
      </c>
      <c r="U94" s="52">
        <v>1.65E7</v>
      </c>
      <c r="V94" s="30">
        <f t="shared" si="56"/>
        <v>112600000</v>
      </c>
      <c r="W94" s="52">
        <v>87.0</v>
      </c>
      <c r="X94" s="30">
        <f t="shared" si="57"/>
        <v>1104597.701</v>
      </c>
      <c r="Y94" s="33">
        <f t="shared" si="58"/>
        <v>189655.1724</v>
      </c>
      <c r="Z94" s="35">
        <v>5000000.0</v>
      </c>
      <c r="AA94" s="33">
        <f>50000*30</f>
        <v>1500000</v>
      </c>
      <c r="AB94" s="35">
        <v>5000000.0</v>
      </c>
      <c r="AC94" s="56">
        <f>T94+U94+Z94+AA94+AB94</f>
        <v>124100000</v>
      </c>
      <c r="AD94" s="33">
        <f>AC94/W94</f>
        <v>1426436.782</v>
      </c>
      <c r="AE94" s="33"/>
    </row>
    <row r="95">
      <c r="A95" s="33"/>
      <c r="B95" s="27"/>
      <c r="C95" s="27"/>
      <c r="D95" s="28"/>
      <c r="E95" s="27"/>
      <c r="F95" s="28"/>
      <c r="G95" s="27"/>
      <c r="H95" s="28"/>
      <c r="I95" s="27"/>
      <c r="J95" s="28"/>
      <c r="K95" s="27"/>
      <c r="L95" s="580"/>
      <c r="M95" s="33"/>
      <c r="N95" s="33"/>
      <c r="O95" s="33"/>
      <c r="P95" s="33"/>
      <c r="Q95" s="33"/>
      <c r="R95" s="33"/>
      <c r="S95" s="35" t="s">
        <v>720</v>
      </c>
      <c r="T95" s="52">
        <v>1.091E8</v>
      </c>
      <c r="U95" s="52">
        <v>1.75E7</v>
      </c>
      <c r="V95" s="52">
        <v>1.277E8</v>
      </c>
      <c r="W95" s="52">
        <v>100.0</v>
      </c>
      <c r="X95" s="30">
        <f t="shared" si="57"/>
        <v>1091000</v>
      </c>
      <c r="Y95" s="33">
        <f t="shared" si="58"/>
        <v>175000</v>
      </c>
      <c r="Z95" s="33"/>
      <c r="AA95" s="33"/>
      <c r="AB95" s="33"/>
      <c r="AC95" s="33"/>
      <c r="AD95" s="33"/>
      <c r="AE95" s="33"/>
    </row>
    <row r="96">
      <c r="A96" s="33"/>
      <c r="B96" s="27"/>
      <c r="C96" s="27"/>
      <c r="D96" s="28"/>
      <c r="E96" s="27"/>
      <c r="F96" s="28"/>
      <c r="G96" s="27"/>
      <c r="H96" s="28"/>
      <c r="I96" s="27"/>
      <c r="J96" s="28"/>
      <c r="K96" s="27"/>
      <c r="L96" s="580"/>
      <c r="M96" s="33"/>
      <c r="N96" s="33"/>
      <c r="O96" s="33"/>
      <c r="P96" s="33"/>
      <c r="Q96" s="33"/>
      <c r="R96" s="33"/>
      <c r="S96" s="35" t="s">
        <v>721</v>
      </c>
      <c r="T96" s="52">
        <v>1.178E8</v>
      </c>
      <c r="U96" s="52">
        <v>2.05E7</v>
      </c>
      <c r="V96" s="52">
        <v>1.376E8</v>
      </c>
      <c r="W96" s="52">
        <v>109.0</v>
      </c>
      <c r="X96" s="30">
        <f t="shared" si="57"/>
        <v>1080733.945</v>
      </c>
      <c r="Y96" s="33">
        <f t="shared" si="58"/>
        <v>188073.3945</v>
      </c>
      <c r="Z96" s="33"/>
      <c r="AA96" s="33"/>
      <c r="AB96" s="33"/>
      <c r="AC96" s="33"/>
      <c r="AD96" s="33"/>
      <c r="AE96" s="33"/>
    </row>
    <row r="97">
      <c r="A97" s="33"/>
      <c r="B97" s="27"/>
      <c r="C97" s="27"/>
      <c r="D97" s="28"/>
      <c r="E97" s="27"/>
      <c r="F97" s="28"/>
      <c r="G97" s="27"/>
      <c r="H97" s="28"/>
      <c r="I97" s="27"/>
      <c r="J97" s="28"/>
      <c r="K97" s="27"/>
      <c r="L97" s="580"/>
      <c r="M97" s="33"/>
      <c r="N97" s="33"/>
      <c r="O97" s="33"/>
      <c r="P97" s="33"/>
      <c r="Q97" s="33"/>
      <c r="R97" s="33"/>
      <c r="S97" s="35" t="s">
        <v>723</v>
      </c>
      <c r="T97" s="52">
        <v>7.56E7</v>
      </c>
      <c r="U97" s="52">
        <v>1.24E7</v>
      </c>
      <c r="V97" s="30">
        <f t="shared" ref="V97:V99" si="59">T97+U97</f>
        <v>88000000</v>
      </c>
      <c r="W97" s="52">
        <v>64.0</v>
      </c>
      <c r="X97" s="30">
        <f t="shared" si="57"/>
        <v>1181250</v>
      </c>
      <c r="Y97" s="33">
        <f t="shared" si="58"/>
        <v>193750</v>
      </c>
      <c r="Z97" s="33"/>
      <c r="AA97" s="33"/>
      <c r="AB97" s="33"/>
      <c r="AC97" s="33"/>
      <c r="AD97" s="33"/>
      <c r="AE97" s="33"/>
    </row>
    <row r="98">
      <c r="A98" s="33"/>
      <c r="B98" s="27"/>
      <c r="C98" s="27"/>
      <c r="D98" s="28"/>
      <c r="E98" s="27"/>
      <c r="F98" s="28"/>
      <c r="G98" s="27"/>
      <c r="H98" s="28"/>
      <c r="I98" s="27"/>
      <c r="J98" s="28"/>
      <c r="K98" s="27"/>
      <c r="L98" s="580"/>
      <c r="M98" s="33"/>
      <c r="N98" s="33"/>
      <c r="O98" s="33"/>
      <c r="P98" s="33"/>
      <c r="Q98" s="33"/>
      <c r="R98" s="33"/>
      <c r="S98" s="35" t="s">
        <v>724</v>
      </c>
      <c r="T98" s="52">
        <v>1.067E8</v>
      </c>
      <c r="U98" s="52">
        <v>1.7E7</v>
      </c>
      <c r="V98" s="30">
        <f t="shared" si="59"/>
        <v>123700000</v>
      </c>
      <c r="W98" s="52">
        <v>91.0</v>
      </c>
      <c r="X98" s="30">
        <f t="shared" si="57"/>
        <v>1172527.473</v>
      </c>
      <c r="Y98" s="33">
        <f t="shared" si="58"/>
        <v>186813.1868</v>
      </c>
      <c r="Z98" s="33"/>
      <c r="AA98" s="33"/>
      <c r="AB98" s="33"/>
      <c r="AC98" s="33"/>
      <c r="AD98" s="33"/>
      <c r="AE98" s="33"/>
    </row>
    <row r="99">
      <c r="A99" s="33"/>
      <c r="B99" s="27"/>
      <c r="C99" s="27"/>
      <c r="D99" s="28"/>
      <c r="E99" s="27"/>
      <c r="F99" s="28"/>
      <c r="G99" s="27"/>
      <c r="H99" s="28"/>
      <c r="I99" s="27"/>
      <c r="J99" s="28"/>
      <c r="K99" s="27"/>
      <c r="L99" s="580"/>
      <c r="M99" s="33"/>
      <c r="N99" s="33"/>
      <c r="O99" s="33"/>
      <c r="P99" s="33"/>
      <c r="Q99" s="33"/>
      <c r="R99" s="33"/>
      <c r="S99" s="35" t="s">
        <v>722</v>
      </c>
      <c r="T99" s="52">
        <v>1.164E8</v>
      </c>
      <c r="U99" s="52">
        <v>1.96E7</v>
      </c>
      <c r="V99" s="30">
        <f t="shared" si="59"/>
        <v>136000000</v>
      </c>
      <c r="W99" s="52">
        <v>109.0</v>
      </c>
      <c r="X99" s="30">
        <f t="shared" si="57"/>
        <v>1067889.908</v>
      </c>
      <c r="Y99" s="33">
        <f t="shared" si="58"/>
        <v>179816.5138</v>
      </c>
      <c r="Z99" s="33"/>
      <c r="AA99" s="33"/>
      <c r="AB99" s="33"/>
      <c r="AC99" s="33"/>
      <c r="AD99" s="33"/>
      <c r="AE99" s="33"/>
    </row>
    <row r="100">
      <c r="A100" s="33"/>
      <c r="B100" s="27"/>
      <c r="C100" s="27"/>
      <c r="D100" s="28"/>
      <c r="E100" s="27"/>
      <c r="F100" s="28"/>
      <c r="G100" s="27"/>
      <c r="H100" s="28"/>
      <c r="I100" s="27"/>
      <c r="J100" s="28"/>
      <c r="K100" s="27"/>
      <c r="L100" s="580"/>
      <c r="M100" s="33"/>
      <c r="N100" s="33"/>
      <c r="O100" s="33"/>
      <c r="P100" s="33"/>
      <c r="Q100" s="33"/>
      <c r="R100" s="33"/>
      <c r="S100" s="33"/>
      <c r="T100" s="595">
        <f t="shared" ref="T100:U100" si="60">T94/$AC$94</f>
        <v>0.7743755036</v>
      </c>
      <c r="U100" s="595">
        <f t="shared" si="60"/>
        <v>0.1329572925</v>
      </c>
      <c r="V100" s="33"/>
      <c r="W100" s="33"/>
      <c r="X100" s="33"/>
      <c r="Y100" s="35" t="s">
        <v>912</v>
      </c>
      <c r="Z100" s="595">
        <f t="shared" ref="Z100:AB100" si="61">Z94/$AC$94</f>
        <v>0.04029008864</v>
      </c>
      <c r="AA100" s="595">
        <f t="shared" si="61"/>
        <v>0.01208702659</v>
      </c>
      <c r="AB100" s="595">
        <f t="shared" si="61"/>
        <v>0.04029008864</v>
      </c>
      <c r="AC100" s="33"/>
      <c r="AD100" s="33"/>
      <c r="AE100" s="33"/>
    </row>
    <row r="101">
      <c r="A101" s="33"/>
      <c r="B101" s="27"/>
      <c r="C101" s="27"/>
      <c r="D101" s="28"/>
      <c r="E101" s="27"/>
      <c r="F101" s="28"/>
      <c r="G101" s="27"/>
      <c r="H101" s="28"/>
      <c r="I101" s="27"/>
      <c r="J101" s="28"/>
      <c r="K101" s="27"/>
      <c r="L101" s="580"/>
      <c r="M101" s="33"/>
      <c r="N101" s="33"/>
      <c r="O101" s="33"/>
      <c r="P101" s="33"/>
      <c r="Q101" s="33"/>
      <c r="R101" s="33"/>
      <c r="S101" s="33"/>
      <c r="T101" s="33"/>
      <c r="U101" s="33"/>
      <c r="V101" s="33"/>
      <c r="W101" s="33"/>
      <c r="X101" s="33"/>
      <c r="Y101" s="33"/>
      <c r="Z101" s="33"/>
      <c r="AA101" s="33"/>
      <c r="AB101" s="33"/>
      <c r="AC101" s="33"/>
      <c r="AD101" s="33"/>
      <c r="AE101" s="33"/>
    </row>
    <row r="102">
      <c r="A102" s="33"/>
      <c r="B102" s="27"/>
      <c r="C102" s="27"/>
      <c r="D102" s="28"/>
      <c r="E102" s="27"/>
      <c r="F102" s="28"/>
      <c r="G102" s="27"/>
      <c r="H102" s="28"/>
      <c r="I102" s="27"/>
      <c r="J102" s="28"/>
      <c r="K102" s="27"/>
      <c r="L102" s="580"/>
      <c r="M102" s="33"/>
      <c r="N102" s="33"/>
      <c r="O102" s="33"/>
      <c r="P102" s="33"/>
      <c r="Q102" s="33"/>
      <c r="R102" s="33"/>
      <c r="S102" s="57" t="s">
        <v>913</v>
      </c>
      <c r="T102" s="33"/>
      <c r="U102" s="35" t="s">
        <v>914</v>
      </c>
      <c r="V102" s="36">
        <v>0.16</v>
      </c>
      <c r="W102" s="35" t="s">
        <v>915</v>
      </c>
      <c r="X102" s="33"/>
      <c r="Y102" s="33"/>
      <c r="Z102" s="33"/>
      <c r="AA102" s="33"/>
      <c r="AB102" s="33"/>
      <c r="AC102" s="33"/>
      <c r="AD102" s="33"/>
      <c r="AE102" s="33"/>
    </row>
    <row r="103">
      <c r="A103" s="33"/>
      <c r="B103" s="27"/>
      <c r="C103" s="27"/>
      <c r="D103" s="28"/>
      <c r="E103" s="27"/>
      <c r="F103" s="28"/>
      <c r="G103" s="27"/>
      <c r="H103" s="28"/>
      <c r="I103" s="27"/>
      <c r="J103" s="28"/>
      <c r="K103" s="27"/>
      <c r="L103" s="580"/>
      <c r="M103" s="33"/>
      <c r="N103" s="33"/>
      <c r="O103" s="33"/>
      <c r="P103" s="33"/>
      <c r="Q103" s="33"/>
      <c r="R103" s="33"/>
      <c r="S103" s="35" t="s">
        <v>916</v>
      </c>
      <c r="T103" s="35"/>
      <c r="U103" s="35" t="s">
        <v>917</v>
      </c>
      <c r="V103" s="35">
        <v>129.0</v>
      </c>
      <c r="W103" s="35" t="s">
        <v>918</v>
      </c>
      <c r="X103" s="33"/>
      <c r="Y103" s="33"/>
      <c r="Z103" s="33"/>
      <c r="AA103" s="33"/>
      <c r="AB103" s="33"/>
      <c r="AC103" s="33"/>
      <c r="AD103" s="33"/>
      <c r="AE103" s="33"/>
    </row>
    <row r="104">
      <c r="A104" s="33"/>
      <c r="B104" s="27"/>
      <c r="C104" s="27"/>
      <c r="D104" s="28"/>
      <c r="E104" s="27"/>
      <c r="F104" s="28"/>
      <c r="G104" s="27"/>
      <c r="H104" s="28"/>
      <c r="I104" s="27"/>
      <c r="J104" s="28"/>
      <c r="K104" s="27"/>
      <c r="L104" s="580"/>
      <c r="M104" s="33"/>
      <c r="N104" s="33"/>
      <c r="O104" s="33"/>
      <c r="P104" s="33"/>
      <c r="Q104" s="33"/>
      <c r="R104" s="33"/>
      <c r="S104" s="33"/>
      <c r="T104" s="33"/>
      <c r="U104" s="35" t="s">
        <v>876</v>
      </c>
      <c r="V104" s="615">
        <v>1.5</v>
      </c>
      <c r="W104" s="33"/>
      <c r="X104" s="33"/>
      <c r="Y104" s="35" t="s">
        <v>919</v>
      </c>
      <c r="Z104" s="33"/>
      <c r="AA104" s="33"/>
      <c r="AB104" s="33"/>
      <c r="AC104" s="33"/>
      <c r="AD104" s="33"/>
      <c r="AE104" s="33"/>
    </row>
    <row r="105">
      <c r="A105" s="33"/>
      <c r="B105" s="27"/>
      <c r="C105" s="27"/>
      <c r="D105" s="28"/>
      <c r="E105" s="27"/>
      <c r="F105" s="28"/>
      <c r="G105" s="27"/>
      <c r="H105" s="28"/>
      <c r="I105" s="27"/>
      <c r="J105" s="28"/>
      <c r="K105" s="27"/>
      <c r="L105" s="580"/>
      <c r="M105" s="33"/>
      <c r="N105" s="33"/>
      <c r="O105" s="33"/>
      <c r="P105" s="33"/>
      <c r="Q105" s="33"/>
      <c r="R105" s="33"/>
      <c r="S105" s="57" t="s">
        <v>710</v>
      </c>
      <c r="T105" s="57" t="s">
        <v>903</v>
      </c>
      <c r="U105" s="57" t="s">
        <v>920</v>
      </c>
      <c r="V105" s="57" t="s">
        <v>905</v>
      </c>
      <c r="W105" s="57" t="s">
        <v>906</v>
      </c>
      <c r="X105" s="57" t="s">
        <v>875</v>
      </c>
      <c r="Y105" s="57" t="s">
        <v>921</v>
      </c>
      <c r="Z105" s="57" t="s">
        <v>922</v>
      </c>
      <c r="AA105" s="57" t="s">
        <v>923</v>
      </c>
      <c r="AB105" s="57" t="s">
        <v>924</v>
      </c>
      <c r="AC105" s="57" t="s">
        <v>925</v>
      </c>
      <c r="AD105" s="221" t="s">
        <v>926</v>
      </c>
      <c r="AE105" s="33"/>
    </row>
    <row r="106">
      <c r="A106" s="33"/>
      <c r="B106" s="27"/>
      <c r="C106" s="27"/>
      <c r="D106" s="28"/>
      <c r="E106" s="27"/>
      <c r="F106" s="28"/>
      <c r="G106" s="27"/>
      <c r="H106" s="28"/>
      <c r="I106" s="27"/>
      <c r="J106" s="28"/>
      <c r="K106" s="27"/>
      <c r="L106" s="580"/>
      <c r="M106" s="33"/>
      <c r="N106" s="33"/>
      <c r="O106" s="33"/>
      <c r="P106" s="33"/>
      <c r="Q106" s="33"/>
      <c r="R106" s="33"/>
      <c r="S106" s="35" t="s">
        <v>228</v>
      </c>
      <c r="T106" s="52">
        <f t="shared" ref="T106:V106" si="62">T90/$U$87*$V$103*$V$104</f>
        <v>1656317.935</v>
      </c>
      <c r="U106" s="52">
        <f t="shared" si="62"/>
        <v>362812.5</v>
      </c>
      <c r="V106" s="52">
        <f t="shared" si="62"/>
        <v>2019130.435</v>
      </c>
      <c r="W106" s="52">
        <v>25.0</v>
      </c>
      <c r="X106" s="30">
        <f t="shared" ref="X106:X115" si="64">T106/W106</f>
        <v>66252.71739</v>
      </c>
      <c r="Y106" s="56">
        <f t="shared" ref="Y106:Y115" si="65">V106*1.15</f>
        <v>2322000</v>
      </c>
      <c r="Z106" s="56">
        <f t="shared" ref="Z106:Z115" si="66">Y106/W106</f>
        <v>92880</v>
      </c>
      <c r="AA106" s="600">
        <f t="shared" ref="AA106:AA115" si="67">T106/$V$103</f>
        <v>12839.67391</v>
      </c>
      <c r="AB106" s="33">
        <f t="shared" ref="AB106:AB115" si="68">Y106/$V$103</f>
        <v>18000</v>
      </c>
      <c r="AC106" s="600">
        <f t="shared" ref="AC106:AC115" si="69">AB106/W106</f>
        <v>720</v>
      </c>
      <c r="AD106" s="616">
        <f t="shared" ref="AD106:AD115" si="70">AA106/W106</f>
        <v>513.5869565</v>
      </c>
      <c r="AE106" s="33"/>
    </row>
    <row r="107">
      <c r="A107" s="33"/>
      <c r="B107" s="27"/>
      <c r="C107" s="27"/>
      <c r="D107" s="28"/>
      <c r="E107" s="27"/>
      <c r="F107" s="28"/>
      <c r="G107" s="27"/>
      <c r="H107" s="28"/>
      <c r="I107" s="27"/>
      <c r="J107" s="28"/>
      <c r="K107" s="27"/>
      <c r="L107" s="580"/>
      <c r="M107" s="33"/>
      <c r="N107" s="33"/>
      <c r="O107" s="33"/>
      <c r="P107" s="33"/>
      <c r="Q107" s="33"/>
      <c r="R107" s="33"/>
      <c r="S107" s="35" t="s">
        <v>711</v>
      </c>
      <c r="T107" s="52">
        <f t="shared" ref="T107:V107" si="63">T91/$U$87*$V$103*$V$104</f>
        <v>1971807.065</v>
      </c>
      <c r="U107" s="52">
        <f t="shared" si="63"/>
        <v>410135.8696</v>
      </c>
      <c r="V107" s="52">
        <f t="shared" si="63"/>
        <v>2381942.935</v>
      </c>
      <c r="W107" s="52">
        <v>31.0</v>
      </c>
      <c r="X107" s="30">
        <f t="shared" si="64"/>
        <v>63606.67952</v>
      </c>
      <c r="Y107" s="56">
        <f t="shared" si="65"/>
        <v>2739234.375</v>
      </c>
      <c r="Z107" s="56">
        <f t="shared" si="66"/>
        <v>88362.39919</v>
      </c>
      <c r="AA107" s="600">
        <f t="shared" si="67"/>
        <v>15285.32609</v>
      </c>
      <c r="AB107" s="33">
        <f t="shared" si="68"/>
        <v>21234.375</v>
      </c>
      <c r="AC107" s="600">
        <f t="shared" si="69"/>
        <v>684.9798387</v>
      </c>
      <c r="AD107" s="616">
        <f t="shared" si="70"/>
        <v>493.0750351</v>
      </c>
      <c r="AE107" s="33"/>
    </row>
    <row r="108">
      <c r="A108" s="33"/>
      <c r="B108" s="27"/>
      <c r="C108" s="27"/>
      <c r="D108" s="28"/>
      <c r="E108" s="27"/>
      <c r="F108" s="28"/>
      <c r="G108" s="27"/>
      <c r="H108" s="28"/>
      <c r="I108" s="27"/>
      <c r="J108" s="28"/>
      <c r="K108" s="27"/>
      <c r="L108" s="580"/>
      <c r="M108" s="33"/>
      <c r="N108" s="33"/>
      <c r="O108" s="33"/>
      <c r="P108" s="33"/>
      <c r="Q108" s="33"/>
      <c r="R108" s="33"/>
      <c r="S108" s="35" t="s">
        <v>712</v>
      </c>
      <c r="T108" s="52">
        <f t="shared" ref="T108:V108" si="71">T92/$U$87*$V$103*$V$104</f>
        <v>2707948.37</v>
      </c>
      <c r="U108" s="52">
        <f t="shared" si="71"/>
        <v>499524.4565</v>
      </c>
      <c r="V108" s="52">
        <f t="shared" si="71"/>
        <v>3207472.826</v>
      </c>
      <c r="W108" s="52">
        <v>43.0</v>
      </c>
      <c r="X108" s="30">
        <f t="shared" si="64"/>
        <v>62975.54348</v>
      </c>
      <c r="Y108" s="56">
        <f t="shared" si="65"/>
        <v>3688593.75</v>
      </c>
      <c r="Z108" s="56">
        <f t="shared" si="66"/>
        <v>85781.25</v>
      </c>
      <c r="AA108" s="600">
        <f t="shared" si="67"/>
        <v>20991.84783</v>
      </c>
      <c r="AB108" s="33">
        <f t="shared" si="68"/>
        <v>28593.75</v>
      </c>
      <c r="AC108" s="600">
        <f t="shared" si="69"/>
        <v>664.9709302</v>
      </c>
      <c r="AD108" s="616">
        <f t="shared" si="70"/>
        <v>488.1825076</v>
      </c>
      <c r="AE108" s="33"/>
    </row>
    <row r="109">
      <c r="A109" s="33"/>
      <c r="B109" s="27"/>
      <c r="C109" s="27"/>
      <c r="D109" s="28"/>
      <c r="E109" s="27"/>
      <c r="F109" s="28"/>
      <c r="G109" s="27"/>
      <c r="H109" s="28"/>
      <c r="I109" s="27"/>
      <c r="J109" s="28"/>
      <c r="K109" s="27"/>
      <c r="L109" s="580"/>
      <c r="M109" s="33"/>
      <c r="N109" s="33"/>
      <c r="O109" s="33"/>
      <c r="P109" s="33"/>
      <c r="Q109" s="33"/>
      <c r="R109" s="33"/>
      <c r="S109" s="35" t="s">
        <v>713</v>
      </c>
      <c r="T109" s="52">
        <f t="shared" ref="T109:V109" si="72">T93/$U$87*$V$103*$V$104</f>
        <v>2823627.717</v>
      </c>
      <c r="U109" s="52">
        <f t="shared" si="72"/>
        <v>520557.0652</v>
      </c>
      <c r="V109" s="52">
        <f t="shared" si="72"/>
        <v>3344184.783</v>
      </c>
      <c r="W109" s="52">
        <v>46.0</v>
      </c>
      <c r="X109" s="30">
        <f t="shared" si="64"/>
        <v>61383.21125</v>
      </c>
      <c r="Y109" s="56">
        <f t="shared" si="65"/>
        <v>3845812.5</v>
      </c>
      <c r="Z109" s="56">
        <f t="shared" si="66"/>
        <v>83604.61957</v>
      </c>
      <c r="AA109" s="600">
        <f t="shared" si="67"/>
        <v>21888.58696</v>
      </c>
      <c r="AB109" s="33">
        <f t="shared" si="68"/>
        <v>29812.5</v>
      </c>
      <c r="AC109" s="600">
        <f t="shared" si="69"/>
        <v>648.0978261</v>
      </c>
      <c r="AD109" s="616">
        <f t="shared" si="70"/>
        <v>475.8388469</v>
      </c>
      <c r="AE109" s="33"/>
    </row>
    <row r="110">
      <c r="A110" s="33"/>
      <c r="B110" s="27"/>
      <c r="C110" s="27"/>
      <c r="D110" s="28"/>
      <c r="E110" s="27"/>
      <c r="F110" s="28"/>
      <c r="G110" s="27"/>
      <c r="H110" s="28"/>
      <c r="I110" s="27"/>
      <c r="J110" s="28"/>
      <c r="K110" s="27"/>
      <c r="L110" s="580"/>
      <c r="M110" s="33"/>
      <c r="N110" s="33"/>
      <c r="O110" s="33"/>
      <c r="P110" s="33"/>
      <c r="Q110" s="33"/>
      <c r="R110" s="33"/>
      <c r="S110" s="35" t="s">
        <v>719</v>
      </c>
      <c r="T110" s="52">
        <f t="shared" ref="T110:V110" si="73">T94/$U$87*$V$103*$V$104</f>
        <v>5053084.239</v>
      </c>
      <c r="U110" s="52">
        <f t="shared" si="73"/>
        <v>867595.1087</v>
      </c>
      <c r="V110" s="52">
        <f t="shared" si="73"/>
        <v>5920679.348</v>
      </c>
      <c r="W110" s="52">
        <v>87.0</v>
      </c>
      <c r="X110" s="30">
        <f t="shared" si="64"/>
        <v>58081.42804</v>
      </c>
      <c r="Y110" s="56">
        <f t="shared" si="65"/>
        <v>6808781.25</v>
      </c>
      <c r="Z110" s="56">
        <f t="shared" si="66"/>
        <v>78261.85345</v>
      </c>
      <c r="AA110" s="600">
        <f t="shared" si="67"/>
        <v>39171.19565</v>
      </c>
      <c r="AB110" s="33">
        <f t="shared" si="68"/>
        <v>52781.25</v>
      </c>
      <c r="AC110" s="600">
        <f t="shared" si="69"/>
        <v>606.6810345</v>
      </c>
      <c r="AD110" s="616">
        <f t="shared" si="70"/>
        <v>450.2436282</v>
      </c>
      <c r="AE110" s="33"/>
    </row>
    <row r="111">
      <c r="A111" s="33"/>
      <c r="B111" s="27"/>
      <c r="C111" s="27"/>
      <c r="D111" s="28"/>
      <c r="E111" s="27"/>
      <c r="F111" s="28"/>
      <c r="G111" s="27"/>
      <c r="H111" s="28"/>
      <c r="I111" s="27"/>
      <c r="J111" s="28"/>
      <c r="K111" s="27"/>
      <c r="L111" s="580"/>
      <c r="M111" s="33"/>
      <c r="N111" s="33"/>
      <c r="O111" s="33"/>
      <c r="P111" s="33"/>
      <c r="Q111" s="33"/>
      <c r="R111" s="33"/>
      <c r="S111" s="35" t="s">
        <v>720</v>
      </c>
      <c r="T111" s="52">
        <f t="shared" ref="T111:V111" si="74">T95/$U$87*$V$103*$V$104</f>
        <v>5736644.022</v>
      </c>
      <c r="U111" s="52">
        <f t="shared" si="74"/>
        <v>920176.6304</v>
      </c>
      <c r="V111" s="52">
        <f t="shared" si="74"/>
        <v>6714660.326</v>
      </c>
      <c r="W111" s="52">
        <v>100.0</v>
      </c>
      <c r="X111" s="30">
        <f t="shared" si="64"/>
        <v>57366.44022</v>
      </c>
      <c r="Y111" s="56">
        <f t="shared" si="65"/>
        <v>7721859.375</v>
      </c>
      <c r="Z111" s="56">
        <f t="shared" si="66"/>
        <v>77218.59375</v>
      </c>
      <c r="AA111" s="600">
        <f t="shared" si="67"/>
        <v>44470.1087</v>
      </c>
      <c r="AB111" s="33">
        <f t="shared" si="68"/>
        <v>59859.375</v>
      </c>
      <c r="AC111" s="600">
        <f t="shared" si="69"/>
        <v>598.59375</v>
      </c>
      <c r="AD111" s="616">
        <f t="shared" si="70"/>
        <v>444.701087</v>
      </c>
      <c r="AE111" s="33"/>
    </row>
    <row r="112">
      <c r="A112" s="33"/>
      <c r="B112" s="27"/>
      <c r="C112" s="27"/>
      <c r="D112" s="28"/>
      <c r="E112" s="27"/>
      <c r="F112" s="28"/>
      <c r="G112" s="27"/>
      <c r="H112" s="28"/>
      <c r="I112" s="27"/>
      <c r="J112" s="28"/>
      <c r="K112" s="27"/>
      <c r="L112" s="580"/>
      <c r="M112" s="33"/>
      <c r="N112" s="33"/>
      <c r="O112" s="33"/>
      <c r="P112" s="33"/>
      <c r="Q112" s="33"/>
      <c r="R112" s="33"/>
      <c r="S112" s="35" t="s">
        <v>721</v>
      </c>
      <c r="T112" s="52">
        <f t="shared" ref="T112:V112" si="75">T96/$U$87*$V$103*$V$104</f>
        <v>6194103.261</v>
      </c>
      <c r="U112" s="52">
        <f t="shared" si="75"/>
        <v>1077921.196</v>
      </c>
      <c r="V112" s="52">
        <f t="shared" si="75"/>
        <v>7235217.391</v>
      </c>
      <c r="W112" s="52">
        <v>109.0</v>
      </c>
      <c r="X112" s="30">
        <f t="shared" si="64"/>
        <v>56826.63542</v>
      </c>
      <c r="Y112" s="56">
        <f t="shared" si="65"/>
        <v>8320500</v>
      </c>
      <c r="Z112" s="56">
        <f t="shared" si="66"/>
        <v>76334.86239</v>
      </c>
      <c r="AA112" s="600">
        <f t="shared" si="67"/>
        <v>48016.30435</v>
      </c>
      <c r="AB112" s="33">
        <f t="shared" si="68"/>
        <v>64500</v>
      </c>
      <c r="AC112" s="600">
        <f t="shared" si="69"/>
        <v>591.7431193</v>
      </c>
      <c r="AD112" s="616">
        <f t="shared" si="70"/>
        <v>440.5165536</v>
      </c>
      <c r="AE112" s="33"/>
    </row>
    <row r="113">
      <c r="A113" s="33"/>
      <c r="B113" s="27"/>
      <c r="C113" s="27"/>
      <c r="D113" s="28"/>
      <c r="E113" s="27"/>
      <c r="F113" s="28"/>
      <c r="G113" s="27"/>
      <c r="H113" s="28"/>
      <c r="I113" s="27"/>
      <c r="J113" s="28"/>
      <c r="K113" s="27"/>
      <c r="L113" s="580"/>
      <c r="M113" s="33"/>
      <c r="N113" s="33"/>
      <c r="O113" s="33"/>
      <c r="P113" s="33"/>
      <c r="Q113" s="33"/>
      <c r="R113" s="33"/>
      <c r="S113" s="35" t="s">
        <v>723</v>
      </c>
      <c r="T113" s="52">
        <f t="shared" ref="T113:V113" si="76">T97/$U$87*$V$103*$V$104</f>
        <v>3975163.043</v>
      </c>
      <c r="U113" s="52">
        <f t="shared" si="76"/>
        <v>652010.8696</v>
      </c>
      <c r="V113" s="52">
        <f t="shared" si="76"/>
        <v>4627173.913</v>
      </c>
      <c r="W113" s="52">
        <v>64.0</v>
      </c>
      <c r="X113" s="30">
        <f t="shared" si="64"/>
        <v>62111.92255</v>
      </c>
      <c r="Y113" s="56">
        <f t="shared" si="65"/>
        <v>5321250</v>
      </c>
      <c r="Z113" s="56">
        <f t="shared" si="66"/>
        <v>83144.53125</v>
      </c>
      <c r="AA113" s="600">
        <f t="shared" si="67"/>
        <v>30815.21739</v>
      </c>
      <c r="AB113" s="33">
        <f t="shared" si="68"/>
        <v>41250</v>
      </c>
      <c r="AC113" s="600">
        <f t="shared" si="69"/>
        <v>644.53125</v>
      </c>
      <c r="AD113" s="616">
        <f t="shared" si="70"/>
        <v>481.4877717</v>
      </c>
      <c r="AE113" s="33"/>
    </row>
    <row r="114">
      <c r="A114" s="33"/>
      <c r="B114" s="27"/>
      <c r="C114" s="27"/>
      <c r="D114" s="28"/>
      <c r="E114" s="27"/>
      <c r="F114" s="28"/>
      <c r="G114" s="27"/>
      <c r="H114" s="28"/>
      <c r="I114" s="27"/>
      <c r="J114" s="28"/>
      <c r="K114" s="27"/>
      <c r="L114" s="580"/>
      <c r="M114" s="33"/>
      <c r="N114" s="33"/>
      <c r="O114" s="33"/>
      <c r="P114" s="33"/>
      <c r="Q114" s="33"/>
      <c r="R114" s="33"/>
      <c r="S114" s="35" t="s">
        <v>724</v>
      </c>
      <c r="T114" s="52">
        <f t="shared" ref="T114:V114" si="77">T98/$U$87*$V$103*$V$104</f>
        <v>5610448.37</v>
      </c>
      <c r="U114" s="52">
        <f t="shared" si="77"/>
        <v>893885.8696</v>
      </c>
      <c r="V114" s="52">
        <f t="shared" si="77"/>
        <v>6504334.239</v>
      </c>
      <c r="W114" s="52">
        <v>91.0</v>
      </c>
      <c r="X114" s="30">
        <f t="shared" si="64"/>
        <v>61653.27879</v>
      </c>
      <c r="Y114" s="56">
        <f t="shared" si="65"/>
        <v>7479984.375</v>
      </c>
      <c r="Z114" s="56">
        <f t="shared" si="66"/>
        <v>82197.63049</v>
      </c>
      <c r="AA114" s="600">
        <f t="shared" si="67"/>
        <v>43491.84783</v>
      </c>
      <c r="AB114" s="33">
        <f t="shared" si="68"/>
        <v>57984.375</v>
      </c>
      <c r="AC114" s="600">
        <f t="shared" si="69"/>
        <v>637.1909341</v>
      </c>
      <c r="AD114" s="616">
        <f t="shared" si="70"/>
        <v>477.9323937</v>
      </c>
      <c r="AE114" s="33"/>
    </row>
    <row r="115">
      <c r="A115" s="33"/>
      <c r="B115" s="27"/>
      <c r="C115" s="27"/>
      <c r="D115" s="28"/>
      <c r="E115" s="27"/>
      <c r="F115" s="28"/>
      <c r="G115" s="27"/>
      <c r="H115" s="28"/>
      <c r="I115" s="27"/>
      <c r="J115" s="28"/>
      <c r="K115" s="27"/>
      <c r="L115" s="580"/>
      <c r="M115" s="33"/>
      <c r="N115" s="33"/>
      <c r="O115" s="33"/>
      <c r="P115" s="33"/>
      <c r="Q115" s="33"/>
      <c r="R115" s="33"/>
      <c r="S115" s="35" t="s">
        <v>722</v>
      </c>
      <c r="T115" s="52">
        <f t="shared" ref="T115:V115" si="78">T99/$U$87*$V$103*$V$104</f>
        <v>6120489.13</v>
      </c>
      <c r="U115" s="52">
        <f t="shared" si="78"/>
        <v>1030597.826</v>
      </c>
      <c r="V115" s="52">
        <f t="shared" si="78"/>
        <v>7151086.957</v>
      </c>
      <c r="W115" s="52">
        <v>109.0</v>
      </c>
      <c r="X115" s="30">
        <f t="shared" si="64"/>
        <v>56151.27643</v>
      </c>
      <c r="Y115" s="56">
        <f t="shared" si="65"/>
        <v>8223750</v>
      </c>
      <c r="Z115" s="56">
        <f t="shared" si="66"/>
        <v>75447.24771</v>
      </c>
      <c r="AA115" s="600">
        <f t="shared" si="67"/>
        <v>47445.65217</v>
      </c>
      <c r="AB115" s="33">
        <f t="shared" si="68"/>
        <v>63750</v>
      </c>
      <c r="AC115" s="600">
        <f t="shared" si="69"/>
        <v>584.8623853</v>
      </c>
      <c r="AD115" s="616">
        <f t="shared" si="70"/>
        <v>435.2812126</v>
      </c>
      <c r="AE115" s="33"/>
    </row>
    <row r="116">
      <c r="A116" s="33"/>
      <c r="B116" s="27"/>
      <c r="C116" s="27"/>
      <c r="D116" s="28"/>
      <c r="E116" s="27"/>
      <c r="F116" s="28"/>
      <c r="G116" s="27"/>
      <c r="H116" s="28"/>
      <c r="I116" s="27"/>
      <c r="J116" s="28"/>
      <c r="K116" s="27"/>
      <c r="L116" s="580"/>
      <c r="M116" s="33"/>
      <c r="N116" s="33"/>
      <c r="O116" s="33"/>
      <c r="P116" s="33"/>
      <c r="Q116" s="33"/>
      <c r="R116" s="33"/>
      <c r="S116" s="33"/>
      <c r="T116" s="33"/>
      <c r="U116" s="33"/>
      <c r="V116" s="33"/>
      <c r="W116" s="33"/>
      <c r="X116" s="33"/>
      <c r="Y116" s="33"/>
      <c r="Z116" s="33"/>
      <c r="AA116" s="33"/>
      <c r="AB116" s="33"/>
      <c r="AC116" s="33"/>
      <c r="AD116" s="33"/>
      <c r="AE116" s="33"/>
    </row>
    <row r="117">
      <c r="A117" s="33"/>
      <c r="B117" s="27"/>
      <c r="C117" s="27"/>
      <c r="D117" s="28"/>
      <c r="E117" s="27"/>
      <c r="F117" s="28"/>
      <c r="G117" s="27"/>
      <c r="H117" s="28"/>
      <c r="I117" s="27"/>
      <c r="J117" s="28"/>
      <c r="K117" s="27"/>
      <c r="L117" s="580"/>
      <c r="M117" s="33"/>
      <c r="N117" s="33"/>
      <c r="O117" s="33"/>
      <c r="P117" s="33"/>
      <c r="Q117" s="33"/>
      <c r="R117" s="33"/>
      <c r="S117" s="33"/>
      <c r="T117" s="33"/>
      <c r="U117" s="33"/>
      <c r="V117" s="33"/>
      <c r="W117" s="33"/>
      <c r="X117" s="33"/>
      <c r="Y117" s="33"/>
      <c r="Z117" s="33"/>
      <c r="AA117" s="33"/>
      <c r="AB117" s="33"/>
      <c r="AC117" s="33"/>
      <c r="AD117" s="33"/>
      <c r="AE117" s="33"/>
    </row>
    <row r="118">
      <c r="A118" s="33"/>
      <c r="B118" s="27"/>
      <c r="C118" s="27"/>
      <c r="D118" s="28"/>
      <c r="E118" s="27"/>
      <c r="F118" s="28"/>
      <c r="G118" s="27"/>
      <c r="H118" s="28"/>
      <c r="I118" s="27"/>
      <c r="J118" s="28"/>
      <c r="K118" s="27"/>
      <c r="L118" s="580"/>
      <c r="M118" s="33"/>
      <c r="N118" s="33"/>
      <c r="O118" s="33"/>
      <c r="P118" s="33"/>
      <c r="Q118" s="33"/>
      <c r="R118" s="33"/>
      <c r="S118" s="33"/>
      <c r="T118" s="33"/>
      <c r="U118" s="33"/>
      <c r="V118" s="33"/>
      <c r="W118" s="33"/>
      <c r="X118" s="33"/>
      <c r="Y118" s="33"/>
      <c r="Z118" s="33"/>
      <c r="AA118" s="33"/>
      <c r="AB118" s="33"/>
      <c r="AC118" s="33"/>
      <c r="AD118" s="33"/>
      <c r="AE118" s="33"/>
    </row>
    <row r="119">
      <c r="A119" s="33"/>
      <c r="B119" s="27"/>
      <c r="C119" s="27"/>
      <c r="D119" s="28"/>
      <c r="E119" s="27"/>
      <c r="F119" s="28"/>
      <c r="G119" s="27"/>
      <c r="H119" s="28"/>
      <c r="I119" s="27"/>
      <c r="J119" s="28"/>
      <c r="K119" s="27"/>
      <c r="L119" s="580"/>
      <c r="M119" s="33"/>
      <c r="N119" s="33"/>
      <c r="O119" s="33"/>
      <c r="P119" s="33"/>
      <c r="Q119" s="33"/>
      <c r="R119" s="33"/>
      <c r="S119" s="33"/>
      <c r="T119" s="33"/>
      <c r="U119" s="33"/>
      <c r="V119" s="33"/>
      <c r="W119" s="33"/>
      <c r="X119" s="33"/>
      <c r="Y119" s="33"/>
      <c r="Z119" s="33"/>
      <c r="AA119" s="33"/>
      <c r="AB119" s="33"/>
      <c r="AC119" s="33"/>
      <c r="AD119" s="33"/>
      <c r="AE119" s="33"/>
    </row>
    <row r="120">
      <c r="A120" s="33"/>
      <c r="B120" s="27"/>
      <c r="C120" s="27"/>
      <c r="D120" s="28"/>
      <c r="E120" s="27"/>
      <c r="F120" s="28"/>
      <c r="G120" s="27"/>
      <c r="H120" s="28"/>
      <c r="I120" s="27"/>
      <c r="J120" s="28"/>
      <c r="K120" s="27"/>
      <c r="L120" s="580"/>
      <c r="M120" s="33"/>
      <c r="N120" s="33"/>
      <c r="O120" s="33"/>
      <c r="P120" s="33"/>
      <c r="Q120" s="33"/>
      <c r="R120" s="33"/>
      <c r="S120" s="33"/>
      <c r="T120" s="33"/>
      <c r="U120" s="33"/>
      <c r="V120" s="33"/>
      <c r="W120" s="33"/>
      <c r="X120" s="33"/>
      <c r="Y120" s="33"/>
      <c r="Z120" s="33"/>
      <c r="AA120" s="33"/>
      <c r="AB120" s="33"/>
      <c r="AC120" s="33"/>
      <c r="AD120" s="33"/>
      <c r="AE120" s="33"/>
    </row>
    <row r="121">
      <c r="A121" s="33"/>
      <c r="B121" s="27"/>
      <c r="C121" s="27"/>
      <c r="D121" s="28"/>
      <c r="E121" s="27"/>
      <c r="F121" s="28"/>
      <c r="G121" s="27"/>
      <c r="H121" s="28"/>
      <c r="I121" s="27"/>
      <c r="J121" s="28"/>
      <c r="K121" s="27"/>
      <c r="L121" s="580"/>
      <c r="M121" s="33"/>
      <c r="N121" s="33"/>
      <c r="O121" s="33"/>
      <c r="P121" s="33"/>
      <c r="Q121" s="33"/>
      <c r="R121" s="33"/>
      <c r="S121" s="33"/>
      <c r="T121" s="33"/>
      <c r="U121" s="33"/>
      <c r="V121" s="33"/>
      <c r="W121" s="33"/>
      <c r="X121" s="33"/>
      <c r="Y121" s="33"/>
      <c r="Z121" s="33"/>
      <c r="AA121" s="33"/>
      <c r="AB121" s="33"/>
      <c r="AC121" s="33"/>
      <c r="AD121" s="33"/>
      <c r="AE121" s="33"/>
    </row>
    <row r="122">
      <c r="A122" s="33"/>
      <c r="B122" s="27"/>
      <c r="C122" s="27"/>
      <c r="D122" s="28"/>
      <c r="E122" s="27"/>
      <c r="F122" s="28"/>
      <c r="G122" s="27"/>
      <c r="H122" s="28"/>
      <c r="I122" s="27"/>
      <c r="J122" s="28"/>
      <c r="K122" s="27"/>
      <c r="L122" s="580"/>
      <c r="M122" s="33"/>
      <c r="N122" s="33"/>
      <c r="O122" s="33"/>
      <c r="P122" s="33"/>
      <c r="Q122" s="33"/>
      <c r="R122" s="33"/>
      <c r="S122" s="33"/>
      <c r="T122" s="33"/>
      <c r="U122" s="33"/>
      <c r="V122" s="33"/>
      <c r="W122" s="33"/>
      <c r="X122" s="33"/>
      <c r="Y122" s="33"/>
      <c r="Z122" s="33"/>
      <c r="AA122" s="33"/>
      <c r="AB122" s="33"/>
      <c r="AC122" s="33"/>
      <c r="AD122" s="33"/>
      <c r="AE122" s="33"/>
    </row>
    <row r="123">
      <c r="A123" s="33"/>
      <c r="B123" s="27"/>
      <c r="C123" s="27"/>
      <c r="D123" s="28"/>
      <c r="E123" s="27"/>
      <c r="F123" s="28"/>
      <c r="G123" s="27"/>
      <c r="H123" s="28"/>
      <c r="I123" s="27"/>
      <c r="J123" s="28"/>
      <c r="K123" s="27"/>
      <c r="L123" s="580"/>
      <c r="M123" s="33"/>
      <c r="N123" s="33"/>
      <c r="O123" s="33"/>
      <c r="P123" s="33"/>
      <c r="Q123" s="33"/>
      <c r="R123" s="33"/>
      <c r="S123" s="33"/>
      <c r="T123" s="33"/>
      <c r="U123" s="33"/>
      <c r="V123" s="33"/>
      <c r="W123" s="33"/>
      <c r="X123" s="33"/>
      <c r="Y123" s="33"/>
      <c r="Z123" s="33"/>
      <c r="AA123" s="33"/>
      <c r="AB123" s="33"/>
      <c r="AC123" s="33"/>
      <c r="AD123" s="33"/>
      <c r="AE123" s="33"/>
    </row>
    <row r="124">
      <c r="A124" s="33"/>
      <c r="B124" s="27"/>
      <c r="C124" s="27"/>
      <c r="D124" s="28"/>
      <c r="E124" s="27"/>
      <c r="F124" s="28"/>
      <c r="G124" s="27"/>
      <c r="H124" s="28"/>
      <c r="I124" s="27"/>
      <c r="J124" s="28"/>
      <c r="K124" s="27"/>
      <c r="L124" s="580"/>
      <c r="M124" s="33"/>
      <c r="N124" s="33"/>
      <c r="O124" s="33"/>
      <c r="P124" s="33"/>
      <c r="Q124" s="33"/>
      <c r="R124" s="33"/>
      <c r="S124" s="33"/>
      <c r="T124" s="33"/>
      <c r="U124" s="33"/>
      <c r="V124" s="33"/>
      <c r="W124" s="33"/>
      <c r="X124" s="33"/>
      <c r="Y124" s="33"/>
      <c r="Z124" s="33"/>
      <c r="AA124" s="33"/>
      <c r="AB124" s="33"/>
      <c r="AC124" s="33"/>
      <c r="AD124" s="33"/>
      <c r="AE124" s="33"/>
    </row>
    <row r="125">
      <c r="A125" s="33"/>
      <c r="B125" s="27"/>
      <c r="C125" s="27"/>
      <c r="D125" s="28"/>
      <c r="E125" s="27"/>
      <c r="F125" s="28"/>
      <c r="G125" s="27"/>
      <c r="H125" s="28"/>
      <c r="I125" s="27"/>
      <c r="J125" s="28"/>
      <c r="K125" s="27"/>
      <c r="L125" s="580"/>
      <c r="M125" s="33"/>
      <c r="N125" s="33"/>
      <c r="O125" s="33"/>
      <c r="P125" s="33"/>
      <c r="Q125" s="33"/>
      <c r="R125" s="33"/>
      <c r="S125" s="33"/>
      <c r="T125" s="33"/>
      <c r="U125" s="33"/>
      <c r="V125" s="33"/>
      <c r="W125" s="33"/>
      <c r="X125" s="33"/>
      <c r="Y125" s="33"/>
      <c r="Z125" s="33"/>
      <c r="AA125" s="33"/>
      <c r="AB125" s="33"/>
      <c r="AC125" s="33"/>
      <c r="AD125" s="33"/>
      <c r="AE125" s="33"/>
    </row>
    <row r="126">
      <c r="A126" s="33"/>
      <c r="B126" s="27"/>
      <c r="C126" s="27"/>
      <c r="D126" s="28"/>
      <c r="E126" s="27"/>
      <c r="F126" s="28"/>
      <c r="G126" s="27"/>
      <c r="H126" s="28"/>
      <c r="I126" s="27"/>
      <c r="J126" s="28"/>
      <c r="K126" s="27"/>
      <c r="L126" s="580"/>
      <c r="M126" s="33"/>
      <c r="N126" s="33"/>
      <c r="O126" s="33"/>
      <c r="P126" s="33"/>
      <c r="Q126" s="33"/>
      <c r="R126" s="33"/>
      <c r="S126" s="33"/>
      <c r="T126" s="33"/>
      <c r="U126" s="33"/>
      <c r="V126" s="33"/>
      <c r="W126" s="33"/>
      <c r="X126" s="33"/>
      <c r="Y126" s="33"/>
      <c r="Z126" s="33"/>
      <c r="AA126" s="33"/>
      <c r="AB126" s="33"/>
      <c r="AC126" s="33"/>
      <c r="AD126" s="33"/>
      <c r="AE126" s="33"/>
    </row>
    <row r="127">
      <c r="A127" s="33"/>
      <c r="B127" s="27"/>
      <c r="C127" s="27"/>
      <c r="D127" s="28"/>
      <c r="E127" s="27"/>
      <c r="F127" s="28"/>
      <c r="G127" s="27"/>
      <c r="H127" s="28"/>
      <c r="I127" s="27"/>
      <c r="J127" s="28"/>
      <c r="K127" s="27"/>
      <c r="L127" s="580"/>
      <c r="M127" s="33"/>
      <c r="N127" s="33"/>
      <c r="O127" s="33"/>
      <c r="P127" s="33"/>
      <c r="Q127" s="33"/>
      <c r="R127" s="33"/>
      <c r="S127" s="33"/>
      <c r="T127" s="33"/>
      <c r="U127" s="33"/>
      <c r="V127" s="33"/>
      <c r="W127" s="33"/>
      <c r="X127" s="33"/>
      <c r="Y127" s="33"/>
      <c r="Z127" s="33"/>
      <c r="AA127" s="33"/>
      <c r="AB127" s="33"/>
      <c r="AC127" s="33"/>
      <c r="AD127" s="33"/>
      <c r="AE127" s="33"/>
    </row>
    <row r="128">
      <c r="A128" s="33"/>
      <c r="B128" s="27"/>
      <c r="C128" s="27"/>
      <c r="D128" s="28"/>
      <c r="E128" s="27"/>
      <c r="F128" s="28"/>
      <c r="G128" s="27"/>
      <c r="H128" s="28"/>
      <c r="I128" s="27"/>
      <c r="J128" s="28"/>
      <c r="K128" s="27"/>
      <c r="L128" s="580"/>
      <c r="M128" s="33"/>
      <c r="N128" s="33"/>
      <c r="O128" s="33"/>
      <c r="P128" s="33"/>
      <c r="Q128" s="33"/>
      <c r="R128" s="33"/>
      <c r="S128" s="33"/>
      <c r="T128" s="33"/>
      <c r="U128" s="33"/>
      <c r="V128" s="33"/>
      <c r="W128" s="33"/>
      <c r="X128" s="33"/>
      <c r="Y128" s="33"/>
      <c r="Z128" s="33"/>
      <c r="AA128" s="33"/>
      <c r="AB128" s="33"/>
      <c r="AC128" s="33"/>
      <c r="AD128" s="33"/>
      <c r="AE128" s="33"/>
    </row>
    <row r="129">
      <c r="A129" s="33"/>
      <c r="B129" s="27"/>
      <c r="C129" s="27"/>
      <c r="D129" s="28"/>
      <c r="E129" s="27"/>
      <c r="F129" s="28"/>
      <c r="G129" s="27"/>
      <c r="H129" s="28"/>
      <c r="I129" s="27"/>
      <c r="J129" s="28"/>
      <c r="K129" s="27"/>
      <c r="L129" s="580"/>
      <c r="M129" s="33"/>
      <c r="N129" s="33"/>
      <c r="O129" s="33"/>
      <c r="P129" s="33"/>
      <c r="Q129" s="33"/>
      <c r="R129" s="33"/>
      <c r="S129" s="33"/>
      <c r="T129" s="33"/>
      <c r="U129" s="33"/>
      <c r="V129" s="33"/>
      <c r="W129" s="33"/>
      <c r="X129" s="33"/>
      <c r="Y129" s="33"/>
      <c r="Z129" s="33"/>
      <c r="AA129" s="33"/>
      <c r="AB129" s="33"/>
      <c r="AC129" s="33"/>
      <c r="AD129" s="33"/>
      <c r="AE129" s="33"/>
    </row>
    <row r="130">
      <c r="A130" s="33"/>
      <c r="B130" s="27"/>
      <c r="C130" s="27"/>
      <c r="D130" s="28"/>
      <c r="E130" s="27"/>
      <c r="F130" s="28"/>
      <c r="G130" s="27"/>
      <c r="H130" s="28"/>
      <c r="I130" s="27"/>
      <c r="J130" s="28"/>
      <c r="K130" s="27"/>
      <c r="L130" s="580"/>
      <c r="M130" s="33"/>
      <c r="N130" s="33"/>
      <c r="O130" s="33"/>
      <c r="P130" s="33"/>
      <c r="Q130" s="33"/>
      <c r="R130" s="33"/>
      <c r="S130" s="33"/>
      <c r="T130" s="33"/>
      <c r="U130" s="33"/>
      <c r="V130" s="33"/>
      <c r="W130" s="33"/>
      <c r="X130" s="33"/>
      <c r="Y130" s="33"/>
      <c r="Z130" s="33"/>
      <c r="AA130" s="33"/>
      <c r="AB130" s="33"/>
      <c r="AC130" s="33"/>
      <c r="AD130" s="33"/>
      <c r="AE130" s="33"/>
    </row>
    <row r="131">
      <c r="A131" s="33"/>
      <c r="B131" s="27"/>
      <c r="C131" s="27"/>
      <c r="D131" s="28"/>
      <c r="E131" s="27"/>
      <c r="F131" s="28"/>
      <c r="G131" s="27"/>
      <c r="H131" s="28"/>
      <c r="I131" s="27"/>
      <c r="J131" s="28"/>
      <c r="K131" s="27"/>
      <c r="L131" s="580"/>
      <c r="M131" s="33"/>
      <c r="N131" s="33"/>
      <c r="O131" s="33"/>
      <c r="P131" s="33"/>
      <c r="Q131" s="33"/>
      <c r="R131" s="33"/>
      <c r="S131" s="33"/>
      <c r="T131" s="33"/>
      <c r="U131" s="33"/>
      <c r="V131" s="33"/>
      <c r="W131" s="33"/>
      <c r="X131" s="33"/>
      <c r="Y131" s="33"/>
      <c r="Z131" s="33"/>
      <c r="AA131" s="33"/>
      <c r="AB131" s="33"/>
      <c r="AC131" s="33"/>
      <c r="AD131" s="33"/>
      <c r="AE131" s="33"/>
    </row>
    <row r="132">
      <c r="A132" s="33"/>
      <c r="B132" s="27"/>
      <c r="C132" s="27"/>
      <c r="D132" s="28"/>
      <c r="E132" s="27"/>
      <c r="F132" s="28"/>
      <c r="G132" s="27"/>
      <c r="H132" s="28"/>
      <c r="I132" s="27"/>
      <c r="J132" s="28"/>
      <c r="K132" s="27"/>
      <c r="L132" s="580"/>
      <c r="M132" s="33"/>
      <c r="N132" s="33"/>
      <c r="O132" s="33"/>
      <c r="P132" s="33"/>
      <c r="Q132" s="33"/>
      <c r="R132" s="33"/>
      <c r="S132" s="33"/>
      <c r="T132" s="33"/>
      <c r="U132" s="33"/>
      <c r="V132" s="33"/>
      <c r="W132" s="33"/>
      <c r="X132" s="33"/>
      <c r="Y132" s="33"/>
      <c r="Z132" s="33"/>
      <c r="AA132" s="33"/>
      <c r="AB132" s="33"/>
      <c r="AC132" s="33"/>
      <c r="AD132" s="33"/>
      <c r="AE132" s="33"/>
    </row>
    <row r="133">
      <c r="A133" s="33"/>
      <c r="B133" s="27"/>
      <c r="C133" s="27"/>
      <c r="D133" s="28"/>
      <c r="E133" s="27"/>
      <c r="F133" s="28"/>
      <c r="G133" s="27"/>
      <c r="H133" s="28"/>
      <c r="I133" s="27"/>
      <c r="J133" s="28"/>
      <c r="K133" s="27"/>
      <c r="L133" s="580"/>
      <c r="M133" s="33"/>
      <c r="N133" s="33"/>
      <c r="O133" s="33"/>
      <c r="P133" s="33"/>
      <c r="Q133" s="33"/>
      <c r="R133" s="33"/>
      <c r="S133" s="33"/>
      <c r="T133" s="33"/>
      <c r="U133" s="33"/>
      <c r="V133" s="33"/>
      <c r="W133" s="33"/>
      <c r="X133" s="33"/>
      <c r="Y133" s="33"/>
      <c r="Z133" s="33"/>
      <c r="AA133" s="33"/>
      <c r="AB133" s="33"/>
      <c r="AC133" s="33"/>
      <c r="AD133" s="33"/>
      <c r="AE133" s="33"/>
    </row>
    <row r="134">
      <c r="A134" s="33"/>
      <c r="B134" s="27"/>
      <c r="C134" s="27"/>
      <c r="D134" s="28"/>
      <c r="E134" s="27"/>
      <c r="F134" s="28"/>
      <c r="G134" s="27"/>
      <c r="H134" s="28"/>
      <c r="I134" s="27"/>
      <c r="J134" s="28"/>
      <c r="K134" s="27"/>
      <c r="L134" s="580"/>
      <c r="M134" s="33"/>
      <c r="N134" s="33"/>
      <c r="O134" s="33"/>
      <c r="P134" s="33"/>
      <c r="Q134" s="33"/>
      <c r="R134" s="33"/>
      <c r="S134" s="33"/>
      <c r="T134" s="33"/>
      <c r="U134" s="33"/>
      <c r="V134" s="33"/>
      <c r="W134" s="33"/>
      <c r="X134" s="33"/>
      <c r="Y134" s="33"/>
      <c r="Z134" s="33"/>
      <c r="AA134" s="33"/>
      <c r="AB134" s="33"/>
      <c r="AC134" s="33"/>
      <c r="AD134" s="33"/>
      <c r="AE134" s="33"/>
    </row>
    <row r="135">
      <c r="A135" s="33"/>
      <c r="B135" s="27"/>
      <c r="C135" s="27"/>
      <c r="D135" s="28"/>
      <c r="E135" s="27"/>
      <c r="F135" s="28"/>
      <c r="G135" s="27"/>
      <c r="H135" s="28"/>
      <c r="I135" s="27"/>
      <c r="J135" s="28"/>
      <c r="K135" s="27"/>
      <c r="L135" s="580"/>
      <c r="M135" s="33"/>
      <c r="N135" s="33"/>
      <c r="O135" s="33"/>
      <c r="P135" s="33"/>
      <c r="Q135" s="33"/>
      <c r="R135" s="33"/>
      <c r="S135" s="33"/>
      <c r="T135" s="33"/>
      <c r="U135" s="33"/>
      <c r="V135" s="33"/>
      <c r="W135" s="33"/>
      <c r="X135" s="33"/>
      <c r="Y135" s="33"/>
      <c r="Z135" s="33"/>
      <c r="AA135" s="33"/>
      <c r="AB135" s="33"/>
      <c r="AC135" s="33"/>
      <c r="AD135" s="33"/>
      <c r="AE135" s="33"/>
    </row>
    <row r="136">
      <c r="A136" s="33"/>
      <c r="B136" s="27"/>
      <c r="C136" s="27"/>
      <c r="D136" s="28"/>
      <c r="E136" s="27"/>
      <c r="F136" s="28"/>
      <c r="G136" s="27"/>
      <c r="H136" s="28"/>
      <c r="I136" s="27"/>
      <c r="J136" s="28"/>
      <c r="K136" s="27"/>
      <c r="L136" s="580"/>
      <c r="M136" s="33"/>
      <c r="N136" s="33"/>
      <c r="O136" s="33"/>
      <c r="P136" s="33"/>
      <c r="Q136" s="33"/>
      <c r="R136" s="33"/>
      <c r="S136" s="33"/>
      <c r="T136" s="33"/>
      <c r="U136" s="33"/>
      <c r="V136" s="33"/>
      <c r="W136" s="33"/>
      <c r="X136" s="33"/>
      <c r="Y136" s="33"/>
      <c r="Z136" s="33"/>
      <c r="AA136" s="33"/>
      <c r="AB136" s="33"/>
      <c r="AC136" s="33"/>
      <c r="AD136" s="33"/>
      <c r="AE136" s="33"/>
    </row>
    <row r="137">
      <c r="A137" s="33"/>
      <c r="B137" s="27"/>
      <c r="C137" s="27"/>
      <c r="D137" s="28"/>
      <c r="E137" s="27"/>
      <c r="F137" s="28"/>
      <c r="G137" s="27"/>
      <c r="H137" s="28"/>
      <c r="I137" s="27"/>
      <c r="J137" s="28"/>
      <c r="K137" s="27"/>
      <c r="L137" s="580"/>
      <c r="M137" s="33"/>
      <c r="N137" s="33"/>
      <c r="O137" s="33"/>
      <c r="P137" s="33"/>
      <c r="Q137" s="33"/>
      <c r="R137" s="33"/>
      <c r="S137" s="33"/>
      <c r="T137" s="33"/>
      <c r="U137" s="33"/>
      <c r="V137" s="33"/>
      <c r="W137" s="33"/>
      <c r="X137" s="33"/>
      <c r="Y137" s="33"/>
      <c r="Z137" s="33"/>
      <c r="AA137" s="33"/>
      <c r="AB137" s="33"/>
      <c r="AC137" s="33"/>
      <c r="AD137" s="33"/>
      <c r="AE137" s="33"/>
    </row>
    <row r="138">
      <c r="A138" s="33"/>
      <c r="B138" s="27"/>
      <c r="C138" s="27"/>
      <c r="D138" s="28"/>
      <c r="E138" s="27"/>
      <c r="F138" s="28"/>
      <c r="G138" s="27"/>
      <c r="H138" s="28"/>
      <c r="I138" s="27"/>
      <c r="J138" s="28"/>
      <c r="K138" s="27"/>
      <c r="L138" s="580"/>
      <c r="M138" s="33"/>
      <c r="N138" s="33"/>
      <c r="O138" s="33"/>
      <c r="P138" s="33"/>
      <c r="Q138" s="33"/>
      <c r="R138" s="33"/>
      <c r="S138" s="33"/>
      <c r="T138" s="33"/>
      <c r="U138" s="33"/>
      <c r="V138" s="33"/>
      <c r="W138" s="33"/>
      <c r="X138" s="33"/>
      <c r="Y138" s="33"/>
      <c r="Z138" s="33"/>
      <c r="AA138" s="33"/>
      <c r="AB138" s="33"/>
      <c r="AC138" s="33"/>
      <c r="AD138" s="33"/>
      <c r="AE138" s="33"/>
    </row>
    <row r="139">
      <c r="A139" s="33"/>
      <c r="B139" s="27"/>
      <c r="C139" s="27"/>
      <c r="D139" s="28"/>
      <c r="E139" s="27"/>
      <c r="F139" s="28"/>
      <c r="G139" s="27"/>
      <c r="H139" s="28"/>
      <c r="I139" s="27"/>
      <c r="J139" s="28"/>
      <c r="K139" s="27"/>
      <c r="L139" s="580"/>
      <c r="M139" s="33"/>
      <c r="N139" s="33"/>
      <c r="O139" s="33"/>
      <c r="P139" s="33"/>
      <c r="Q139" s="33"/>
      <c r="R139" s="33"/>
      <c r="S139" s="33"/>
      <c r="T139" s="33"/>
      <c r="U139" s="33"/>
      <c r="V139" s="33"/>
      <c r="W139" s="33"/>
      <c r="X139" s="33"/>
      <c r="Y139" s="33"/>
      <c r="Z139" s="33"/>
      <c r="AA139" s="33"/>
      <c r="AB139" s="33"/>
      <c r="AC139" s="33"/>
      <c r="AD139" s="33"/>
      <c r="AE139" s="33"/>
    </row>
    <row r="140">
      <c r="A140" s="33"/>
      <c r="B140" s="27"/>
      <c r="C140" s="27"/>
      <c r="D140" s="28"/>
      <c r="E140" s="27"/>
      <c r="F140" s="28"/>
      <c r="G140" s="27"/>
      <c r="H140" s="28"/>
      <c r="I140" s="27"/>
      <c r="J140" s="28"/>
      <c r="K140" s="27"/>
      <c r="L140" s="580"/>
      <c r="M140" s="33"/>
      <c r="N140" s="33"/>
      <c r="O140" s="33"/>
      <c r="P140" s="33"/>
      <c r="Q140" s="33"/>
      <c r="R140" s="33"/>
      <c r="S140" s="33"/>
      <c r="T140" s="33"/>
      <c r="U140" s="33"/>
      <c r="V140" s="33"/>
      <c r="W140" s="33"/>
      <c r="X140" s="33"/>
      <c r="Y140" s="33"/>
      <c r="Z140" s="33"/>
      <c r="AA140" s="33"/>
      <c r="AB140" s="33"/>
      <c r="AC140" s="33"/>
      <c r="AD140" s="33"/>
      <c r="AE140" s="33"/>
    </row>
    <row r="141">
      <c r="A141" s="33"/>
      <c r="B141" s="27"/>
      <c r="C141" s="27"/>
      <c r="D141" s="28"/>
      <c r="E141" s="27"/>
      <c r="F141" s="28"/>
      <c r="G141" s="27"/>
      <c r="H141" s="28"/>
      <c r="I141" s="27"/>
      <c r="J141" s="28"/>
      <c r="K141" s="27"/>
      <c r="L141" s="580"/>
      <c r="M141" s="33"/>
      <c r="N141" s="33"/>
      <c r="O141" s="33"/>
      <c r="P141" s="33"/>
      <c r="Q141" s="33"/>
      <c r="R141" s="33"/>
      <c r="S141" s="33"/>
      <c r="T141" s="33"/>
      <c r="U141" s="33"/>
      <c r="V141" s="33"/>
      <c r="W141" s="33"/>
      <c r="X141" s="33"/>
      <c r="Y141" s="33"/>
      <c r="Z141" s="33"/>
      <c r="AA141" s="33"/>
      <c r="AB141" s="33"/>
      <c r="AC141" s="33"/>
      <c r="AD141" s="33"/>
      <c r="AE141" s="33"/>
    </row>
    <row r="142">
      <c r="A142" s="33"/>
      <c r="B142" s="27"/>
      <c r="C142" s="27"/>
      <c r="D142" s="28"/>
      <c r="E142" s="27"/>
      <c r="F142" s="28"/>
      <c r="G142" s="27"/>
      <c r="H142" s="28"/>
      <c r="I142" s="27"/>
      <c r="J142" s="28"/>
      <c r="K142" s="27"/>
      <c r="L142" s="580"/>
      <c r="M142" s="33"/>
      <c r="N142" s="33"/>
      <c r="O142" s="33"/>
      <c r="P142" s="33"/>
      <c r="Q142" s="33"/>
      <c r="R142" s="33"/>
      <c r="S142" s="33"/>
      <c r="T142" s="33"/>
      <c r="U142" s="33"/>
      <c r="V142" s="33"/>
      <c r="W142" s="33"/>
      <c r="X142" s="33"/>
      <c r="Y142" s="33"/>
      <c r="Z142" s="33"/>
      <c r="AA142" s="33"/>
      <c r="AB142" s="33"/>
      <c r="AC142" s="33"/>
      <c r="AD142" s="33"/>
      <c r="AE142" s="33"/>
    </row>
    <row r="143">
      <c r="A143" s="33"/>
      <c r="B143" s="27"/>
      <c r="C143" s="27"/>
      <c r="D143" s="28"/>
      <c r="E143" s="27"/>
      <c r="F143" s="28"/>
      <c r="G143" s="27"/>
      <c r="H143" s="28"/>
      <c r="I143" s="27"/>
      <c r="J143" s="28"/>
      <c r="K143" s="27"/>
      <c r="L143" s="580"/>
      <c r="M143" s="33"/>
      <c r="N143" s="33"/>
      <c r="O143" s="33"/>
      <c r="P143" s="33"/>
      <c r="Q143" s="33"/>
      <c r="R143" s="33"/>
      <c r="S143" s="33"/>
      <c r="T143" s="33"/>
      <c r="U143" s="33"/>
      <c r="V143" s="33"/>
      <c r="W143" s="33"/>
      <c r="X143" s="33"/>
      <c r="Y143" s="33"/>
      <c r="Z143" s="33"/>
      <c r="AA143" s="33"/>
      <c r="AB143" s="33"/>
      <c r="AC143" s="33"/>
      <c r="AD143" s="33"/>
      <c r="AE143" s="33"/>
    </row>
    <row r="144">
      <c r="A144" s="33"/>
      <c r="B144" s="27"/>
      <c r="C144" s="27"/>
      <c r="D144" s="28"/>
      <c r="E144" s="27"/>
      <c r="F144" s="28"/>
      <c r="G144" s="27"/>
      <c r="H144" s="28"/>
      <c r="I144" s="27"/>
      <c r="J144" s="28"/>
      <c r="K144" s="27"/>
      <c r="L144" s="580"/>
      <c r="M144" s="33"/>
      <c r="N144" s="33"/>
      <c r="O144" s="33"/>
      <c r="P144" s="33"/>
      <c r="Q144" s="33"/>
      <c r="R144" s="33"/>
      <c r="S144" s="33"/>
      <c r="T144" s="33"/>
      <c r="U144" s="33"/>
      <c r="V144" s="33"/>
      <c r="W144" s="33"/>
      <c r="X144" s="33"/>
      <c r="Y144" s="33"/>
      <c r="Z144" s="33"/>
      <c r="AA144" s="33"/>
      <c r="AB144" s="33"/>
      <c r="AC144" s="33"/>
      <c r="AD144" s="33"/>
      <c r="AE144" s="33"/>
    </row>
    <row r="145">
      <c r="A145" s="33"/>
      <c r="B145" s="27"/>
      <c r="C145" s="27"/>
      <c r="D145" s="28"/>
      <c r="E145" s="27"/>
      <c r="F145" s="28"/>
      <c r="G145" s="27"/>
      <c r="H145" s="28"/>
      <c r="I145" s="27"/>
      <c r="J145" s="28"/>
      <c r="K145" s="27"/>
      <c r="L145" s="580"/>
      <c r="M145" s="33"/>
      <c r="N145" s="33"/>
      <c r="O145" s="33"/>
      <c r="P145" s="33"/>
      <c r="Q145" s="33"/>
      <c r="R145" s="33"/>
      <c r="S145" s="33"/>
      <c r="T145" s="33"/>
      <c r="U145" s="33"/>
      <c r="V145" s="33"/>
      <c r="W145" s="33"/>
      <c r="X145" s="33"/>
      <c r="Y145" s="33"/>
      <c r="Z145" s="33"/>
      <c r="AA145" s="33"/>
      <c r="AB145" s="33"/>
      <c r="AC145" s="33"/>
      <c r="AD145" s="33"/>
      <c r="AE145" s="33"/>
    </row>
    <row r="146">
      <c r="A146" s="33"/>
      <c r="B146" s="27"/>
      <c r="C146" s="27"/>
      <c r="D146" s="28"/>
      <c r="E146" s="27"/>
      <c r="F146" s="28"/>
      <c r="G146" s="27"/>
      <c r="H146" s="28"/>
      <c r="I146" s="27"/>
      <c r="J146" s="28"/>
      <c r="K146" s="27"/>
      <c r="L146" s="580"/>
      <c r="M146" s="33"/>
      <c r="N146" s="33"/>
      <c r="O146" s="33"/>
      <c r="P146" s="33"/>
      <c r="Q146" s="33"/>
      <c r="R146" s="33"/>
      <c r="S146" s="33"/>
      <c r="T146" s="33"/>
      <c r="U146" s="33"/>
      <c r="V146" s="33"/>
      <c r="W146" s="33"/>
      <c r="X146" s="33"/>
      <c r="Y146" s="33"/>
      <c r="Z146" s="33"/>
      <c r="AA146" s="33"/>
      <c r="AB146" s="33"/>
      <c r="AC146" s="33"/>
      <c r="AD146" s="33"/>
      <c r="AE146" s="33"/>
    </row>
    <row r="147">
      <c r="A147" s="33"/>
      <c r="B147" s="27"/>
      <c r="C147" s="27"/>
      <c r="D147" s="28"/>
      <c r="E147" s="27"/>
      <c r="F147" s="28"/>
      <c r="G147" s="27"/>
      <c r="H147" s="28"/>
      <c r="I147" s="27"/>
      <c r="J147" s="28"/>
      <c r="K147" s="27"/>
      <c r="L147" s="580"/>
      <c r="M147" s="33"/>
      <c r="N147" s="33"/>
      <c r="O147" s="33"/>
      <c r="P147" s="33"/>
      <c r="Q147" s="33"/>
      <c r="R147" s="33"/>
      <c r="S147" s="33"/>
      <c r="T147" s="33"/>
      <c r="U147" s="33"/>
      <c r="V147" s="33"/>
      <c r="W147" s="33"/>
      <c r="X147" s="33"/>
      <c r="Y147" s="33"/>
      <c r="Z147" s="33"/>
      <c r="AA147" s="33"/>
      <c r="AB147" s="33"/>
      <c r="AC147" s="33"/>
      <c r="AD147" s="33"/>
      <c r="AE147" s="33"/>
    </row>
    <row r="148">
      <c r="A148" s="33"/>
      <c r="B148" s="27"/>
      <c r="C148" s="27"/>
      <c r="D148" s="28"/>
      <c r="E148" s="27"/>
      <c r="F148" s="28"/>
      <c r="G148" s="27"/>
      <c r="H148" s="28"/>
      <c r="I148" s="27"/>
      <c r="J148" s="28"/>
      <c r="K148" s="27"/>
      <c r="L148" s="580"/>
      <c r="M148" s="33"/>
      <c r="N148" s="33"/>
      <c r="O148" s="33"/>
      <c r="P148" s="33"/>
      <c r="Q148" s="33"/>
      <c r="R148" s="33"/>
      <c r="S148" s="33"/>
      <c r="T148" s="33"/>
      <c r="U148" s="33"/>
      <c r="V148" s="33"/>
      <c r="W148" s="33"/>
      <c r="X148" s="33"/>
      <c r="Y148" s="33"/>
      <c r="Z148" s="33"/>
      <c r="AA148" s="33"/>
      <c r="AB148" s="33"/>
      <c r="AC148" s="33"/>
      <c r="AD148" s="33"/>
      <c r="AE148" s="33"/>
    </row>
    <row r="149">
      <c r="A149" s="33"/>
      <c r="B149" s="27"/>
      <c r="C149" s="27"/>
      <c r="D149" s="28"/>
      <c r="E149" s="27"/>
      <c r="F149" s="28"/>
      <c r="G149" s="27"/>
      <c r="H149" s="28"/>
      <c r="I149" s="27"/>
      <c r="J149" s="28"/>
      <c r="K149" s="27"/>
      <c r="L149" s="580"/>
      <c r="M149" s="33"/>
      <c r="N149" s="33"/>
      <c r="O149" s="33"/>
      <c r="P149" s="33"/>
      <c r="Q149" s="33"/>
      <c r="R149" s="33"/>
      <c r="S149" s="33"/>
      <c r="T149" s="33"/>
      <c r="U149" s="33"/>
      <c r="V149" s="33"/>
      <c r="W149" s="33"/>
      <c r="X149" s="33"/>
      <c r="Y149" s="33"/>
      <c r="Z149" s="33"/>
      <c r="AA149" s="33"/>
      <c r="AB149" s="33"/>
      <c r="AC149" s="33"/>
      <c r="AD149" s="33"/>
      <c r="AE149" s="33"/>
    </row>
    <row r="150">
      <c r="A150" s="33"/>
      <c r="B150" s="27"/>
      <c r="C150" s="27"/>
      <c r="D150" s="28"/>
      <c r="E150" s="27"/>
      <c r="F150" s="28"/>
      <c r="G150" s="27"/>
      <c r="H150" s="28"/>
      <c r="I150" s="27"/>
      <c r="J150" s="28"/>
      <c r="K150" s="27"/>
      <c r="L150" s="580"/>
      <c r="M150" s="33"/>
      <c r="N150" s="33"/>
      <c r="O150" s="33"/>
      <c r="P150" s="33"/>
      <c r="Q150" s="33"/>
      <c r="R150" s="33"/>
      <c r="S150" s="33"/>
      <c r="T150" s="33"/>
      <c r="U150" s="33"/>
      <c r="V150" s="33"/>
      <c r="W150" s="33"/>
      <c r="X150" s="33"/>
      <c r="Y150" s="33"/>
      <c r="Z150" s="33"/>
      <c r="AA150" s="33"/>
      <c r="AB150" s="33"/>
      <c r="AC150" s="33"/>
      <c r="AD150" s="33"/>
      <c r="AE150" s="33"/>
    </row>
    <row r="151">
      <c r="A151" s="33"/>
      <c r="B151" s="27"/>
      <c r="C151" s="27"/>
      <c r="D151" s="28"/>
      <c r="E151" s="27"/>
      <c r="F151" s="28"/>
      <c r="G151" s="27"/>
      <c r="H151" s="28"/>
      <c r="I151" s="27"/>
      <c r="J151" s="28"/>
      <c r="K151" s="27"/>
      <c r="L151" s="580"/>
      <c r="M151" s="33"/>
      <c r="N151" s="33"/>
      <c r="O151" s="33"/>
      <c r="P151" s="33"/>
      <c r="Q151" s="33"/>
      <c r="R151" s="33"/>
      <c r="S151" s="33"/>
      <c r="T151" s="33"/>
      <c r="U151" s="33"/>
      <c r="V151" s="33"/>
      <c r="W151" s="33"/>
      <c r="X151" s="33"/>
      <c r="Y151" s="33"/>
      <c r="Z151" s="33"/>
      <c r="AA151" s="33"/>
      <c r="AB151" s="33"/>
      <c r="AC151" s="33"/>
      <c r="AD151" s="33"/>
      <c r="AE151" s="33"/>
    </row>
    <row r="152">
      <c r="A152" s="33"/>
      <c r="B152" s="27"/>
      <c r="C152" s="27"/>
      <c r="D152" s="28"/>
      <c r="E152" s="27"/>
      <c r="F152" s="28"/>
      <c r="G152" s="27"/>
      <c r="H152" s="28"/>
      <c r="I152" s="27"/>
      <c r="J152" s="28"/>
      <c r="K152" s="27"/>
      <c r="L152" s="580"/>
      <c r="M152" s="33"/>
      <c r="N152" s="33"/>
      <c r="O152" s="33"/>
      <c r="P152" s="33"/>
      <c r="Q152" s="33"/>
      <c r="R152" s="33"/>
      <c r="S152" s="33"/>
      <c r="T152" s="33"/>
      <c r="U152" s="33"/>
      <c r="V152" s="33"/>
      <c r="W152" s="33"/>
      <c r="X152" s="33"/>
      <c r="Y152" s="33"/>
      <c r="Z152" s="33"/>
      <c r="AA152" s="33"/>
      <c r="AB152" s="33"/>
      <c r="AC152" s="33"/>
      <c r="AD152" s="33"/>
      <c r="AE152" s="33"/>
    </row>
    <row r="153">
      <c r="A153" s="33"/>
      <c r="B153" s="27"/>
      <c r="C153" s="27"/>
      <c r="D153" s="28"/>
      <c r="E153" s="27"/>
      <c r="F153" s="28"/>
      <c r="G153" s="27"/>
      <c r="H153" s="28"/>
      <c r="I153" s="27"/>
      <c r="J153" s="28"/>
      <c r="K153" s="27"/>
      <c r="L153" s="580"/>
      <c r="M153" s="33"/>
      <c r="N153" s="33"/>
      <c r="O153" s="33"/>
      <c r="P153" s="33"/>
      <c r="Q153" s="33"/>
      <c r="R153" s="33"/>
      <c r="S153" s="33"/>
      <c r="T153" s="33"/>
      <c r="U153" s="33"/>
      <c r="V153" s="33"/>
      <c r="W153" s="33"/>
      <c r="X153" s="33"/>
      <c r="Y153" s="33"/>
      <c r="Z153" s="33"/>
      <c r="AA153" s="33"/>
      <c r="AB153" s="33"/>
      <c r="AC153" s="33"/>
      <c r="AD153" s="33"/>
      <c r="AE153" s="33"/>
    </row>
    <row r="154">
      <c r="A154" s="33"/>
      <c r="B154" s="27"/>
      <c r="C154" s="27"/>
      <c r="D154" s="28"/>
      <c r="E154" s="27"/>
      <c r="F154" s="28"/>
      <c r="G154" s="27"/>
      <c r="H154" s="28"/>
      <c r="I154" s="27"/>
      <c r="J154" s="28"/>
      <c r="K154" s="27"/>
      <c r="L154" s="580"/>
      <c r="M154" s="33"/>
      <c r="N154" s="33"/>
      <c r="O154" s="33"/>
      <c r="P154" s="33"/>
      <c r="Q154" s="33"/>
      <c r="R154" s="33"/>
      <c r="S154" s="33"/>
      <c r="T154" s="33"/>
      <c r="U154" s="33"/>
      <c r="V154" s="33"/>
      <c r="W154" s="33"/>
      <c r="X154" s="33"/>
      <c r="Y154" s="33"/>
      <c r="Z154" s="33"/>
      <c r="AA154" s="33"/>
      <c r="AB154" s="33"/>
      <c r="AC154" s="33"/>
      <c r="AD154" s="33"/>
      <c r="AE154" s="33"/>
    </row>
    <row r="155">
      <c r="A155" s="33"/>
      <c r="B155" s="27"/>
      <c r="C155" s="27"/>
      <c r="D155" s="28"/>
      <c r="E155" s="27"/>
      <c r="F155" s="28"/>
      <c r="G155" s="27"/>
      <c r="H155" s="28"/>
      <c r="I155" s="27"/>
      <c r="J155" s="28"/>
      <c r="K155" s="27"/>
      <c r="L155" s="580"/>
      <c r="M155" s="33"/>
      <c r="N155" s="33"/>
      <c r="O155" s="33"/>
      <c r="P155" s="33"/>
      <c r="Q155" s="33"/>
      <c r="R155" s="33"/>
      <c r="S155" s="33"/>
      <c r="T155" s="33"/>
      <c r="U155" s="33"/>
      <c r="V155" s="33"/>
      <c r="W155" s="33"/>
      <c r="X155" s="33"/>
      <c r="Y155" s="33"/>
      <c r="Z155" s="33"/>
      <c r="AA155" s="33"/>
      <c r="AB155" s="33"/>
      <c r="AC155" s="33"/>
      <c r="AD155" s="33"/>
      <c r="AE155" s="33"/>
    </row>
    <row r="156">
      <c r="A156" s="33"/>
      <c r="B156" s="27"/>
      <c r="C156" s="27"/>
      <c r="D156" s="28"/>
      <c r="E156" s="27"/>
      <c r="F156" s="28"/>
      <c r="G156" s="27"/>
      <c r="H156" s="28"/>
      <c r="I156" s="27"/>
      <c r="J156" s="28"/>
      <c r="K156" s="27"/>
      <c r="L156" s="580"/>
      <c r="M156" s="33"/>
      <c r="N156" s="33"/>
      <c r="O156" s="33"/>
      <c r="P156" s="33"/>
      <c r="Q156" s="33"/>
      <c r="R156" s="33"/>
      <c r="S156" s="33"/>
      <c r="T156" s="33"/>
      <c r="U156" s="33"/>
      <c r="V156" s="33"/>
      <c r="W156" s="33"/>
      <c r="X156" s="33"/>
      <c r="Y156" s="33"/>
      <c r="Z156" s="33"/>
      <c r="AA156" s="33"/>
      <c r="AB156" s="33"/>
      <c r="AC156" s="33"/>
      <c r="AD156" s="33"/>
      <c r="AE156" s="33"/>
    </row>
    <row r="157">
      <c r="A157" s="33"/>
      <c r="B157" s="27"/>
      <c r="C157" s="27"/>
      <c r="D157" s="28"/>
      <c r="E157" s="27"/>
      <c r="F157" s="28"/>
      <c r="G157" s="27"/>
      <c r="H157" s="28"/>
      <c r="I157" s="27"/>
      <c r="J157" s="28"/>
      <c r="K157" s="27"/>
      <c r="L157" s="580"/>
      <c r="M157" s="33"/>
      <c r="N157" s="33"/>
      <c r="O157" s="33"/>
      <c r="P157" s="33"/>
      <c r="Q157" s="33"/>
      <c r="R157" s="33"/>
      <c r="S157" s="33"/>
      <c r="T157" s="33"/>
      <c r="U157" s="33"/>
      <c r="V157" s="33"/>
      <c r="W157" s="33"/>
      <c r="X157" s="33"/>
      <c r="Y157" s="33"/>
      <c r="Z157" s="33"/>
      <c r="AA157" s="33"/>
      <c r="AB157" s="33"/>
      <c r="AC157" s="33"/>
      <c r="AD157" s="33"/>
      <c r="AE157" s="33"/>
    </row>
    <row r="158">
      <c r="A158" s="33"/>
      <c r="B158" s="27"/>
      <c r="C158" s="27"/>
      <c r="D158" s="28"/>
      <c r="E158" s="27"/>
      <c r="F158" s="28"/>
      <c r="G158" s="27"/>
      <c r="H158" s="28"/>
      <c r="I158" s="27"/>
      <c r="J158" s="28"/>
      <c r="K158" s="27"/>
      <c r="L158" s="580"/>
      <c r="M158" s="33"/>
      <c r="N158" s="33"/>
      <c r="O158" s="33"/>
      <c r="P158" s="33"/>
      <c r="Q158" s="33"/>
      <c r="R158" s="33"/>
      <c r="S158" s="33"/>
      <c r="T158" s="33"/>
      <c r="U158" s="33"/>
      <c r="V158" s="33"/>
      <c r="W158" s="33"/>
      <c r="X158" s="33"/>
      <c r="Y158" s="33"/>
      <c r="Z158" s="33"/>
      <c r="AA158" s="33"/>
      <c r="AB158" s="33"/>
      <c r="AC158" s="33"/>
      <c r="AD158" s="33"/>
      <c r="AE158" s="33"/>
    </row>
    <row r="159">
      <c r="A159" s="33"/>
      <c r="B159" s="27"/>
      <c r="C159" s="27"/>
      <c r="D159" s="28"/>
      <c r="E159" s="27"/>
      <c r="F159" s="28"/>
      <c r="G159" s="27"/>
      <c r="H159" s="28"/>
      <c r="I159" s="27"/>
      <c r="J159" s="28"/>
      <c r="K159" s="27"/>
      <c r="L159" s="580"/>
      <c r="M159" s="33"/>
      <c r="N159" s="33"/>
      <c r="O159" s="33"/>
      <c r="P159" s="33"/>
      <c r="Q159" s="33"/>
      <c r="R159" s="33"/>
      <c r="S159" s="33"/>
      <c r="T159" s="33"/>
      <c r="U159" s="33"/>
      <c r="V159" s="33"/>
      <c r="W159" s="33"/>
      <c r="X159" s="33"/>
      <c r="Y159" s="33"/>
      <c r="Z159" s="33"/>
      <c r="AA159" s="33"/>
      <c r="AB159" s="33"/>
      <c r="AC159" s="33"/>
      <c r="AD159" s="33"/>
      <c r="AE159" s="33"/>
    </row>
    <row r="160">
      <c r="A160" s="33"/>
      <c r="B160" s="27"/>
      <c r="C160" s="27"/>
      <c r="D160" s="28"/>
      <c r="E160" s="27"/>
      <c r="F160" s="28"/>
      <c r="G160" s="27"/>
      <c r="H160" s="28"/>
      <c r="I160" s="27"/>
      <c r="J160" s="28"/>
      <c r="K160" s="27"/>
      <c r="L160" s="580"/>
      <c r="M160" s="33"/>
      <c r="N160" s="33"/>
      <c r="O160" s="33"/>
      <c r="P160" s="33"/>
      <c r="Q160" s="33"/>
      <c r="R160" s="33"/>
      <c r="S160" s="33"/>
      <c r="T160" s="33"/>
      <c r="U160" s="33"/>
      <c r="V160" s="33"/>
      <c r="W160" s="33"/>
      <c r="X160" s="33"/>
      <c r="Y160" s="33"/>
      <c r="Z160" s="33"/>
      <c r="AA160" s="33"/>
      <c r="AB160" s="33"/>
      <c r="AC160" s="33"/>
      <c r="AD160" s="33"/>
      <c r="AE160" s="33"/>
    </row>
    <row r="161">
      <c r="A161" s="33"/>
      <c r="B161" s="27"/>
      <c r="C161" s="27"/>
      <c r="D161" s="28"/>
      <c r="E161" s="27"/>
      <c r="F161" s="28"/>
      <c r="G161" s="27"/>
      <c r="H161" s="28"/>
      <c r="I161" s="27"/>
      <c r="J161" s="28"/>
      <c r="K161" s="27"/>
      <c r="L161" s="580"/>
      <c r="M161" s="33"/>
      <c r="N161" s="33"/>
      <c r="O161" s="33"/>
      <c r="P161" s="33"/>
      <c r="Q161" s="33"/>
      <c r="R161" s="33"/>
      <c r="S161" s="33"/>
      <c r="T161" s="33"/>
      <c r="U161" s="33"/>
      <c r="V161" s="33"/>
      <c r="W161" s="33"/>
      <c r="X161" s="33"/>
      <c r="Y161" s="33"/>
      <c r="Z161" s="33"/>
      <c r="AA161" s="33"/>
      <c r="AB161" s="33"/>
      <c r="AC161" s="33"/>
      <c r="AD161" s="33"/>
      <c r="AE161" s="33"/>
    </row>
    <row r="162">
      <c r="A162" s="33"/>
      <c r="B162" s="27"/>
      <c r="C162" s="27"/>
      <c r="D162" s="28"/>
      <c r="E162" s="27"/>
      <c r="F162" s="28"/>
      <c r="G162" s="27"/>
      <c r="H162" s="28"/>
      <c r="I162" s="27"/>
      <c r="J162" s="28"/>
      <c r="K162" s="27"/>
      <c r="L162" s="580"/>
      <c r="M162" s="33"/>
      <c r="N162" s="33"/>
      <c r="O162" s="33"/>
      <c r="P162" s="33"/>
      <c r="Q162" s="33"/>
      <c r="R162" s="33"/>
      <c r="S162" s="33"/>
      <c r="T162" s="33"/>
      <c r="U162" s="33"/>
      <c r="V162" s="33"/>
      <c r="W162" s="33"/>
      <c r="X162" s="33"/>
      <c r="Y162" s="33"/>
      <c r="Z162" s="33"/>
      <c r="AA162" s="33"/>
      <c r="AB162" s="33"/>
      <c r="AC162" s="33"/>
      <c r="AD162" s="33"/>
      <c r="AE162" s="33"/>
    </row>
    <row r="163">
      <c r="A163" s="33"/>
      <c r="B163" s="27"/>
      <c r="C163" s="27"/>
      <c r="D163" s="28"/>
      <c r="E163" s="27"/>
      <c r="F163" s="28"/>
      <c r="G163" s="27"/>
      <c r="H163" s="28"/>
      <c r="I163" s="27"/>
      <c r="J163" s="28"/>
      <c r="K163" s="27"/>
      <c r="L163" s="580"/>
      <c r="M163" s="33"/>
      <c r="N163" s="33"/>
      <c r="O163" s="33"/>
      <c r="P163" s="33"/>
      <c r="Q163" s="33"/>
      <c r="R163" s="33"/>
      <c r="S163" s="33"/>
      <c r="T163" s="33"/>
      <c r="U163" s="33"/>
      <c r="V163" s="33"/>
      <c r="W163" s="33"/>
      <c r="X163" s="33"/>
      <c r="Y163" s="33"/>
      <c r="Z163" s="33"/>
      <c r="AA163" s="33"/>
      <c r="AB163" s="33"/>
      <c r="AC163" s="33"/>
      <c r="AD163" s="33"/>
      <c r="AE163" s="33"/>
    </row>
    <row r="164">
      <c r="A164" s="33"/>
      <c r="B164" s="27"/>
      <c r="C164" s="27"/>
      <c r="D164" s="28"/>
      <c r="E164" s="27"/>
      <c r="F164" s="28"/>
      <c r="G164" s="27"/>
      <c r="H164" s="28"/>
      <c r="I164" s="27"/>
      <c r="J164" s="28"/>
      <c r="K164" s="27"/>
      <c r="L164" s="580"/>
      <c r="M164" s="33"/>
      <c r="N164" s="33"/>
      <c r="O164" s="33"/>
      <c r="P164" s="33"/>
      <c r="Q164" s="33"/>
      <c r="R164" s="33"/>
      <c r="S164" s="33"/>
      <c r="T164" s="33"/>
      <c r="U164" s="33"/>
      <c r="V164" s="33"/>
      <c r="W164" s="33"/>
      <c r="X164" s="33"/>
      <c r="Y164" s="33"/>
      <c r="Z164" s="33"/>
      <c r="AA164" s="33"/>
      <c r="AB164" s="33"/>
      <c r="AC164" s="33"/>
      <c r="AD164" s="33"/>
      <c r="AE164" s="33"/>
    </row>
    <row r="165">
      <c r="A165" s="33"/>
      <c r="B165" s="27"/>
      <c r="C165" s="27"/>
      <c r="D165" s="28"/>
      <c r="E165" s="27"/>
      <c r="F165" s="28"/>
      <c r="G165" s="27"/>
      <c r="H165" s="28"/>
      <c r="I165" s="27"/>
      <c r="J165" s="28"/>
      <c r="K165" s="27"/>
      <c r="L165" s="580"/>
      <c r="M165" s="33"/>
      <c r="N165" s="33"/>
      <c r="O165" s="33"/>
      <c r="P165" s="33"/>
      <c r="Q165" s="33"/>
      <c r="R165" s="33"/>
      <c r="S165" s="33"/>
      <c r="T165" s="33"/>
      <c r="U165" s="33"/>
      <c r="V165" s="33"/>
      <c r="W165" s="33"/>
      <c r="X165" s="33"/>
      <c r="Y165" s="33"/>
      <c r="Z165" s="33"/>
      <c r="AA165" s="33"/>
      <c r="AB165" s="33"/>
      <c r="AC165" s="33"/>
      <c r="AD165" s="33"/>
      <c r="AE165" s="33"/>
    </row>
    <row r="166">
      <c r="A166" s="33"/>
      <c r="B166" s="27"/>
      <c r="C166" s="27"/>
      <c r="D166" s="28"/>
      <c r="E166" s="27"/>
      <c r="F166" s="28"/>
      <c r="G166" s="27"/>
      <c r="H166" s="28"/>
      <c r="I166" s="27"/>
      <c r="J166" s="28"/>
      <c r="K166" s="27"/>
      <c r="L166" s="580"/>
      <c r="M166" s="33"/>
      <c r="N166" s="33"/>
      <c r="O166" s="33"/>
      <c r="P166" s="33"/>
      <c r="Q166" s="33"/>
      <c r="R166" s="33"/>
      <c r="S166" s="33"/>
      <c r="T166" s="33"/>
      <c r="U166" s="33"/>
      <c r="V166" s="33"/>
      <c r="W166" s="33"/>
      <c r="X166" s="33"/>
      <c r="Y166" s="33"/>
      <c r="Z166" s="33"/>
      <c r="AA166" s="33"/>
      <c r="AB166" s="33"/>
      <c r="AC166" s="33"/>
      <c r="AD166" s="33"/>
      <c r="AE166" s="33"/>
    </row>
    <row r="167">
      <c r="A167" s="33"/>
      <c r="B167" s="27"/>
      <c r="C167" s="27"/>
      <c r="D167" s="28"/>
      <c r="E167" s="27"/>
      <c r="F167" s="28"/>
      <c r="G167" s="27"/>
      <c r="H167" s="28"/>
      <c r="I167" s="27"/>
      <c r="J167" s="28"/>
      <c r="K167" s="27"/>
      <c r="L167" s="580"/>
      <c r="M167" s="33"/>
      <c r="N167" s="33"/>
      <c r="O167" s="33"/>
      <c r="P167" s="33"/>
      <c r="Q167" s="33"/>
      <c r="R167" s="33"/>
      <c r="S167" s="33"/>
      <c r="T167" s="33"/>
      <c r="U167" s="33"/>
      <c r="V167" s="33"/>
      <c r="W167" s="33"/>
      <c r="X167" s="33"/>
      <c r="Y167" s="33"/>
      <c r="Z167" s="33"/>
      <c r="AA167" s="33"/>
      <c r="AB167" s="33"/>
      <c r="AC167" s="33"/>
      <c r="AD167" s="33"/>
      <c r="AE167" s="33"/>
    </row>
    <row r="168">
      <c r="A168" s="33"/>
      <c r="B168" s="27"/>
      <c r="C168" s="27"/>
      <c r="D168" s="28"/>
      <c r="E168" s="27"/>
      <c r="F168" s="28"/>
      <c r="G168" s="27"/>
      <c r="H168" s="28"/>
      <c r="I168" s="27"/>
      <c r="J168" s="28"/>
      <c r="K168" s="27"/>
      <c r="L168" s="580"/>
      <c r="M168" s="33"/>
      <c r="N168" s="33"/>
      <c r="O168" s="33"/>
      <c r="P168" s="33"/>
      <c r="Q168" s="33"/>
      <c r="R168" s="33"/>
      <c r="S168" s="33"/>
      <c r="T168" s="33"/>
      <c r="U168" s="33"/>
      <c r="V168" s="33"/>
      <c r="W168" s="33"/>
      <c r="X168" s="33"/>
      <c r="Y168" s="33"/>
      <c r="Z168" s="33"/>
      <c r="AA168" s="33"/>
      <c r="AB168" s="33"/>
      <c r="AC168" s="33"/>
      <c r="AD168" s="33"/>
      <c r="AE168" s="33"/>
    </row>
    <row r="169">
      <c r="A169" s="33"/>
      <c r="B169" s="27"/>
      <c r="C169" s="27"/>
      <c r="D169" s="28"/>
      <c r="E169" s="27"/>
      <c r="F169" s="28"/>
      <c r="G169" s="27"/>
      <c r="H169" s="28"/>
      <c r="I169" s="27"/>
      <c r="J169" s="28"/>
      <c r="K169" s="27"/>
      <c r="L169" s="580"/>
      <c r="M169" s="33"/>
      <c r="N169" s="33"/>
      <c r="O169" s="33"/>
      <c r="P169" s="33"/>
      <c r="Q169" s="33"/>
      <c r="R169" s="33"/>
      <c r="S169" s="33"/>
      <c r="T169" s="33"/>
      <c r="U169" s="33"/>
      <c r="V169" s="33"/>
      <c r="W169" s="33"/>
      <c r="X169" s="33"/>
      <c r="Y169" s="33"/>
      <c r="Z169" s="33"/>
      <c r="AA169" s="33"/>
      <c r="AB169" s="33"/>
      <c r="AC169" s="33"/>
      <c r="AD169" s="33"/>
      <c r="AE169" s="33"/>
    </row>
    <row r="170">
      <c r="A170" s="33"/>
      <c r="B170" s="27"/>
      <c r="C170" s="27"/>
      <c r="D170" s="28"/>
      <c r="E170" s="27"/>
      <c r="F170" s="28"/>
      <c r="G170" s="27"/>
      <c r="H170" s="28"/>
      <c r="I170" s="27"/>
      <c r="J170" s="28"/>
      <c r="K170" s="27"/>
      <c r="L170" s="580"/>
      <c r="M170" s="33"/>
      <c r="N170" s="33"/>
      <c r="O170" s="33"/>
      <c r="P170" s="33"/>
      <c r="Q170" s="33"/>
      <c r="R170" s="33"/>
      <c r="S170" s="33"/>
      <c r="T170" s="33"/>
      <c r="U170" s="33"/>
      <c r="V170" s="33"/>
      <c r="W170" s="33"/>
      <c r="X170" s="33"/>
      <c r="Y170" s="33"/>
      <c r="Z170" s="33"/>
      <c r="AA170" s="33"/>
      <c r="AB170" s="33"/>
      <c r="AC170" s="33"/>
      <c r="AD170" s="33"/>
      <c r="AE170" s="33"/>
    </row>
    <row r="171">
      <c r="A171" s="33"/>
      <c r="B171" s="27"/>
      <c r="C171" s="27"/>
      <c r="D171" s="28"/>
      <c r="E171" s="27"/>
      <c r="F171" s="28"/>
      <c r="G171" s="27"/>
      <c r="H171" s="28"/>
      <c r="I171" s="27"/>
      <c r="J171" s="28"/>
      <c r="K171" s="27"/>
      <c r="L171" s="580"/>
      <c r="M171" s="33"/>
      <c r="N171" s="33"/>
      <c r="O171" s="33"/>
      <c r="P171" s="33"/>
      <c r="Q171" s="33"/>
      <c r="R171" s="33"/>
      <c r="S171" s="33"/>
      <c r="T171" s="33"/>
      <c r="U171" s="33"/>
      <c r="V171" s="33"/>
      <c r="W171" s="33"/>
      <c r="X171" s="33"/>
      <c r="Y171" s="33"/>
      <c r="Z171" s="33"/>
      <c r="AA171" s="33"/>
      <c r="AB171" s="33"/>
      <c r="AC171" s="33"/>
      <c r="AD171" s="33"/>
      <c r="AE171" s="33"/>
    </row>
    <row r="172">
      <c r="A172" s="33"/>
      <c r="B172" s="27"/>
      <c r="C172" s="27"/>
      <c r="D172" s="28"/>
      <c r="E172" s="27"/>
      <c r="F172" s="28"/>
      <c r="G172" s="27"/>
      <c r="H172" s="28"/>
      <c r="I172" s="27"/>
      <c r="J172" s="28"/>
      <c r="K172" s="27"/>
      <c r="L172" s="580"/>
      <c r="M172" s="33"/>
      <c r="N172" s="33"/>
      <c r="O172" s="33"/>
      <c r="P172" s="33"/>
      <c r="Q172" s="33"/>
      <c r="R172" s="33"/>
      <c r="S172" s="33"/>
      <c r="T172" s="33"/>
      <c r="U172" s="33"/>
      <c r="V172" s="33"/>
      <c r="W172" s="33"/>
      <c r="X172" s="33"/>
      <c r="Y172" s="33"/>
      <c r="Z172" s="33"/>
      <c r="AA172" s="33"/>
      <c r="AB172" s="33"/>
      <c r="AC172" s="33"/>
      <c r="AD172" s="33"/>
      <c r="AE172" s="33"/>
    </row>
    <row r="173">
      <c r="A173" s="33"/>
      <c r="B173" s="27"/>
      <c r="C173" s="27"/>
      <c r="D173" s="28"/>
      <c r="E173" s="27"/>
      <c r="F173" s="28"/>
      <c r="G173" s="27"/>
      <c r="H173" s="28"/>
      <c r="I173" s="27"/>
      <c r="J173" s="28"/>
      <c r="K173" s="27"/>
      <c r="L173" s="580"/>
      <c r="M173" s="33"/>
      <c r="N173" s="33"/>
      <c r="O173" s="33"/>
      <c r="P173" s="33"/>
      <c r="Q173" s="33"/>
      <c r="R173" s="33"/>
      <c r="S173" s="33"/>
      <c r="T173" s="33"/>
      <c r="U173" s="33"/>
      <c r="V173" s="33"/>
      <c r="W173" s="33"/>
      <c r="X173" s="33"/>
      <c r="Y173" s="33"/>
      <c r="Z173" s="33"/>
      <c r="AA173" s="33"/>
      <c r="AB173" s="33"/>
      <c r="AC173" s="33"/>
      <c r="AD173" s="33"/>
      <c r="AE173" s="33"/>
    </row>
    <row r="174">
      <c r="A174" s="33"/>
      <c r="B174" s="27"/>
      <c r="C174" s="27"/>
      <c r="D174" s="28"/>
      <c r="E174" s="27"/>
      <c r="F174" s="28"/>
      <c r="G174" s="27"/>
      <c r="H174" s="28"/>
      <c r="I174" s="27"/>
      <c r="J174" s="28"/>
      <c r="K174" s="27"/>
      <c r="L174" s="580"/>
      <c r="M174" s="33"/>
      <c r="N174" s="33"/>
      <c r="O174" s="33"/>
      <c r="P174" s="33"/>
      <c r="Q174" s="33"/>
      <c r="R174" s="33"/>
      <c r="S174" s="33"/>
      <c r="T174" s="33"/>
      <c r="U174" s="33"/>
      <c r="V174" s="33"/>
      <c r="W174" s="33"/>
      <c r="X174" s="33"/>
      <c r="Y174" s="33"/>
      <c r="Z174" s="33"/>
      <c r="AA174" s="33"/>
      <c r="AB174" s="33"/>
      <c r="AC174" s="33"/>
      <c r="AD174" s="33"/>
      <c r="AE174" s="33"/>
    </row>
    <row r="175">
      <c r="A175" s="33"/>
      <c r="B175" s="27"/>
      <c r="C175" s="27"/>
      <c r="D175" s="28"/>
      <c r="E175" s="27"/>
      <c r="F175" s="28"/>
      <c r="G175" s="27"/>
      <c r="H175" s="28"/>
      <c r="I175" s="27"/>
      <c r="J175" s="28"/>
      <c r="K175" s="27"/>
      <c r="L175" s="580"/>
      <c r="M175" s="33"/>
      <c r="N175" s="33"/>
      <c r="O175" s="33"/>
      <c r="P175" s="33"/>
      <c r="Q175" s="33"/>
      <c r="R175" s="33"/>
      <c r="S175" s="33"/>
      <c r="T175" s="33"/>
      <c r="U175" s="33"/>
      <c r="V175" s="33"/>
      <c r="W175" s="33"/>
      <c r="X175" s="33"/>
      <c r="Y175" s="33"/>
      <c r="Z175" s="33"/>
      <c r="AA175" s="33"/>
      <c r="AB175" s="33"/>
      <c r="AC175" s="33"/>
      <c r="AD175" s="33"/>
      <c r="AE175" s="33"/>
    </row>
    <row r="176">
      <c r="A176" s="33"/>
      <c r="B176" s="27"/>
      <c r="C176" s="27"/>
      <c r="D176" s="28"/>
      <c r="E176" s="27"/>
      <c r="F176" s="28"/>
      <c r="G176" s="27"/>
      <c r="H176" s="28"/>
      <c r="I176" s="27"/>
      <c r="J176" s="28"/>
      <c r="K176" s="27"/>
      <c r="L176" s="580"/>
      <c r="M176" s="33"/>
      <c r="N176" s="33"/>
      <c r="O176" s="33"/>
      <c r="P176" s="33"/>
      <c r="Q176" s="33"/>
      <c r="R176" s="33"/>
      <c r="S176" s="33"/>
      <c r="T176" s="33"/>
      <c r="U176" s="33"/>
      <c r="V176" s="33"/>
      <c r="W176" s="33"/>
      <c r="X176" s="33"/>
      <c r="Y176" s="33"/>
      <c r="Z176" s="33"/>
      <c r="AA176" s="33"/>
      <c r="AB176" s="33"/>
      <c r="AC176" s="33"/>
      <c r="AD176" s="33"/>
      <c r="AE176" s="33"/>
    </row>
    <row r="177">
      <c r="A177" s="33"/>
      <c r="B177" s="27"/>
      <c r="C177" s="27"/>
      <c r="D177" s="28"/>
      <c r="E177" s="27"/>
      <c r="F177" s="28"/>
      <c r="G177" s="27"/>
      <c r="H177" s="28"/>
      <c r="I177" s="27"/>
      <c r="J177" s="28"/>
      <c r="K177" s="27"/>
      <c r="L177" s="580"/>
      <c r="M177" s="33"/>
      <c r="N177" s="33"/>
      <c r="O177" s="33"/>
      <c r="P177" s="33"/>
      <c r="Q177" s="33"/>
      <c r="R177" s="33"/>
      <c r="S177" s="33"/>
      <c r="T177" s="33"/>
      <c r="U177" s="33"/>
      <c r="V177" s="33"/>
      <c r="W177" s="33"/>
      <c r="X177" s="33"/>
      <c r="Y177" s="33"/>
      <c r="Z177" s="33"/>
      <c r="AA177" s="33"/>
      <c r="AB177" s="33"/>
      <c r="AC177" s="33"/>
      <c r="AD177" s="33"/>
      <c r="AE177" s="33"/>
    </row>
    <row r="178">
      <c r="A178" s="33"/>
      <c r="B178" s="27"/>
      <c r="C178" s="27"/>
      <c r="D178" s="28"/>
      <c r="E178" s="27"/>
      <c r="F178" s="28"/>
      <c r="G178" s="27"/>
      <c r="H178" s="28"/>
      <c r="I178" s="27"/>
      <c r="J178" s="28"/>
      <c r="K178" s="27"/>
      <c r="L178" s="580"/>
      <c r="M178" s="33"/>
      <c r="N178" s="33"/>
      <c r="O178" s="33"/>
      <c r="P178" s="33"/>
      <c r="Q178" s="33"/>
      <c r="R178" s="33"/>
      <c r="S178" s="33"/>
      <c r="T178" s="33"/>
      <c r="U178" s="33"/>
      <c r="V178" s="33"/>
      <c r="W178" s="33"/>
      <c r="X178" s="33"/>
      <c r="Y178" s="33"/>
      <c r="Z178" s="33"/>
      <c r="AA178" s="33"/>
      <c r="AB178" s="33"/>
      <c r="AC178" s="33"/>
      <c r="AD178" s="33"/>
      <c r="AE178" s="33"/>
    </row>
    <row r="179">
      <c r="A179" s="33"/>
      <c r="B179" s="27"/>
      <c r="C179" s="27"/>
      <c r="D179" s="28"/>
      <c r="E179" s="27"/>
      <c r="F179" s="28"/>
      <c r="G179" s="27"/>
      <c r="H179" s="28"/>
      <c r="I179" s="27"/>
      <c r="J179" s="28"/>
      <c r="K179" s="27"/>
      <c r="L179" s="580"/>
      <c r="M179" s="33"/>
      <c r="N179" s="33"/>
      <c r="O179" s="33"/>
      <c r="P179" s="33"/>
      <c r="Q179" s="33"/>
      <c r="R179" s="33"/>
      <c r="S179" s="33"/>
      <c r="T179" s="33"/>
      <c r="U179" s="33"/>
      <c r="V179" s="33"/>
      <c r="W179" s="33"/>
      <c r="X179" s="33"/>
      <c r="Y179" s="33"/>
      <c r="Z179" s="33"/>
      <c r="AA179" s="33"/>
      <c r="AB179" s="33"/>
      <c r="AC179" s="33"/>
      <c r="AD179" s="33"/>
      <c r="AE179" s="33"/>
    </row>
    <row r="180">
      <c r="A180" s="33"/>
      <c r="B180" s="27"/>
      <c r="C180" s="27"/>
      <c r="D180" s="28"/>
      <c r="E180" s="27"/>
      <c r="F180" s="28"/>
      <c r="G180" s="27"/>
      <c r="H180" s="28"/>
      <c r="I180" s="27"/>
      <c r="J180" s="28"/>
      <c r="K180" s="27"/>
      <c r="L180" s="580"/>
      <c r="M180" s="33"/>
      <c r="N180" s="33"/>
      <c r="O180" s="33"/>
      <c r="P180" s="33"/>
      <c r="Q180" s="33"/>
      <c r="R180" s="33"/>
      <c r="S180" s="33"/>
      <c r="T180" s="33"/>
      <c r="U180" s="33"/>
      <c r="V180" s="33"/>
      <c r="W180" s="33"/>
      <c r="X180" s="33"/>
      <c r="Y180" s="33"/>
      <c r="Z180" s="33"/>
      <c r="AA180" s="33"/>
      <c r="AB180" s="33"/>
      <c r="AC180" s="33"/>
      <c r="AD180" s="33"/>
      <c r="AE180" s="33"/>
    </row>
    <row r="181">
      <c r="A181" s="33"/>
      <c r="B181" s="27"/>
      <c r="C181" s="27"/>
      <c r="D181" s="28"/>
      <c r="E181" s="27"/>
      <c r="F181" s="28"/>
      <c r="G181" s="27"/>
      <c r="H181" s="28"/>
      <c r="I181" s="27"/>
      <c r="J181" s="28"/>
      <c r="K181" s="27"/>
      <c r="L181" s="580"/>
      <c r="M181" s="33"/>
      <c r="N181" s="33"/>
      <c r="O181" s="33"/>
      <c r="P181" s="33"/>
      <c r="Q181" s="33"/>
      <c r="R181" s="33"/>
      <c r="S181" s="33"/>
      <c r="T181" s="33"/>
      <c r="U181" s="33"/>
      <c r="V181" s="33"/>
      <c r="W181" s="33"/>
      <c r="X181" s="33"/>
      <c r="Y181" s="33"/>
      <c r="Z181" s="33"/>
      <c r="AA181" s="33"/>
      <c r="AB181" s="33"/>
      <c r="AC181" s="33"/>
      <c r="AD181" s="33"/>
      <c r="AE181" s="33"/>
    </row>
    <row r="182">
      <c r="A182" s="33"/>
      <c r="B182" s="27"/>
      <c r="C182" s="27"/>
      <c r="D182" s="28"/>
      <c r="E182" s="27"/>
      <c r="F182" s="28"/>
      <c r="G182" s="27"/>
      <c r="H182" s="28"/>
      <c r="I182" s="27"/>
      <c r="J182" s="28"/>
      <c r="K182" s="27"/>
      <c r="L182" s="580"/>
      <c r="M182" s="33"/>
      <c r="N182" s="33"/>
      <c r="O182" s="33"/>
      <c r="P182" s="33"/>
      <c r="Q182" s="33"/>
      <c r="R182" s="33"/>
      <c r="S182" s="33"/>
      <c r="T182" s="33"/>
      <c r="U182" s="33"/>
      <c r="V182" s="33"/>
      <c r="W182" s="33"/>
      <c r="X182" s="33"/>
      <c r="Y182" s="33"/>
      <c r="Z182" s="33"/>
      <c r="AA182" s="33"/>
      <c r="AB182" s="33"/>
      <c r="AC182" s="33"/>
      <c r="AD182" s="33"/>
      <c r="AE182" s="33"/>
    </row>
    <row r="183">
      <c r="A183" s="33"/>
      <c r="B183" s="27"/>
      <c r="C183" s="27"/>
      <c r="D183" s="28"/>
      <c r="E183" s="27"/>
      <c r="F183" s="28"/>
      <c r="G183" s="27"/>
      <c r="H183" s="28"/>
      <c r="I183" s="27"/>
      <c r="J183" s="28"/>
      <c r="K183" s="27"/>
      <c r="L183" s="580"/>
      <c r="M183" s="33"/>
      <c r="N183" s="33"/>
      <c r="O183" s="33"/>
      <c r="P183" s="33"/>
      <c r="Q183" s="33"/>
      <c r="R183" s="33"/>
      <c r="S183" s="33"/>
      <c r="T183" s="33"/>
      <c r="U183" s="33"/>
      <c r="V183" s="33"/>
      <c r="W183" s="33"/>
      <c r="X183" s="33"/>
      <c r="Y183" s="33"/>
      <c r="Z183" s="33"/>
      <c r="AA183" s="33"/>
      <c r="AB183" s="33"/>
      <c r="AC183" s="33"/>
      <c r="AD183" s="33"/>
      <c r="AE183" s="33"/>
    </row>
    <row r="184">
      <c r="A184" s="33"/>
      <c r="B184" s="27"/>
      <c r="C184" s="27"/>
      <c r="D184" s="28"/>
      <c r="E184" s="27"/>
      <c r="F184" s="28"/>
      <c r="G184" s="27"/>
      <c r="H184" s="28"/>
      <c r="I184" s="27"/>
      <c r="J184" s="28"/>
      <c r="K184" s="27"/>
      <c r="L184" s="580"/>
      <c r="M184" s="33"/>
      <c r="N184" s="33"/>
      <c r="O184" s="33"/>
      <c r="P184" s="33"/>
      <c r="Q184" s="33"/>
      <c r="R184" s="33"/>
      <c r="S184" s="33"/>
      <c r="T184" s="33"/>
      <c r="U184" s="33"/>
      <c r="V184" s="33"/>
      <c r="W184" s="33"/>
      <c r="X184" s="33"/>
      <c r="Y184" s="33"/>
      <c r="Z184" s="33"/>
      <c r="AA184" s="33"/>
      <c r="AB184" s="33"/>
      <c r="AC184" s="33"/>
      <c r="AD184" s="33"/>
      <c r="AE184" s="33"/>
    </row>
    <row r="185">
      <c r="A185" s="33"/>
      <c r="B185" s="27"/>
      <c r="C185" s="27"/>
      <c r="D185" s="28"/>
      <c r="E185" s="27"/>
      <c r="F185" s="28"/>
      <c r="G185" s="27"/>
      <c r="H185" s="28"/>
      <c r="I185" s="27"/>
      <c r="J185" s="28"/>
      <c r="K185" s="27"/>
      <c r="L185" s="580"/>
      <c r="M185" s="33"/>
      <c r="N185" s="33"/>
      <c r="O185" s="33"/>
      <c r="P185" s="33"/>
      <c r="Q185" s="33"/>
      <c r="R185" s="33"/>
      <c r="S185" s="33"/>
      <c r="T185" s="33"/>
      <c r="U185" s="33"/>
      <c r="V185" s="33"/>
      <c r="W185" s="33"/>
      <c r="X185" s="33"/>
      <c r="Y185" s="33"/>
      <c r="Z185" s="33"/>
      <c r="AA185" s="33"/>
      <c r="AB185" s="33"/>
      <c r="AC185" s="33"/>
      <c r="AD185" s="33"/>
      <c r="AE185" s="33"/>
    </row>
    <row r="186">
      <c r="A186" s="33"/>
      <c r="B186" s="27"/>
      <c r="C186" s="27"/>
      <c r="D186" s="28"/>
      <c r="E186" s="27"/>
      <c r="F186" s="28"/>
      <c r="G186" s="27"/>
      <c r="H186" s="28"/>
      <c r="I186" s="27"/>
      <c r="J186" s="28"/>
      <c r="K186" s="27"/>
      <c r="L186" s="580"/>
      <c r="M186" s="33"/>
      <c r="N186" s="33"/>
      <c r="O186" s="33"/>
      <c r="P186" s="33"/>
      <c r="Q186" s="33"/>
      <c r="R186" s="33"/>
      <c r="S186" s="33"/>
      <c r="T186" s="33"/>
      <c r="U186" s="33"/>
      <c r="V186" s="33"/>
      <c r="W186" s="33"/>
      <c r="X186" s="33"/>
      <c r="Y186" s="33"/>
      <c r="Z186" s="33"/>
      <c r="AA186" s="33"/>
      <c r="AB186" s="33"/>
      <c r="AC186" s="33"/>
      <c r="AD186" s="33"/>
      <c r="AE186" s="33"/>
    </row>
    <row r="187">
      <c r="A187" s="33"/>
      <c r="B187" s="27"/>
      <c r="C187" s="27"/>
      <c r="D187" s="28"/>
      <c r="E187" s="27"/>
      <c r="F187" s="28"/>
      <c r="G187" s="27"/>
      <c r="H187" s="28"/>
      <c r="I187" s="27"/>
      <c r="J187" s="28"/>
      <c r="K187" s="27"/>
      <c r="L187" s="580"/>
      <c r="M187" s="33"/>
      <c r="N187" s="33"/>
      <c r="O187" s="33"/>
      <c r="P187" s="33"/>
      <c r="Q187" s="33"/>
      <c r="R187" s="33"/>
      <c r="S187" s="33"/>
      <c r="T187" s="33"/>
      <c r="U187" s="33"/>
      <c r="V187" s="33"/>
      <c r="W187" s="33"/>
      <c r="X187" s="33"/>
      <c r="Y187" s="33"/>
      <c r="Z187" s="33"/>
      <c r="AA187" s="33"/>
      <c r="AB187" s="33"/>
      <c r="AC187" s="33"/>
      <c r="AD187" s="33"/>
      <c r="AE187" s="33"/>
    </row>
    <row r="188">
      <c r="A188" s="33"/>
      <c r="B188" s="27"/>
      <c r="C188" s="27"/>
      <c r="D188" s="28"/>
      <c r="E188" s="27"/>
      <c r="F188" s="28"/>
      <c r="G188" s="27"/>
      <c r="H188" s="28"/>
      <c r="I188" s="27"/>
      <c r="J188" s="28"/>
      <c r="K188" s="27"/>
      <c r="L188" s="580"/>
      <c r="M188" s="33"/>
      <c r="N188" s="33"/>
      <c r="O188" s="33"/>
      <c r="P188" s="33"/>
      <c r="Q188" s="33"/>
      <c r="R188" s="33"/>
      <c r="S188" s="33"/>
      <c r="T188" s="33"/>
      <c r="U188" s="33"/>
      <c r="V188" s="33"/>
      <c r="W188" s="33"/>
      <c r="X188" s="33"/>
      <c r="Y188" s="33"/>
      <c r="Z188" s="33"/>
      <c r="AA188" s="33"/>
      <c r="AB188" s="33"/>
      <c r="AC188" s="33"/>
      <c r="AD188" s="33"/>
      <c r="AE188" s="33"/>
    </row>
    <row r="189">
      <c r="A189" s="33"/>
      <c r="B189" s="27"/>
      <c r="C189" s="27"/>
      <c r="D189" s="28"/>
      <c r="E189" s="27"/>
      <c r="F189" s="28"/>
      <c r="G189" s="27"/>
      <c r="H189" s="28"/>
      <c r="I189" s="27"/>
      <c r="J189" s="28"/>
      <c r="K189" s="27"/>
      <c r="L189" s="580"/>
      <c r="M189" s="33"/>
      <c r="N189" s="33"/>
      <c r="O189" s="33"/>
      <c r="P189" s="33"/>
      <c r="Q189" s="33"/>
      <c r="R189" s="33"/>
      <c r="S189" s="33"/>
      <c r="T189" s="33"/>
      <c r="U189" s="33"/>
      <c r="V189" s="33"/>
      <c r="W189" s="33"/>
      <c r="X189" s="33"/>
      <c r="Y189" s="33"/>
      <c r="Z189" s="33"/>
      <c r="AA189" s="33"/>
      <c r="AB189" s="33"/>
      <c r="AC189" s="33"/>
      <c r="AD189" s="33"/>
      <c r="AE189" s="33"/>
    </row>
    <row r="190">
      <c r="A190" s="33"/>
      <c r="B190" s="27"/>
      <c r="C190" s="27"/>
      <c r="D190" s="28"/>
      <c r="E190" s="27"/>
      <c r="F190" s="28"/>
      <c r="G190" s="27"/>
      <c r="H190" s="28"/>
      <c r="I190" s="27"/>
      <c r="J190" s="28"/>
      <c r="K190" s="27"/>
      <c r="L190" s="580"/>
      <c r="M190" s="33"/>
      <c r="N190" s="33"/>
      <c r="O190" s="33"/>
      <c r="P190" s="33"/>
      <c r="Q190" s="33"/>
      <c r="R190" s="33"/>
      <c r="S190" s="33"/>
      <c r="T190" s="33"/>
      <c r="U190" s="33"/>
      <c r="V190" s="33"/>
      <c r="W190" s="33"/>
      <c r="X190" s="33"/>
      <c r="Y190" s="33"/>
      <c r="Z190" s="33"/>
      <c r="AA190" s="33"/>
      <c r="AB190" s="33"/>
      <c r="AC190" s="33"/>
      <c r="AD190" s="33"/>
      <c r="AE190" s="33"/>
    </row>
    <row r="191">
      <c r="A191" s="33"/>
      <c r="B191" s="27"/>
      <c r="C191" s="27"/>
      <c r="D191" s="28"/>
      <c r="E191" s="27"/>
      <c r="F191" s="28"/>
      <c r="G191" s="27"/>
      <c r="H191" s="28"/>
      <c r="I191" s="27"/>
      <c r="J191" s="28"/>
      <c r="K191" s="27"/>
      <c r="L191" s="580"/>
      <c r="M191" s="33"/>
      <c r="N191" s="33"/>
      <c r="O191" s="33"/>
      <c r="P191" s="33"/>
      <c r="Q191" s="33"/>
      <c r="R191" s="33"/>
      <c r="S191" s="33"/>
      <c r="T191" s="33"/>
      <c r="U191" s="33"/>
      <c r="V191" s="33"/>
      <c r="W191" s="33"/>
      <c r="X191" s="33"/>
      <c r="Y191" s="33"/>
      <c r="Z191" s="33"/>
      <c r="AA191" s="33"/>
      <c r="AB191" s="33"/>
      <c r="AC191" s="33"/>
      <c r="AD191" s="33"/>
      <c r="AE191" s="33"/>
    </row>
    <row r="192">
      <c r="A192" s="33"/>
      <c r="B192" s="27"/>
      <c r="C192" s="27"/>
      <c r="D192" s="28"/>
      <c r="E192" s="27"/>
      <c r="F192" s="28"/>
      <c r="G192" s="27"/>
      <c r="H192" s="28"/>
      <c r="I192" s="27"/>
      <c r="J192" s="28"/>
      <c r="K192" s="27"/>
      <c r="L192" s="580"/>
      <c r="M192" s="33"/>
      <c r="N192" s="33"/>
      <c r="O192" s="33"/>
      <c r="P192" s="33"/>
      <c r="Q192" s="33"/>
      <c r="R192" s="33"/>
      <c r="S192" s="33"/>
      <c r="T192" s="33"/>
      <c r="U192" s="33"/>
      <c r="V192" s="33"/>
      <c r="W192" s="33"/>
      <c r="X192" s="33"/>
      <c r="Y192" s="33"/>
      <c r="Z192" s="33"/>
      <c r="AA192" s="33"/>
      <c r="AB192" s="33"/>
      <c r="AC192" s="33"/>
      <c r="AD192" s="33"/>
      <c r="AE192" s="33"/>
    </row>
    <row r="193">
      <c r="A193" s="33"/>
      <c r="B193" s="27"/>
      <c r="C193" s="27"/>
      <c r="D193" s="28"/>
      <c r="E193" s="27"/>
      <c r="F193" s="28"/>
      <c r="G193" s="27"/>
      <c r="H193" s="28"/>
      <c r="I193" s="27"/>
      <c r="J193" s="28"/>
      <c r="K193" s="27"/>
      <c r="L193" s="580"/>
      <c r="M193" s="33"/>
      <c r="N193" s="33"/>
      <c r="O193" s="33"/>
      <c r="P193" s="33"/>
      <c r="Q193" s="33"/>
      <c r="R193" s="33"/>
      <c r="S193" s="33"/>
      <c r="T193" s="33"/>
      <c r="U193" s="33"/>
      <c r="V193" s="33"/>
      <c r="W193" s="33"/>
      <c r="X193" s="33"/>
      <c r="Y193" s="33"/>
      <c r="Z193" s="33"/>
      <c r="AA193" s="33"/>
      <c r="AB193" s="33"/>
      <c r="AC193" s="33"/>
      <c r="AD193" s="33"/>
      <c r="AE193" s="33"/>
    </row>
    <row r="194">
      <c r="A194" s="33"/>
      <c r="B194" s="27"/>
      <c r="C194" s="27"/>
      <c r="D194" s="28"/>
      <c r="E194" s="27"/>
      <c r="F194" s="28"/>
      <c r="G194" s="27"/>
      <c r="H194" s="28"/>
      <c r="I194" s="27"/>
      <c r="J194" s="28"/>
      <c r="K194" s="27"/>
      <c r="L194" s="580"/>
      <c r="M194" s="33"/>
      <c r="N194" s="33"/>
      <c r="O194" s="33"/>
      <c r="P194" s="33"/>
      <c r="Q194" s="33"/>
      <c r="R194" s="33"/>
      <c r="S194" s="33"/>
      <c r="T194" s="33"/>
      <c r="U194" s="33"/>
      <c r="V194" s="33"/>
      <c r="W194" s="33"/>
      <c r="X194" s="33"/>
      <c r="Y194" s="33"/>
      <c r="Z194" s="33"/>
      <c r="AA194" s="33"/>
      <c r="AB194" s="33"/>
      <c r="AC194" s="33"/>
      <c r="AD194" s="33"/>
      <c r="AE194" s="33"/>
    </row>
    <row r="195">
      <c r="A195" s="33"/>
      <c r="B195" s="27"/>
      <c r="C195" s="27"/>
      <c r="D195" s="28"/>
      <c r="E195" s="27"/>
      <c r="F195" s="28"/>
      <c r="G195" s="27"/>
      <c r="H195" s="28"/>
      <c r="I195" s="27"/>
      <c r="J195" s="28"/>
      <c r="K195" s="27"/>
      <c r="L195" s="580"/>
      <c r="M195" s="33"/>
      <c r="N195" s="33"/>
      <c r="O195" s="33"/>
      <c r="P195" s="33"/>
      <c r="Q195" s="33"/>
      <c r="R195" s="33"/>
      <c r="S195" s="33"/>
      <c r="T195" s="33"/>
      <c r="U195" s="33"/>
      <c r="V195" s="33"/>
      <c r="W195" s="33"/>
      <c r="X195" s="33"/>
      <c r="Y195" s="33"/>
      <c r="Z195" s="33"/>
      <c r="AA195" s="33"/>
      <c r="AB195" s="33"/>
      <c r="AC195" s="33"/>
      <c r="AD195" s="33"/>
      <c r="AE195" s="33"/>
    </row>
    <row r="196">
      <c r="A196" s="33"/>
      <c r="B196" s="27"/>
      <c r="C196" s="27"/>
      <c r="D196" s="28"/>
      <c r="E196" s="27"/>
      <c r="F196" s="28"/>
      <c r="G196" s="27"/>
      <c r="H196" s="28"/>
      <c r="I196" s="27"/>
      <c r="J196" s="28"/>
      <c r="K196" s="27"/>
      <c r="L196" s="580"/>
      <c r="M196" s="33"/>
      <c r="N196" s="33"/>
      <c r="O196" s="33"/>
      <c r="P196" s="33"/>
      <c r="Q196" s="33"/>
      <c r="R196" s="33"/>
      <c r="S196" s="33"/>
      <c r="T196" s="33"/>
      <c r="U196" s="33"/>
      <c r="V196" s="33"/>
      <c r="W196" s="33"/>
      <c r="X196" s="33"/>
      <c r="Y196" s="33"/>
      <c r="Z196" s="33"/>
      <c r="AA196" s="33"/>
      <c r="AB196" s="33"/>
      <c r="AC196" s="33"/>
      <c r="AD196" s="33"/>
      <c r="AE196" s="33"/>
    </row>
    <row r="197">
      <c r="A197" s="33"/>
      <c r="B197" s="27"/>
      <c r="C197" s="27"/>
      <c r="D197" s="28"/>
      <c r="E197" s="27"/>
      <c r="F197" s="28"/>
      <c r="G197" s="27"/>
      <c r="H197" s="28"/>
      <c r="I197" s="27"/>
      <c r="J197" s="28"/>
      <c r="K197" s="27"/>
      <c r="L197" s="580"/>
      <c r="M197" s="33"/>
      <c r="N197" s="33"/>
      <c r="O197" s="33"/>
      <c r="P197" s="33"/>
      <c r="Q197" s="33"/>
      <c r="R197" s="33"/>
      <c r="S197" s="33"/>
      <c r="T197" s="33"/>
      <c r="U197" s="33"/>
      <c r="V197" s="33"/>
      <c r="W197" s="33"/>
      <c r="X197" s="33"/>
      <c r="Y197" s="33"/>
      <c r="Z197" s="33"/>
      <c r="AA197" s="33"/>
      <c r="AB197" s="33"/>
      <c r="AC197" s="33"/>
      <c r="AD197" s="33"/>
      <c r="AE197" s="33"/>
    </row>
    <row r="198">
      <c r="A198" s="33"/>
      <c r="B198" s="27"/>
      <c r="C198" s="27"/>
      <c r="D198" s="28"/>
      <c r="E198" s="27"/>
      <c r="F198" s="28"/>
      <c r="G198" s="27"/>
      <c r="H198" s="28"/>
      <c r="I198" s="27"/>
      <c r="J198" s="28"/>
      <c r="K198" s="27"/>
      <c r="L198" s="580"/>
      <c r="M198" s="33"/>
      <c r="N198" s="33"/>
      <c r="O198" s="33"/>
      <c r="P198" s="33"/>
      <c r="Q198" s="33"/>
      <c r="R198" s="33"/>
      <c r="S198" s="33"/>
      <c r="T198" s="33"/>
      <c r="U198" s="33"/>
      <c r="V198" s="33"/>
      <c r="W198" s="33"/>
      <c r="X198" s="33"/>
      <c r="Y198" s="33"/>
      <c r="Z198" s="33"/>
      <c r="AA198" s="33"/>
      <c r="AB198" s="33"/>
      <c r="AC198" s="33"/>
      <c r="AD198" s="33"/>
      <c r="AE198" s="33"/>
    </row>
    <row r="199">
      <c r="A199" s="33"/>
      <c r="B199" s="27"/>
      <c r="C199" s="27"/>
      <c r="D199" s="28"/>
      <c r="E199" s="27"/>
      <c r="F199" s="28"/>
      <c r="G199" s="27"/>
      <c r="H199" s="28"/>
      <c r="I199" s="27"/>
      <c r="J199" s="28"/>
      <c r="K199" s="27"/>
      <c r="L199" s="580"/>
      <c r="M199" s="33"/>
      <c r="N199" s="33"/>
      <c r="O199" s="33"/>
      <c r="P199" s="33"/>
      <c r="Q199" s="33"/>
      <c r="R199" s="33"/>
      <c r="S199" s="33"/>
      <c r="T199" s="33"/>
      <c r="U199" s="33"/>
      <c r="V199" s="33"/>
      <c r="W199" s="33"/>
      <c r="X199" s="33"/>
      <c r="Y199" s="33"/>
      <c r="Z199" s="33"/>
      <c r="AA199" s="33"/>
      <c r="AB199" s="33"/>
      <c r="AC199" s="33"/>
      <c r="AD199" s="33"/>
      <c r="AE199" s="33"/>
    </row>
    <row r="200">
      <c r="A200" s="33"/>
      <c r="B200" s="27"/>
      <c r="C200" s="27"/>
      <c r="D200" s="28"/>
      <c r="E200" s="27"/>
      <c r="F200" s="28"/>
      <c r="G200" s="27"/>
      <c r="H200" s="28"/>
      <c r="I200" s="27"/>
      <c r="J200" s="28"/>
      <c r="K200" s="27"/>
      <c r="L200" s="580"/>
      <c r="M200" s="33"/>
      <c r="N200" s="33"/>
      <c r="O200" s="33"/>
      <c r="P200" s="33"/>
      <c r="Q200" s="33"/>
      <c r="R200" s="33"/>
      <c r="S200" s="33"/>
      <c r="T200" s="33"/>
      <c r="U200" s="33"/>
      <c r="V200" s="33"/>
      <c r="W200" s="33"/>
      <c r="X200" s="33"/>
      <c r="Y200" s="33"/>
      <c r="Z200" s="33"/>
      <c r="AA200" s="33"/>
      <c r="AB200" s="33"/>
      <c r="AC200" s="33"/>
      <c r="AD200" s="33"/>
      <c r="AE200" s="33"/>
    </row>
    <row r="201">
      <c r="A201" s="33"/>
      <c r="B201" s="27"/>
      <c r="C201" s="27"/>
      <c r="D201" s="28"/>
      <c r="E201" s="27"/>
      <c r="F201" s="28"/>
      <c r="G201" s="27"/>
      <c r="H201" s="28"/>
      <c r="I201" s="27"/>
      <c r="J201" s="28"/>
      <c r="K201" s="27"/>
      <c r="L201" s="580"/>
      <c r="M201" s="33"/>
      <c r="N201" s="33"/>
      <c r="O201" s="33"/>
      <c r="P201" s="33"/>
      <c r="Q201" s="33"/>
      <c r="R201" s="33"/>
      <c r="S201" s="33"/>
      <c r="T201" s="33"/>
      <c r="U201" s="33"/>
      <c r="V201" s="33"/>
      <c r="W201" s="33"/>
      <c r="X201" s="33"/>
      <c r="Y201" s="33"/>
      <c r="Z201" s="33"/>
      <c r="AA201" s="33"/>
      <c r="AB201" s="33"/>
      <c r="AC201" s="33"/>
      <c r="AD201" s="33"/>
      <c r="AE201" s="33"/>
    </row>
    <row r="202">
      <c r="A202" s="33"/>
      <c r="B202" s="27"/>
      <c r="C202" s="27"/>
      <c r="D202" s="28"/>
      <c r="E202" s="27"/>
      <c r="F202" s="28"/>
      <c r="G202" s="27"/>
      <c r="H202" s="28"/>
      <c r="I202" s="27"/>
      <c r="J202" s="28"/>
      <c r="K202" s="27"/>
      <c r="L202" s="580"/>
      <c r="M202" s="33"/>
      <c r="N202" s="33"/>
      <c r="O202" s="33"/>
      <c r="P202" s="33"/>
      <c r="Q202" s="33"/>
      <c r="R202" s="33"/>
      <c r="S202" s="33"/>
      <c r="T202" s="33"/>
      <c r="U202" s="33"/>
      <c r="V202" s="33"/>
      <c r="W202" s="33"/>
      <c r="X202" s="33"/>
      <c r="Y202" s="33"/>
      <c r="Z202" s="33"/>
      <c r="AA202" s="33"/>
      <c r="AB202" s="33"/>
      <c r="AC202" s="33"/>
      <c r="AD202" s="33"/>
      <c r="AE202" s="33"/>
    </row>
    <row r="203">
      <c r="A203" s="33"/>
      <c r="B203" s="27"/>
      <c r="C203" s="27"/>
      <c r="D203" s="28"/>
      <c r="E203" s="27"/>
      <c r="F203" s="28"/>
      <c r="G203" s="27"/>
      <c r="H203" s="28"/>
      <c r="I203" s="27"/>
      <c r="J203" s="28"/>
      <c r="K203" s="27"/>
      <c r="L203" s="580"/>
      <c r="M203" s="33"/>
      <c r="N203" s="33"/>
      <c r="O203" s="33"/>
      <c r="P203" s="33"/>
      <c r="Q203" s="33"/>
      <c r="R203" s="33"/>
      <c r="S203" s="33"/>
      <c r="T203" s="33"/>
      <c r="U203" s="33"/>
      <c r="V203" s="33"/>
      <c r="W203" s="33"/>
      <c r="X203" s="33"/>
      <c r="Y203" s="33"/>
      <c r="Z203" s="33"/>
      <c r="AA203" s="33"/>
      <c r="AB203" s="33"/>
      <c r="AC203" s="33"/>
      <c r="AD203" s="33"/>
      <c r="AE203" s="33"/>
    </row>
    <row r="204">
      <c r="A204" s="33"/>
      <c r="B204" s="27"/>
      <c r="C204" s="27"/>
      <c r="D204" s="28"/>
      <c r="E204" s="27"/>
      <c r="F204" s="28"/>
      <c r="G204" s="27"/>
      <c r="H204" s="28"/>
      <c r="I204" s="27"/>
      <c r="J204" s="28"/>
      <c r="K204" s="27"/>
      <c r="L204" s="580"/>
      <c r="M204" s="33"/>
      <c r="N204" s="33"/>
      <c r="O204" s="33"/>
      <c r="P204" s="33"/>
      <c r="Q204" s="33"/>
      <c r="R204" s="33"/>
      <c r="S204" s="33"/>
      <c r="T204" s="33"/>
      <c r="U204" s="33"/>
      <c r="V204" s="33"/>
      <c r="W204" s="33"/>
      <c r="X204" s="33"/>
      <c r="Y204" s="33"/>
      <c r="Z204" s="33"/>
      <c r="AA204" s="33"/>
      <c r="AB204" s="33"/>
      <c r="AC204" s="33"/>
      <c r="AD204" s="33"/>
      <c r="AE204" s="33"/>
    </row>
    <row r="205">
      <c r="A205" s="33"/>
      <c r="B205" s="27"/>
      <c r="C205" s="27"/>
      <c r="D205" s="28"/>
      <c r="E205" s="27"/>
      <c r="F205" s="28"/>
      <c r="G205" s="27"/>
      <c r="H205" s="28"/>
      <c r="I205" s="27"/>
      <c r="J205" s="28"/>
      <c r="K205" s="27"/>
      <c r="L205" s="580"/>
      <c r="M205" s="33"/>
      <c r="N205" s="33"/>
      <c r="O205" s="33"/>
      <c r="P205" s="33"/>
      <c r="Q205" s="33"/>
      <c r="R205" s="33"/>
      <c r="S205" s="33"/>
      <c r="T205" s="33"/>
      <c r="U205" s="33"/>
      <c r="V205" s="33"/>
      <c r="W205" s="33"/>
      <c r="X205" s="33"/>
      <c r="Y205" s="33"/>
      <c r="Z205" s="33"/>
      <c r="AA205" s="33"/>
      <c r="AB205" s="33"/>
      <c r="AC205" s="33"/>
      <c r="AD205" s="33"/>
      <c r="AE205" s="33"/>
    </row>
    <row r="206">
      <c r="A206" s="33"/>
      <c r="B206" s="27"/>
      <c r="C206" s="27"/>
      <c r="D206" s="28"/>
      <c r="E206" s="27"/>
      <c r="F206" s="28"/>
      <c r="G206" s="27"/>
      <c r="H206" s="28"/>
      <c r="I206" s="27"/>
      <c r="J206" s="28"/>
      <c r="K206" s="27"/>
      <c r="L206" s="580"/>
      <c r="M206" s="33"/>
      <c r="N206" s="33"/>
      <c r="O206" s="33"/>
      <c r="P206" s="33"/>
      <c r="Q206" s="33"/>
      <c r="R206" s="33"/>
      <c r="S206" s="33"/>
      <c r="T206" s="33"/>
      <c r="U206" s="33"/>
      <c r="V206" s="33"/>
      <c r="W206" s="33"/>
      <c r="X206" s="33"/>
      <c r="Y206" s="33"/>
      <c r="Z206" s="33"/>
      <c r="AA206" s="33"/>
      <c r="AB206" s="33"/>
      <c r="AC206" s="33"/>
      <c r="AD206" s="33"/>
      <c r="AE206" s="33"/>
    </row>
    <row r="207">
      <c r="A207" s="33"/>
      <c r="B207" s="27"/>
      <c r="C207" s="27"/>
      <c r="D207" s="28"/>
      <c r="E207" s="27"/>
      <c r="F207" s="28"/>
      <c r="G207" s="27"/>
      <c r="H207" s="28"/>
      <c r="I207" s="27"/>
      <c r="J207" s="28"/>
      <c r="K207" s="27"/>
      <c r="L207" s="580"/>
      <c r="M207" s="33"/>
      <c r="N207" s="33"/>
      <c r="O207" s="33"/>
      <c r="P207" s="33"/>
      <c r="Q207" s="33"/>
      <c r="R207" s="33"/>
      <c r="S207" s="33"/>
      <c r="T207" s="33"/>
      <c r="U207" s="33"/>
      <c r="V207" s="33"/>
      <c r="W207" s="33"/>
      <c r="X207" s="33"/>
      <c r="Y207" s="33"/>
      <c r="Z207" s="33"/>
      <c r="AA207" s="33"/>
      <c r="AB207" s="33"/>
      <c r="AC207" s="33"/>
      <c r="AD207" s="33"/>
      <c r="AE207" s="33"/>
    </row>
    <row r="208">
      <c r="A208" s="33"/>
      <c r="B208" s="27"/>
      <c r="C208" s="27"/>
      <c r="D208" s="28"/>
      <c r="E208" s="27"/>
      <c r="F208" s="28"/>
      <c r="G208" s="27"/>
      <c r="H208" s="28"/>
      <c r="I208" s="27"/>
      <c r="J208" s="28"/>
      <c r="K208" s="27"/>
      <c r="L208" s="580"/>
      <c r="M208" s="33"/>
      <c r="N208" s="33"/>
      <c r="O208" s="33"/>
      <c r="P208" s="33"/>
      <c r="Q208" s="33"/>
      <c r="R208" s="33"/>
      <c r="S208" s="33"/>
      <c r="T208" s="33"/>
      <c r="U208" s="33"/>
      <c r="V208" s="33"/>
      <c r="W208" s="33"/>
      <c r="X208" s="33"/>
      <c r="Y208" s="33"/>
      <c r="Z208" s="33"/>
      <c r="AA208" s="33"/>
      <c r="AB208" s="33"/>
      <c r="AC208" s="33"/>
      <c r="AD208" s="33"/>
      <c r="AE208" s="33"/>
    </row>
    <row r="209">
      <c r="A209" s="33"/>
      <c r="B209" s="27"/>
      <c r="C209" s="27"/>
      <c r="D209" s="28"/>
      <c r="E209" s="27"/>
      <c r="F209" s="28"/>
      <c r="G209" s="27"/>
      <c r="H209" s="28"/>
      <c r="I209" s="27"/>
      <c r="J209" s="28"/>
      <c r="K209" s="27"/>
      <c r="L209" s="580"/>
      <c r="M209" s="33"/>
      <c r="N209" s="33"/>
      <c r="O209" s="33"/>
      <c r="P209" s="33"/>
      <c r="Q209" s="33"/>
      <c r="R209" s="33"/>
      <c r="S209" s="33"/>
      <c r="T209" s="33"/>
      <c r="U209" s="33"/>
      <c r="V209" s="33"/>
      <c r="W209" s="33"/>
      <c r="X209" s="33"/>
      <c r="Y209" s="33"/>
      <c r="Z209" s="33"/>
      <c r="AA209" s="33"/>
      <c r="AB209" s="33"/>
      <c r="AC209" s="33"/>
      <c r="AD209" s="33"/>
      <c r="AE209" s="33"/>
    </row>
    <row r="210">
      <c r="A210" s="33"/>
      <c r="B210" s="27"/>
      <c r="C210" s="27"/>
      <c r="D210" s="28"/>
      <c r="E210" s="27"/>
      <c r="F210" s="28"/>
      <c r="G210" s="27"/>
      <c r="H210" s="28"/>
      <c r="I210" s="27"/>
      <c r="J210" s="28"/>
      <c r="K210" s="27"/>
      <c r="L210" s="580"/>
      <c r="M210" s="33"/>
      <c r="N210" s="33"/>
      <c r="O210" s="33"/>
      <c r="P210" s="33"/>
      <c r="Q210" s="33"/>
      <c r="R210" s="33"/>
      <c r="S210" s="33"/>
      <c r="T210" s="33"/>
      <c r="U210" s="33"/>
      <c r="V210" s="33"/>
      <c r="W210" s="33"/>
      <c r="X210" s="33"/>
      <c r="Y210" s="33"/>
      <c r="Z210" s="33"/>
      <c r="AA210" s="33"/>
      <c r="AB210" s="33"/>
      <c r="AC210" s="33"/>
      <c r="AD210" s="33"/>
      <c r="AE210" s="33"/>
    </row>
    <row r="211">
      <c r="A211" s="33"/>
      <c r="B211" s="27"/>
      <c r="C211" s="27"/>
      <c r="D211" s="28"/>
      <c r="E211" s="27"/>
      <c r="F211" s="28"/>
      <c r="G211" s="27"/>
      <c r="H211" s="28"/>
      <c r="I211" s="27"/>
      <c r="J211" s="28"/>
      <c r="K211" s="27"/>
      <c r="L211" s="580"/>
      <c r="M211" s="33"/>
      <c r="N211" s="33"/>
      <c r="O211" s="33"/>
      <c r="P211" s="33"/>
      <c r="Q211" s="33"/>
      <c r="R211" s="33"/>
      <c r="S211" s="33"/>
      <c r="T211" s="33"/>
      <c r="U211" s="33"/>
      <c r="V211" s="33"/>
      <c r="W211" s="33"/>
      <c r="X211" s="33"/>
      <c r="Y211" s="33"/>
      <c r="Z211" s="33"/>
      <c r="AA211" s="33"/>
      <c r="AB211" s="33"/>
      <c r="AC211" s="33"/>
      <c r="AD211" s="33"/>
      <c r="AE211" s="33"/>
    </row>
    <row r="212">
      <c r="A212" s="33"/>
      <c r="B212" s="27"/>
      <c r="C212" s="27"/>
      <c r="D212" s="28"/>
      <c r="E212" s="27"/>
      <c r="F212" s="28"/>
      <c r="G212" s="27"/>
      <c r="H212" s="28"/>
      <c r="I212" s="27"/>
      <c r="J212" s="28"/>
      <c r="K212" s="27"/>
      <c r="L212" s="580"/>
      <c r="M212" s="33"/>
      <c r="N212" s="33"/>
      <c r="O212" s="33"/>
      <c r="P212" s="33"/>
      <c r="Q212" s="33"/>
      <c r="R212" s="33"/>
      <c r="S212" s="33"/>
      <c r="T212" s="33"/>
      <c r="U212" s="33"/>
      <c r="V212" s="33"/>
      <c r="W212" s="33"/>
      <c r="X212" s="33"/>
      <c r="Y212" s="33"/>
      <c r="Z212" s="33"/>
      <c r="AA212" s="33"/>
      <c r="AB212" s="33"/>
      <c r="AC212" s="33"/>
      <c r="AD212" s="33"/>
      <c r="AE212" s="33"/>
    </row>
    <row r="213">
      <c r="A213" s="33"/>
      <c r="B213" s="27"/>
      <c r="C213" s="27"/>
      <c r="D213" s="28"/>
      <c r="E213" s="27"/>
      <c r="F213" s="28"/>
      <c r="G213" s="27"/>
      <c r="H213" s="28"/>
      <c r="I213" s="27"/>
      <c r="J213" s="28"/>
      <c r="K213" s="27"/>
      <c r="L213" s="580"/>
      <c r="M213" s="33"/>
      <c r="N213" s="33"/>
      <c r="O213" s="33"/>
      <c r="P213" s="33"/>
      <c r="Q213" s="33"/>
      <c r="R213" s="33"/>
      <c r="S213" s="33"/>
      <c r="T213" s="33"/>
      <c r="U213" s="33"/>
      <c r="V213" s="33"/>
      <c r="W213" s="33"/>
      <c r="X213" s="33"/>
      <c r="Y213" s="33"/>
      <c r="Z213" s="33"/>
      <c r="AA213" s="33"/>
      <c r="AB213" s="33"/>
      <c r="AC213" s="33"/>
      <c r="AD213" s="33"/>
      <c r="AE213" s="33"/>
    </row>
    <row r="214">
      <c r="A214" s="33"/>
      <c r="B214" s="27"/>
      <c r="C214" s="27"/>
      <c r="D214" s="28"/>
      <c r="E214" s="27"/>
      <c r="F214" s="28"/>
      <c r="G214" s="27"/>
      <c r="H214" s="28"/>
      <c r="I214" s="27"/>
      <c r="J214" s="28"/>
      <c r="K214" s="27"/>
      <c r="L214" s="580"/>
      <c r="M214" s="33"/>
      <c r="N214" s="33"/>
      <c r="O214" s="33"/>
      <c r="P214" s="33"/>
      <c r="Q214" s="33"/>
      <c r="R214" s="33"/>
      <c r="S214" s="33"/>
      <c r="T214" s="33"/>
      <c r="U214" s="33"/>
      <c r="V214" s="33"/>
      <c r="W214" s="33"/>
      <c r="X214" s="33"/>
      <c r="Y214" s="33"/>
      <c r="Z214" s="33"/>
      <c r="AA214" s="33"/>
      <c r="AB214" s="33"/>
      <c r="AC214" s="33"/>
      <c r="AD214" s="33"/>
      <c r="AE214" s="33"/>
    </row>
    <row r="215">
      <c r="A215" s="33"/>
      <c r="B215" s="27"/>
      <c r="C215" s="27"/>
      <c r="D215" s="28"/>
      <c r="E215" s="27"/>
      <c r="F215" s="28"/>
      <c r="G215" s="27"/>
      <c r="H215" s="28"/>
      <c r="I215" s="27"/>
      <c r="J215" s="28"/>
      <c r="K215" s="27"/>
      <c r="L215" s="580"/>
      <c r="M215" s="33"/>
      <c r="N215" s="33"/>
      <c r="O215" s="33"/>
      <c r="P215" s="33"/>
      <c r="Q215" s="33"/>
      <c r="R215" s="33"/>
      <c r="S215" s="33"/>
      <c r="T215" s="33"/>
      <c r="U215" s="33"/>
      <c r="V215" s="33"/>
      <c r="W215" s="33"/>
      <c r="X215" s="33"/>
      <c r="Y215" s="33"/>
      <c r="Z215" s="33"/>
      <c r="AA215" s="33"/>
      <c r="AB215" s="33"/>
      <c r="AC215" s="33"/>
      <c r="AD215" s="33"/>
      <c r="AE215" s="33"/>
    </row>
    <row r="216">
      <c r="A216" s="33"/>
      <c r="B216" s="27"/>
      <c r="C216" s="27"/>
      <c r="D216" s="28"/>
      <c r="E216" s="27"/>
      <c r="F216" s="28"/>
      <c r="G216" s="27"/>
      <c r="H216" s="28"/>
      <c r="I216" s="27"/>
      <c r="J216" s="28"/>
      <c r="K216" s="27"/>
      <c r="L216" s="580"/>
      <c r="M216" s="33"/>
      <c r="N216" s="33"/>
      <c r="O216" s="33"/>
      <c r="P216" s="33"/>
      <c r="Q216" s="33"/>
      <c r="R216" s="33"/>
      <c r="S216" s="33"/>
      <c r="T216" s="33"/>
      <c r="U216" s="33"/>
      <c r="V216" s="33"/>
      <c r="W216" s="33"/>
      <c r="X216" s="33"/>
      <c r="Y216" s="33"/>
      <c r="Z216" s="33"/>
      <c r="AA216" s="33"/>
      <c r="AB216" s="33"/>
      <c r="AC216" s="33"/>
      <c r="AD216" s="33"/>
      <c r="AE216" s="33"/>
    </row>
    <row r="217">
      <c r="A217" s="33"/>
      <c r="B217" s="27"/>
      <c r="C217" s="27"/>
      <c r="D217" s="28"/>
      <c r="E217" s="27"/>
      <c r="F217" s="28"/>
      <c r="G217" s="27"/>
      <c r="H217" s="28"/>
      <c r="I217" s="27"/>
      <c r="J217" s="28"/>
      <c r="K217" s="27"/>
      <c r="L217" s="580"/>
      <c r="M217" s="33"/>
      <c r="N217" s="33"/>
      <c r="O217" s="33"/>
      <c r="P217" s="33"/>
      <c r="Q217" s="33"/>
      <c r="R217" s="33"/>
      <c r="S217" s="33"/>
      <c r="T217" s="33"/>
      <c r="U217" s="33"/>
      <c r="V217" s="33"/>
      <c r="W217" s="33"/>
      <c r="X217" s="33"/>
      <c r="Y217" s="33"/>
      <c r="Z217" s="33"/>
      <c r="AA217" s="33"/>
      <c r="AB217" s="33"/>
      <c r="AC217" s="33"/>
      <c r="AD217" s="33"/>
      <c r="AE217" s="33"/>
    </row>
    <row r="218">
      <c r="A218" s="33"/>
      <c r="B218" s="27"/>
      <c r="C218" s="27"/>
      <c r="D218" s="28"/>
      <c r="E218" s="27"/>
      <c r="F218" s="28"/>
      <c r="G218" s="27"/>
      <c r="H218" s="28"/>
      <c r="I218" s="27"/>
      <c r="J218" s="28"/>
      <c r="K218" s="27"/>
      <c r="L218" s="580"/>
      <c r="M218" s="33"/>
      <c r="N218" s="33"/>
      <c r="O218" s="33"/>
      <c r="P218" s="33"/>
      <c r="Q218" s="33"/>
      <c r="R218" s="33"/>
      <c r="S218" s="33"/>
      <c r="T218" s="33"/>
      <c r="U218" s="33"/>
      <c r="V218" s="33"/>
      <c r="W218" s="33"/>
      <c r="X218" s="33"/>
      <c r="Y218" s="33"/>
      <c r="Z218" s="33"/>
      <c r="AA218" s="33"/>
      <c r="AB218" s="33"/>
      <c r="AC218" s="33"/>
      <c r="AD218" s="33"/>
      <c r="AE218" s="33"/>
    </row>
    <row r="219">
      <c r="A219" s="33"/>
      <c r="B219" s="27"/>
      <c r="C219" s="27"/>
      <c r="D219" s="28"/>
      <c r="E219" s="27"/>
      <c r="F219" s="28"/>
      <c r="G219" s="27"/>
      <c r="H219" s="28"/>
      <c r="I219" s="27"/>
      <c r="J219" s="28"/>
      <c r="K219" s="27"/>
      <c r="L219" s="580"/>
      <c r="M219" s="33"/>
      <c r="N219" s="33"/>
      <c r="O219" s="33"/>
      <c r="P219" s="33"/>
      <c r="Q219" s="33"/>
      <c r="R219" s="33"/>
      <c r="S219" s="33"/>
      <c r="T219" s="33"/>
      <c r="U219" s="33"/>
      <c r="V219" s="33"/>
      <c r="W219" s="33"/>
      <c r="X219" s="33"/>
      <c r="Y219" s="33"/>
      <c r="Z219" s="33"/>
      <c r="AA219" s="33"/>
      <c r="AB219" s="33"/>
      <c r="AC219" s="33"/>
      <c r="AD219" s="33"/>
      <c r="AE219" s="33"/>
    </row>
    <row r="220">
      <c r="A220" s="33"/>
      <c r="B220" s="27"/>
      <c r="C220" s="27"/>
      <c r="D220" s="28"/>
      <c r="E220" s="27"/>
      <c r="F220" s="28"/>
      <c r="G220" s="27"/>
      <c r="H220" s="28"/>
      <c r="I220" s="27"/>
      <c r="J220" s="28"/>
      <c r="K220" s="27"/>
      <c r="L220" s="580"/>
      <c r="M220" s="33"/>
      <c r="N220" s="33"/>
      <c r="O220" s="33"/>
      <c r="P220" s="33"/>
      <c r="Q220" s="33"/>
      <c r="R220" s="33"/>
      <c r="S220" s="33"/>
      <c r="T220" s="33"/>
      <c r="U220" s="33"/>
      <c r="V220" s="33"/>
      <c r="W220" s="33"/>
      <c r="X220" s="33"/>
      <c r="Y220" s="33"/>
      <c r="Z220" s="33"/>
      <c r="AA220" s="33"/>
      <c r="AB220" s="33"/>
      <c r="AC220" s="33"/>
      <c r="AD220" s="33"/>
      <c r="AE220" s="33"/>
    </row>
    <row r="221">
      <c r="A221" s="33"/>
      <c r="B221" s="27"/>
      <c r="C221" s="27"/>
      <c r="D221" s="28"/>
      <c r="E221" s="27"/>
      <c r="F221" s="28"/>
      <c r="G221" s="27"/>
      <c r="H221" s="28"/>
      <c r="I221" s="27"/>
      <c r="J221" s="28"/>
      <c r="K221" s="27"/>
      <c r="L221" s="580"/>
      <c r="M221" s="33"/>
      <c r="N221" s="33"/>
      <c r="O221" s="33"/>
      <c r="P221" s="33"/>
      <c r="Q221" s="33"/>
      <c r="R221" s="33"/>
      <c r="S221" s="33"/>
      <c r="T221" s="33"/>
      <c r="U221" s="33"/>
      <c r="V221" s="33"/>
      <c r="W221" s="33"/>
      <c r="X221" s="33"/>
      <c r="Y221" s="33"/>
      <c r="Z221" s="33"/>
      <c r="AA221" s="33"/>
      <c r="AB221" s="33"/>
      <c r="AC221" s="33"/>
      <c r="AD221" s="33"/>
      <c r="AE221" s="33"/>
    </row>
    <row r="222">
      <c r="A222" s="33"/>
      <c r="B222" s="27"/>
      <c r="C222" s="27"/>
      <c r="D222" s="28"/>
      <c r="E222" s="27"/>
      <c r="F222" s="28"/>
      <c r="G222" s="27"/>
      <c r="H222" s="28"/>
      <c r="I222" s="27"/>
      <c r="J222" s="28"/>
      <c r="K222" s="27"/>
      <c r="L222" s="580"/>
      <c r="M222" s="33"/>
      <c r="N222" s="33"/>
      <c r="O222" s="33"/>
      <c r="P222" s="33"/>
      <c r="Q222" s="33"/>
      <c r="R222" s="33"/>
      <c r="S222" s="33"/>
      <c r="T222" s="33"/>
      <c r="U222" s="33"/>
      <c r="V222" s="33"/>
      <c r="W222" s="33"/>
      <c r="X222" s="33"/>
      <c r="Y222" s="33"/>
      <c r="Z222" s="33"/>
      <c r="AA222" s="33"/>
      <c r="AB222" s="33"/>
      <c r="AC222" s="33"/>
      <c r="AD222" s="33"/>
      <c r="AE222" s="33"/>
    </row>
    <row r="223">
      <c r="A223" s="33"/>
      <c r="B223" s="27"/>
      <c r="C223" s="27"/>
      <c r="D223" s="28"/>
      <c r="E223" s="27"/>
      <c r="F223" s="28"/>
      <c r="G223" s="27"/>
      <c r="H223" s="28"/>
      <c r="I223" s="27"/>
      <c r="J223" s="28"/>
      <c r="K223" s="27"/>
      <c r="L223" s="580"/>
      <c r="M223" s="33"/>
      <c r="N223" s="33"/>
      <c r="O223" s="33"/>
      <c r="P223" s="33"/>
      <c r="Q223" s="33"/>
      <c r="R223" s="33"/>
      <c r="S223" s="33"/>
      <c r="T223" s="33"/>
      <c r="U223" s="33"/>
      <c r="V223" s="33"/>
      <c r="W223" s="33"/>
      <c r="X223" s="33"/>
      <c r="Y223" s="33"/>
      <c r="Z223" s="33"/>
      <c r="AA223" s="33"/>
      <c r="AB223" s="33"/>
      <c r="AC223" s="33"/>
      <c r="AD223" s="33"/>
      <c r="AE223" s="33"/>
    </row>
    <row r="224">
      <c r="A224" s="33"/>
      <c r="B224" s="27"/>
      <c r="C224" s="27"/>
      <c r="D224" s="28"/>
      <c r="E224" s="27"/>
      <c r="F224" s="28"/>
      <c r="G224" s="27"/>
      <c r="H224" s="28"/>
      <c r="I224" s="27"/>
      <c r="J224" s="28"/>
      <c r="K224" s="27"/>
      <c r="L224" s="580"/>
      <c r="M224" s="33"/>
      <c r="N224" s="33"/>
      <c r="O224" s="33"/>
      <c r="P224" s="33"/>
      <c r="Q224" s="33"/>
      <c r="R224" s="33"/>
      <c r="S224" s="33"/>
      <c r="T224" s="33"/>
      <c r="U224" s="33"/>
      <c r="V224" s="33"/>
      <c r="W224" s="33"/>
      <c r="X224" s="33"/>
      <c r="Y224" s="33"/>
      <c r="Z224" s="33"/>
      <c r="AA224" s="33"/>
      <c r="AB224" s="33"/>
      <c r="AC224" s="33"/>
      <c r="AD224" s="33"/>
      <c r="AE224" s="33"/>
    </row>
    <row r="225">
      <c r="A225" s="33"/>
      <c r="B225" s="27"/>
      <c r="C225" s="27"/>
      <c r="D225" s="28"/>
      <c r="E225" s="27"/>
      <c r="F225" s="28"/>
      <c r="G225" s="27"/>
      <c r="H225" s="28"/>
      <c r="I225" s="27"/>
      <c r="J225" s="28"/>
      <c r="K225" s="27"/>
      <c r="L225" s="580"/>
      <c r="M225" s="33"/>
      <c r="N225" s="33"/>
      <c r="O225" s="33"/>
      <c r="P225" s="33"/>
      <c r="Q225" s="33"/>
      <c r="R225" s="33"/>
      <c r="S225" s="33"/>
      <c r="T225" s="33"/>
      <c r="U225" s="33"/>
      <c r="V225" s="33"/>
      <c r="W225" s="33"/>
      <c r="X225" s="33"/>
      <c r="Y225" s="33"/>
      <c r="Z225" s="33"/>
      <c r="AA225" s="33"/>
      <c r="AB225" s="33"/>
      <c r="AC225" s="33"/>
      <c r="AD225" s="33"/>
      <c r="AE225" s="33"/>
    </row>
    <row r="226">
      <c r="A226" s="33"/>
      <c r="B226" s="27"/>
      <c r="C226" s="27"/>
      <c r="D226" s="28"/>
      <c r="E226" s="27"/>
      <c r="F226" s="28"/>
      <c r="G226" s="27"/>
      <c r="H226" s="28"/>
      <c r="I226" s="27"/>
      <c r="J226" s="28"/>
      <c r="K226" s="27"/>
      <c r="L226" s="580"/>
      <c r="M226" s="33"/>
      <c r="N226" s="33"/>
      <c r="O226" s="33"/>
      <c r="P226" s="33"/>
      <c r="Q226" s="33"/>
      <c r="R226" s="33"/>
      <c r="S226" s="33"/>
      <c r="T226" s="33"/>
      <c r="U226" s="33"/>
      <c r="V226" s="33"/>
      <c r="W226" s="33"/>
      <c r="X226" s="33"/>
      <c r="Y226" s="33"/>
      <c r="Z226" s="33"/>
      <c r="AA226" s="33"/>
      <c r="AB226" s="33"/>
      <c r="AC226" s="33"/>
      <c r="AD226" s="33"/>
      <c r="AE226" s="33"/>
    </row>
    <row r="227">
      <c r="A227" s="33"/>
      <c r="B227" s="27"/>
      <c r="C227" s="27"/>
      <c r="D227" s="28"/>
      <c r="E227" s="27"/>
      <c r="F227" s="28"/>
      <c r="G227" s="27"/>
      <c r="H227" s="28"/>
      <c r="I227" s="27"/>
      <c r="J227" s="28"/>
      <c r="K227" s="27"/>
      <c r="L227" s="580"/>
      <c r="M227" s="33"/>
      <c r="N227" s="33"/>
      <c r="O227" s="33"/>
      <c r="P227" s="33"/>
      <c r="Q227" s="33"/>
      <c r="R227" s="33"/>
      <c r="S227" s="33"/>
      <c r="T227" s="33"/>
      <c r="U227" s="33"/>
      <c r="V227" s="33"/>
      <c r="W227" s="33"/>
      <c r="X227" s="33"/>
      <c r="Y227" s="33"/>
      <c r="Z227" s="33"/>
      <c r="AA227" s="33"/>
      <c r="AB227" s="33"/>
      <c r="AC227" s="33"/>
      <c r="AD227" s="33"/>
      <c r="AE227" s="33"/>
    </row>
    <row r="228">
      <c r="A228" s="33"/>
      <c r="B228" s="27"/>
      <c r="C228" s="27"/>
      <c r="D228" s="28"/>
      <c r="E228" s="27"/>
      <c r="F228" s="28"/>
      <c r="G228" s="27"/>
      <c r="H228" s="28"/>
      <c r="I228" s="27"/>
      <c r="J228" s="28"/>
      <c r="K228" s="27"/>
      <c r="L228" s="580"/>
      <c r="M228" s="33"/>
      <c r="N228" s="33"/>
      <c r="O228" s="33"/>
      <c r="P228" s="33"/>
      <c r="Q228" s="33"/>
      <c r="R228" s="33"/>
      <c r="S228" s="33"/>
      <c r="T228" s="33"/>
      <c r="U228" s="33"/>
      <c r="V228" s="33"/>
      <c r="W228" s="33"/>
      <c r="X228" s="33"/>
      <c r="Y228" s="33"/>
      <c r="Z228" s="33"/>
      <c r="AA228" s="33"/>
      <c r="AB228" s="33"/>
      <c r="AC228" s="33"/>
      <c r="AD228" s="33"/>
      <c r="AE228" s="33"/>
    </row>
    <row r="229">
      <c r="A229" s="33"/>
      <c r="B229" s="27"/>
      <c r="C229" s="27"/>
      <c r="D229" s="28"/>
      <c r="E229" s="27"/>
      <c r="F229" s="28"/>
      <c r="G229" s="27"/>
      <c r="H229" s="28"/>
      <c r="I229" s="27"/>
      <c r="J229" s="28"/>
      <c r="K229" s="27"/>
      <c r="L229" s="580"/>
      <c r="M229" s="33"/>
      <c r="N229" s="33"/>
      <c r="O229" s="33"/>
      <c r="P229" s="33"/>
      <c r="Q229" s="33"/>
      <c r="R229" s="33"/>
      <c r="S229" s="33"/>
      <c r="T229" s="33"/>
      <c r="U229" s="33"/>
      <c r="V229" s="33"/>
      <c r="W229" s="33"/>
      <c r="X229" s="33"/>
      <c r="Y229" s="33"/>
      <c r="Z229" s="33"/>
      <c r="AA229" s="33"/>
      <c r="AB229" s="33"/>
      <c r="AC229" s="33"/>
      <c r="AD229" s="33"/>
      <c r="AE229" s="33"/>
    </row>
    <row r="230">
      <c r="A230" s="33"/>
      <c r="B230" s="27"/>
      <c r="C230" s="27"/>
      <c r="D230" s="28"/>
      <c r="E230" s="27"/>
      <c r="F230" s="28"/>
      <c r="G230" s="27"/>
      <c r="H230" s="28"/>
      <c r="I230" s="27"/>
      <c r="J230" s="28"/>
      <c r="K230" s="27"/>
      <c r="L230" s="580"/>
      <c r="M230" s="33"/>
      <c r="N230" s="33"/>
      <c r="O230" s="33"/>
      <c r="P230" s="33"/>
      <c r="Q230" s="33"/>
      <c r="R230" s="33"/>
      <c r="S230" s="33"/>
      <c r="T230" s="33"/>
      <c r="U230" s="33"/>
      <c r="V230" s="33"/>
      <c r="W230" s="33"/>
      <c r="X230" s="33"/>
      <c r="Y230" s="33"/>
      <c r="Z230" s="33"/>
      <c r="AA230" s="33"/>
      <c r="AB230" s="33"/>
      <c r="AC230" s="33"/>
      <c r="AD230" s="33"/>
      <c r="AE230" s="33"/>
    </row>
    <row r="231">
      <c r="A231" s="33"/>
      <c r="B231" s="27"/>
      <c r="C231" s="27"/>
      <c r="D231" s="28"/>
      <c r="E231" s="27"/>
      <c r="F231" s="28"/>
      <c r="G231" s="27"/>
      <c r="H231" s="28"/>
      <c r="I231" s="27"/>
      <c r="J231" s="28"/>
      <c r="K231" s="27"/>
      <c r="L231" s="580"/>
      <c r="M231" s="33"/>
      <c r="N231" s="33"/>
      <c r="O231" s="33"/>
      <c r="P231" s="33"/>
      <c r="Q231" s="33"/>
      <c r="R231" s="33"/>
      <c r="S231" s="33"/>
      <c r="T231" s="33"/>
      <c r="U231" s="33"/>
      <c r="V231" s="33"/>
      <c r="W231" s="33"/>
      <c r="X231" s="33"/>
      <c r="Y231" s="33"/>
      <c r="Z231" s="33"/>
      <c r="AA231" s="33"/>
      <c r="AB231" s="33"/>
      <c r="AC231" s="33"/>
      <c r="AD231" s="33"/>
      <c r="AE231" s="33"/>
    </row>
    <row r="232">
      <c r="A232" s="33"/>
      <c r="B232" s="27"/>
      <c r="C232" s="27"/>
      <c r="D232" s="28"/>
      <c r="E232" s="27"/>
      <c r="F232" s="28"/>
      <c r="G232" s="27"/>
      <c r="H232" s="28"/>
      <c r="I232" s="27"/>
      <c r="J232" s="28"/>
      <c r="K232" s="27"/>
      <c r="L232" s="580"/>
      <c r="M232" s="33"/>
      <c r="N232" s="33"/>
      <c r="O232" s="33"/>
      <c r="P232" s="33"/>
      <c r="Q232" s="33"/>
      <c r="R232" s="33"/>
      <c r="S232" s="33"/>
      <c r="T232" s="33"/>
      <c r="U232" s="33"/>
      <c r="V232" s="33"/>
      <c r="W232" s="33"/>
      <c r="X232" s="33"/>
      <c r="Y232" s="33"/>
      <c r="Z232" s="33"/>
      <c r="AA232" s="33"/>
      <c r="AB232" s="33"/>
      <c r="AC232" s="33"/>
      <c r="AD232" s="33"/>
      <c r="AE232" s="33"/>
    </row>
    <row r="233">
      <c r="A233" s="33"/>
      <c r="B233" s="27"/>
      <c r="C233" s="27"/>
      <c r="D233" s="28"/>
      <c r="E233" s="27"/>
      <c r="F233" s="28"/>
      <c r="G233" s="27"/>
      <c r="H233" s="28"/>
      <c r="I233" s="27"/>
      <c r="J233" s="28"/>
      <c r="K233" s="27"/>
      <c r="L233" s="580"/>
      <c r="M233" s="33"/>
      <c r="N233" s="33"/>
      <c r="O233" s="33"/>
      <c r="P233" s="33"/>
      <c r="Q233" s="33"/>
      <c r="R233" s="33"/>
      <c r="S233" s="33"/>
      <c r="T233" s="33"/>
      <c r="U233" s="33"/>
      <c r="V233" s="33"/>
      <c r="W233" s="33"/>
      <c r="X233" s="33"/>
      <c r="Y233" s="33"/>
      <c r="Z233" s="33"/>
      <c r="AA233" s="33"/>
      <c r="AB233" s="33"/>
      <c r="AC233" s="33"/>
      <c r="AD233" s="33"/>
      <c r="AE233" s="33"/>
    </row>
    <row r="234">
      <c r="A234" s="33"/>
      <c r="B234" s="27"/>
      <c r="C234" s="27"/>
      <c r="D234" s="28"/>
      <c r="E234" s="27"/>
      <c r="F234" s="28"/>
      <c r="G234" s="27"/>
      <c r="H234" s="28"/>
      <c r="I234" s="27"/>
      <c r="J234" s="28"/>
      <c r="K234" s="27"/>
      <c r="L234" s="580"/>
      <c r="M234" s="33"/>
      <c r="N234" s="33"/>
      <c r="O234" s="33"/>
      <c r="P234" s="33"/>
      <c r="Q234" s="33"/>
      <c r="R234" s="33"/>
      <c r="S234" s="33"/>
      <c r="T234" s="33"/>
      <c r="U234" s="33"/>
      <c r="V234" s="33"/>
      <c r="W234" s="33"/>
      <c r="X234" s="33"/>
      <c r="Y234" s="33"/>
      <c r="Z234" s="33"/>
      <c r="AA234" s="33"/>
      <c r="AB234" s="33"/>
      <c r="AC234" s="33"/>
      <c r="AD234" s="33"/>
      <c r="AE234" s="33"/>
    </row>
    <row r="235">
      <c r="A235" s="33"/>
      <c r="B235" s="27"/>
      <c r="C235" s="27"/>
      <c r="D235" s="28"/>
      <c r="E235" s="27"/>
      <c r="F235" s="28"/>
      <c r="G235" s="27"/>
      <c r="H235" s="28"/>
      <c r="I235" s="27"/>
      <c r="J235" s="28"/>
      <c r="K235" s="27"/>
      <c r="L235" s="580"/>
      <c r="M235" s="33"/>
      <c r="N235" s="33"/>
      <c r="O235" s="33"/>
      <c r="P235" s="33"/>
      <c r="Q235" s="33"/>
      <c r="R235" s="33"/>
      <c r="S235" s="33"/>
      <c r="T235" s="33"/>
      <c r="U235" s="33"/>
      <c r="V235" s="33"/>
      <c r="W235" s="33"/>
      <c r="X235" s="33"/>
      <c r="Y235" s="33"/>
      <c r="Z235" s="33"/>
      <c r="AA235" s="33"/>
      <c r="AB235" s="33"/>
      <c r="AC235" s="33"/>
      <c r="AD235" s="33"/>
      <c r="AE235" s="33"/>
    </row>
    <row r="236">
      <c r="A236" s="33"/>
      <c r="B236" s="27"/>
      <c r="C236" s="27"/>
      <c r="D236" s="28"/>
      <c r="E236" s="27"/>
      <c r="F236" s="28"/>
      <c r="G236" s="27"/>
      <c r="H236" s="28"/>
      <c r="I236" s="27"/>
      <c r="J236" s="28"/>
      <c r="K236" s="27"/>
      <c r="L236" s="580"/>
      <c r="M236" s="33"/>
      <c r="N236" s="33"/>
      <c r="O236" s="33"/>
      <c r="P236" s="33"/>
      <c r="Q236" s="33"/>
      <c r="R236" s="33"/>
      <c r="S236" s="33"/>
      <c r="T236" s="33"/>
      <c r="U236" s="33"/>
      <c r="V236" s="33"/>
      <c r="W236" s="33"/>
      <c r="X236" s="33"/>
      <c r="Y236" s="33"/>
      <c r="Z236" s="33"/>
      <c r="AA236" s="33"/>
      <c r="AB236" s="33"/>
      <c r="AC236" s="33"/>
      <c r="AD236" s="33"/>
      <c r="AE236" s="33"/>
    </row>
    <row r="237">
      <c r="A237" s="33"/>
      <c r="B237" s="27"/>
      <c r="C237" s="27"/>
      <c r="D237" s="28"/>
      <c r="E237" s="27"/>
      <c r="F237" s="28"/>
      <c r="G237" s="27"/>
      <c r="H237" s="28"/>
      <c r="I237" s="27"/>
      <c r="J237" s="28"/>
      <c r="K237" s="27"/>
      <c r="L237" s="580"/>
      <c r="M237" s="33"/>
      <c r="N237" s="33"/>
      <c r="O237" s="33"/>
      <c r="P237" s="33"/>
      <c r="Q237" s="33"/>
      <c r="R237" s="33"/>
      <c r="S237" s="33"/>
      <c r="T237" s="33"/>
      <c r="U237" s="33"/>
      <c r="V237" s="33"/>
      <c r="W237" s="33"/>
      <c r="X237" s="33"/>
      <c r="Y237" s="33"/>
      <c r="Z237" s="33"/>
      <c r="AA237" s="33"/>
      <c r="AB237" s="33"/>
      <c r="AC237" s="33"/>
      <c r="AD237" s="33"/>
      <c r="AE237" s="33"/>
    </row>
    <row r="238">
      <c r="A238" s="33"/>
      <c r="B238" s="27"/>
      <c r="C238" s="27"/>
      <c r="D238" s="28"/>
      <c r="E238" s="27"/>
      <c r="F238" s="28"/>
      <c r="G238" s="27"/>
      <c r="H238" s="28"/>
      <c r="I238" s="27"/>
      <c r="J238" s="28"/>
      <c r="K238" s="27"/>
      <c r="L238" s="580"/>
      <c r="M238" s="33"/>
      <c r="N238" s="33"/>
      <c r="O238" s="33"/>
      <c r="P238" s="33"/>
      <c r="Q238" s="33"/>
      <c r="R238" s="33"/>
      <c r="S238" s="33"/>
      <c r="T238" s="33"/>
      <c r="U238" s="33"/>
      <c r="V238" s="33"/>
      <c r="W238" s="33"/>
      <c r="X238" s="33"/>
      <c r="Y238" s="33"/>
      <c r="Z238" s="33"/>
      <c r="AA238" s="33"/>
      <c r="AB238" s="33"/>
      <c r="AC238" s="33"/>
      <c r="AD238" s="33"/>
      <c r="AE238" s="33"/>
    </row>
    <row r="239">
      <c r="A239" s="33"/>
      <c r="B239" s="27"/>
      <c r="C239" s="27"/>
      <c r="D239" s="28"/>
      <c r="E239" s="27"/>
      <c r="F239" s="28"/>
      <c r="G239" s="27"/>
      <c r="H239" s="28"/>
      <c r="I239" s="27"/>
      <c r="J239" s="28"/>
      <c r="K239" s="27"/>
      <c r="L239" s="580"/>
      <c r="M239" s="33"/>
      <c r="N239" s="33"/>
      <c r="O239" s="33"/>
      <c r="P239" s="33"/>
      <c r="Q239" s="33"/>
      <c r="R239" s="33"/>
      <c r="S239" s="33"/>
      <c r="T239" s="33"/>
      <c r="U239" s="33"/>
      <c r="V239" s="33"/>
      <c r="W239" s="33"/>
      <c r="X239" s="33"/>
      <c r="Y239" s="33"/>
      <c r="Z239" s="33"/>
      <c r="AA239" s="33"/>
      <c r="AB239" s="33"/>
      <c r="AC239" s="33"/>
      <c r="AD239" s="33"/>
      <c r="AE239" s="33"/>
    </row>
    <row r="240">
      <c r="A240" s="33"/>
      <c r="B240" s="27"/>
      <c r="C240" s="27"/>
      <c r="D240" s="28"/>
      <c r="E240" s="27"/>
      <c r="F240" s="28"/>
      <c r="G240" s="27"/>
      <c r="H240" s="28"/>
      <c r="I240" s="27"/>
      <c r="J240" s="28"/>
      <c r="K240" s="27"/>
      <c r="L240" s="580"/>
      <c r="M240" s="33"/>
      <c r="N240" s="33"/>
      <c r="O240" s="33"/>
      <c r="P240" s="33"/>
      <c r="Q240" s="33"/>
      <c r="R240" s="33"/>
      <c r="S240" s="33"/>
      <c r="T240" s="33"/>
      <c r="U240" s="33"/>
      <c r="V240" s="33"/>
      <c r="W240" s="33"/>
      <c r="X240" s="33"/>
      <c r="Y240" s="33"/>
      <c r="Z240" s="33"/>
      <c r="AA240" s="33"/>
      <c r="AB240" s="33"/>
      <c r="AC240" s="33"/>
      <c r="AD240" s="33"/>
      <c r="AE240" s="33"/>
    </row>
    <row r="241">
      <c r="A241" s="33"/>
      <c r="B241" s="27"/>
      <c r="C241" s="27"/>
      <c r="D241" s="28"/>
      <c r="E241" s="27"/>
      <c r="F241" s="28"/>
      <c r="G241" s="27"/>
      <c r="H241" s="28"/>
      <c r="I241" s="27"/>
      <c r="J241" s="28"/>
      <c r="K241" s="27"/>
      <c r="L241" s="580"/>
      <c r="M241" s="33"/>
      <c r="N241" s="33"/>
      <c r="O241" s="33"/>
      <c r="P241" s="33"/>
      <c r="Q241" s="33"/>
      <c r="R241" s="33"/>
      <c r="S241" s="33"/>
      <c r="T241" s="33"/>
      <c r="U241" s="33"/>
      <c r="V241" s="33"/>
      <c r="W241" s="33"/>
      <c r="X241" s="33"/>
      <c r="Y241" s="33"/>
      <c r="Z241" s="33"/>
      <c r="AA241" s="33"/>
      <c r="AB241" s="33"/>
      <c r="AC241" s="33"/>
      <c r="AD241" s="33"/>
      <c r="AE241" s="33"/>
    </row>
    <row r="242">
      <c r="A242" s="33"/>
      <c r="B242" s="27"/>
      <c r="C242" s="27"/>
      <c r="D242" s="28"/>
      <c r="E242" s="27"/>
      <c r="F242" s="28"/>
      <c r="G242" s="27"/>
      <c r="H242" s="28"/>
      <c r="I242" s="27"/>
      <c r="J242" s="28"/>
      <c r="K242" s="27"/>
      <c r="L242" s="580"/>
      <c r="M242" s="33"/>
      <c r="N242" s="33"/>
      <c r="O242" s="33"/>
      <c r="P242" s="33"/>
      <c r="Q242" s="33"/>
      <c r="R242" s="33"/>
      <c r="S242" s="33"/>
      <c r="T242" s="33"/>
      <c r="U242" s="33"/>
      <c r="V242" s="33"/>
      <c r="W242" s="33"/>
      <c r="X242" s="33"/>
      <c r="Y242" s="33"/>
      <c r="Z242" s="33"/>
      <c r="AA242" s="33"/>
      <c r="AB242" s="33"/>
      <c r="AC242" s="33"/>
      <c r="AD242" s="33"/>
      <c r="AE242" s="33"/>
    </row>
    <row r="243">
      <c r="A243" s="33"/>
      <c r="B243" s="27"/>
      <c r="C243" s="27"/>
      <c r="D243" s="28"/>
      <c r="E243" s="27"/>
      <c r="F243" s="28"/>
      <c r="G243" s="27"/>
      <c r="H243" s="28"/>
      <c r="I243" s="27"/>
      <c r="J243" s="28"/>
      <c r="K243" s="27"/>
      <c r="L243" s="580"/>
      <c r="M243" s="33"/>
      <c r="N243" s="33"/>
      <c r="O243" s="33"/>
      <c r="P243" s="33"/>
      <c r="Q243" s="33"/>
      <c r="R243" s="33"/>
      <c r="S243" s="33"/>
      <c r="T243" s="33"/>
      <c r="U243" s="33"/>
      <c r="V243" s="33"/>
      <c r="W243" s="33"/>
      <c r="X243" s="33"/>
      <c r="Y243" s="33"/>
      <c r="Z243" s="33"/>
      <c r="AA243" s="33"/>
      <c r="AB243" s="33"/>
      <c r="AC243" s="33"/>
      <c r="AD243" s="33"/>
      <c r="AE243" s="33"/>
    </row>
    <row r="244">
      <c r="A244" s="33"/>
      <c r="B244" s="27"/>
      <c r="C244" s="27"/>
      <c r="D244" s="28"/>
      <c r="E244" s="27"/>
      <c r="F244" s="28"/>
      <c r="G244" s="27"/>
      <c r="H244" s="28"/>
      <c r="I244" s="27"/>
      <c r="J244" s="28"/>
      <c r="K244" s="27"/>
      <c r="L244" s="580"/>
      <c r="M244" s="33"/>
      <c r="N244" s="33"/>
      <c r="O244" s="33"/>
      <c r="P244" s="33"/>
      <c r="Q244" s="33"/>
      <c r="R244" s="33"/>
      <c r="S244" s="33"/>
      <c r="T244" s="33"/>
      <c r="U244" s="33"/>
      <c r="V244" s="33"/>
      <c r="W244" s="33"/>
      <c r="X244" s="33"/>
      <c r="Y244" s="33"/>
      <c r="Z244" s="33"/>
      <c r="AA244" s="33"/>
      <c r="AB244" s="33"/>
      <c r="AC244" s="33"/>
      <c r="AD244" s="33"/>
      <c r="AE244" s="33"/>
    </row>
    <row r="245">
      <c r="A245" s="33"/>
      <c r="B245" s="27"/>
      <c r="C245" s="27"/>
      <c r="D245" s="28"/>
      <c r="E245" s="27"/>
      <c r="F245" s="28"/>
      <c r="G245" s="27"/>
      <c r="H245" s="28"/>
      <c r="I245" s="27"/>
      <c r="J245" s="28"/>
      <c r="K245" s="27"/>
      <c r="L245" s="580"/>
      <c r="M245" s="33"/>
      <c r="N245" s="33"/>
      <c r="O245" s="33"/>
      <c r="P245" s="33"/>
      <c r="Q245" s="33"/>
      <c r="R245" s="33"/>
      <c r="S245" s="33"/>
      <c r="T245" s="33"/>
      <c r="U245" s="33"/>
      <c r="V245" s="33"/>
      <c r="W245" s="33"/>
      <c r="X245" s="33"/>
      <c r="Y245" s="33"/>
      <c r="Z245" s="33"/>
      <c r="AA245" s="33"/>
      <c r="AB245" s="33"/>
      <c r="AC245" s="33"/>
      <c r="AD245" s="33"/>
      <c r="AE245" s="33"/>
    </row>
    <row r="246">
      <c r="A246" s="33"/>
      <c r="B246" s="27"/>
      <c r="C246" s="27"/>
      <c r="D246" s="28"/>
      <c r="E246" s="27"/>
      <c r="F246" s="28"/>
      <c r="G246" s="27"/>
      <c r="H246" s="28"/>
      <c r="I246" s="27"/>
      <c r="J246" s="28"/>
      <c r="K246" s="27"/>
      <c r="L246" s="580"/>
      <c r="M246" s="33"/>
      <c r="N246" s="33"/>
      <c r="O246" s="33"/>
      <c r="P246" s="33"/>
      <c r="Q246" s="33"/>
      <c r="R246" s="33"/>
      <c r="S246" s="33"/>
      <c r="T246" s="33"/>
      <c r="U246" s="33"/>
      <c r="V246" s="33"/>
      <c r="W246" s="33"/>
      <c r="X246" s="33"/>
      <c r="Y246" s="33"/>
      <c r="Z246" s="33"/>
      <c r="AA246" s="33"/>
      <c r="AB246" s="33"/>
      <c r="AC246" s="33"/>
      <c r="AD246" s="33"/>
      <c r="AE246" s="33"/>
    </row>
    <row r="247">
      <c r="A247" s="33"/>
      <c r="B247" s="27"/>
      <c r="C247" s="27"/>
      <c r="D247" s="28"/>
      <c r="E247" s="27"/>
      <c r="F247" s="28"/>
      <c r="G247" s="27"/>
      <c r="H247" s="28"/>
      <c r="I247" s="27"/>
      <c r="J247" s="28"/>
      <c r="K247" s="27"/>
      <c r="L247" s="580"/>
      <c r="M247" s="33"/>
      <c r="N247" s="33"/>
      <c r="O247" s="33"/>
      <c r="P247" s="33"/>
      <c r="Q247" s="33"/>
      <c r="R247" s="33"/>
      <c r="S247" s="33"/>
      <c r="T247" s="33"/>
      <c r="U247" s="33"/>
      <c r="V247" s="33"/>
      <c r="W247" s="33"/>
      <c r="X247" s="33"/>
      <c r="Y247" s="33"/>
      <c r="Z247" s="33"/>
      <c r="AA247" s="33"/>
      <c r="AB247" s="33"/>
      <c r="AC247" s="33"/>
      <c r="AD247" s="33"/>
      <c r="AE247" s="33"/>
    </row>
    <row r="248">
      <c r="A248" s="33"/>
      <c r="B248" s="27"/>
      <c r="C248" s="27"/>
      <c r="D248" s="28"/>
      <c r="E248" s="27"/>
      <c r="F248" s="28"/>
      <c r="G248" s="27"/>
      <c r="H248" s="28"/>
      <c r="I248" s="27"/>
      <c r="J248" s="28"/>
      <c r="K248" s="27"/>
      <c r="L248" s="580"/>
      <c r="M248" s="33"/>
      <c r="N248" s="33"/>
      <c r="O248" s="33"/>
      <c r="P248" s="33"/>
      <c r="Q248" s="33"/>
      <c r="R248" s="33"/>
      <c r="S248" s="33"/>
      <c r="T248" s="33"/>
      <c r="U248" s="33"/>
      <c r="V248" s="33"/>
      <c r="W248" s="33"/>
      <c r="X248" s="33"/>
      <c r="Y248" s="33"/>
      <c r="Z248" s="33"/>
      <c r="AA248" s="33"/>
      <c r="AB248" s="33"/>
      <c r="AC248" s="33"/>
      <c r="AD248" s="33"/>
      <c r="AE248" s="33"/>
    </row>
    <row r="249">
      <c r="A249" s="33"/>
      <c r="B249" s="27"/>
      <c r="C249" s="27"/>
      <c r="D249" s="28"/>
      <c r="E249" s="27"/>
      <c r="F249" s="28"/>
      <c r="G249" s="27"/>
      <c r="H249" s="28"/>
      <c r="I249" s="27"/>
      <c r="J249" s="28"/>
      <c r="K249" s="27"/>
      <c r="L249" s="580"/>
      <c r="M249" s="33"/>
      <c r="N249" s="33"/>
      <c r="O249" s="33"/>
      <c r="P249" s="33"/>
      <c r="Q249" s="33"/>
      <c r="R249" s="33"/>
      <c r="S249" s="33"/>
      <c r="T249" s="33"/>
      <c r="U249" s="33"/>
      <c r="V249" s="33"/>
      <c r="W249" s="33"/>
      <c r="X249" s="33"/>
      <c r="Y249" s="33"/>
      <c r="Z249" s="33"/>
      <c r="AA249" s="33"/>
      <c r="AB249" s="33"/>
      <c r="AC249" s="33"/>
      <c r="AD249" s="33"/>
      <c r="AE249" s="33"/>
    </row>
    <row r="250">
      <c r="A250" s="33"/>
      <c r="B250" s="27"/>
      <c r="C250" s="27"/>
      <c r="D250" s="28"/>
      <c r="E250" s="27"/>
      <c r="F250" s="28"/>
      <c r="G250" s="27"/>
      <c r="H250" s="28"/>
      <c r="I250" s="27"/>
      <c r="J250" s="28"/>
      <c r="K250" s="27"/>
      <c r="L250" s="580"/>
      <c r="M250" s="33"/>
      <c r="N250" s="33"/>
      <c r="O250" s="33"/>
      <c r="P250" s="33"/>
      <c r="Q250" s="33"/>
      <c r="R250" s="33"/>
      <c r="S250" s="33"/>
      <c r="T250" s="33"/>
      <c r="U250" s="33"/>
      <c r="V250" s="33"/>
      <c r="W250" s="33"/>
      <c r="X250" s="33"/>
      <c r="Y250" s="33"/>
      <c r="Z250" s="33"/>
      <c r="AA250" s="33"/>
      <c r="AB250" s="33"/>
      <c r="AC250" s="33"/>
      <c r="AD250" s="33"/>
      <c r="AE250" s="33"/>
    </row>
    <row r="251">
      <c r="A251" s="33"/>
      <c r="B251" s="27"/>
      <c r="C251" s="27"/>
      <c r="D251" s="28"/>
      <c r="E251" s="27"/>
      <c r="F251" s="28"/>
      <c r="G251" s="27"/>
      <c r="H251" s="28"/>
      <c r="I251" s="27"/>
      <c r="J251" s="28"/>
      <c r="K251" s="27"/>
      <c r="L251" s="580"/>
      <c r="M251" s="33"/>
      <c r="N251" s="33"/>
      <c r="O251" s="33"/>
      <c r="P251" s="33"/>
      <c r="Q251" s="33"/>
      <c r="R251" s="33"/>
      <c r="S251" s="33"/>
      <c r="T251" s="33"/>
      <c r="U251" s="33"/>
      <c r="V251" s="33"/>
      <c r="W251" s="33"/>
      <c r="X251" s="33"/>
      <c r="Y251" s="33"/>
      <c r="Z251" s="33"/>
      <c r="AA251" s="33"/>
      <c r="AB251" s="33"/>
      <c r="AC251" s="33"/>
      <c r="AD251" s="33"/>
      <c r="AE251" s="33"/>
    </row>
    <row r="252">
      <c r="A252" s="33"/>
      <c r="B252" s="27"/>
      <c r="C252" s="27"/>
      <c r="D252" s="28"/>
      <c r="E252" s="27"/>
      <c r="F252" s="28"/>
      <c r="G252" s="27"/>
      <c r="H252" s="28"/>
      <c r="I252" s="27"/>
      <c r="J252" s="28"/>
      <c r="K252" s="27"/>
      <c r="L252" s="580"/>
      <c r="M252" s="33"/>
      <c r="N252" s="33"/>
      <c r="O252" s="33"/>
      <c r="P252" s="33"/>
      <c r="Q252" s="33"/>
      <c r="R252" s="33"/>
      <c r="S252" s="33"/>
      <c r="T252" s="33"/>
      <c r="U252" s="33"/>
      <c r="V252" s="33"/>
      <c r="W252" s="33"/>
      <c r="X252" s="33"/>
      <c r="Y252" s="33"/>
      <c r="Z252" s="33"/>
      <c r="AA252" s="33"/>
      <c r="AB252" s="33"/>
      <c r="AC252" s="33"/>
      <c r="AD252" s="33"/>
      <c r="AE252" s="33"/>
    </row>
    <row r="253">
      <c r="A253" s="33"/>
      <c r="B253" s="27"/>
      <c r="C253" s="27"/>
      <c r="D253" s="28"/>
      <c r="E253" s="27"/>
      <c r="F253" s="28"/>
      <c r="G253" s="27"/>
      <c r="H253" s="28"/>
      <c r="I253" s="27"/>
      <c r="J253" s="28"/>
      <c r="K253" s="27"/>
      <c r="L253" s="580"/>
      <c r="M253" s="33"/>
      <c r="N253" s="33"/>
      <c r="O253" s="33"/>
      <c r="P253" s="33"/>
      <c r="Q253" s="33"/>
      <c r="R253" s="33"/>
      <c r="S253" s="33"/>
      <c r="T253" s="33"/>
      <c r="U253" s="33"/>
      <c r="V253" s="33"/>
      <c r="W253" s="33"/>
      <c r="X253" s="33"/>
      <c r="Y253" s="33"/>
      <c r="Z253" s="33"/>
      <c r="AA253" s="33"/>
      <c r="AB253" s="33"/>
      <c r="AC253" s="33"/>
      <c r="AD253" s="33"/>
      <c r="AE253" s="33"/>
    </row>
    <row r="254">
      <c r="A254" s="33"/>
      <c r="B254" s="27"/>
      <c r="C254" s="27"/>
      <c r="D254" s="28"/>
      <c r="E254" s="27"/>
      <c r="F254" s="28"/>
      <c r="G254" s="27"/>
      <c r="H254" s="28"/>
      <c r="I254" s="27"/>
      <c r="J254" s="28"/>
      <c r="K254" s="27"/>
      <c r="L254" s="580"/>
      <c r="M254" s="33"/>
      <c r="N254" s="33"/>
      <c r="O254" s="33"/>
      <c r="P254" s="33"/>
      <c r="Q254" s="33"/>
      <c r="R254" s="33"/>
      <c r="S254" s="33"/>
      <c r="T254" s="33"/>
      <c r="U254" s="33"/>
      <c r="V254" s="33"/>
      <c r="W254" s="33"/>
      <c r="X254" s="33"/>
      <c r="Y254" s="33"/>
      <c r="Z254" s="33"/>
      <c r="AA254" s="33"/>
      <c r="AB254" s="33"/>
      <c r="AC254" s="33"/>
      <c r="AD254" s="33"/>
      <c r="AE254" s="33"/>
    </row>
    <row r="255">
      <c r="A255" s="33"/>
      <c r="B255" s="27"/>
      <c r="C255" s="27"/>
      <c r="D255" s="28"/>
      <c r="E255" s="27"/>
      <c r="F255" s="28"/>
      <c r="G255" s="27"/>
      <c r="H255" s="28"/>
      <c r="I255" s="27"/>
      <c r="J255" s="28"/>
      <c r="K255" s="27"/>
      <c r="L255" s="580"/>
      <c r="M255" s="33"/>
      <c r="N255" s="33"/>
      <c r="O255" s="33"/>
      <c r="P255" s="33"/>
      <c r="Q255" s="33"/>
      <c r="R255" s="33"/>
      <c r="S255" s="33"/>
      <c r="T255" s="33"/>
      <c r="U255" s="33"/>
      <c r="V255" s="33"/>
      <c r="W255" s="33"/>
      <c r="X255" s="33"/>
      <c r="Y255" s="33"/>
      <c r="Z255" s="33"/>
      <c r="AA255" s="33"/>
      <c r="AB255" s="33"/>
      <c r="AC255" s="33"/>
      <c r="AD255" s="33"/>
      <c r="AE255" s="33"/>
    </row>
    <row r="256">
      <c r="A256" s="33"/>
      <c r="B256" s="27"/>
      <c r="C256" s="27"/>
      <c r="D256" s="28"/>
      <c r="E256" s="27"/>
      <c r="F256" s="28"/>
      <c r="G256" s="27"/>
      <c r="H256" s="28"/>
      <c r="I256" s="27"/>
      <c r="J256" s="28"/>
      <c r="K256" s="27"/>
      <c r="L256" s="580"/>
      <c r="M256" s="33"/>
      <c r="N256" s="33"/>
      <c r="O256" s="33"/>
      <c r="P256" s="33"/>
      <c r="Q256" s="33"/>
      <c r="R256" s="33"/>
      <c r="S256" s="33"/>
      <c r="T256" s="33"/>
      <c r="U256" s="33"/>
      <c r="V256" s="33"/>
      <c r="W256" s="33"/>
      <c r="X256" s="33"/>
      <c r="Y256" s="33"/>
      <c r="Z256" s="33"/>
      <c r="AA256" s="33"/>
      <c r="AB256" s="33"/>
      <c r="AC256" s="33"/>
      <c r="AD256" s="33"/>
      <c r="AE256" s="33"/>
    </row>
    <row r="257">
      <c r="A257" s="33"/>
      <c r="B257" s="27"/>
      <c r="C257" s="27"/>
      <c r="D257" s="28"/>
      <c r="E257" s="27"/>
      <c r="F257" s="28"/>
      <c r="G257" s="27"/>
      <c r="H257" s="28"/>
      <c r="I257" s="27"/>
      <c r="J257" s="28"/>
      <c r="K257" s="27"/>
      <c r="L257" s="580"/>
      <c r="M257" s="33"/>
      <c r="N257" s="33"/>
      <c r="O257" s="33"/>
      <c r="P257" s="33"/>
      <c r="Q257" s="33"/>
      <c r="R257" s="33"/>
      <c r="S257" s="33"/>
      <c r="T257" s="33"/>
      <c r="U257" s="33"/>
      <c r="V257" s="33"/>
      <c r="W257" s="33"/>
      <c r="X257" s="33"/>
      <c r="Y257" s="33"/>
      <c r="Z257" s="33"/>
      <c r="AA257" s="33"/>
      <c r="AB257" s="33"/>
      <c r="AC257" s="33"/>
      <c r="AD257" s="33"/>
      <c r="AE257" s="33"/>
    </row>
    <row r="258">
      <c r="A258" s="33"/>
      <c r="B258" s="27"/>
      <c r="C258" s="27"/>
      <c r="D258" s="28"/>
      <c r="E258" s="27"/>
      <c r="F258" s="28"/>
      <c r="G258" s="27"/>
      <c r="H258" s="28"/>
      <c r="I258" s="27"/>
      <c r="J258" s="28"/>
      <c r="K258" s="27"/>
      <c r="L258" s="580"/>
      <c r="M258" s="33"/>
      <c r="N258" s="33"/>
      <c r="O258" s="33"/>
      <c r="P258" s="33"/>
      <c r="Q258" s="33"/>
      <c r="R258" s="33"/>
      <c r="S258" s="33"/>
      <c r="T258" s="33"/>
      <c r="U258" s="33"/>
      <c r="V258" s="33"/>
      <c r="W258" s="33"/>
      <c r="X258" s="33"/>
      <c r="Y258" s="33"/>
      <c r="Z258" s="33"/>
      <c r="AA258" s="33"/>
      <c r="AB258" s="33"/>
      <c r="AC258" s="33"/>
      <c r="AD258" s="33"/>
      <c r="AE258" s="33"/>
    </row>
    <row r="259">
      <c r="A259" s="33"/>
      <c r="B259" s="27"/>
      <c r="C259" s="27"/>
      <c r="D259" s="28"/>
      <c r="E259" s="27"/>
      <c r="F259" s="28"/>
      <c r="G259" s="27"/>
      <c r="H259" s="28"/>
      <c r="I259" s="27"/>
      <c r="J259" s="28"/>
      <c r="K259" s="27"/>
      <c r="L259" s="580"/>
      <c r="M259" s="33"/>
      <c r="N259" s="33"/>
      <c r="O259" s="33"/>
      <c r="P259" s="33"/>
      <c r="Q259" s="33"/>
      <c r="R259" s="33"/>
      <c r="S259" s="33"/>
      <c r="T259" s="33"/>
      <c r="U259" s="33"/>
      <c r="V259" s="33"/>
      <c r="W259" s="33"/>
      <c r="X259" s="33"/>
      <c r="Y259" s="33"/>
      <c r="Z259" s="33"/>
      <c r="AA259" s="33"/>
      <c r="AB259" s="33"/>
      <c r="AC259" s="33"/>
      <c r="AD259" s="33"/>
      <c r="AE259" s="33"/>
    </row>
    <row r="260">
      <c r="A260" s="33"/>
      <c r="B260" s="27"/>
      <c r="C260" s="27"/>
      <c r="D260" s="28"/>
      <c r="E260" s="27"/>
      <c r="F260" s="28"/>
      <c r="G260" s="27"/>
      <c r="H260" s="28"/>
      <c r="I260" s="27"/>
      <c r="J260" s="28"/>
      <c r="K260" s="27"/>
      <c r="L260" s="580"/>
      <c r="M260" s="33"/>
      <c r="N260" s="33"/>
      <c r="O260" s="33"/>
      <c r="P260" s="33"/>
      <c r="Q260" s="33"/>
      <c r="R260" s="33"/>
      <c r="S260" s="33"/>
      <c r="T260" s="33"/>
      <c r="U260" s="33"/>
      <c r="V260" s="33"/>
      <c r="W260" s="33"/>
      <c r="X260" s="33"/>
      <c r="Y260" s="33"/>
      <c r="Z260" s="33"/>
      <c r="AA260" s="33"/>
      <c r="AB260" s="33"/>
      <c r="AC260" s="33"/>
      <c r="AD260" s="33"/>
      <c r="AE260" s="33"/>
    </row>
    <row r="261">
      <c r="A261" s="33"/>
      <c r="B261" s="27"/>
      <c r="C261" s="27"/>
      <c r="D261" s="28"/>
      <c r="E261" s="27"/>
      <c r="F261" s="28"/>
      <c r="G261" s="27"/>
      <c r="H261" s="28"/>
      <c r="I261" s="27"/>
      <c r="J261" s="28"/>
      <c r="K261" s="27"/>
      <c r="L261" s="580"/>
      <c r="M261" s="33"/>
      <c r="N261" s="33"/>
      <c r="O261" s="33"/>
      <c r="P261" s="33"/>
      <c r="Q261" s="33"/>
      <c r="R261" s="33"/>
      <c r="S261" s="33"/>
      <c r="T261" s="33"/>
      <c r="U261" s="33"/>
      <c r="V261" s="33"/>
      <c r="W261" s="33"/>
      <c r="X261" s="33"/>
      <c r="Y261" s="33"/>
      <c r="Z261" s="33"/>
      <c r="AA261" s="33"/>
      <c r="AB261" s="33"/>
      <c r="AC261" s="33"/>
      <c r="AD261" s="33"/>
      <c r="AE261" s="33"/>
    </row>
    <row r="262">
      <c r="A262" s="33"/>
      <c r="B262" s="27"/>
      <c r="C262" s="27"/>
      <c r="D262" s="28"/>
      <c r="E262" s="27"/>
      <c r="F262" s="28"/>
      <c r="G262" s="27"/>
      <c r="H262" s="28"/>
      <c r="I262" s="27"/>
      <c r="J262" s="28"/>
      <c r="K262" s="27"/>
      <c r="L262" s="580"/>
      <c r="M262" s="33"/>
      <c r="N262" s="33"/>
      <c r="O262" s="33"/>
      <c r="P262" s="33"/>
      <c r="Q262" s="33"/>
      <c r="R262" s="33"/>
      <c r="S262" s="33"/>
      <c r="T262" s="33"/>
      <c r="U262" s="33"/>
      <c r="V262" s="33"/>
      <c r="W262" s="33"/>
      <c r="X262" s="33"/>
      <c r="Y262" s="33"/>
      <c r="Z262" s="33"/>
      <c r="AA262" s="33"/>
      <c r="AB262" s="33"/>
      <c r="AC262" s="33"/>
      <c r="AD262" s="33"/>
      <c r="AE262" s="33"/>
    </row>
    <row r="263">
      <c r="A263" s="33"/>
      <c r="B263" s="27"/>
      <c r="C263" s="27"/>
      <c r="D263" s="28"/>
      <c r="E263" s="27"/>
      <c r="F263" s="28"/>
      <c r="G263" s="27"/>
      <c r="H263" s="28"/>
      <c r="I263" s="27"/>
      <c r="J263" s="28"/>
      <c r="K263" s="27"/>
      <c r="L263" s="580"/>
      <c r="M263" s="33"/>
      <c r="N263" s="33"/>
      <c r="O263" s="33"/>
      <c r="P263" s="33"/>
      <c r="Q263" s="33"/>
      <c r="R263" s="33"/>
      <c r="S263" s="33"/>
      <c r="T263" s="33"/>
      <c r="U263" s="33"/>
      <c r="V263" s="33"/>
      <c r="W263" s="33"/>
      <c r="X263" s="33"/>
      <c r="Y263" s="33"/>
      <c r="Z263" s="33"/>
      <c r="AA263" s="33"/>
      <c r="AB263" s="33"/>
      <c r="AC263" s="33"/>
      <c r="AD263" s="33"/>
      <c r="AE263" s="33"/>
    </row>
    <row r="264">
      <c r="A264" s="33"/>
      <c r="B264" s="27"/>
      <c r="C264" s="27"/>
      <c r="D264" s="28"/>
      <c r="E264" s="27"/>
      <c r="F264" s="28"/>
      <c r="G264" s="27"/>
      <c r="H264" s="28"/>
      <c r="I264" s="27"/>
      <c r="J264" s="28"/>
      <c r="K264" s="27"/>
      <c r="L264" s="580"/>
      <c r="M264" s="33"/>
      <c r="N264" s="33"/>
      <c r="O264" s="33"/>
      <c r="P264" s="33"/>
      <c r="Q264" s="33"/>
      <c r="R264" s="33"/>
      <c r="S264" s="33"/>
      <c r="T264" s="33"/>
      <c r="U264" s="33"/>
      <c r="V264" s="33"/>
      <c r="W264" s="33"/>
      <c r="X264" s="33"/>
      <c r="Y264" s="33"/>
      <c r="Z264" s="33"/>
      <c r="AA264" s="33"/>
      <c r="AB264" s="33"/>
      <c r="AC264" s="33"/>
      <c r="AD264" s="33"/>
      <c r="AE264" s="33"/>
    </row>
    <row r="265">
      <c r="A265" s="33"/>
      <c r="B265" s="27"/>
      <c r="C265" s="27"/>
      <c r="D265" s="28"/>
      <c r="E265" s="27"/>
      <c r="F265" s="28"/>
      <c r="G265" s="27"/>
      <c r="H265" s="28"/>
      <c r="I265" s="27"/>
      <c r="J265" s="28"/>
      <c r="K265" s="27"/>
      <c r="L265" s="580"/>
      <c r="M265" s="33"/>
      <c r="N265" s="33"/>
      <c r="O265" s="33"/>
      <c r="P265" s="33"/>
      <c r="Q265" s="33"/>
      <c r="R265" s="33"/>
      <c r="S265" s="33"/>
      <c r="T265" s="33"/>
      <c r="U265" s="33"/>
      <c r="V265" s="33"/>
      <c r="W265" s="33"/>
      <c r="X265" s="33"/>
      <c r="Y265" s="33"/>
      <c r="Z265" s="33"/>
      <c r="AA265" s="33"/>
      <c r="AB265" s="33"/>
      <c r="AC265" s="33"/>
      <c r="AD265" s="33"/>
      <c r="AE265" s="33"/>
    </row>
    <row r="266">
      <c r="A266" s="33"/>
      <c r="B266" s="27"/>
      <c r="C266" s="27"/>
      <c r="D266" s="28"/>
      <c r="E266" s="27"/>
      <c r="F266" s="28"/>
      <c r="G266" s="27"/>
      <c r="H266" s="28"/>
      <c r="I266" s="27"/>
      <c r="J266" s="28"/>
      <c r="K266" s="27"/>
      <c r="L266" s="580"/>
      <c r="M266" s="33"/>
      <c r="N266" s="33"/>
      <c r="O266" s="33"/>
      <c r="P266" s="33"/>
      <c r="Q266" s="33"/>
      <c r="R266" s="33"/>
      <c r="S266" s="33"/>
      <c r="T266" s="33"/>
      <c r="U266" s="33"/>
      <c r="V266" s="33"/>
      <c r="W266" s="33"/>
      <c r="X266" s="33"/>
      <c r="Y266" s="33"/>
      <c r="Z266" s="33"/>
      <c r="AA266" s="33"/>
      <c r="AB266" s="33"/>
      <c r="AC266" s="33"/>
      <c r="AD266" s="33"/>
      <c r="AE266" s="33"/>
    </row>
    <row r="267">
      <c r="A267" s="33"/>
      <c r="B267" s="27"/>
      <c r="C267" s="27"/>
      <c r="D267" s="28"/>
      <c r="E267" s="27"/>
      <c r="F267" s="28"/>
      <c r="G267" s="27"/>
      <c r="H267" s="28"/>
      <c r="I267" s="27"/>
      <c r="J267" s="28"/>
      <c r="K267" s="27"/>
      <c r="L267" s="580"/>
      <c r="M267" s="33"/>
      <c r="N267" s="33"/>
      <c r="O267" s="33"/>
      <c r="P267" s="33"/>
      <c r="Q267" s="33"/>
      <c r="R267" s="33"/>
      <c r="S267" s="33"/>
      <c r="T267" s="33"/>
      <c r="U267" s="33"/>
      <c r="V267" s="33"/>
      <c r="W267" s="33"/>
      <c r="X267" s="33"/>
      <c r="Y267" s="33"/>
      <c r="Z267" s="33"/>
      <c r="AA267" s="33"/>
      <c r="AB267" s="33"/>
      <c r="AC267" s="33"/>
      <c r="AD267" s="33"/>
      <c r="AE267" s="33"/>
    </row>
    <row r="268">
      <c r="A268" s="33"/>
      <c r="B268" s="27"/>
      <c r="C268" s="27"/>
      <c r="D268" s="28"/>
      <c r="E268" s="27"/>
      <c r="F268" s="28"/>
      <c r="G268" s="27"/>
      <c r="H268" s="28"/>
      <c r="I268" s="27"/>
      <c r="J268" s="28"/>
      <c r="K268" s="27"/>
      <c r="L268" s="580"/>
      <c r="M268" s="33"/>
      <c r="N268" s="33"/>
      <c r="O268" s="33"/>
      <c r="P268" s="33"/>
      <c r="Q268" s="33"/>
      <c r="R268" s="33"/>
      <c r="S268" s="33"/>
      <c r="T268" s="33"/>
      <c r="U268" s="33"/>
      <c r="V268" s="33"/>
      <c r="W268" s="33"/>
      <c r="X268" s="33"/>
      <c r="Y268" s="33"/>
      <c r="Z268" s="33"/>
      <c r="AA268" s="33"/>
      <c r="AB268" s="33"/>
      <c r="AC268" s="33"/>
      <c r="AD268" s="33"/>
      <c r="AE268" s="33"/>
    </row>
    <row r="269">
      <c r="A269" s="33"/>
      <c r="B269" s="27"/>
      <c r="C269" s="27"/>
      <c r="D269" s="28"/>
      <c r="E269" s="27"/>
      <c r="F269" s="28"/>
      <c r="G269" s="27"/>
      <c r="H269" s="28"/>
      <c r="I269" s="27"/>
      <c r="J269" s="28"/>
      <c r="K269" s="27"/>
      <c r="L269" s="580"/>
      <c r="M269" s="33"/>
      <c r="N269" s="33"/>
      <c r="O269" s="33"/>
      <c r="P269" s="33"/>
      <c r="Q269" s="33"/>
      <c r="R269" s="33"/>
      <c r="S269" s="33"/>
      <c r="T269" s="33"/>
      <c r="U269" s="33"/>
      <c r="V269" s="33"/>
      <c r="W269" s="33"/>
      <c r="X269" s="33"/>
      <c r="Y269" s="33"/>
      <c r="Z269" s="33"/>
      <c r="AA269" s="33"/>
      <c r="AB269" s="33"/>
      <c r="AC269" s="33"/>
      <c r="AD269" s="33"/>
      <c r="AE269" s="33"/>
    </row>
    <row r="270">
      <c r="A270" s="33"/>
      <c r="B270" s="27"/>
      <c r="C270" s="27"/>
      <c r="D270" s="28"/>
      <c r="E270" s="27"/>
      <c r="F270" s="28"/>
      <c r="G270" s="27"/>
      <c r="H270" s="28"/>
      <c r="I270" s="27"/>
      <c r="J270" s="28"/>
      <c r="K270" s="27"/>
      <c r="L270" s="580"/>
      <c r="M270" s="33"/>
      <c r="N270" s="33"/>
      <c r="O270" s="33"/>
      <c r="P270" s="33"/>
      <c r="Q270" s="33"/>
      <c r="R270" s="33"/>
      <c r="S270" s="33"/>
      <c r="T270" s="33"/>
      <c r="U270" s="33"/>
      <c r="V270" s="33"/>
      <c r="W270" s="33"/>
      <c r="X270" s="33"/>
      <c r="Y270" s="33"/>
      <c r="Z270" s="33"/>
      <c r="AA270" s="33"/>
      <c r="AB270" s="33"/>
      <c r="AC270" s="33"/>
      <c r="AD270" s="33"/>
      <c r="AE270" s="33"/>
    </row>
    <row r="271">
      <c r="A271" s="33"/>
      <c r="B271" s="27"/>
      <c r="C271" s="27"/>
      <c r="D271" s="28"/>
      <c r="E271" s="27"/>
      <c r="F271" s="28"/>
      <c r="G271" s="27"/>
      <c r="H271" s="28"/>
      <c r="I271" s="27"/>
      <c r="J271" s="28"/>
      <c r="K271" s="27"/>
      <c r="L271" s="580"/>
      <c r="M271" s="33"/>
      <c r="N271" s="33"/>
      <c r="O271" s="33"/>
      <c r="P271" s="33"/>
      <c r="Q271" s="33"/>
      <c r="R271" s="33"/>
      <c r="S271" s="33"/>
      <c r="T271" s="33"/>
      <c r="U271" s="33"/>
      <c r="V271" s="33"/>
      <c r="W271" s="33"/>
      <c r="X271" s="33"/>
      <c r="Y271" s="33"/>
      <c r="Z271" s="33"/>
      <c r="AA271" s="33"/>
      <c r="AB271" s="33"/>
      <c r="AC271" s="33"/>
      <c r="AD271" s="33"/>
      <c r="AE271" s="33"/>
    </row>
    <row r="272">
      <c r="A272" s="33"/>
      <c r="B272" s="27"/>
      <c r="C272" s="27"/>
      <c r="D272" s="28"/>
      <c r="E272" s="27"/>
      <c r="F272" s="28"/>
      <c r="G272" s="27"/>
      <c r="H272" s="28"/>
      <c r="I272" s="27"/>
      <c r="J272" s="28"/>
      <c r="K272" s="27"/>
      <c r="L272" s="580"/>
      <c r="M272" s="33"/>
      <c r="N272" s="33"/>
      <c r="O272" s="33"/>
      <c r="P272" s="33"/>
      <c r="Q272" s="33"/>
      <c r="R272" s="33"/>
      <c r="S272" s="33"/>
      <c r="T272" s="33"/>
      <c r="U272" s="33"/>
      <c r="V272" s="33"/>
      <c r="W272" s="33"/>
      <c r="X272" s="33"/>
      <c r="Y272" s="33"/>
      <c r="Z272" s="33"/>
      <c r="AA272" s="33"/>
      <c r="AB272" s="33"/>
      <c r="AC272" s="33"/>
      <c r="AD272" s="33"/>
      <c r="AE272" s="33"/>
    </row>
    <row r="273">
      <c r="A273" s="33"/>
      <c r="B273" s="27"/>
      <c r="C273" s="27"/>
      <c r="D273" s="28"/>
      <c r="E273" s="27"/>
      <c r="F273" s="28"/>
      <c r="G273" s="27"/>
      <c r="H273" s="28"/>
      <c r="I273" s="27"/>
      <c r="J273" s="28"/>
      <c r="K273" s="27"/>
      <c r="L273" s="580"/>
      <c r="M273" s="33"/>
      <c r="N273" s="33"/>
      <c r="O273" s="33"/>
      <c r="P273" s="33"/>
      <c r="Q273" s="33"/>
      <c r="R273" s="33"/>
      <c r="S273" s="33"/>
      <c r="T273" s="33"/>
      <c r="U273" s="33"/>
      <c r="V273" s="33"/>
      <c r="W273" s="33"/>
      <c r="X273" s="33"/>
      <c r="Y273" s="33"/>
      <c r="Z273" s="33"/>
      <c r="AA273" s="33"/>
      <c r="AB273" s="33"/>
      <c r="AC273" s="33"/>
      <c r="AD273" s="33"/>
      <c r="AE273" s="33"/>
    </row>
    <row r="274">
      <c r="A274" s="33"/>
      <c r="B274" s="27"/>
      <c r="C274" s="27"/>
      <c r="D274" s="28"/>
      <c r="E274" s="27"/>
      <c r="F274" s="28"/>
      <c r="G274" s="27"/>
      <c r="H274" s="28"/>
      <c r="I274" s="27"/>
      <c r="J274" s="28"/>
      <c r="K274" s="27"/>
      <c r="L274" s="580"/>
      <c r="M274" s="33"/>
      <c r="N274" s="33"/>
      <c r="O274" s="33"/>
      <c r="P274" s="33"/>
      <c r="Q274" s="33"/>
      <c r="R274" s="33"/>
      <c r="S274" s="33"/>
      <c r="T274" s="33"/>
      <c r="U274" s="33"/>
      <c r="V274" s="33"/>
      <c r="W274" s="33"/>
      <c r="X274" s="33"/>
      <c r="Y274" s="33"/>
      <c r="Z274" s="33"/>
      <c r="AA274" s="33"/>
      <c r="AB274" s="33"/>
      <c r="AC274" s="33"/>
      <c r="AD274" s="33"/>
      <c r="AE274" s="33"/>
    </row>
    <row r="275">
      <c r="A275" s="33"/>
      <c r="B275" s="27"/>
      <c r="C275" s="27"/>
      <c r="D275" s="28"/>
      <c r="E275" s="27"/>
      <c r="F275" s="28"/>
      <c r="G275" s="27"/>
      <c r="H275" s="28"/>
      <c r="I275" s="27"/>
      <c r="J275" s="28"/>
      <c r="K275" s="27"/>
      <c r="L275" s="580"/>
      <c r="M275" s="33"/>
      <c r="N275" s="33"/>
      <c r="O275" s="33"/>
      <c r="P275" s="33"/>
      <c r="Q275" s="33"/>
      <c r="R275" s="33"/>
      <c r="S275" s="33"/>
      <c r="T275" s="33"/>
      <c r="U275" s="33"/>
      <c r="V275" s="33"/>
      <c r="W275" s="33"/>
      <c r="X275" s="33"/>
      <c r="Y275" s="33"/>
      <c r="Z275" s="33"/>
      <c r="AA275" s="33"/>
      <c r="AB275" s="33"/>
      <c r="AC275" s="33"/>
      <c r="AD275" s="33"/>
      <c r="AE275" s="33"/>
    </row>
    <row r="276">
      <c r="A276" s="33"/>
      <c r="B276" s="27"/>
      <c r="C276" s="27"/>
      <c r="D276" s="28"/>
      <c r="E276" s="27"/>
      <c r="F276" s="28"/>
      <c r="G276" s="27"/>
      <c r="H276" s="28"/>
      <c r="I276" s="27"/>
      <c r="J276" s="28"/>
      <c r="K276" s="27"/>
      <c r="L276" s="580"/>
      <c r="M276" s="33"/>
      <c r="N276" s="33"/>
      <c r="O276" s="33"/>
      <c r="P276" s="33"/>
      <c r="Q276" s="33"/>
      <c r="R276" s="33"/>
      <c r="S276" s="33"/>
      <c r="T276" s="33"/>
      <c r="U276" s="33"/>
      <c r="V276" s="33"/>
      <c r="W276" s="33"/>
      <c r="X276" s="33"/>
      <c r="Y276" s="33"/>
      <c r="Z276" s="33"/>
      <c r="AA276" s="33"/>
      <c r="AB276" s="33"/>
      <c r="AC276" s="33"/>
      <c r="AD276" s="33"/>
      <c r="AE276" s="33"/>
    </row>
    <row r="277">
      <c r="A277" s="33"/>
      <c r="B277" s="27"/>
      <c r="C277" s="27"/>
      <c r="D277" s="28"/>
      <c r="E277" s="27"/>
      <c r="F277" s="28"/>
      <c r="G277" s="27"/>
      <c r="H277" s="28"/>
      <c r="I277" s="27"/>
      <c r="J277" s="28"/>
      <c r="K277" s="27"/>
      <c r="L277" s="580"/>
      <c r="M277" s="33"/>
      <c r="N277" s="33"/>
      <c r="O277" s="33"/>
      <c r="P277" s="33"/>
      <c r="Q277" s="33"/>
      <c r="R277" s="33"/>
      <c r="S277" s="33"/>
      <c r="T277" s="33"/>
      <c r="U277" s="33"/>
      <c r="V277" s="33"/>
      <c r="W277" s="33"/>
      <c r="X277" s="33"/>
      <c r="Y277" s="33"/>
      <c r="Z277" s="33"/>
      <c r="AA277" s="33"/>
      <c r="AB277" s="33"/>
      <c r="AC277" s="33"/>
      <c r="AD277" s="33"/>
      <c r="AE277" s="33"/>
    </row>
    <row r="278">
      <c r="A278" s="33"/>
      <c r="B278" s="27"/>
      <c r="C278" s="27"/>
      <c r="D278" s="28"/>
      <c r="E278" s="27"/>
      <c r="F278" s="28"/>
      <c r="G278" s="27"/>
      <c r="H278" s="28"/>
      <c r="I278" s="27"/>
      <c r="J278" s="28"/>
      <c r="K278" s="27"/>
      <c r="L278" s="580"/>
      <c r="M278" s="33"/>
      <c r="N278" s="33"/>
      <c r="O278" s="33"/>
      <c r="P278" s="33"/>
      <c r="Q278" s="33"/>
      <c r="R278" s="33"/>
      <c r="S278" s="33"/>
      <c r="T278" s="33"/>
      <c r="U278" s="33"/>
      <c r="V278" s="33"/>
      <c r="W278" s="33"/>
      <c r="X278" s="33"/>
      <c r="Y278" s="33"/>
      <c r="Z278" s="33"/>
      <c r="AA278" s="33"/>
      <c r="AB278" s="33"/>
      <c r="AC278" s="33"/>
      <c r="AD278" s="33"/>
      <c r="AE278" s="33"/>
    </row>
    <row r="279">
      <c r="A279" s="33"/>
      <c r="B279" s="27"/>
      <c r="C279" s="27"/>
      <c r="D279" s="28"/>
      <c r="E279" s="27"/>
      <c r="F279" s="28"/>
      <c r="G279" s="27"/>
      <c r="H279" s="28"/>
      <c r="I279" s="27"/>
      <c r="J279" s="28"/>
      <c r="K279" s="27"/>
      <c r="L279" s="580"/>
      <c r="M279" s="33"/>
      <c r="N279" s="33"/>
      <c r="O279" s="33"/>
      <c r="P279" s="33"/>
      <c r="Q279" s="33"/>
      <c r="R279" s="33"/>
      <c r="S279" s="33"/>
      <c r="T279" s="33"/>
      <c r="U279" s="33"/>
      <c r="V279" s="33"/>
      <c r="W279" s="33"/>
      <c r="X279" s="33"/>
      <c r="Y279" s="33"/>
      <c r="Z279" s="33"/>
      <c r="AA279" s="33"/>
      <c r="AB279" s="33"/>
      <c r="AC279" s="33"/>
      <c r="AD279" s="33"/>
      <c r="AE279" s="33"/>
    </row>
    <row r="280">
      <c r="A280" s="33"/>
      <c r="B280" s="27"/>
      <c r="C280" s="27"/>
      <c r="D280" s="28"/>
      <c r="E280" s="27"/>
      <c r="F280" s="28"/>
      <c r="G280" s="27"/>
      <c r="H280" s="28"/>
      <c r="I280" s="27"/>
      <c r="J280" s="28"/>
      <c r="K280" s="27"/>
      <c r="L280" s="580"/>
      <c r="M280" s="33"/>
      <c r="N280" s="33"/>
      <c r="O280" s="33"/>
      <c r="P280" s="33"/>
      <c r="Q280" s="33"/>
      <c r="R280" s="33"/>
      <c r="S280" s="33"/>
      <c r="T280" s="33"/>
      <c r="U280" s="33"/>
      <c r="V280" s="33"/>
      <c r="W280" s="33"/>
      <c r="X280" s="33"/>
      <c r="Y280" s="33"/>
      <c r="Z280" s="33"/>
      <c r="AA280" s="33"/>
      <c r="AB280" s="33"/>
      <c r="AC280" s="33"/>
      <c r="AD280" s="33"/>
      <c r="AE280" s="33"/>
    </row>
    <row r="281">
      <c r="A281" s="33"/>
      <c r="B281" s="27"/>
      <c r="C281" s="27"/>
      <c r="D281" s="28"/>
      <c r="E281" s="27"/>
      <c r="F281" s="28"/>
      <c r="G281" s="27"/>
      <c r="H281" s="28"/>
      <c r="I281" s="27"/>
      <c r="J281" s="28"/>
      <c r="K281" s="27"/>
      <c r="L281" s="580"/>
      <c r="M281" s="33"/>
      <c r="N281" s="33"/>
      <c r="O281" s="33"/>
      <c r="P281" s="33"/>
      <c r="Q281" s="33"/>
      <c r="R281" s="33"/>
      <c r="S281" s="33"/>
      <c r="T281" s="33"/>
      <c r="U281" s="33"/>
      <c r="V281" s="33"/>
      <c r="W281" s="33"/>
      <c r="X281" s="33"/>
      <c r="Y281" s="33"/>
      <c r="Z281" s="33"/>
      <c r="AA281" s="33"/>
      <c r="AB281" s="33"/>
      <c r="AC281" s="33"/>
      <c r="AD281" s="33"/>
      <c r="AE281" s="33"/>
    </row>
    <row r="282">
      <c r="A282" s="33"/>
      <c r="B282" s="27"/>
      <c r="C282" s="27"/>
      <c r="D282" s="28"/>
      <c r="E282" s="27"/>
      <c r="F282" s="28"/>
      <c r="G282" s="27"/>
      <c r="H282" s="28"/>
      <c r="I282" s="27"/>
      <c r="J282" s="28"/>
      <c r="K282" s="27"/>
      <c r="L282" s="580"/>
      <c r="M282" s="33"/>
      <c r="N282" s="33"/>
      <c r="O282" s="33"/>
      <c r="P282" s="33"/>
      <c r="Q282" s="33"/>
      <c r="R282" s="33"/>
      <c r="S282" s="33"/>
      <c r="T282" s="33"/>
      <c r="U282" s="33"/>
      <c r="V282" s="33"/>
      <c r="W282" s="33"/>
      <c r="X282" s="33"/>
      <c r="Y282" s="33"/>
      <c r="Z282" s="33"/>
      <c r="AA282" s="33"/>
      <c r="AB282" s="33"/>
      <c r="AC282" s="33"/>
      <c r="AD282" s="33"/>
      <c r="AE282" s="33"/>
    </row>
    <row r="283">
      <c r="A283" s="33"/>
      <c r="B283" s="27"/>
      <c r="C283" s="27"/>
      <c r="D283" s="28"/>
      <c r="E283" s="27"/>
      <c r="F283" s="28"/>
      <c r="G283" s="27"/>
      <c r="H283" s="28"/>
      <c r="I283" s="27"/>
      <c r="J283" s="28"/>
      <c r="K283" s="27"/>
      <c r="L283" s="580"/>
      <c r="M283" s="33"/>
      <c r="N283" s="33"/>
      <c r="O283" s="33"/>
      <c r="P283" s="33"/>
      <c r="Q283" s="33"/>
      <c r="R283" s="33"/>
      <c r="S283" s="33"/>
      <c r="T283" s="33"/>
      <c r="U283" s="33"/>
      <c r="V283" s="33"/>
      <c r="W283" s="33"/>
      <c r="X283" s="33"/>
      <c r="Y283" s="33"/>
      <c r="Z283" s="33"/>
      <c r="AA283" s="33"/>
      <c r="AB283" s="33"/>
      <c r="AC283" s="33"/>
      <c r="AD283" s="33"/>
      <c r="AE283" s="33"/>
    </row>
    <row r="284">
      <c r="A284" s="33"/>
      <c r="B284" s="27"/>
      <c r="C284" s="27"/>
      <c r="D284" s="28"/>
      <c r="E284" s="27"/>
      <c r="F284" s="28"/>
      <c r="G284" s="27"/>
      <c r="H284" s="28"/>
      <c r="I284" s="27"/>
      <c r="J284" s="28"/>
      <c r="K284" s="27"/>
      <c r="L284" s="580"/>
      <c r="M284" s="33"/>
      <c r="N284" s="33"/>
      <c r="O284" s="33"/>
      <c r="P284" s="33"/>
      <c r="Q284" s="33"/>
      <c r="R284" s="33"/>
      <c r="S284" s="33"/>
      <c r="T284" s="33"/>
      <c r="U284" s="33"/>
      <c r="V284" s="33"/>
      <c r="W284" s="33"/>
      <c r="X284" s="33"/>
      <c r="Y284" s="33"/>
      <c r="Z284" s="33"/>
      <c r="AA284" s="33"/>
      <c r="AB284" s="33"/>
      <c r="AC284" s="33"/>
      <c r="AD284" s="33"/>
      <c r="AE284" s="33"/>
    </row>
    <row r="285">
      <c r="A285" s="33"/>
      <c r="B285" s="27"/>
      <c r="C285" s="27"/>
      <c r="D285" s="28"/>
      <c r="E285" s="27"/>
      <c r="F285" s="28"/>
      <c r="G285" s="27"/>
      <c r="H285" s="28"/>
      <c r="I285" s="27"/>
      <c r="J285" s="28"/>
      <c r="K285" s="27"/>
      <c r="L285" s="580"/>
      <c r="M285" s="33"/>
      <c r="N285" s="33"/>
      <c r="O285" s="33"/>
      <c r="P285" s="33"/>
      <c r="Q285" s="33"/>
      <c r="R285" s="33"/>
      <c r="S285" s="33"/>
      <c r="T285" s="33"/>
      <c r="U285" s="33"/>
      <c r="V285" s="33"/>
      <c r="W285" s="33"/>
      <c r="X285" s="33"/>
      <c r="Y285" s="33"/>
      <c r="Z285" s="33"/>
      <c r="AA285" s="33"/>
      <c r="AB285" s="33"/>
      <c r="AC285" s="33"/>
      <c r="AD285" s="33"/>
      <c r="AE285" s="33"/>
    </row>
    <row r="286">
      <c r="A286" s="33"/>
      <c r="B286" s="27"/>
      <c r="C286" s="27"/>
      <c r="D286" s="28"/>
      <c r="E286" s="27"/>
      <c r="F286" s="28"/>
      <c r="G286" s="27"/>
      <c r="H286" s="28"/>
      <c r="I286" s="27"/>
      <c r="J286" s="28"/>
      <c r="K286" s="27"/>
      <c r="L286" s="580"/>
      <c r="M286" s="33"/>
      <c r="N286" s="33"/>
      <c r="O286" s="33"/>
      <c r="P286" s="33"/>
      <c r="Q286" s="33"/>
      <c r="R286" s="33"/>
      <c r="S286" s="33"/>
      <c r="T286" s="33"/>
      <c r="U286" s="33"/>
      <c r="V286" s="33"/>
      <c r="W286" s="33"/>
      <c r="X286" s="33"/>
      <c r="Y286" s="33"/>
      <c r="Z286" s="33"/>
      <c r="AA286" s="33"/>
      <c r="AB286" s="33"/>
      <c r="AC286" s="33"/>
      <c r="AD286" s="33"/>
      <c r="AE286" s="33"/>
    </row>
    <row r="287">
      <c r="A287" s="33"/>
      <c r="B287" s="27"/>
      <c r="C287" s="27"/>
      <c r="D287" s="28"/>
      <c r="E287" s="27"/>
      <c r="F287" s="28"/>
      <c r="G287" s="27"/>
      <c r="H287" s="28"/>
      <c r="I287" s="27"/>
      <c r="J287" s="28"/>
      <c r="K287" s="27"/>
      <c r="L287" s="580"/>
      <c r="M287" s="33"/>
      <c r="N287" s="33"/>
      <c r="O287" s="33"/>
      <c r="P287" s="33"/>
      <c r="Q287" s="33"/>
      <c r="R287" s="33"/>
      <c r="S287" s="33"/>
      <c r="T287" s="33"/>
      <c r="U287" s="33"/>
      <c r="V287" s="33"/>
      <c r="W287" s="33"/>
      <c r="X287" s="33"/>
      <c r="Y287" s="33"/>
      <c r="Z287" s="33"/>
      <c r="AA287" s="33"/>
      <c r="AB287" s="33"/>
      <c r="AC287" s="33"/>
      <c r="AD287" s="33"/>
      <c r="AE287" s="33"/>
    </row>
    <row r="288">
      <c r="A288" s="33"/>
      <c r="B288" s="27"/>
      <c r="C288" s="27"/>
      <c r="D288" s="28"/>
      <c r="E288" s="27"/>
      <c r="F288" s="28"/>
      <c r="G288" s="27"/>
      <c r="H288" s="28"/>
      <c r="I288" s="27"/>
      <c r="J288" s="28"/>
      <c r="K288" s="27"/>
      <c r="L288" s="580"/>
      <c r="M288" s="33"/>
      <c r="N288" s="33"/>
      <c r="O288" s="33"/>
      <c r="P288" s="33"/>
      <c r="Q288" s="33"/>
      <c r="R288" s="33"/>
      <c r="S288" s="33"/>
      <c r="T288" s="33"/>
      <c r="U288" s="33"/>
      <c r="V288" s="33"/>
      <c r="W288" s="33"/>
      <c r="X288" s="33"/>
      <c r="Y288" s="33"/>
      <c r="Z288" s="33"/>
      <c r="AA288" s="33"/>
      <c r="AB288" s="33"/>
      <c r="AC288" s="33"/>
      <c r="AD288" s="33"/>
      <c r="AE288" s="33"/>
    </row>
    <row r="289">
      <c r="A289" s="33"/>
      <c r="B289" s="27"/>
      <c r="C289" s="27"/>
      <c r="D289" s="28"/>
      <c r="E289" s="27"/>
      <c r="F289" s="28"/>
      <c r="G289" s="27"/>
      <c r="H289" s="28"/>
      <c r="I289" s="27"/>
      <c r="J289" s="28"/>
      <c r="K289" s="27"/>
      <c r="L289" s="580"/>
      <c r="M289" s="33"/>
      <c r="N289" s="33"/>
      <c r="O289" s="33"/>
      <c r="P289" s="33"/>
      <c r="Q289" s="33"/>
      <c r="R289" s="33"/>
      <c r="S289" s="33"/>
      <c r="T289" s="33"/>
      <c r="U289" s="33"/>
      <c r="V289" s="33"/>
      <c r="W289" s="33"/>
      <c r="X289" s="33"/>
      <c r="Y289" s="33"/>
      <c r="Z289" s="33"/>
      <c r="AA289" s="33"/>
      <c r="AB289" s="33"/>
      <c r="AC289" s="33"/>
      <c r="AD289" s="33"/>
      <c r="AE289" s="33"/>
    </row>
    <row r="290">
      <c r="A290" s="33"/>
      <c r="B290" s="27"/>
      <c r="C290" s="27"/>
      <c r="D290" s="28"/>
      <c r="E290" s="27"/>
      <c r="F290" s="28"/>
      <c r="G290" s="27"/>
      <c r="H290" s="28"/>
      <c r="I290" s="27"/>
      <c r="J290" s="28"/>
      <c r="K290" s="27"/>
      <c r="L290" s="580"/>
      <c r="M290" s="33"/>
      <c r="N290" s="33"/>
      <c r="O290" s="33"/>
      <c r="P290" s="33"/>
      <c r="Q290" s="33"/>
      <c r="R290" s="33"/>
      <c r="S290" s="33"/>
      <c r="T290" s="33"/>
      <c r="U290" s="33"/>
      <c r="V290" s="33"/>
      <c r="W290" s="33"/>
      <c r="X290" s="33"/>
      <c r="Y290" s="33"/>
      <c r="Z290" s="33"/>
      <c r="AA290" s="33"/>
      <c r="AB290" s="33"/>
      <c r="AC290" s="33"/>
      <c r="AD290" s="33"/>
      <c r="AE290" s="33"/>
    </row>
    <row r="291">
      <c r="A291" s="33"/>
      <c r="B291" s="27"/>
      <c r="C291" s="27"/>
      <c r="D291" s="28"/>
      <c r="E291" s="27"/>
      <c r="F291" s="28"/>
      <c r="G291" s="27"/>
      <c r="H291" s="28"/>
      <c r="I291" s="27"/>
      <c r="J291" s="28"/>
      <c r="K291" s="27"/>
      <c r="L291" s="580"/>
      <c r="M291" s="33"/>
      <c r="N291" s="33"/>
      <c r="O291" s="33"/>
      <c r="P291" s="33"/>
      <c r="Q291" s="33"/>
      <c r="R291" s="33"/>
      <c r="S291" s="33"/>
      <c r="T291" s="33"/>
      <c r="U291" s="33"/>
      <c r="V291" s="33"/>
      <c r="W291" s="33"/>
      <c r="X291" s="33"/>
      <c r="Y291" s="33"/>
      <c r="Z291" s="33"/>
      <c r="AA291" s="33"/>
      <c r="AB291" s="33"/>
      <c r="AC291" s="33"/>
      <c r="AD291" s="33"/>
      <c r="AE291" s="33"/>
    </row>
    <row r="292">
      <c r="A292" s="33"/>
      <c r="B292" s="27"/>
      <c r="C292" s="27"/>
      <c r="D292" s="28"/>
      <c r="E292" s="27"/>
      <c r="F292" s="28"/>
      <c r="G292" s="27"/>
      <c r="H292" s="28"/>
      <c r="I292" s="27"/>
      <c r="J292" s="28"/>
      <c r="K292" s="27"/>
      <c r="L292" s="580"/>
      <c r="M292" s="33"/>
      <c r="N292" s="33"/>
      <c r="O292" s="33"/>
      <c r="P292" s="33"/>
      <c r="Q292" s="33"/>
      <c r="R292" s="33"/>
      <c r="S292" s="33"/>
      <c r="T292" s="33"/>
      <c r="U292" s="33"/>
      <c r="V292" s="33"/>
      <c r="W292" s="33"/>
      <c r="X292" s="33"/>
      <c r="Y292" s="33"/>
      <c r="Z292" s="33"/>
      <c r="AA292" s="33"/>
      <c r="AB292" s="33"/>
      <c r="AC292" s="33"/>
      <c r="AD292" s="33"/>
      <c r="AE292" s="33"/>
    </row>
    <row r="293">
      <c r="A293" s="33"/>
      <c r="B293" s="27"/>
      <c r="C293" s="27"/>
      <c r="D293" s="28"/>
      <c r="E293" s="27"/>
      <c r="F293" s="28"/>
      <c r="G293" s="27"/>
      <c r="H293" s="28"/>
      <c r="I293" s="27"/>
      <c r="J293" s="28"/>
      <c r="K293" s="27"/>
      <c r="L293" s="580"/>
      <c r="M293" s="33"/>
      <c r="N293" s="33"/>
      <c r="O293" s="33"/>
      <c r="P293" s="33"/>
      <c r="Q293" s="33"/>
      <c r="R293" s="33"/>
      <c r="S293" s="33"/>
      <c r="T293" s="33"/>
      <c r="U293" s="33"/>
      <c r="V293" s="33"/>
      <c r="W293" s="33"/>
      <c r="X293" s="33"/>
      <c r="Y293" s="33"/>
      <c r="Z293" s="33"/>
      <c r="AA293" s="33"/>
      <c r="AB293" s="33"/>
      <c r="AC293" s="33"/>
      <c r="AD293" s="33"/>
      <c r="AE293" s="33"/>
    </row>
    <row r="294">
      <c r="A294" s="33"/>
      <c r="B294" s="27"/>
      <c r="C294" s="27"/>
      <c r="D294" s="28"/>
      <c r="E294" s="27"/>
      <c r="F294" s="28"/>
      <c r="G294" s="27"/>
      <c r="H294" s="28"/>
      <c r="I294" s="27"/>
      <c r="J294" s="28"/>
      <c r="K294" s="27"/>
      <c r="L294" s="580"/>
      <c r="M294" s="33"/>
      <c r="N294" s="33"/>
      <c r="O294" s="33"/>
      <c r="P294" s="33"/>
      <c r="Q294" s="33"/>
      <c r="R294" s="33"/>
      <c r="S294" s="33"/>
      <c r="T294" s="33"/>
      <c r="U294" s="33"/>
      <c r="V294" s="33"/>
      <c r="W294" s="33"/>
      <c r="X294" s="33"/>
      <c r="Y294" s="33"/>
      <c r="Z294" s="33"/>
      <c r="AA294" s="33"/>
      <c r="AB294" s="33"/>
      <c r="AC294" s="33"/>
      <c r="AD294" s="33"/>
      <c r="AE294" s="33"/>
    </row>
    <row r="295">
      <c r="A295" s="33"/>
      <c r="B295" s="27"/>
      <c r="C295" s="27"/>
      <c r="D295" s="28"/>
      <c r="E295" s="27"/>
      <c r="F295" s="28"/>
      <c r="G295" s="27"/>
      <c r="H295" s="28"/>
      <c r="I295" s="27"/>
      <c r="J295" s="28"/>
      <c r="K295" s="27"/>
      <c r="L295" s="580"/>
      <c r="M295" s="33"/>
      <c r="N295" s="33"/>
      <c r="O295" s="33"/>
      <c r="P295" s="33"/>
      <c r="Q295" s="33"/>
      <c r="R295" s="33"/>
      <c r="S295" s="33"/>
      <c r="T295" s="33"/>
      <c r="U295" s="33"/>
      <c r="V295" s="33"/>
      <c r="W295" s="33"/>
      <c r="X295" s="33"/>
      <c r="Y295" s="33"/>
      <c r="Z295" s="33"/>
      <c r="AA295" s="33"/>
      <c r="AB295" s="33"/>
      <c r="AC295" s="33"/>
      <c r="AD295" s="33"/>
      <c r="AE295" s="33"/>
    </row>
    <row r="296">
      <c r="A296" s="33"/>
      <c r="B296" s="27"/>
      <c r="C296" s="27"/>
      <c r="D296" s="28"/>
      <c r="E296" s="27"/>
      <c r="F296" s="28"/>
      <c r="G296" s="27"/>
      <c r="H296" s="28"/>
      <c r="I296" s="27"/>
      <c r="J296" s="28"/>
      <c r="K296" s="27"/>
      <c r="L296" s="580"/>
      <c r="M296" s="33"/>
      <c r="N296" s="33"/>
      <c r="O296" s="33"/>
      <c r="P296" s="33"/>
      <c r="Q296" s="33"/>
      <c r="R296" s="33"/>
      <c r="S296" s="33"/>
      <c r="T296" s="33"/>
      <c r="U296" s="33"/>
      <c r="V296" s="33"/>
      <c r="W296" s="33"/>
      <c r="X296" s="33"/>
      <c r="Y296" s="33"/>
      <c r="Z296" s="33"/>
      <c r="AA296" s="33"/>
      <c r="AB296" s="33"/>
      <c r="AC296" s="33"/>
      <c r="AD296" s="33"/>
      <c r="AE296" s="33"/>
    </row>
    <row r="297">
      <c r="A297" s="33"/>
      <c r="B297" s="27"/>
      <c r="C297" s="27"/>
      <c r="D297" s="28"/>
      <c r="E297" s="27"/>
      <c r="F297" s="28"/>
      <c r="G297" s="27"/>
      <c r="H297" s="28"/>
      <c r="I297" s="27"/>
      <c r="J297" s="28"/>
      <c r="K297" s="27"/>
      <c r="L297" s="580"/>
      <c r="M297" s="33"/>
      <c r="N297" s="33"/>
      <c r="O297" s="33"/>
      <c r="P297" s="33"/>
      <c r="Q297" s="33"/>
      <c r="R297" s="33"/>
      <c r="S297" s="33"/>
      <c r="T297" s="33"/>
      <c r="U297" s="33"/>
      <c r="V297" s="33"/>
      <c r="W297" s="33"/>
      <c r="X297" s="33"/>
      <c r="Y297" s="33"/>
      <c r="Z297" s="33"/>
      <c r="AA297" s="33"/>
      <c r="AB297" s="33"/>
      <c r="AC297" s="33"/>
      <c r="AD297" s="33"/>
      <c r="AE297" s="33"/>
    </row>
    <row r="298">
      <c r="A298" s="33"/>
      <c r="B298" s="27"/>
      <c r="C298" s="27"/>
      <c r="D298" s="28"/>
      <c r="E298" s="27"/>
      <c r="F298" s="28"/>
      <c r="G298" s="27"/>
      <c r="H298" s="28"/>
      <c r="I298" s="27"/>
      <c r="J298" s="28"/>
      <c r="K298" s="27"/>
      <c r="L298" s="580"/>
      <c r="M298" s="33"/>
      <c r="N298" s="33"/>
      <c r="O298" s="33"/>
      <c r="P298" s="33"/>
      <c r="Q298" s="33"/>
      <c r="R298" s="33"/>
      <c r="S298" s="33"/>
      <c r="T298" s="33"/>
      <c r="U298" s="33"/>
      <c r="V298" s="33"/>
      <c r="W298" s="33"/>
      <c r="X298" s="33"/>
      <c r="Y298" s="33"/>
      <c r="Z298" s="33"/>
      <c r="AA298" s="33"/>
      <c r="AB298" s="33"/>
      <c r="AC298" s="33"/>
      <c r="AD298" s="33"/>
      <c r="AE298" s="33"/>
    </row>
    <row r="299">
      <c r="A299" s="33"/>
      <c r="B299" s="27"/>
      <c r="C299" s="27"/>
      <c r="D299" s="28"/>
      <c r="E299" s="27"/>
      <c r="F299" s="28"/>
      <c r="G299" s="27"/>
      <c r="H299" s="28"/>
      <c r="I299" s="27"/>
      <c r="J299" s="28"/>
      <c r="K299" s="27"/>
      <c r="L299" s="580"/>
      <c r="M299" s="33"/>
      <c r="N299" s="33"/>
      <c r="O299" s="33"/>
      <c r="P299" s="33"/>
      <c r="Q299" s="33"/>
      <c r="R299" s="33"/>
      <c r="S299" s="33"/>
      <c r="T299" s="33"/>
      <c r="U299" s="33"/>
      <c r="V299" s="33"/>
      <c r="W299" s="33"/>
      <c r="X299" s="33"/>
      <c r="Y299" s="33"/>
      <c r="Z299" s="33"/>
      <c r="AA299" s="33"/>
      <c r="AB299" s="33"/>
      <c r="AC299" s="33"/>
      <c r="AD299" s="33"/>
      <c r="AE299" s="33"/>
    </row>
    <row r="300">
      <c r="A300" s="33"/>
      <c r="B300" s="27"/>
      <c r="C300" s="27"/>
      <c r="D300" s="28"/>
      <c r="E300" s="27"/>
      <c r="F300" s="28"/>
      <c r="G300" s="27"/>
      <c r="H300" s="28"/>
      <c r="I300" s="27"/>
      <c r="J300" s="28"/>
      <c r="K300" s="27"/>
      <c r="L300" s="580"/>
      <c r="M300" s="33"/>
      <c r="N300" s="33"/>
      <c r="O300" s="33"/>
      <c r="P300" s="33"/>
      <c r="Q300" s="33"/>
      <c r="R300" s="33"/>
      <c r="S300" s="33"/>
      <c r="T300" s="33"/>
      <c r="U300" s="33"/>
      <c r="V300" s="33"/>
      <c r="W300" s="33"/>
      <c r="X300" s="33"/>
      <c r="Y300" s="33"/>
      <c r="Z300" s="33"/>
      <c r="AA300" s="33"/>
      <c r="AB300" s="33"/>
      <c r="AC300" s="33"/>
      <c r="AD300" s="33"/>
      <c r="AE300" s="33"/>
    </row>
    <row r="301">
      <c r="A301" s="33"/>
      <c r="B301" s="27"/>
      <c r="C301" s="27"/>
      <c r="D301" s="28"/>
      <c r="E301" s="27"/>
      <c r="F301" s="28"/>
      <c r="G301" s="27"/>
      <c r="H301" s="28"/>
      <c r="I301" s="27"/>
      <c r="J301" s="28"/>
      <c r="K301" s="27"/>
      <c r="L301" s="580"/>
      <c r="M301" s="33"/>
      <c r="N301" s="33"/>
      <c r="O301" s="33"/>
      <c r="P301" s="33"/>
      <c r="Q301" s="33"/>
      <c r="R301" s="33"/>
      <c r="S301" s="33"/>
      <c r="T301" s="33"/>
      <c r="U301" s="33"/>
      <c r="V301" s="33"/>
      <c r="W301" s="33"/>
      <c r="X301" s="33"/>
      <c r="Y301" s="33"/>
      <c r="Z301" s="33"/>
      <c r="AA301" s="33"/>
      <c r="AB301" s="33"/>
      <c r="AC301" s="33"/>
      <c r="AD301" s="33"/>
      <c r="AE301" s="33"/>
    </row>
    <row r="302">
      <c r="A302" s="33"/>
      <c r="B302" s="27"/>
      <c r="C302" s="27"/>
      <c r="D302" s="28"/>
      <c r="E302" s="27"/>
      <c r="F302" s="28"/>
      <c r="G302" s="27"/>
      <c r="H302" s="28"/>
      <c r="I302" s="27"/>
      <c r="J302" s="28"/>
      <c r="K302" s="27"/>
      <c r="L302" s="580"/>
      <c r="M302" s="33"/>
      <c r="N302" s="33"/>
      <c r="O302" s="33"/>
      <c r="P302" s="33"/>
      <c r="Q302" s="33"/>
      <c r="R302" s="33"/>
      <c r="S302" s="33"/>
      <c r="T302" s="33"/>
      <c r="U302" s="33"/>
      <c r="V302" s="33"/>
      <c r="W302" s="33"/>
      <c r="X302" s="33"/>
      <c r="Y302" s="33"/>
      <c r="Z302" s="33"/>
      <c r="AA302" s="33"/>
      <c r="AB302" s="33"/>
      <c r="AC302" s="33"/>
      <c r="AD302" s="33"/>
      <c r="AE302" s="33"/>
    </row>
    <row r="303">
      <c r="A303" s="33"/>
      <c r="B303" s="27"/>
      <c r="C303" s="27"/>
      <c r="D303" s="28"/>
      <c r="E303" s="27"/>
      <c r="F303" s="28"/>
      <c r="G303" s="27"/>
      <c r="H303" s="28"/>
      <c r="I303" s="27"/>
      <c r="J303" s="28"/>
      <c r="K303" s="27"/>
      <c r="L303" s="580"/>
      <c r="M303" s="33"/>
      <c r="N303" s="33"/>
      <c r="O303" s="33"/>
      <c r="P303" s="33"/>
      <c r="Q303" s="33"/>
      <c r="R303" s="33"/>
      <c r="S303" s="33"/>
      <c r="T303" s="33"/>
      <c r="U303" s="33"/>
      <c r="V303" s="33"/>
      <c r="W303" s="33"/>
      <c r="X303" s="33"/>
      <c r="Y303" s="33"/>
      <c r="Z303" s="33"/>
      <c r="AA303" s="33"/>
      <c r="AB303" s="33"/>
      <c r="AC303" s="33"/>
      <c r="AD303" s="33"/>
      <c r="AE303" s="33"/>
    </row>
    <row r="304">
      <c r="A304" s="33"/>
      <c r="B304" s="27"/>
      <c r="C304" s="27"/>
      <c r="D304" s="28"/>
      <c r="E304" s="27"/>
      <c r="F304" s="28"/>
      <c r="G304" s="27"/>
      <c r="H304" s="28"/>
      <c r="I304" s="27"/>
      <c r="J304" s="28"/>
      <c r="K304" s="27"/>
      <c r="L304" s="580"/>
      <c r="M304" s="33"/>
      <c r="N304" s="33"/>
      <c r="O304" s="33"/>
      <c r="P304" s="33"/>
      <c r="Q304" s="33"/>
      <c r="R304" s="33"/>
      <c r="S304" s="33"/>
      <c r="T304" s="33"/>
      <c r="U304" s="33"/>
      <c r="V304" s="33"/>
      <c r="W304" s="33"/>
      <c r="X304" s="33"/>
      <c r="Y304" s="33"/>
      <c r="Z304" s="33"/>
      <c r="AA304" s="33"/>
      <c r="AB304" s="33"/>
      <c r="AC304" s="33"/>
      <c r="AD304" s="33"/>
      <c r="AE304" s="33"/>
    </row>
    <row r="305">
      <c r="A305" s="33"/>
      <c r="B305" s="27"/>
      <c r="C305" s="27"/>
      <c r="D305" s="28"/>
      <c r="E305" s="27"/>
      <c r="F305" s="28"/>
      <c r="G305" s="27"/>
      <c r="H305" s="28"/>
      <c r="I305" s="27"/>
      <c r="J305" s="28"/>
      <c r="K305" s="27"/>
      <c r="L305" s="580"/>
      <c r="M305" s="33"/>
      <c r="N305" s="33"/>
      <c r="O305" s="33"/>
      <c r="P305" s="33"/>
      <c r="Q305" s="33"/>
      <c r="R305" s="33"/>
      <c r="S305" s="33"/>
      <c r="T305" s="33"/>
      <c r="U305" s="33"/>
      <c r="V305" s="33"/>
      <c r="W305" s="33"/>
      <c r="X305" s="33"/>
      <c r="Y305" s="33"/>
      <c r="Z305" s="33"/>
      <c r="AA305" s="33"/>
      <c r="AB305" s="33"/>
      <c r="AC305" s="33"/>
      <c r="AD305" s="33"/>
      <c r="AE305" s="33"/>
    </row>
    <row r="306">
      <c r="A306" s="33"/>
      <c r="B306" s="27"/>
      <c r="C306" s="27"/>
      <c r="D306" s="28"/>
      <c r="E306" s="27"/>
      <c r="F306" s="28"/>
      <c r="G306" s="27"/>
      <c r="H306" s="28"/>
      <c r="I306" s="27"/>
      <c r="J306" s="28"/>
      <c r="K306" s="27"/>
      <c r="L306" s="580"/>
      <c r="M306" s="33"/>
      <c r="N306" s="33"/>
      <c r="O306" s="33"/>
      <c r="P306" s="33"/>
      <c r="Q306" s="33"/>
      <c r="R306" s="33"/>
      <c r="S306" s="33"/>
      <c r="T306" s="33"/>
      <c r="U306" s="33"/>
      <c r="V306" s="33"/>
      <c r="W306" s="33"/>
      <c r="X306" s="33"/>
      <c r="Y306" s="33"/>
      <c r="Z306" s="33"/>
      <c r="AA306" s="33"/>
      <c r="AB306" s="33"/>
      <c r="AC306" s="33"/>
      <c r="AD306" s="33"/>
      <c r="AE306" s="33"/>
    </row>
    <row r="307">
      <c r="A307" s="33"/>
      <c r="B307" s="27"/>
      <c r="C307" s="27"/>
      <c r="D307" s="28"/>
      <c r="E307" s="27"/>
      <c r="F307" s="28"/>
      <c r="G307" s="27"/>
      <c r="H307" s="28"/>
      <c r="I307" s="27"/>
      <c r="J307" s="28"/>
      <c r="K307" s="27"/>
      <c r="L307" s="580"/>
      <c r="M307" s="33"/>
      <c r="N307" s="33"/>
      <c r="O307" s="33"/>
      <c r="P307" s="33"/>
      <c r="Q307" s="33"/>
      <c r="R307" s="33"/>
      <c r="S307" s="33"/>
      <c r="T307" s="33"/>
      <c r="U307" s="33"/>
      <c r="V307" s="33"/>
      <c r="W307" s="33"/>
      <c r="X307" s="33"/>
      <c r="Y307" s="33"/>
      <c r="Z307" s="33"/>
      <c r="AA307" s="33"/>
      <c r="AB307" s="33"/>
      <c r="AC307" s="33"/>
      <c r="AD307" s="33"/>
      <c r="AE307" s="33"/>
    </row>
    <row r="308">
      <c r="A308" s="33"/>
      <c r="B308" s="27"/>
      <c r="C308" s="27"/>
      <c r="D308" s="28"/>
      <c r="E308" s="27"/>
      <c r="F308" s="28"/>
      <c r="G308" s="27"/>
      <c r="H308" s="28"/>
      <c r="I308" s="27"/>
      <c r="J308" s="28"/>
      <c r="K308" s="27"/>
      <c r="L308" s="580"/>
      <c r="M308" s="33"/>
      <c r="N308" s="33"/>
      <c r="O308" s="33"/>
      <c r="P308" s="33"/>
      <c r="Q308" s="33"/>
      <c r="R308" s="33"/>
      <c r="S308" s="33"/>
      <c r="T308" s="33"/>
      <c r="U308" s="33"/>
      <c r="V308" s="33"/>
      <c r="W308" s="33"/>
      <c r="X308" s="33"/>
      <c r="Y308" s="33"/>
      <c r="Z308" s="33"/>
      <c r="AA308" s="33"/>
      <c r="AB308" s="33"/>
      <c r="AC308" s="33"/>
      <c r="AD308" s="33"/>
      <c r="AE308" s="33"/>
    </row>
    <row r="309">
      <c r="A309" s="33"/>
      <c r="B309" s="27"/>
      <c r="C309" s="27"/>
      <c r="D309" s="28"/>
      <c r="E309" s="27"/>
      <c r="F309" s="28"/>
      <c r="G309" s="27"/>
      <c r="H309" s="28"/>
      <c r="I309" s="27"/>
      <c r="J309" s="28"/>
      <c r="K309" s="27"/>
      <c r="L309" s="580"/>
      <c r="M309" s="33"/>
      <c r="N309" s="33"/>
      <c r="O309" s="33"/>
      <c r="P309" s="33"/>
      <c r="Q309" s="33"/>
      <c r="R309" s="33"/>
      <c r="S309" s="33"/>
      <c r="T309" s="33"/>
      <c r="U309" s="33"/>
      <c r="V309" s="33"/>
      <c r="W309" s="33"/>
      <c r="X309" s="33"/>
      <c r="Y309" s="33"/>
      <c r="Z309" s="33"/>
      <c r="AA309" s="33"/>
      <c r="AB309" s="33"/>
      <c r="AC309" s="33"/>
      <c r="AD309" s="33"/>
      <c r="AE309" s="33"/>
    </row>
    <row r="310">
      <c r="A310" s="33"/>
      <c r="B310" s="27"/>
      <c r="C310" s="27"/>
      <c r="D310" s="28"/>
      <c r="E310" s="27"/>
      <c r="F310" s="28"/>
      <c r="G310" s="27"/>
      <c r="H310" s="28"/>
      <c r="I310" s="27"/>
      <c r="J310" s="28"/>
      <c r="K310" s="27"/>
      <c r="L310" s="580"/>
      <c r="M310" s="33"/>
      <c r="N310" s="33"/>
      <c r="O310" s="33"/>
      <c r="P310" s="33"/>
      <c r="Q310" s="33"/>
      <c r="R310" s="33"/>
      <c r="S310" s="33"/>
      <c r="T310" s="33"/>
      <c r="U310" s="33"/>
      <c r="V310" s="33"/>
      <c r="W310" s="33"/>
      <c r="X310" s="33"/>
      <c r="Y310" s="33"/>
      <c r="Z310" s="33"/>
      <c r="AA310" s="33"/>
      <c r="AB310" s="33"/>
      <c r="AC310" s="33"/>
      <c r="AD310" s="33"/>
      <c r="AE310" s="33"/>
    </row>
    <row r="311">
      <c r="A311" s="33"/>
      <c r="B311" s="27"/>
      <c r="C311" s="27"/>
      <c r="D311" s="28"/>
      <c r="E311" s="27"/>
      <c r="F311" s="28"/>
      <c r="G311" s="27"/>
      <c r="H311" s="28"/>
      <c r="I311" s="27"/>
      <c r="J311" s="28"/>
      <c r="K311" s="27"/>
      <c r="L311" s="580"/>
      <c r="M311" s="33"/>
      <c r="N311" s="33"/>
      <c r="O311" s="33"/>
      <c r="P311" s="33"/>
      <c r="Q311" s="33"/>
      <c r="R311" s="33"/>
      <c r="S311" s="33"/>
      <c r="T311" s="33"/>
      <c r="U311" s="33"/>
      <c r="V311" s="33"/>
      <c r="W311" s="33"/>
      <c r="X311" s="33"/>
      <c r="Y311" s="33"/>
      <c r="Z311" s="33"/>
      <c r="AA311" s="33"/>
      <c r="AB311" s="33"/>
      <c r="AC311" s="33"/>
      <c r="AD311" s="33"/>
      <c r="AE311" s="33"/>
    </row>
    <row r="312">
      <c r="A312" s="33"/>
      <c r="B312" s="27"/>
      <c r="C312" s="27"/>
      <c r="D312" s="28"/>
      <c r="E312" s="27"/>
      <c r="F312" s="28"/>
      <c r="G312" s="27"/>
      <c r="H312" s="28"/>
      <c r="I312" s="27"/>
      <c r="J312" s="28"/>
      <c r="K312" s="27"/>
      <c r="L312" s="580"/>
      <c r="M312" s="33"/>
      <c r="N312" s="33"/>
      <c r="O312" s="33"/>
      <c r="P312" s="33"/>
      <c r="Q312" s="33"/>
      <c r="R312" s="33"/>
      <c r="S312" s="33"/>
      <c r="T312" s="33"/>
      <c r="U312" s="33"/>
      <c r="V312" s="33"/>
      <c r="W312" s="33"/>
      <c r="X312" s="33"/>
      <c r="Y312" s="33"/>
      <c r="Z312" s="33"/>
      <c r="AA312" s="33"/>
      <c r="AB312" s="33"/>
      <c r="AC312" s="33"/>
      <c r="AD312" s="33"/>
      <c r="AE312" s="33"/>
    </row>
    <row r="313">
      <c r="A313" s="33"/>
      <c r="B313" s="27"/>
      <c r="C313" s="27"/>
      <c r="D313" s="28"/>
      <c r="E313" s="27"/>
      <c r="F313" s="28"/>
      <c r="G313" s="27"/>
      <c r="H313" s="28"/>
      <c r="I313" s="27"/>
      <c r="J313" s="28"/>
      <c r="K313" s="27"/>
      <c r="L313" s="580"/>
      <c r="M313" s="33"/>
      <c r="N313" s="33"/>
      <c r="O313" s="33"/>
      <c r="P313" s="33"/>
      <c r="Q313" s="33"/>
      <c r="R313" s="33"/>
      <c r="S313" s="33"/>
      <c r="T313" s="33"/>
      <c r="U313" s="33"/>
      <c r="V313" s="33"/>
      <c r="W313" s="33"/>
      <c r="X313" s="33"/>
      <c r="Y313" s="33"/>
      <c r="Z313" s="33"/>
      <c r="AA313" s="33"/>
      <c r="AB313" s="33"/>
      <c r="AC313" s="33"/>
      <c r="AD313" s="33"/>
      <c r="AE313" s="33"/>
    </row>
    <row r="314">
      <c r="A314" s="33"/>
      <c r="B314" s="27"/>
      <c r="C314" s="27"/>
      <c r="D314" s="28"/>
      <c r="E314" s="27"/>
      <c r="F314" s="28"/>
      <c r="G314" s="27"/>
      <c r="H314" s="28"/>
      <c r="I314" s="27"/>
      <c r="J314" s="28"/>
      <c r="K314" s="27"/>
      <c r="L314" s="580"/>
      <c r="M314" s="33"/>
      <c r="N314" s="33"/>
      <c r="O314" s="33"/>
      <c r="P314" s="33"/>
      <c r="Q314" s="33"/>
      <c r="R314" s="33"/>
      <c r="S314" s="33"/>
      <c r="T314" s="33"/>
      <c r="U314" s="33"/>
      <c r="V314" s="33"/>
      <c r="W314" s="33"/>
      <c r="X314" s="33"/>
      <c r="Y314" s="33"/>
      <c r="Z314" s="33"/>
      <c r="AA314" s="33"/>
      <c r="AB314" s="33"/>
      <c r="AC314" s="33"/>
      <c r="AD314" s="33"/>
      <c r="AE314" s="33"/>
    </row>
    <row r="315">
      <c r="A315" s="33"/>
      <c r="B315" s="27"/>
      <c r="C315" s="27"/>
      <c r="D315" s="28"/>
      <c r="E315" s="27"/>
      <c r="F315" s="28"/>
      <c r="G315" s="27"/>
      <c r="H315" s="28"/>
      <c r="I315" s="27"/>
      <c r="J315" s="28"/>
      <c r="K315" s="27"/>
      <c r="L315" s="580"/>
      <c r="M315" s="33"/>
      <c r="N315" s="33"/>
      <c r="O315" s="33"/>
      <c r="P315" s="33"/>
      <c r="Q315" s="33"/>
      <c r="R315" s="33"/>
      <c r="S315" s="33"/>
      <c r="T315" s="33"/>
      <c r="U315" s="33"/>
      <c r="V315" s="33"/>
      <c r="W315" s="33"/>
      <c r="X315" s="33"/>
      <c r="Y315" s="33"/>
      <c r="Z315" s="33"/>
      <c r="AA315" s="33"/>
      <c r="AB315" s="33"/>
      <c r="AC315" s="33"/>
      <c r="AD315" s="33"/>
      <c r="AE315" s="33"/>
    </row>
    <row r="316">
      <c r="A316" s="33"/>
      <c r="B316" s="27"/>
      <c r="C316" s="27"/>
      <c r="D316" s="28"/>
      <c r="E316" s="27"/>
      <c r="F316" s="28"/>
      <c r="G316" s="27"/>
      <c r="H316" s="28"/>
      <c r="I316" s="27"/>
      <c r="J316" s="28"/>
      <c r="K316" s="27"/>
      <c r="L316" s="580"/>
      <c r="M316" s="33"/>
      <c r="N316" s="33"/>
      <c r="O316" s="33"/>
      <c r="P316" s="33"/>
      <c r="Q316" s="33"/>
      <c r="R316" s="33"/>
      <c r="S316" s="33"/>
      <c r="T316" s="33"/>
      <c r="U316" s="33"/>
      <c r="V316" s="33"/>
      <c r="W316" s="33"/>
      <c r="X316" s="33"/>
      <c r="Y316" s="33"/>
      <c r="Z316" s="33"/>
      <c r="AA316" s="33"/>
      <c r="AB316" s="33"/>
      <c r="AC316" s="33"/>
      <c r="AD316" s="33"/>
      <c r="AE316" s="33"/>
    </row>
    <row r="317">
      <c r="A317" s="33"/>
      <c r="B317" s="27"/>
      <c r="C317" s="27"/>
      <c r="D317" s="28"/>
      <c r="E317" s="27"/>
      <c r="F317" s="28"/>
      <c r="G317" s="27"/>
      <c r="H317" s="28"/>
      <c r="I317" s="27"/>
      <c r="J317" s="28"/>
      <c r="K317" s="27"/>
      <c r="L317" s="580"/>
      <c r="M317" s="33"/>
      <c r="N317" s="33"/>
      <c r="O317" s="33"/>
      <c r="P317" s="33"/>
      <c r="Q317" s="33"/>
      <c r="R317" s="33"/>
      <c r="S317" s="33"/>
      <c r="T317" s="33"/>
      <c r="U317" s="33"/>
      <c r="V317" s="33"/>
      <c r="W317" s="33"/>
      <c r="X317" s="33"/>
      <c r="Y317" s="33"/>
      <c r="Z317" s="33"/>
      <c r="AA317" s="33"/>
      <c r="AB317" s="33"/>
      <c r="AC317" s="33"/>
      <c r="AD317" s="33"/>
      <c r="AE317" s="33"/>
    </row>
    <row r="318">
      <c r="A318" s="33"/>
      <c r="B318" s="27"/>
      <c r="C318" s="27"/>
      <c r="D318" s="28"/>
      <c r="E318" s="27"/>
      <c r="F318" s="28"/>
      <c r="G318" s="27"/>
      <c r="H318" s="28"/>
      <c r="I318" s="27"/>
      <c r="J318" s="28"/>
      <c r="K318" s="27"/>
      <c r="L318" s="580"/>
      <c r="M318" s="33"/>
      <c r="N318" s="33"/>
      <c r="O318" s="33"/>
      <c r="P318" s="33"/>
      <c r="Q318" s="33"/>
      <c r="R318" s="33"/>
      <c r="S318" s="33"/>
      <c r="T318" s="33"/>
      <c r="U318" s="33"/>
      <c r="V318" s="33"/>
      <c r="W318" s="33"/>
      <c r="X318" s="33"/>
      <c r="Y318" s="33"/>
      <c r="Z318" s="33"/>
      <c r="AA318" s="33"/>
      <c r="AB318" s="33"/>
      <c r="AC318" s="33"/>
      <c r="AD318" s="33"/>
      <c r="AE318" s="33"/>
    </row>
    <row r="319">
      <c r="A319" s="33"/>
      <c r="B319" s="27"/>
      <c r="C319" s="27"/>
      <c r="D319" s="28"/>
      <c r="E319" s="27"/>
      <c r="F319" s="28"/>
      <c r="G319" s="27"/>
      <c r="H319" s="28"/>
      <c r="I319" s="27"/>
      <c r="J319" s="28"/>
      <c r="K319" s="27"/>
      <c r="L319" s="580"/>
      <c r="M319" s="33"/>
      <c r="N319" s="33"/>
      <c r="O319" s="33"/>
      <c r="P319" s="33"/>
      <c r="Q319" s="33"/>
      <c r="R319" s="33"/>
      <c r="S319" s="33"/>
      <c r="T319" s="33"/>
      <c r="U319" s="33"/>
      <c r="V319" s="33"/>
      <c r="W319" s="33"/>
      <c r="X319" s="33"/>
      <c r="Y319" s="33"/>
      <c r="Z319" s="33"/>
      <c r="AA319" s="33"/>
      <c r="AB319" s="33"/>
      <c r="AC319" s="33"/>
      <c r="AD319" s="33"/>
      <c r="AE319" s="33"/>
    </row>
    <row r="320">
      <c r="A320" s="33"/>
      <c r="B320" s="27"/>
      <c r="C320" s="27"/>
      <c r="D320" s="28"/>
      <c r="E320" s="27"/>
      <c r="F320" s="28"/>
      <c r="G320" s="27"/>
      <c r="H320" s="28"/>
      <c r="I320" s="27"/>
      <c r="J320" s="28"/>
      <c r="K320" s="27"/>
      <c r="L320" s="580"/>
      <c r="M320" s="33"/>
      <c r="N320" s="33"/>
      <c r="O320" s="33"/>
      <c r="P320" s="33"/>
      <c r="Q320" s="33"/>
      <c r="R320" s="33"/>
      <c r="S320" s="33"/>
      <c r="T320" s="33"/>
      <c r="U320" s="33"/>
      <c r="V320" s="33"/>
      <c r="W320" s="33"/>
      <c r="X320" s="33"/>
      <c r="Y320" s="33"/>
      <c r="Z320" s="33"/>
      <c r="AA320" s="33"/>
      <c r="AB320" s="33"/>
      <c r="AC320" s="33"/>
      <c r="AD320" s="33"/>
      <c r="AE320" s="33"/>
    </row>
    <row r="321">
      <c r="A321" s="33"/>
      <c r="B321" s="27"/>
      <c r="C321" s="27"/>
      <c r="D321" s="28"/>
      <c r="E321" s="27"/>
      <c r="F321" s="28"/>
      <c r="G321" s="27"/>
      <c r="H321" s="28"/>
      <c r="I321" s="27"/>
      <c r="J321" s="28"/>
      <c r="K321" s="27"/>
      <c r="L321" s="580"/>
      <c r="M321" s="33"/>
      <c r="N321" s="33"/>
      <c r="O321" s="33"/>
      <c r="P321" s="33"/>
      <c r="Q321" s="33"/>
      <c r="R321" s="33"/>
      <c r="S321" s="33"/>
      <c r="T321" s="33"/>
      <c r="U321" s="33"/>
      <c r="V321" s="33"/>
      <c r="W321" s="33"/>
      <c r="X321" s="33"/>
      <c r="Y321" s="33"/>
      <c r="Z321" s="33"/>
      <c r="AA321" s="33"/>
      <c r="AB321" s="33"/>
      <c r="AC321" s="33"/>
      <c r="AD321" s="33"/>
      <c r="AE321" s="33"/>
    </row>
    <row r="322">
      <c r="A322" s="33"/>
      <c r="B322" s="27"/>
      <c r="C322" s="27"/>
      <c r="D322" s="28"/>
      <c r="E322" s="27"/>
      <c r="F322" s="28"/>
      <c r="G322" s="27"/>
      <c r="H322" s="28"/>
      <c r="I322" s="27"/>
      <c r="J322" s="28"/>
      <c r="K322" s="27"/>
      <c r="L322" s="580"/>
      <c r="M322" s="33"/>
      <c r="N322" s="33"/>
      <c r="O322" s="33"/>
      <c r="P322" s="33"/>
      <c r="Q322" s="33"/>
      <c r="R322" s="33"/>
      <c r="S322" s="33"/>
      <c r="T322" s="33"/>
      <c r="U322" s="33"/>
      <c r="V322" s="33"/>
      <c r="W322" s="33"/>
      <c r="X322" s="33"/>
      <c r="Y322" s="33"/>
      <c r="Z322" s="33"/>
      <c r="AA322" s="33"/>
      <c r="AB322" s="33"/>
      <c r="AC322" s="33"/>
      <c r="AD322" s="33"/>
      <c r="AE322" s="33"/>
    </row>
    <row r="323">
      <c r="A323" s="33"/>
      <c r="B323" s="27"/>
      <c r="C323" s="27"/>
      <c r="D323" s="28"/>
      <c r="E323" s="27"/>
      <c r="F323" s="28"/>
      <c r="G323" s="27"/>
      <c r="H323" s="28"/>
      <c r="I323" s="27"/>
      <c r="J323" s="28"/>
      <c r="K323" s="27"/>
      <c r="L323" s="580"/>
      <c r="M323" s="33"/>
      <c r="N323" s="33"/>
      <c r="O323" s="33"/>
      <c r="P323" s="33"/>
      <c r="Q323" s="33"/>
      <c r="R323" s="33"/>
      <c r="S323" s="33"/>
      <c r="T323" s="33"/>
      <c r="U323" s="33"/>
      <c r="V323" s="33"/>
      <c r="W323" s="33"/>
      <c r="X323" s="33"/>
      <c r="Y323" s="33"/>
      <c r="Z323" s="33"/>
      <c r="AA323" s="33"/>
      <c r="AB323" s="33"/>
      <c r="AC323" s="33"/>
      <c r="AD323" s="33"/>
      <c r="AE323" s="33"/>
    </row>
    <row r="324">
      <c r="A324" s="33"/>
      <c r="B324" s="27"/>
      <c r="C324" s="27"/>
      <c r="D324" s="28"/>
      <c r="E324" s="27"/>
      <c r="F324" s="28"/>
      <c r="G324" s="27"/>
      <c r="H324" s="28"/>
      <c r="I324" s="27"/>
      <c r="J324" s="28"/>
      <c r="K324" s="27"/>
      <c r="L324" s="580"/>
      <c r="M324" s="33"/>
      <c r="N324" s="33"/>
      <c r="O324" s="33"/>
      <c r="P324" s="33"/>
      <c r="Q324" s="33"/>
      <c r="R324" s="33"/>
      <c r="S324" s="33"/>
      <c r="T324" s="33"/>
      <c r="U324" s="33"/>
      <c r="V324" s="33"/>
      <c r="W324" s="33"/>
      <c r="X324" s="33"/>
      <c r="Y324" s="33"/>
      <c r="Z324" s="33"/>
      <c r="AA324" s="33"/>
      <c r="AB324" s="33"/>
      <c r="AC324" s="33"/>
      <c r="AD324" s="33"/>
      <c r="AE324" s="33"/>
    </row>
    <row r="325">
      <c r="A325" s="33"/>
      <c r="B325" s="27"/>
      <c r="C325" s="27"/>
      <c r="D325" s="28"/>
      <c r="E325" s="27"/>
      <c r="F325" s="28"/>
      <c r="G325" s="27"/>
      <c r="H325" s="28"/>
      <c r="I325" s="27"/>
      <c r="J325" s="28"/>
      <c r="K325" s="27"/>
      <c r="L325" s="580"/>
      <c r="M325" s="33"/>
      <c r="N325" s="33"/>
      <c r="O325" s="33"/>
      <c r="P325" s="33"/>
      <c r="Q325" s="33"/>
      <c r="R325" s="33"/>
      <c r="S325" s="33"/>
      <c r="T325" s="33"/>
      <c r="U325" s="33"/>
      <c r="V325" s="33"/>
      <c r="W325" s="33"/>
      <c r="X325" s="33"/>
      <c r="Y325" s="33"/>
      <c r="Z325" s="33"/>
      <c r="AA325" s="33"/>
      <c r="AB325" s="33"/>
      <c r="AC325" s="33"/>
      <c r="AD325" s="33"/>
      <c r="AE325" s="33"/>
    </row>
    <row r="326">
      <c r="A326" s="33"/>
      <c r="B326" s="27"/>
      <c r="C326" s="27"/>
      <c r="D326" s="28"/>
      <c r="E326" s="27"/>
      <c r="F326" s="28"/>
      <c r="G326" s="27"/>
      <c r="H326" s="28"/>
      <c r="I326" s="27"/>
      <c r="J326" s="28"/>
      <c r="K326" s="27"/>
      <c r="L326" s="580"/>
      <c r="M326" s="33"/>
      <c r="N326" s="33"/>
      <c r="O326" s="33"/>
      <c r="P326" s="33"/>
      <c r="Q326" s="33"/>
      <c r="R326" s="33"/>
      <c r="S326" s="33"/>
      <c r="T326" s="33"/>
      <c r="U326" s="33"/>
      <c r="V326" s="33"/>
      <c r="W326" s="33"/>
      <c r="X326" s="33"/>
      <c r="Y326" s="33"/>
      <c r="Z326" s="33"/>
      <c r="AA326" s="33"/>
      <c r="AB326" s="33"/>
      <c r="AC326" s="33"/>
      <c r="AD326" s="33"/>
      <c r="AE326" s="33"/>
    </row>
    <row r="327">
      <c r="A327" s="33"/>
      <c r="B327" s="27"/>
      <c r="C327" s="27"/>
      <c r="D327" s="28"/>
      <c r="E327" s="27"/>
      <c r="F327" s="28"/>
      <c r="G327" s="27"/>
      <c r="H327" s="28"/>
      <c r="I327" s="27"/>
      <c r="J327" s="28"/>
      <c r="K327" s="27"/>
      <c r="L327" s="580"/>
      <c r="M327" s="33"/>
      <c r="N327" s="33"/>
      <c r="O327" s="33"/>
      <c r="P327" s="33"/>
      <c r="Q327" s="33"/>
      <c r="R327" s="33"/>
      <c r="S327" s="33"/>
      <c r="T327" s="33"/>
      <c r="U327" s="33"/>
      <c r="V327" s="33"/>
      <c r="W327" s="33"/>
      <c r="X327" s="33"/>
      <c r="Y327" s="33"/>
      <c r="Z327" s="33"/>
      <c r="AA327" s="33"/>
      <c r="AB327" s="33"/>
      <c r="AC327" s="33"/>
      <c r="AD327" s="33"/>
      <c r="AE327" s="33"/>
    </row>
    <row r="328">
      <c r="A328" s="33"/>
      <c r="B328" s="27"/>
      <c r="C328" s="27"/>
      <c r="D328" s="28"/>
      <c r="E328" s="27"/>
      <c r="F328" s="28"/>
      <c r="G328" s="27"/>
      <c r="H328" s="28"/>
      <c r="I328" s="27"/>
      <c r="J328" s="28"/>
      <c r="K328" s="27"/>
      <c r="L328" s="580"/>
      <c r="M328" s="33"/>
      <c r="N328" s="33"/>
      <c r="O328" s="33"/>
      <c r="P328" s="33"/>
      <c r="Q328" s="33"/>
      <c r="R328" s="33"/>
      <c r="S328" s="33"/>
      <c r="T328" s="33"/>
      <c r="U328" s="33"/>
      <c r="V328" s="33"/>
      <c r="W328" s="33"/>
      <c r="X328" s="33"/>
      <c r="Y328" s="33"/>
      <c r="Z328" s="33"/>
      <c r="AA328" s="33"/>
      <c r="AB328" s="33"/>
      <c r="AC328" s="33"/>
      <c r="AD328" s="33"/>
      <c r="AE328" s="33"/>
    </row>
    <row r="329">
      <c r="A329" s="33"/>
      <c r="B329" s="27"/>
      <c r="C329" s="27"/>
      <c r="D329" s="28"/>
      <c r="E329" s="27"/>
      <c r="F329" s="28"/>
      <c r="G329" s="27"/>
      <c r="H329" s="28"/>
      <c r="I329" s="27"/>
      <c r="J329" s="28"/>
      <c r="K329" s="27"/>
      <c r="L329" s="580"/>
      <c r="M329" s="33"/>
      <c r="N329" s="33"/>
      <c r="O329" s="33"/>
      <c r="P329" s="33"/>
      <c r="Q329" s="33"/>
      <c r="R329" s="33"/>
      <c r="S329" s="33"/>
      <c r="T329" s="33"/>
      <c r="U329" s="33"/>
      <c r="V329" s="33"/>
      <c r="W329" s="33"/>
      <c r="X329" s="33"/>
      <c r="Y329" s="33"/>
      <c r="Z329" s="33"/>
      <c r="AA329" s="33"/>
      <c r="AB329" s="33"/>
      <c r="AC329" s="33"/>
      <c r="AD329" s="33"/>
      <c r="AE329" s="33"/>
    </row>
    <row r="330">
      <c r="A330" s="33"/>
      <c r="B330" s="27"/>
      <c r="C330" s="27"/>
      <c r="D330" s="28"/>
      <c r="E330" s="27"/>
      <c r="F330" s="28"/>
      <c r="G330" s="27"/>
      <c r="H330" s="28"/>
      <c r="I330" s="27"/>
      <c r="J330" s="28"/>
      <c r="K330" s="27"/>
      <c r="L330" s="580"/>
      <c r="M330" s="33"/>
      <c r="N330" s="33"/>
      <c r="O330" s="33"/>
      <c r="P330" s="33"/>
      <c r="Q330" s="33"/>
      <c r="R330" s="33"/>
      <c r="S330" s="33"/>
      <c r="T330" s="33"/>
      <c r="U330" s="33"/>
      <c r="V330" s="33"/>
      <c r="W330" s="33"/>
      <c r="X330" s="33"/>
      <c r="Y330" s="33"/>
      <c r="Z330" s="33"/>
      <c r="AA330" s="33"/>
      <c r="AB330" s="33"/>
      <c r="AC330" s="33"/>
      <c r="AD330" s="33"/>
      <c r="AE330" s="33"/>
    </row>
    <row r="331">
      <c r="A331" s="33"/>
      <c r="B331" s="27"/>
      <c r="C331" s="27"/>
      <c r="D331" s="28"/>
      <c r="E331" s="27"/>
      <c r="F331" s="28"/>
      <c r="G331" s="27"/>
      <c r="H331" s="28"/>
      <c r="I331" s="27"/>
      <c r="J331" s="28"/>
      <c r="K331" s="27"/>
      <c r="L331" s="580"/>
      <c r="M331" s="33"/>
      <c r="N331" s="33"/>
      <c r="O331" s="33"/>
      <c r="P331" s="33"/>
      <c r="Q331" s="33"/>
      <c r="R331" s="33"/>
      <c r="S331" s="33"/>
      <c r="T331" s="33"/>
      <c r="U331" s="33"/>
      <c r="V331" s="33"/>
      <c r="W331" s="33"/>
      <c r="X331" s="33"/>
      <c r="Y331" s="33"/>
      <c r="Z331" s="33"/>
      <c r="AA331" s="33"/>
      <c r="AB331" s="33"/>
      <c r="AC331" s="33"/>
      <c r="AD331" s="33"/>
      <c r="AE331" s="33"/>
    </row>
    <row r="332">
      <c r="A332" s="33"/>
      <c r="B332" s="27"/>
      <c r="C332" s="27"/>
      <c r="D332" s="28"/>
      <c r="E332" s="27"/>
      <c r="F332" s="28"/>
      <c r="G332" s="27"/>
      <c r="H332" s="28"/>
      <c r="I332" s="27"/>
      <c r="J332" s="28"/>
      <c r="K332" s="27"/>
      <c r="L332" s="580"/>
      <c r="M332" s="33"/>
      <c r="N332" s="33"/>
      <c r="O332" s="33"/>
      <c r="P332" s="33"/>
      <c r="Q332" s="33"/>
      <c r="R332" s="33"/>
      <c r="S332" s="33"/>
      <c r="T332" s="33"/>
      <c r="U332" s="33"/>
      <c r="V332" s="33"/>
      <c r="W332" s="33"/>
      <c r="X332" s="33"/>
      <c r="Y332" s="33"/>
      <c r="Z332" s="33"/>
      <c r="AA332" s="33"/>
      <c r="AB332" s="33"/>
      <c r="AC332" s="33"/>
      <c r="AD332" s="33"/>
      <c r="AE332" s="33"/>
    </row>
    <row r="333">
      <c r="A333" s="33"/>
      <c r="B333" s="27"/>
      <c r="C333" s="27"/>
      <c r="D333" s="28"/>
      <c r="E333" s="27"/>
      <c r="F333" s="28"/>
      <c r="G333" s="27"/>
      <c r="H333" s="28"/>
      <c r="I333" s="27"/>
      <c r="J333" s="28"/>
      <c r="K333" s="27"/>
      <c r="L333" s="580"/>
      <c r="M333" s="33"/>
      <c r="N333" s="33"/>
      <c r="O333" s="33"/>
      <c r="P333" s="33"/>
      <c r="Q333" s="33"/>
      <c r="R333" s="33"/>
      <c r="S333" s="33"/>
      <c r="T333" s="33"/>
      <c r="U333" s="33"/>
      <c r="V333" s="33"/>
      <c r="W333" s="33"/>
      <c r="X333" s="33"/>
      <c r="Y333" s="33"/>
      <c r="Z333" s="33"/>
      <c r="AA333" s="33"/>
      <c r="AB333" s="33"/>
      <c r="AC333" s="33"/>
      <c r="AD333" s="33"/>
      <c r="AE333" s="33"/>
    </row>
    <row r="334">
      <c r="A334" s="33"/>
      <c r="B334" s="27"/>
      <c r="C334" s="27"/>
      <c r="D334" s="28"/>
      <c r="E334" s="27"/>
      <c r="F334" s="28"/>
      <c r="G334" s="27"/>
      <c r="H334" s="28"/>
      <c r="I334" s="27"/>
      <c r="J334" s="28"/>
      <c r="K334" s="27"/>
      <c r="L334" s="580"/>
      <c r="M334" s="33"/>
      <c r="N334" s="33"/>
      <c r="O334" s="33"/>
      <c r="P334" s="33"/>
      <c r="Q334" s="33"/>
      <c r="R334" s="33"/>
      <c r="S334" s="33"/>
      <c r="T334" s="33"/>
      <c r="U334" s="33"/>
      <c r="V334" s="33"/>
      <c r="W334" s="33"/>
      <c r="X334" s="33"/>
      <c r="Y334" s="33"/>
      <c r="Z334" s="33"/>
      <c r="AA334" s="33"/>
      <c r="AB334" s="33"/>
      <c r="AC334" s="33"/>
      <c r="AD334" s="33"/>
      <c r="AE334" s="33"/>
    </row>
    <row r="335">
      <c r="A335" s="33"/>
      <c r="B335" s="27"/>
      <c r="C335" s="27"/>
      <c r="D335" s="28"/>
      <c r="E335" s="27"/>
      <c r="F335" s="28"/>
      <c r="G335" s="27"/>
      <c r="H335" s="28"/>
      <c r="I335" s="27"/>
      <c r="J335" s="28"/>
      <c r="K335" s="27"/>
      <c r="L335" s="580"/>
      <c r="M335" s="33"/>
      <c r="N335" s="33"/>
      <c r="O335" s="33"/>
      <c r="P335" s="33"/>
      <c r="Q335" s="33"/>
      <c r="R335" s="33"/>
      <c r="S335" s="33"/>
      <c r="T335" s="33"/>
      <c r="U335" s="33"/>
      <c r="V335" s="33"/>
      <c r="W335" s="33"/>
      <c r="X335" s="33"/>
      <c r="Y335" s="33"/>
      <c r="Z335" s="33"/>
      <c r="AA335" s="33"/>
      <c r="AB335" s="33"/>
      <c r="AC335" s="33"/>
      <c r="AD335" s="33"/>
      <c r="AE335" s="33"/>
    </row>
    <row r="336">
      <c r="A336" s="33"/>
      <c r="B336" s="27"/>
      <c r="C336" s="27"/>
      <c r="D336" s="28"/>
      <c r="E336" s="27"/>
      <c r="F336" s="28"/>
      <c r="G336" s="27"/>
      <c r="H336" s="28"/>
      <c r="I336" s="27"/>
      <c r="J336" s="28"/>
      <c r="K336" s="27"/>
      <c r="L336" s="580"/>
      <c r="M336" s="33"/>
      <c r="N336" s="33"/>
      <c r="O336" s="33"/>
      <c r="P336" s="33"/>
      <c r="Q336" s="33"/>
      <c r="R336" s="33"/>
      <c r="S336" s="33"/>
      <c r="T336" s="33"/>
      <c r="U336" s="33"/>
      <c r="V336" s="33"/>
      <c r="W336" s="33"/>
      <c r="X336" s="33"/>
      <c r="Y336" s="33"/>
      <c r="Z336" s="33"/>
      <c r="AA336" s="33"/>
      <c r="AB336" s="33"/>
      <c r="AC336" s="33"/>
      <c r="AD336" s="33"/>
      <c r="AE336" s="33"/>
    </row>
    <row r="337">
      <c r="A337" s="33"/>
      <c r="B337" s="27"/>
      <c r="C337" s="27"/>
      <c r="D337" s="28"/>
      <c r="E337" s="27"/>
      <c r="F337" s="28"/>
      <c r="G337" s="27"/>
      <c r="H337" s="28"/>
      <c r="I337" s="27"/>
      <c r="J337" s="28"/>
      <c r="K337" s="27"/>
      <c r="L337" s="580"/>
      <c r="M337" s="33"/>
      <c r="N337" s="33"/>
      <c r="O337" s="33"/>
      <c r="P337" s="33"/>
      <c r="Q337" s="33"/>
      <c r="R337" s="33"/>
      <c r="S337" s="33"/>
      <c r="T337" s="33"/>
      <c r="U337" s="33"/>
      <c r="V337" s="33"/>
      <c r="W337" s="33"/>
      <c r="X337" s="33"/>
      <c r="Y337" s="33"/>
      <c r="Z337" s="33"/>
      <c r="AA337" s="33"/>
      <c r="AB337" s="33"/>
      <c r="AC337" s="33"/>
      <c r="AD337" s="33"/>
      <c r="AE337" s="33"/>
    </row>
    <row r="338">
      <c r="A338" s="33"/>
      <c r="B338" s="27"/>
      <c r="C338" s="27"/>
      <c r="D338" s="28"/>
      <c r="E338" s="27"/>
      <c r="F338" s="28"/>
      <c r="G338" s="27"/>
      <c r="H338" s="28"/>
      <c r="I338" s="27"/>
      <c r="J338" s="28"/>
      <c r="K338" s="27"/>
      <c r="L338" s="580"/>
      <c r="M338" s="33"/>
      <c r="N338" s="33"/>
      <c r="O338" s="33"/>
      <c r="P338" s="33"/>
      <c r="Q338" s="33"/>
      <c r="R338" s="33"/>
      <c r="S338" s="33"/>
      <c r="T338" s="33"/>
      <c r="U338" s="33"/>
      <c r="V338" s="33"/>
      <c r="W338" s="33"/>
      <c r="X338" s="33"/>
      <c r="Y338" s="33"/>
      <c r="Z338" s="33"/>
      <c r="AA338" s="33"/>
      <c r="AB338" s="33"/>
      <c r="AC338" s="33"/>
      <c r="AD338" s="33"/>
      <c r="AE338" s="33"/>
    </row>
    <row r="339">
      <c r="A339" s="33"/>
      <c r="B339" s="27"/>
      <c r="C339" s="27"/>
      <c r="D339" s="28"/>
      <c r="E339" s="27"/>
      <c r="F339" s="28"/>
      <c r="G339" s="27"/>
      <c r="H339" s="28"/>
      <c r="I339" s="27"/>
      <c r="J339" s="28"/>
      <c r="K339" s="27"/>
      <c r="L339" s="580"/>
      <c r="M339" s="33"/>
      <c r="N339" s="33"/>
      <c r="O339" s="33"/>
      <c r="P339" s="33"/>
      <c r="Q339" s="33"/>
      <c r="R339" s="33"/>
      <c r="S339" s="33"/>
      <c r="T339" s="33"/>
      <c r="U339" s="33"/>
      <c r="V339" s="33"/>
      <c r="W339" s="33"/>
      <c r="X339" s="33"/>
      <c r="Y339" s="33"/>
      <c r="Z339" s="33"/>
      <c r="AA339" s="33"/>
      <c r="AB339" s="33"/>
      <c r="AC339" s="33"/>
      <c r="AD339" s="33"/>
      <c r="AE339" s="33"/>
    </row>
    <row r="340">
      <c r="A340" s="33"/>
      <c r="B340" s="27"/>
      <c r="C340" s="27"/>
      <c r="D340" s="28"/>
      <c r="E340" s="27"/>
      <c r="F340" s="28"/>
      <c r="G340" s="27"/>
      <c r="H340" s="28"/>
      <c r="I340" s="27"/>
      <c r="J340" s="28"/>
      <c r="K340" s="27"/>
      <c r="L340" s="580"/>
      <c r="M340" s="33"/>
      <c r="N340" s="33"/>
      <c r="O340" s="33"/>
      <c r="P340" s="33"/>
      <c r="Q340" s="33"/>
      <c r="R340" s="33"/>
      <c r="S340" s="33"/>
      <c r="T340" s="33"/>
      <c r="U340" s="33"/>
      <c r="V340" s="33"/>
      <c r="W340" s="33"/>
      <c r="X340" s="33"/>
      <c r="Y340" s="33"/>
      <c r="Z340" s="33"/>
      <c r="AA340" s="33"/>
      <c r="AB340" s="33"/>
      <c r="AC340" s="33"/>
      <c r="AD340" s="33"/>
      <c r="AE340" s="33"/>
    </row>
    <row r="341">
      <c r="A341" s="33"/>
      <c r="B341" s="27"/>
      <c r="C341" s="27"/>
      <c r="D341" s="28"/>
      <c r="E341" s="27"/>
      <c r="F341" s="28"/>
      <c r="G341" s="27"/>
      <c r="H341" s="28"/>
      <c r="I341" s="27"/>
      <c r="J341" s="28"/>
      <c r="K341" s="27"/>
      <c r="L341" s="580"/>
      <c r="M341" s="33"/>
      <c r="N341" s="33"/>
      <c r="O341" s="33"/>
      <c r="P341" s="33"/>
      <c r="Q341" s="33"/>
      <c r="R341" s="33"/>
      <c r="S341" s="33"/>
      <c r="T341" s="33"/>
      <c r="U341" s="33"/>
      <c r="V341" s="33"/>
      <c r="W341" s="33"/>
      <c r="X341" s="33"/>
      <c r="Y341" s="33"/>
      <c r="Z341" s="33"/>
      <c r="AA341" s="33"/>
      <c r="AB341" s="33"/>
      <c r="AC341" s="33"/>
      <c r="AD341" s="33"/>
      <c r="AE341" s="33"/>
    </row>
    <row r="342">
      <c r="A342" s="33"/>
      <c r="B342" s="27"/>
      <c r="C342" s="27"/>
      <c r="D342" s="28"/>
      <c r="E342" s="27"/>
      <c r="F342" s="28"/>
      <c r="G342" s="27"/>
      <c r="H342" s="28"/>
      <c r="I342" s="27"/>
      <c r="J342" s="28"/>
      <c r="K342" s="27"/>
      <c r="L342" s="580"/>
      <c r="M342" s="33"/>
      <c r="N342" s="33"/>
      <c r="O342" s="33"/>
      <c r="P342" s="33"/>
      <c r="Q342" s="33"/>
      <c r="R342" s="33"/>
      <c r="S342" s="33"/>
      <c r="T342" s="33"/>
      <c r="U342" s="33"/>
      <c r="V342" s="33"/>
      <c r="W342" s="33"/>
      <c r="X342" s="33"/>
      <c r="Y342" s="33"/>
      <c r="Z342" s="33"/>
      <c r="AA342" s="33"/>
      <c r="AB342" s="33"/>
      <c r="AC342" s="33"/>
      <c r="AD342" s="33"/>
      <c r="AE342" s="33"/>
    </row>
    <row r="343">
      <c r="A343" s="33"/>
      <c r="B343" s="27"/>
      <c r="C343" s="27"/>
      <c r="D343" s="28"/>
      <c r="E343" s="27"/>
      <c r="F343" s="28"/>
      <c r="G343" s="27"/>
      <c r="H343" s="28"/>
      <c r="I343" s="27"/>
      <c r="J343" s="28"/>
      <c r="K343" s="27"/>
      <c r="L343" s="580"/>
      <c r="M343" s="33"/>
      <c r="N343" s="33"/>
      <c r="O343" s="33"/>
      <c r="P343" s="33"/>
      <c r="Q343" s="33"/>
      <c r="R343" s="33"/>
      <c r="S343" s="33"/>
      <c r="T343" s="33"/>
      <c r="U343" s="33"/>
      <c r="V343" s="33"/>
      <c r="W343" s="33"/>
      <c r="X343" s="33"/>
      <c r="Y343" s="33"/>
      <c r="Z343" s="33"/>
      <c r="AA343" s="33"/>
      <c r="AB343" s="33"/>
      <c r="AC343" s="33"/>
      <c r="AD343" s="33"/>
      <c r="AE343" s="33"/>
    </row>
    <row r="344">
      <c r="A344" s="33"/>
      <c r="B344" s="27"/>
      <c r="C344" s="27"/>
      <c r="D344" s="28"/>
      <c r="E344" s="27"/>
      <c r="F344" s="28"/>
      <c r="G344" s="27"/>
      <c r="H344" s="28"/>
      <c r="I344" s="27"/>
      <c r="J344" s="28"/>
      <c r="K344" s="27"/>
      <c r="L344" s="580"/>
      <c r="M344" s="33"/>
      <c r="N344" s="33"/>
      <c r="O344" s="33"/>
      <c r="P344" s="33"/>
      <c r="Q344" s="33"/>
      <c r="R344" s="33"/>
      <c r="S344" s="33"/>
      <c r="T344" s="33"/>
      <c r="U344" s="33"/>
      <c r="V344" s="33"/>
      <c r="W344" s="33"/>
      <c r="X344" s="33"/>
      <c r="Y344" s="33"/>
      <c r="Z344" s="33"/>
      <c r="AA344" s="33"/>
      <c r="AB344" s="33"/>
      <c r="AC344" s="33"/>
      <c r="AD344" s="33"/>
      <c r="AE344" s="33"/>
    </row>
    <row r="345">
      <c r="A345" s="33"/>
      <c r="B345" s="27"/>
      <c r="C345" s="27"/>
      <c r="D345" s="28"/>
      <c r="E345" s="27"/>
      <c r="F345" s="28"/>
      <c r="G345" s="27"/>
      <c r="H345" s="28"/>
      <c r="I345" s="27"/>
      <c r="J345" s="28"/>
      <c r="K345" s="27"/>
      <c r="L345" s="580"/>
      <c r="M345" s="33"/>
      <c r="N345" s="33"/>
      <c r="O345" s="33"/>
      <c r="P345" s="33"/>
      <c r="Q345" s="33"/>
      <c r="R345" s="33"/>
      <c r="S345" s="33"/>
      <c r="T345" s="33"/>
      <c r="U345" s="33"/>
      <c r="V345" s="33"/>
      <c r="W345" s="33"/>
      <c r="X345" s="33"/>
      <c r="Y345" s="33"/>
      <c r="Z345" s="33"/>
      <c r="AA345" s="33"/>
      <c r="AB345" s="33"/>
      <c r="AC345" s="33"/>
      <c r="AD345" s="33"/>
      <c r="AE345" s="33"/>
    </row>
    <row r="346">
      <c r="A346" s="33"/>
      <c r="B346" s="27"/>
      <c r="C346" s="27"/>
      <c r="D346" s="28"/>
      <c r="E346" s="27"/>
      <c r="F346" s="28"/>
      <c r="G346" s="27"/>
      <c r="H346" s="28"/>
      <c r="I346" s="27"/>
      <c r="J346" s="28"/>
      <c r="K346" s="27"/>
      <c r="L346" s="580"/>
      <c r="M346" s="33"/>
      <c r="N346" s="33"/>
      <c r="O346" s="33"/>
      <c r="P346" s="33"/>
      <c r="Q346" s="33"/>
      <c r="R346" s="33"/>
      <c r="S346" s="33"/>
      <c r="T346" s="33"/>
      <c r="U346" s="33"/>
      <c r="V346" s="33"/>
      <c r="W346" s="33"/>
      <c r="X346" s="33"/>
      <c r="Y346" s="33"/>
      <c r="Z346" s="33"/>
      <c r="AA346" s="33"/>
      <c r="AB346" s="33"/>
      <c r="AC346" s="33"/>
      <c r="AD346" s="33"/>
      <c r="AE346" s="33"/>
    </row>
    <row r="347">
      <c r="A347" s="33"/>
      <c r="B347" s="27"/>
      <c r="C347" s="27"/>
      <c r="D347" s="28"/>
      <c r="E347" s="27"/>
      <c r="F347" s="28"/>
      <c r="G347" s="27"/>
      <c r="H347" s="28"/>
      <c r="I347" s="27"/>
      <c r="J347" s="28"/>
      <c r="K347" s="27"/>
      <c r="L347" s="580"/>
      <c r="M347" s="33"/>
      <c r="N347" s="33"/>
      <c r="O347" s="33"/>
      <c r="P347" s="33"/>
      <c r="Q347" s="33"/>
      <c r="R347" s="33"/>
      <c r="S347" s="33"/>
      <c r="T347" s="33"/>
      <c r="U347" s="33"/>
      <c r="V347" s="33"/>
      <c r="W347" s="33"/>
      <c r="X347" s="33"/>
      <c r="Y347" s="33"/>
      <c r="Z347" s="33"/>
      <c r="AA347" s="33"/>
      <c r="AB347" s="33"/>
      <c r="AC347" s="33"/>
      <c r="AD347" s="33"/>
      <c r="AE347" s="33"/>
    </row>
    <row r="348">
      <c r="A348" s="33"/>
      <c r="B348" s="27"/>
      <c r="C348" s="27"/>
      <c r="D348" s="28"/>
      <c r="E348" s="27"/>
      <c r="F348" s="28"/>
      <c r="G348" s="27"/>
      <c r="H348" s="28"/>
      <c r="I348" s="27"/>
      <c r="J348" s="28"/>
      <c r="K348" s="27"/>
      <c r="L348" s="580"/>
      <c r="M348" s="33"/>
      <c r="N348" s="33"/>
      <c r="O348" s="33"/>
      <c r="P348" s="33"/>
      <c r="Q348" s="33"/>
      <c r="R348" s="33"/>
      <c r="S348" s="33"/>
      <c r="T348" s="33"/>
      <c r="U348" s="33"/>
      <c r="V348" s="33"/>
      <c r="W348" s="33"/>
      <c r="X348" s="33"/>
      <c r="Y348" s="33"/>
      <c r="Z348" s="33"/>
      <c r="AA348" s="33"/>
      <c r="AB348" s="33"/>
      <c r="AC348" s="33"/>
      <c r="AD348" s="33"/>
      <c r="AE348" s="33"/>
    </row>
    <row r="349">
      <c r="A349" s="33"/>
      <c r="B349" s="27"/>
      <c r="C349" s="27"/>
      <c r="D349" s="28"/>
      <c r="E349" s="27"/>
      <c r="F349" s="28"/>
      <c r="G349" s="27"/>
      <c r="H349" s="28"/>
      <c r="I349" s="27"/>
      <c r="J349" s="28"/>
      <c r="K349" s="27"/>
      <c r="L349" s="580"/>
      <c r="M349" s="33"/>
      <c r="N349" s="33"/>
      <c r="O349" s="33"/>
      <c r="P349" s="33"/>
      <c r="Q349" s="33"/>
      <c r="R349" s="33"/>
      <c r="S349" s="33"/>
      <c r="T349" s="33"/>
      <c r="U349" s="33"/>
      <c r="V349" s="33"/>
      <c r="W349" s="33"/>
      <c r="X349" s="33"/>
      <c r="Y349" s="33"/>
      <c r="Z349" s="33"/>
      <c r="AA349" s="33"/>
      <c r="AB349" s="33"/>
      <c r="AC349" s="33"/>
      <c r="AD349" s="33"/>
      <c r="AE349" s="33"/>
    </row>
    <row r="350">
      <c r="A350" s="33"/>
      <c r="B350" s="27"/>
      <c r="C350" s="27"/>
      <c r="D350" s="28"/>
      <c r="E350" s="27"/>
      <c r="F350" s="28"/>
      <c r="G350" s="27"/>
      <c r="H350" s="28"/>
      <c r="I350" s="27"/>
      <c r="J350" s="28"/>
      <c r="K350" s="27"/>
      <c r="L350" s="580"/>
      <c r="M350" s="33"/>
      <c r="N350" s="33"/>
      <c r="O350" s="33"/>
      <c r="P350" s="33"/>
      <c r="Q350" s="33"/>
      <c r="R350" s="33"/>
      <c r="S350" s="33"/>
      <c r="T350" s="33"/>
      <c r="U350" s="33"/>
      <c r="V350" s="33"/>
      <c r="W350" s="33"/>
      <c r="X350" s="33"/>
      <c r="Y350" s="33"/>
      <c r="Z350" s="33"/>
      <c r="AA350" s="33"/>
      <c r="AB350" s="33"/>
      <c r="AC350" s="33"/>
      <c r="AD350" s="33"/>
      <c r="AE350" s="33"/>
    </row>
    <row r="351">
      <c r="A351" s="33"/>
      <c r="B351" s="27"/>
      <c r="C351" s="27"/>
      <c r="D351" s="28"/>
      <c r="E351" s="27"/>
      <c r="F351" s="28"/>
      <c r="G351" s="27"/>
      <c r="H351" s="28"/>
      <c r="I351" s="27"/>
      <c r="J351" s="28"/>
      <c r="K351" s="27"/>
      <c r="L351" s="580"/>
      <c r="M351" s="33"/>
      <c r="N351" s="33"/>
      <c r="O351" s="33"/>
      <c r="P351" s="33"/>
      <c r="Q351" s="33"/>
      <c r="R351" s="33"/>
      <c r="S351" s="33"/>
      <c r="T351" s="33"/>
      <c r="U351" s="33"/>
      <c r="V351" s="33"/>
      <c r="W351" s="33"/>
      <c r="X351" s="33"/>
      <c r="Y351" s="33"/>
      <c r="Z351" s="33"/>
      <c r="AA351" s="33"/>
      <c r="AB351" s="33"/>
      <c r="AC351" s="33"/>
      <c r="AD351" s="33"/>
      <c r="AE351" s="33"/>
    </row>
    <row r="352">
      <c r="A352" s="33"/>
      <c r="B352" s="27"/>
      <c r="C352" s="27"/>
      <c r="D352" s="28"/>
      <c r="E352" s="27"/>
      <c r="F352" s="28"/>
      <c r="G352" s="27"/>
      <c r="H352" s="28"/>
      <c r="I352" s="27"/>
      <c r="J352" s="28"/>
      <c r="K352" s="27"/>
      <c r="L352" s="580"/>
      <c r="M352" s="33"/>
      <c r="N352" s="33"/>
      <c r="O352" s="33"/>
      <c r="P352" s="33"/>
      <c r="Q352" s="33"/>
      <c r="R352" s="33"/>
      <c r="S352" s="33"/>
      <c r="T352" s="33"/>
      <c r="U352" s="33"/>
      <c r="V352" s="33"/>
      <c r="W352" s="33"/>
      <c r="X352" s="33"/>
      <c r="Y352" s="33"/>
      <c r="Z352" s="33"/>
      <c r="AA352" s="33"/>
      <c r="AB352" s="33"/>
      <c r="AC352" s="33"/>
      <c r="AD352" s="33"/>
      <c r="AE352" s="33"/>
    </row>
    <row r="353">
      <c r="A353" s="33"/>
      <c r="B353" s="27"/>
      <c r="C353" s="27"/>
      <c r="D353" s="28"/>
      <c r="E353" s="27"/>
      <c r="F353" s="28"/>
      <c r="G353" s="27"/>
      <c r="H353" s="28"/>
      <c r="I353" s="27"/>
      <c r="J353" s="28"/>
      <c r="K353" s="27"/>
      <c r="L353" s="580"/>
      <c r="M353" s="33"/>
      <c r="N353" s="33"/>
      <c r="O353" s="33"/>
      <c r="P353" s="33"/>
      <c r="Q353" s="33"/>
      <c r="R353" s="33"/>
      <c r="S353" s="33"/>
      <c r="T353" s="33"/>
      <c r="U353" s="33"/>
      <c r="V353" s="33"/>
      <c r="W353" s="33"/>
      <c r="X353" s="33"/>
      <c r="Y353" s="33"/>
      <c r="Z353" s="33"/>
      <c r="AA353" s="33"/>
      <c r="AB353" s="33"/>
      <c r="AC353" s="33"/>
      <c r="AD353" s="33"/>
      <c r="AE353" s="33"/>
    </row>
    <row r="354">
      <c r="A354" s="33"/>
      <c r="B354" s="27"/>
      <c r="C354" s="27"/>
      <c r="D354" s="28"/>
      <c r="E354" s="27"/>
      <c r="F354" s="28"/>
      <c r="G354" s="27"/>
      <c r="H354" s="28"/>
      <c r="I354" s="27"/>
      <c r="J354" s="28"/>
      <c r="K354" s="27"/>
      <c r="L354" s="580"/>
      <c r="M354" s="33"/>
      <c r="N354" s="33"/>
      <c r="O354" s="33"/>
      <c r="P354" s="33"/>
      <c r="Q354" s="33"/>
      <c r="R354" s="33"/>
      <c r="S354" s="33"/>
      <c r="T354" s="33"/>
      <c r="U354" s="33"/>
      <c r="V354" s="33"/>
      <c r="W354" s="33"/>
      <c r="X354" s="33"/>
      <c r="Y354" s="33"/>
      <c r="Z354" s="33"/>
      <c r="AA354" s="33"/>
      <c r="AB354" s="33"/>
      <c r="AC354" s="33"/>
      <c r="AD354" s="33"/>
      <c r="AE354" s="33"/>
    </row>
    <row r="355">
      <c r="A355" s="33"/>
      <c r="B355" s="27"/>
      <c r="C355" s="27"/>
      <c r="D355" s="28"/>
      <c r="E355" s="27"/>
      <c r="F355" s="28"/>
      <c r="G355" s="27"/>
      <c r="H355" s="28"/>
      <c r="I355" s="27"/>
      <c r="J355" s="28"/>
      <c r="K355" s="27"/>
      <c r="L355" s="580"/>
      <c r="M355" s="33"/>
      <c r="N355" s="33"/>
      <c r="O355" s="33"/>
      <c r="P355" s="33"/>
      <c r="Q355" s="33"/>
      <c r="R355" s="33"/>
      <c r="S355" s="33"/>
      <c r="T355" s="33"/>
      <c r="U355" s="33"/>
      <c r="V355" s="33"/>
      <c r="W355" s="33"/>
      <c r="X355" s="33"/>
      <c r="Y355" s="33"/>
      <c r="Z355" s="33"/>
      <c r="AA355" s="33"/>
      <c r="AB355" s="33"/>
      <c r="AC355" s="33"/>
      <c r="AD355" s="33"/>
      <c r="AE355" s="33"/>
    </row>
    <row r="356">
      <c r="A356" s="33"/>
      <c r="B356" s="27"/>
      <c r="C356" s="27"/>
      <c r="D356" s="28"/>
      <c r="E356" s="27"/>
      <c r="F356" s="28"/>
      <c r="G356" s="27"/>
      <c r="H356" s="28"/>
      <c r="I356" s="27"/>
      <c r="J356" s="28"/>
      <c r="K356" s="27"/>
      <c r="L356" s="580"/>
      <c r="M356" s="33"/>
      <c r="N356" s="33"/>
      <c r="O356" s="33"/>
      <c r="P356" s="33"/>
      <c r="Q356" s="33"/>
      <c r="R356" s="33"/>
      <c r="S356" s="33"/>
      <c r="T356" s="33"/>
      <c r="U356" s="33"/>
      <c r="V356" s="33"/>
      <c r="W356" s="33"/>
      <c r="X356" s="33"/>
      <c r="Y356" s="33"/>
      <c r="Z356" s="33"/>
      <c r="AA356" s="33"/>
      <c r="AB356" s="33"/>
      <c r="AC356" s="33"/>
      <c r="AD356" s="33"/>
      <c r="AE356" s="33"/>
    </row>
    <row r="357">
      <c r="A357" s="33"/>
      <c r="B357" s="27"/>
      <c r="C357" s="27"/>
      <c r="D357" s="28"/>
      <c r="E357" s="27"/>
      <c r="F357" s="28"/>
      <c r="G357" s="27"/>
      <c r="H357" s="28"/>
      <c r="I357" s="27"/>
      <c r="J357" s="28"/>
      <c r="K357" s="27"/>
      <c r="L357" s="580"/>
      <c r="M357" s="33"/>
      <c r="N357" s="33"/>
      <c r="O357" s="33"/>
      <c r="P357" s="33"/>
      <c r="Q357" s="33"/>
      <c r="R357" s="33"/>
      <c r="S357" s="33"/>
      <c r="T357" s="33"/>
      <c r="U357" s="33"/>
      <c r="V357" s="33"/>
      <c r="W357" s="33"/>
      <c r="X357" s="33"/>
      <c r="Y357" s="33"/>
      <c r="Z357" s="33"/>
      <c r="AA357" s="33"/>
      <c r="AB357" s="33"/>
      <c r="AC357" s="33"/>
      <c r="AD357" s="33"/>
      <c r="AE357" s="33"/>
    </row>
    <row r="358">
      <c r="A358" s="33"/>
      <c r="B358" s="27"/>
      <c r="C358" s="27"/>
      <c r="D358" s="28"/>
      <c r="E358" s="27"/>
      <c r="F358" s="28"/>
      <c r="G358" s="27"/>
      <c r="H358" s="28"/>
      <c r="I358" s="27"/>
      <c r="J358" s="28"/>
      <c r="K358" s="27"/>
      <c r="L358" s="580"/>
      <c r="M358" s="33"/>
      <c r="N358" s="33"/>
      <c r="O358" s="33"/>
      <c r="P358" s="33"/>
      <c r="Q358" s="33"/>
      <c r="R358" s="33"/>
      <c r="S358" s="33"/>
      <c r="T358" s="33"/>
      <c r="U358" s="33"/>
      <c r="V358" s="33"/>
      <c r="W358" s="33"/>
      <c r="X358" s="33"/>
      <c r="Y358" s="33"/>
      <c r="Z358" s="33"/>
      <c r="AA358" s="33"/>
      <c r="AB358" s="33"/>
      <c r="AC358" s="33"/>
      <c r="AD358" s="33"/>
      <c r="AE358" s="33"/>
    </row>
    <row r="359">
      <c r="A359" s="33"/>
      <c r="B359" s="27"/>
      <c r="C359" s="27"/>
      <c r="D359" s="28"/>
      <c r="E359" s="27"/>
      <c r="F359" s="28"/>
      <c r="G359" s="27"/>
      <c r="H359" s="28"/>
      <c r="I359" s="27"/>
      <c r="J359" s="28"/>
      <c r="K359" s="27"/>
      <c r="L359" s="580"/>
      <c r="M359" s="33"/>
      <c r="N359" s="33"/>
      <c r="O359" s="33"/>
      <c r="P359" s="33"/>
      <c r="Q359" s="33"/>
      <c r="R359" s="33"/>
      <c r="S359" s="33"/>
      <c r="T359" s="33"/>
      <c r="U359" s="33"/>
      <c r="V359" s="33"/>
      <c r="W359" s="33"/>
      <c r="X359" s="33"/>
      <c r="Y359" s="33"/>
      <c r="Z359" s="33"/>
      <c r="AA359" s="33"/>
      <c r="AB359" s="33"/>
      <c r="AC359" s="33"/>
      <c r="AD359" s="33"/>
      <c r="AE359" s="33"/>
    </row>
    <row r="360">
      <c r="A360" s="33"/>
      <c r="B360" s="27"/>
      <c r="C360" s="27"/>
      <c r="D360" s="28"/>
      <c r="E360" s="27"/>
      <c r="F360" s="28"/>
      <c r="G360" s="27"/>
      <c r="H360" s="28"/>
      <c r="I360" s="27"/>
      <c r="J360" s="28"/>
      <c r="K360" s="27"/>
      <c r="L360" s="580"/>
      <c r="M360" s="33"/>
      <c r="N360" s="33"/>
      <c r="O360" s="33"/>
      <c r="P360" s="33"/>
      <c r="Q360" s="33"/>
      <c r="R360" s="33"/>
      <c r="S360" s="33"/>
      <c r="T360" s="33"/>
      <c r="U360" s="33"/>
      <c r="V360" s="33"/>
      <c r="W360" s="33"/>
      <c r="X360" s="33"/>
      <c r="Y360" s="33"/>
      <c r="Z360" s="33"/>
      <c r="AA360" s="33"/>
      <c r="AB360" s="33"/>
      <c r="AC360" s="33"/>
      <c r="AD360" s="33"/>
      <c r="AE360" s="33"/>
    </row>
    <row r="361">
      <c r="A361" s="33"/>
      <c r="B361" s="27"/>
      <c r="C361" s="27"/>
      <c r="D361" s="28"/>
      <c r="E361" s="27"/>
      <c r="F361" s="28"/>
      <c r="G361" s="27"/>
      <c r="H361" s="28"/>
      <c r="I361" s="27"/>
      <c r="J361" s="28"/>
      <c r="K361" s="27"/>
      <c r="L361" s="580"/>
      <c r="M361" s="33"/>
      <c r="N361" s="33"/>
      <c r="O361" s="33"/>
      <c r="P361" s="33"/>
      <c r="Q361" s="33"/>
      <c r="R361" s="33"/>
      <c r="S361" s="33"/>
      <c r="T361" s="33"/>
      <c r="U361" s="33"/>
      <c r="V361" s="33"/>
      <c r="W361" s="33"/>
      <c r="X361" s="33"/>
      <c r="Y361" s="33"/>
      <c r="Z361" s="33"/>
      <c r="AA361" s="33"/>
      <c r="AB361" s="33"/>
      <c r="AC361" s="33"/>
      <c r="AD361" s="33"/>
      <c r="AE361" s="33"/>
    </row>
    <row r="362">
      <c r="A362" s="33"/>
      <c r="B362" s="27"/>
      <c r="C362" s="27"/>
      <c r="D362" s="28"/>
      <c r="E362" s="27"/>
      <c r="F362" s="28"/>
      <c r="G362" s="27"/>
      <c r="H362" s="28"/>
      <c r="I362" s="27"/>
      <c r="J362" s="28"/>
      <c r="K362" s="27"/>
      <c r="L362" s="580"/>
      <c r="M362" s="33"/>
      <c r="N362" s="33"/>
      <c r="O362" s="33"/>
      <c r="P362" s="33"/>
      <c r="Q362" s="33"/>
      <c r="R362" s="33"/>
      <c r="S362" s="33"/>
      <c r="T362" s="33"/>
      <c r="U362" s="33"/>
      <c r="V362" s="33"/>
      <c r="W362" s="33"/>
      <c r="X362" s="33"/>
      <c r="Y362" s="33"/>
      <c r="Z362" s="33"/>
      <c r="AA362" s="33"/>
      <c r="AB362" s="33"/>
      <c r="AC362" s="33"/>
      <c r="AD362" s="33"/>
      <c r="AE362" s="33"/>
    </row>
    <row r="363">
      <c r="A363" s="33"/>
      <c r="B363" s="27"/>
      <c r="C363" s="27"/>
      <c r="D363" s="28"/>
      <c r="E363" s="27"/>
      <c r="F363" s="28"/>
      <c r="G363" s="27"/>
      <c r="H363" s="28"/>
      <c r="I363" s="27"/>
      <c r="J363" s="28"/>
      <c r="K363" s="27"/>
      <c r="L363" s="580"/>
      <c r="M363" s="33"/>
      <c r="N363" s="33"/>
      <c r="O363" s="33"/>
      <c r="P363" s="33"/>
      <c r="Q363" s="33"/>
      <c r="R363" s="33"/>
      <c r="S363" s="33"/>
      <c r="T363" s="33"/>
      <c r="U363" s="33"/>
      <c r="V363" s="33"/>
      <c r="W363" s="33"/>
      <c r="X363" s="33"/>
      <c r="Y363" s="33"/>
      <c r="Z363" s="33"/>
      <c r="AA363" s="33"/>
      <c r="AB363" s="33"/>
      <c r="AC363" s="33"/>
      <c r="AD363" s="33"/>
      <c r="AE363" s="33"/>
    </row>
    <row r="364">
      <c r="A364" s="33"/>
      <c r="B364" s="27"/>
      <c r="C364" s="27"/>
      <c r="D364" s="28"/>
      <c r="E364" s="27"/>
      <c r="F364" s="28"/>
      <c r="G364" s="27"/>
      <c r="H364" s="28"/>
      <c r="I364" s="27"/>
      <c r="J364" s="28"/>
      <c r="K364" s="27"/>
      <c r="L364" s="580"/>
      <c r="M364" s="33"/>
      <c r="N364" s="33"/>
      <c r="O364" s="33"/>
      <c r="P364" s="33"/>
      <c r="Q364" s="33"/>
      <c r="R364" s="33"/>
      <c r="S364" s="33"/>
      <c r="T364" s="33"/>
      <c r="U364" s="33"/>
      <c r="V364" s="33"/>
      <c r="W364" s="33"/>
      <c r="X364" s="33"/>
      <c r="Y364" s="33"/>
      <c r="Z364" s="33"/>
      <c r="AA364" s="33"/>
      <c r="AB364" s="33"/>
      <c r="AC364" s="33"/>
      <c r="AD364" s="33"/>
      <c r="AE364" s="33"/>
    </row>
    <row r="365">
      <c r="A365" s="33"/>
      <c r="B365" s="27"/>
      <c r="C365" s="27"/>
      <c r="D365" s="28"/>
      <c r="E365" s="27"/>
      <c r="F365" s="28"/>
      <c r="G365" s="27"/>
      <c r="H365" s="28"/>
      <c r="I365" s="27"/>
      <c r="J365" s="28"/>
      <c r="K365" s="27"/>
      <c r="L365" s="580"/>
      <c r="M365" s="33"/>
      <c r="N365" s="33"/>
      <c r="O365" s="33"/>
      <c r="P365" s="33"/>
      <c r="Q365" s="33"/>
      <c r="R365" s="33"/>
      <c r="S365" s="33"/>
      <c r="T365" s="33"/>
      <c r="U365" s="33"/>
      <c r="V365" s="33"/>
      <c r="W365" s="33"/>
      <c r="X365" s="33"/>
      <c r="Y365" s="33"/>
      <c r="Z365" s="33"/>
      <c r="AA365" s="33"/>
      <c r="AB365" s="33"/>
      <c r="AC365" s="33"/>
      <c r="AD365" s="33"/>
      <c r="AE365" s="33"/>
    </row>
    <row r="366">
      <c r="A366" s="33"/>
      <c r="B366" s="27"/>
      <c r="C366" s="27"/>
      <c r="D366" s="28"/>
      <c r="E366" s="27"/>
      <c r="F366" s="28"/>
      <c r="G366" s="27"/>
      <c r="H366" s="28"/>
      <c r="I366" s="27"/>
      <c r="J366" s="28"/>
      <c r="K366" s="27"/>
      <c r="L366" s="580"/>
      <c r="M366" s="33"/>
      <c r="N366" s="33"/>
      <c r="O366" s="33"/>
      <c r="P366" s="33"/>
      <c r="Q366" s="33"/>
      <c r="R366" s="33"/>
      <c r="S366" s="33"/>
      <c r="T366" s="33"/>
      <c r="U366" s="33"/>
      <c r="V366" s="33"/>
      <c r="W366" s="33"/>
      <c r="X366" s="33"/>
      <c r="Y366" s="33"/>
      <c r="Z366" s="33"/>
      <c r="AA366" s="33"/>
      <c r="AB366" s="33"/>
      <c r="AC366" s="33"/>
      <c r="AD366" s="33"/>
      <c r="AE366" s="33"/>
    </row>
    <row r="367">
      <c r="A367" s="33"/>
      <c r="B367" s="27"/>
      <c r="C367" s="27"/>
      <c r="D367" s="28"/>
      <c r="E367" s="27"/>
      <c r="F367" s="28"/>
      <c r="G367" s="27"/>
      <c r="H367" s="28"/>
      <c r="I367" s="27"/>
      <c r="J367" s="28"/>
      <c r="K367" s="27"/>
      <c r="L367" s="580"/>
      <c r="M367" s="33"/>
      <c r="N367" s="33"/>
      <c r="O367" s="33"/>
      <c r="P367" s="33"/>
      <c r="Q367" s="33"/>
      <c r="R367" s="33"/>
      <c r="S367" s="33"/>
      <c r="T367" s="33"/>
      <c r="U367" s="33"/>
      <c r="V367" s="33"/>
      <c r="W367" s="33"/>
      <c r="X367" s="33"/>
      <c r="Y367" s="33"/>
      <c r="Z367" s="33"/>
      <c r="AA367" s="33"/>
      <c r="AB367" s="33"/>
      <c r="AC367" s="33"/>
      <c r="AD367" s="33"/>
      <c r="AE367" s="33"/>
    </row>
    <row r="368">
      <c r="A368" s="33"/>
      <c r="B368" s="27"/>
      <c r="C368" s="27"/>
      <c r="D368" s="28"/>
      <c r="E368" s="27"/>
      <c r="F368" s="28"/>
      <c r="G368" s="27"/>
      <c r="H368" s="28"/>
      <c r="I368" s="27"/>
      <c r="J368" s="28"/>
      <c r="K368" s="27"/>
      <c r="L368" s="580"/>
      <c r="M368" s="33"/>
      <c r="N368" s="33"/>
      <c r="O368" s="33"/>
      <c r="P368" s="33"/>
      <c r="Q368" s="33"/>
      <c r="R368" s="33"/>
      <c r="S368" s="33"/>
      <c r="T368" s="33"/>
      <c r="U368" s="33"/>
      <c r="V368" s="33"/>
      <c r="W368" s="33"/>
      <c r="X368" s="33"/>
      <c r="Y368" s="33"/>
      <c r="Z368" s="33"/>
      <c r="AA368" s="33"/>
      <c r="AB368" s="33"/>
      <c r="AC368" s="33"/>
      <c r="AD368" s="33"/>
      <c r="AE368" s="33"/>
    </row>
    <row r="369">
      <c r="A369" s="33"/>
      <c r="B369" s="27"/>
      <c r="C369" s="27"/>
      <c r="D369" s="28"/>
      <c r="E369" s="27"/>
      <c r="F369" s="28"/>
      <c r="G369" s="27"/>
      <c r="H369" s="28"/>
      <c r="I369" s="27"/>
      <c r="J369" s="28"/>
      <c r="K369" s="27"/>
      <c r="L369" s="580"/>
      <c r="M369" s="33"/>
      <c r="N369" s="33"/>
      <c r="O369" s="33"/>
      <c r="P369" s="33"/>
      <c r="Q369" s="33"/>
      <c r="R369" s="33"/>
      <c r="S369" s="33"/>
      <c r="T369" s="33"/>
      <c r="U369" s="33"/>
      <c r="V369" s="33"/>
      <c r="W369" s="33"/>
      <c r="X369" s="33"/>
      <c r="Y369" s="33"/>
      <c r="Z369" s="33"/>
      <c r="AA369" s="33"/>
      <c r="AB369" s="33"/>
      <c r="AC369" s="33"/>
      <c r="AD369" s="33"/>
      <c r="AE369" s="33"/>
    </row>
    <row r="370">
      <c r="A370" s="33"/>
      <c r="B370" s="27"/>
      <c r="C370" s="27"/>
      <c r="D370" s="28"/>
      <c r="E370" s="27"/>
      <c r="F370" s="28"/>
      <c r="G370" s="27"/>
      <c r="H370" s="28"/>
      <c r="I370" s="27"/>
      <c r="J370" s="28"/>
      <c r="K370" s="27"/>
      <c r="L370" s="580"/>
      <c r="M370" s="33"/>
      <c r="N370" s="33"/>
      <c r="O370" s="33"/>
      <c r="P370" s="33"/>
      <c r="Q370" s="33"/>
      <c r="R370" s="33"/>
      <c r="S370" s="33"/>
      <c r="T370" s="33"/>
      <c r="U370" s="33"/>
      <c r="V370" s="33"/>
      <c r="W370" s="33"/>
      <c r="X370" s="33"/>
      <c r="Y370" s="33"/>
      <c r="Z370" s="33"/>
      <c r="AA370" s="33"/>
      <c r="AB370" s="33"/>
      <c r="AC370" s="33"/>
      <c r="AD370" s="33"/>
      <c r="AE370" s="33"/>
    </row>
    <row r="371">
      <c r="A371" s="33"/>
      <c r="B371" s="27"/>
      <c r="C371" s="27"/>
      <c r="D371" s="28"/>
      <c r="E371" s="27"/>
      <c r="F371" s="28"/>
      <c r="G371" s="27"/>
      <c r="H371" s="28"/>
      <c r="I371" s="27"/>
      <c r="J371" s="28"/>
      <c r="K371" s="27"/>
      <c r="L371" s="580"/>
      <c r="M371" s="33"/>
      <c r="N371" s="33"/>
      <c r="O371" s="33"/>
      <c r="P371" s="33"/>
      <c r="Q371" s="33"/>
      <c r="R371" s="33"/>
      <c r="S371" s="33"/>
      <c r="T371" s="33"/>
      <c r="U371" s="33"/>
      <c r="V371" s="33"/>
      <c r="W371" s="33"/>
      <c r="X371" s="33"/>
      <c r="Y371" s="33"/>
      <c r="Z371" s="33"/>
      <c r="AA371" s="33"/>
      <c r="AB371" s="33"/>
      <c r="AC371" s="33"/>
      <c r="AD371" s="33"/>
      <c r="AE371" s="33"/>
    </row>
    <row r="372">
      <c r="A372" s="33"/>
      <c r="B372" s="27"/>
      <c r="C372" s="27"/>
      <c r="D372" s="28"/>
      <c r="E372" s="27"/>
      <c r="F372" s="28"/>
      <c r="G372" s="27"/>
      <c r="H372" s="28"/>
      <c r="I372" s="27"/>
      <c r="J372" s="28"/>
      <c r="K372" s="27"/>
      <c r="L372" s="580"/>
      <c r="M372" s="33"/>
      <c r="N372" s="33"/>
      <c r="O372" s="33"/>
      <c r="P372" s="33"/>
      <c r="Q372" s="33"/>
      <c r="R372" s="33"/>
      <c r="S372" s="33"/>
      <c r="T372" s="33"/>
      <c r="U372" s="33"/>
      <c r="V372" s="33"/>
      <c r="W372" s="33"/>
      <c r="X372" s="33"/>
      <c r="Y372" s="33"/>
      <c r="Z372" s="33"/>
      <c r="AA372" s="33"/>
      <c r="AB372" s="33"/>
      <c r="AC372" s="33"/>
      <c r="AD372" s="33"/>
      <c r="AE372" s="33"/>
    </row>
    <row r="373">
      <c r="A373" s="33"/>
      <c r="B373" s="27"/>
      <c r="C373" s="27"/>
      <c r="D373" s="28"/>
      <c r="E373" s="27"/>
      <c r="F373" s="28"/>
      <c r="G373" s="27"/>
      <c r="H373" s="28"/>
      <c r="I373" s="27"/>
      <c r="J373" s="28"/>
      <c r="K373" s="27"/>
      <c r="L373" s="580"/>
      <c r="M373" s="33"/>
      <c r="N373" s="33"/>
      <c r="O373" s="33"/>
      <c r="P373" s="33"/>
      <c r="Q373" s="33"/>
      <c r="R373" s="33"/>
      <c r="S373" s="33"/>
      <c r="T373" s="33"/>
      <c r="U373" s="33"/>
      <c r="V373" s="33"/>
      <c r="W373" s="33"/>
      <c r="X373" s="33"/>
      <c r="Y373" s="33"/>
      <c r="Z373" s="33"/>
      <c r="AA373" s="33"/>
      <c r="AB373" s="33"/>
      <c r="AC373" s="33"/>
      <c r="AD373" s="33"/>
      <c r="AE373" s="33"/>
    </row>
    <row r="374">
      <c r="A374" s="33"/>
      <c r="B374" s="27"/>
      <c r="C374" s="27"/>
      <c r="D374" s="28"/>
      <c r="E374" s="27"/>
      <c r="F374" s="28"/>
      <c r="G374" s="27"/>
      <c r="H374" s="28"/>
      <c r="I374" s="27"/>
      <c r="J374" s="28"/>
      <c r="K374" s="27"/>
      <c r="L374" s="580"/>
      <c r="M374" s="33"/>
      <c r="N374" s="33"/>
      <c r="O374" s="33"/>
      <c r="P374" s="33"/>
      <c r="Q374" s="33"/>
      <c r="R374" s="33"/>
      <c r="S374" s="33"/>
      <c r="T374" s="33"/>
      <c r="U374" s="33"/>
      <c r="V374" s="33"/>
      <c r="W374" s="33"/>
      <c r="X374" s="33"/>
      <c r="Y374" s="33"/>
      <c r="Z374" s="33"/>
      <c r="AA374" s="33"/>
      <c r="AB374" s="33"/>
      <c r="AC374" s="33"/>
      <c r="AD374" s="33"/>
      <c r="AE374" s="33"/>
    </row>
    <row r="375">
      <c r="A375" s="33"/>
      <c r="B375" s="27"/>
      <c r="C375" s="27"/>
      <c r="D375" s="28"/>
      <c r="E375" s="27"/>
      <c r="F375" s="28"/>
      <c r="G375" s="27"/>
      <c r="H375" s="28"/>
      <c r="I375" s="27"/>
      <c r="J375" s="28"/>
      <c r="K375" s="27"/>
      <c r="L375" s="580"/>
      <c r="M375" s="33"/>
      <c r="N375" s="33"/>
      <c r="O375" s="33"/>
      <c r="P375" s="33"/>
      <c r="Q375" s="33"/>
      <c r="R375" s="33"/>
      <c r="S375" s="33"/>
      <c r="T375" s="33"/>
      <c r="U375" s="33"/>
      <c r="V375" s="33"/>
      <c r="W375" s="33"/>
      <c r="X375" s="33"/>
      <c r="Y375" s="33"/>
      <c r="Z375" s="33"/>
      <c r="AA375" s="33"/>
      <c r="AB375" s="33"/>
      <c r="AC375" s="33"/>
      <c r="AD375" s="33"/>
      <c r="AE375" s="33"/>
    </row>
    <row r="376">
      <c r="A376" s="33"/>
      <c r="B376" s="27"/>
      <c r="C376" s="27"/>
      <c r="D376" s="28"/>
      <c r="E376" s="27"/>
      <c r="F376" s="28"/>
      <c r="G376" s="27"/>
      <c r="H376" s="28"/>
      <c r="I376" s="27"/>
      <c r="J376" s="28"/>
      <c r="K376" s="27"/>
      <c r="L376" s="580"/>
      <c r="M376" s="33"/>
      <c r="N376" s="33"/>
      <c r="O376" s="33"/>
      <c r="P376" s="33"/>
      <c r="Q376" s="33"/>
      <c r="R376" s="33"/>
      <c r="S376" s="33"/>
      <c r="T376" s="33"/>
      <c r="U376" s="33"/>
      <c r="V376" s="33"/>
      <c r="W376" s="33"/>
      <c r="X376" s="33"/>
      <c r="Y376" s="33"/>
      <c r="Z376" s="33"/>
      <c r="AA376" s="33"/>
      <c r="AB376" s="33"/>
      <c r="AC376" s="33"/>
      <c r="AD376" s="33"/>
      <c r="AE376" s="33"/>
    </row>
    <row r="377">
      <c r="A377" s="33"/>
      <c r="B377" s="27"/>
      <c r="C377" s="27"/>
      <c r="D377" s="28"/>
      <c r="E377" s="27"/>
      <c r="F377" s="28"/>
      <c r="G377" s="27"/>
      <c r="H377" s="28"/>
      <c r="I377" s="27"/>
      <c r="J377" s="28"/>
      <c r="K377" s="27"/>
      <c r="L377" s="580"/>
      <c r="M377" s="33"/>
      <c r="N377" s="33"/>
      <c r="O377" s="33"/>
      <c r="P377" s="33"/>
      <c r="Q377" s="33"/>
      <c r="R377" s="33"/>
      <c r="S377" s="33"/>
      <c r="T377" s="33"/>
      <c r="U377" s="33"/>
      <c r="V377" s="33"/>
      <c r="W377" s="33"/>
      <c r="X377" s="33"/>
      <c r="Y377" s="33"/>
      <c r="Z377" s="33"/>
      <c r="AA377" s="33"/>
      <c r="AB377" s="33"/>
      <c r="AC377" s="33"/>
      <c r="AD377" s="33"/>
      <c r="AE377" s="33"/>
    </row>
    <row r="378">
      <c r="A378" s="33"/>
      <c r="B378" s="27"/>
      <c r="C378" s="27"/>
      <c r="D378" s="28"/>
      <c r="E378" s="27"/>
      <c r="F378" s="28"/>
      <c r="G378" s="27"/>
      <c r="H378" s="28"/>
      <c r="I378" s="27"/>
      <c r="J378" s="28"/>
      <c r="K378" s="27"/>
      <c r="L378" s="580"/>
      <c r="M378" s="33"/>
      <c r="N378" s="33"/>
      <c r="O378" s="33"/>
      <c r="P378" s="33"/>
      <c r="Q378" s="33"/>
      <c r="R378" s="33"/>
      <c r="S378" s="33"/>
      <c r="T378" s="33"/>
      <c r="U378" s="33"/>
      <c r="V378" s="33"/>
      <c r="W378" s="33"/>
      <c r="X378" s="33"/>
      <c r="Y378" s="33"/>
      <c r="Z378" s="33"/>
      <c r="AA378" s="33"/>
      <c r="AB378" s="33"/>
      <c r="AC378" s="33"/>
      <c r="AD378" s="33"/>
      <c r="AE378" s="33"/>
    </row>
    <row r="379">
      <c r="A379" s="33"/>
      <c r="B379" s="27"/>
      <c r="C379" s="27"/>
      <c r="D379" s="28"/>
      <c r="E379" s="27"/>
      <c r="F379" s="28"/>
      <c r="G379" s="27"/>
      <c r="H379" s="28"/>
      <c r="I379" s="27"/>
      <c r="J379" s="28"/>
      <c r="K379" s="27"/>
      <c r="L379" s="580"/>
      <c r="M379" s="33"/>
      <c r="N379" s="33"/>
      <c r="O379" s="33"/>
      <c r="P379" s="33"/>
      <c r="Q379" s="33"/>
      <c r="R379" s="33"/>
      <c r="S379" s="33"/>
      <c r="T379" s="33"/>
      <c r="U379" s="33"/>
      <c r="V379" s="33"/>
      <c r="W379" s="33"/>
      <c r="X379" s="33"/>
      <c r="Y379" s="33"/>
      <c r="Z379" s="33"/>
      <c r="AA379" s="33"/>
      <c r="AB379" s="33"/>
      <c r="AC379" s="33"/>
      <c r="AD379" s="33"/>
      <c r="AE379" s="33"/>
    </row>
    <row r="380">
      <c r="A380" s="33"/>
      <c r="B380" s="27"/>
      <c r="C380" s="27"/>
      <c r="D380" s="28"/>
      <c r="E380" s="27"/>
      <c r="F380" s="28"/>
      <c r="G380" s="27"/>
      <c r="H380" s="28"/>
      <c r="I380" s="27"/>
      <c r="J380" s="28"/>
      <c r="K380" s="27"/>
      <c r="L380" s="580"/>
      <c r="M380" s="33"/>
      <c r="N380" s="33"/>
      <c r="O380" s="33"/>
      <c r="P380" s="33"/>
      <c r="Q380" s="33"/>
      <c r="R380" s="33"/>
      <c r="S380" s="33"/>
      <c r="T380" s="33"/>
      <c r="U380" s="33"/>
      <c r="V380" s="33"/>
      <c r="W380" s="33"/>
      <c r="X380" s="33"/>
      <c r="Y380" s="33"/>
      <c r="Z380" s="33"/>
      <c r="AA380" s="33"/>
      <c r="AB380" s="33"/>
      <c r="AC380" s="33"/>
      <c r="AD380" s="33"/>
      <c r="AE380" s="33"/>
    </row>
    <row r="381">
      <c r="A381" s="33"/>
      <c r="B381" s="27"/>
      <c r="C381" s="27"/>
      <c r="D381" s="28"/>
      <c r="E381" s="27"/>
      <c r="F381" s="28"/>
      <c r="G381" s="27"/>
      <c r="H381" s="28"/>
      <c r="I381" s="27"/>
      <c r="J381" s="28"/>
      <c r="K381" s="27"/>
      <c r="L381" s="580"/>
      <c r="M381" s="33"/>
      <c r="N381" s="33"/>
      <c r="O381" s="33"/>
      <c r="P381" s="33"/>
      <c r="Q381" s="33"/>
      <c r="R381" s="33"/>
      <c r="S381" s="33"/>
      <c r="T381" s="33"/>
      <c r="U381" s="33"/>
      <c r="V381" s="33"/>
      <c r="W381" s="33"/>
      <c r="X381" s="33"/>
      <c r="Y381" s="33"/>
      <c r="Z381" s="33"/>
      <c r="AA381" s="33"/>
      <c r="AB381" s="33"/>
      <c r="AC381" s="33"/>
      <c r="AD381" s="33"/>
      <c r="AE381" s="33"/>
    </row>
    <row r="382">
      <c r="A382" s="33"/>
      <c r="B382" s="27"/>
      <c r="C382" s="27"/>
      <c r="D382" s="28"/>
      <c r="E382" s="27"/>
      <c r="F382" s="28"/>
      <c r="G382" s="27"/>
      <c r="H382" s="28"/>
      <c r="I382" s="27"/>
      <c r="J382" s="28"/>
      <c r="K382" s="27"/>
      <c r="L382" s="580"/>
      <c r="M382" s="33"/>
      <c r="N382" s="33"/>
      <c r="O382" s="33"/>
      <c r="P382" s="33"/>
      <c r="Q382" s="33"/>
      <c r="R382" s="33"/>
      <c r="S382" s="33"/>
      <c r="T382" s="33"/>
      <c r="U382" s="33"/>
      <c r="V382" s="33"/>
      <c r="W382" s="33"/>
      <c r="X382" s="33"/>
      <c r="Y382" s="33"/>
      <c r="Z382" s="33"/>
      <c r="AA382" s="33"/>
      <c r="AB382" s="33"/>
      <c r="AC382" s="33"/>
      <c r="AD382" s="33"/>
      <c r="AE382" s="33"/>
    </row>
    <row r="383">
      <c r="A383" s="33"/>
      <c r="B383" s="27"/>
      <c r="C383" s="27"/>
      <c r="D383" s="28"/>
      <c r="E383" s="27"/>
      <c r="F383" s="28"/>
      <c r="G383" s="27"/>
      <c r="H383" s="28"/>
      <c r="I383" s="27"/>
      <c r="J383" s="28"/>
      <c r="K383" s="27"/>
      <c r="L383" s="580"/>
      <c r="M383" s="33"/>
      <c r="N383" s="33"/>
      <c r="O383" s="33"/>
      <c r="P383" s="33"/>
      <c r="Q383" s="33"/>
      <c r="R383" s="33"/>
      <c r="S383" s="33"/>
      <c r="T383" s="33"/>
      <c r="U383" s="33"/>
      <c r="V383" s="33"/>
      <c r="W383" s="33"/>
      <c r="X383" s="33"/>
      <c r="Y383" s="33"/>
      <c r="Z383" s="33"/>
      <c r="AA383" s="33"/>
      <c r="AB383" s="33"/>
      <c r="AC383" s="33"/>
      <c r="AD383" s="33"/>
      <c r="AE383" s="33"/>
    </row>
    <row r="384">
      <c r="A384" s="33"/>
      <c r="B384" s="27"/>
      <c r="C384" s="27"/>
      <c r="D384" s="28"/>
      <c r="E384" s="27"/>
      <c r="F384" s="28"/>
      <c r="G384" s="27"/>
      <c r="H384" s="28"/>
      <c r="I384" s="27"/>
      <c r="J384" s="28"/>
      <c r="K384" s="27"/>
      <c r="L384" s="580"/>
      <c r="M384" s="33"/>
      <c r="N384" s="33"/>
      <c r="O384" s="33"/>
      <c r="P384" s="33"/>
      <c r="Q384" s="33"/>
      <c r="R384" s="33"/>
      <c r="S384" s="33"/>
      <c r="T384" s="33"/>
      <c r="U384" s="33"/>
      <c r="V384" s="33"/>
      <c r="W384" s="33"/>
      <c r="X384" s="33"/>
      <c r="Y384" s="33"/>
      <c r="Z384" s="33"/>
      <c r="AA384" s="33"/>
      <c r="AB384" s="33"/>
      <c r="AC384" s="33"/>
      <c r="AD384" s="33"/>
      <c r="AE384" s="33"/>
    </row>
    <row r="385">
      <c r="A385" s="33"/>
      <c r="B385" s="27"/>
      <c r="C385" s="27"/>
      <c r="D385" s="28"/>
      <c r="E385" s="27"/>
      <c r="F385" s="28"/>
      <c r="G385" s="27"/>
      <c r="H385" s="28"/>
      <c r="I385" s="27"/>
      <c r="J385" s="28"/>
      <c r="K385" s="27"/>
      <c r="L385" s="580"/>
      <c r="M385" s="33"/>
      <c r="N385" s="33"/>
      <c r="O385" s="33"/>
      <c r="P385" s="33"/>
      <c r="Q385" s="33"/>
      <c r="R385" s="33"/>
      <c r="S385" s="33"/>
      <c r="T385" s="33"/>
      <c r="U385" s="33"/>
      <c r="V385" s="33"/>
      <c r="W385" s="33"/>
      <c r="X385" s="33"/>
      <c r="Y385" s="33"/>
      <c r="Z385" s="33"/>
      <c r="AA385" s="33"/>
      <c r="AB385" s="33"/>
      <c r="AC385" s="33"/>
      <c r="AD385" s="33"/>
      <c r="AE385" s="33"/>
    </row>
    <row r="386">
      <c r="A386" s="33"/>
      <c r="B386" s="27"/>
      <c r="C386" s="27"/>
      <c r="D386" s="28"/>
      <c r="E386" s="27"/>
      <c r="F386" s="28"/>
      <c r="G386" s="27"/>
      <c r="H386" s="28"/>
      <c r="I386" s="27"/>
      <c r="J386" s="28"/>
      <c r="K386" s="27"/>
      <c r="L386" s="580"/>
      <c r="M386" s="33"/>
      <c r="N386" s="33"/>
      <c r="O386" s="33"/>
      <c r="P386" s="33"/>
      <c r="Q386" s="33"/>
      <c r="R386" s="33"/>
      <c r="S386" s="33"/>
      <c r="T386" s="33"/>
      <c r="U386" s="33"/>
      <c r="V386" s="33"/>
      <c r="W386" s="33"/>
      <c r="X386" s="33"/>
      <c r="Y386" s="33"/>
      <c r="Z386" s="33"/>
      <c r="AA386" s="33"/>
      <c r="AB386" s="33"/>
      <c r="AC386" s="33"/>
      <c r="AD386" s="33"/>
      <c r="AE386" s="33"/>
    </row>
    <row r="387">
      <c r="A387" s="33"/>
      <c r="B387" s="27"/>
      <c r="C387" s="27"/>
      <c r="D387" s="28"/>
      <c r="E387" s="27"/>
      <c r="F387" s="28"/>
      <c r="G387" s="27"/>
      <c r="H387" s="28"/>
      <c r="I387" s="27"/>
      <c r="J387" s="28"/>
      <c r="K387" s="27"/>
      <c r="L387" s="580"/>
      <c r="M387" s="33"/>
      <c r="N387" s="33"/>
      <c r="O387" s="33"/>
      <c r="P387" s="33"/>
      <c r="Q387" s="33"/>
      <c r="R387" s="33"/>
      <c r="S387" s="33"/>
      <c r="T387" s="33"/>
      <c r="U387" s="33"/>
      <c r="V387" s="33"/>
      <c r="W387" s="33"/>
      <c r="X387" s="33"/>
      <c r="Y387" s="33"/>
      <c r="Z387" s="33"/>
      <c r="AA387" s="33"/>
      <c r="AB387" s="33"/>
      <c r="AC387" s="33"/>
      <c r="AD387" s="33"/>
      <c r="AE387" s="33"/>
    </row>
    <row r="388">
      <c r="A388" s="33"/>
      <c r="B388" s="27"/>
      <c r="C388" s="27"/>
      <c r="D388" s="28"/>
      <c r="E388" s="27"/>
      <c r="F388" s="28"/>
      <c r="G388" s="27"/>
      <c r="H388" s="28"/>
      <c r="I388" s="27"/>
      <c r="J388" s="28"/>
      <c r="K388" s="27"/>
      <c r="L388" s="580"/>
      <c r="M388" s="33"/>
      <c r="N388" s="33"/>
      <c r="O388" s="33"/>
      <c r="P388" s="33"/>
      <c r="Q388" s="33"/>
      <c r="R388" s="33"/>
      <c r="S388" s="33"/>
      <c r="T388" s="33"/>
      <c r="U388" s="33"/>
      <c r="V388" s="33"/>
      <c r="W388" s="33"/>
      <c r="X388" s="33"/>
      <c r="Y388" s="33"/>
      <c r="Z388" s="33"/>
      <c r="AA388" s="33"/>
      <c r="AB388" s="33"/>
      <c r="AC388" s="33"/>
      <c r="AD388" s="33"/>
      <c r="AE388" s="33"/>
    </row>
    <row r="389">
      <c r="A389" s="33"/>
      <c r="B389" s="27"/>
      <c r="C389" s="27"/>
      <c r="D389" s="28"/>
      <c r="E389" s="27"/>
      <c r="F389" s="28"/>
      <c r="G389" s="27"/>
      <c r="H389" s="28"/>
      <c r="I389" s="27"/>
      <c r="J389" s="28"/>
      <c r="K389" s="27"/>
      <c r="L389" s="580"/>
      <c r="M389" s="33"/>
      <c r="N389" s="33"/>
      <c r="O389" s="33"/>
      <c r="P389" s="33"/>
      <c r="Q389" s="33"/>
      <c r="R389" s="33"/>
      <c r="S389" s="33"/>
      <c r="T389" s="33"/>
      <c r="U389" s="33"/>
      <c r="V389" s="33"/>
      <c r="W389" s="33"/>
      <c r="X389" s="33"/>
      <c r="Y389" s="33"/>
      <c r="Z389" s="33"/>
      <c r="AA389" s="33"/>
      <c r="AB389" s="33"/>
      <c r="AC389" s="33"/>
      <c r="AD389" s="33"/>
      <c r="AE389" s="33"/>
    </row>
    <row r="390">
      <c r="A390" s="33"/>
      <c r="B390" s="27"/>
      <c r="C390" s="27"/>
      <c r="D390" s="28"/>
      <c r="E390" s="27"/>
      <c r="F390" s="28"/>
      <c r="G390" s="27"/>
      <c r="H390" s="28"/>
      <c r="I390" s="27"/>
      <c r="J390" s="28"/>
      <c r="K390" s="27"/>
      <c r="L390" s="580"/>
      <c r="M390" s="33"/>
      <c r="N390" s="33"/>
      <c r="O390" s="33"/>
      <c r="P390" s="33"/>
      <c r="Q390" s="33"/>
      <c r="R390" s="33"/>
      <c r="S390" s="33"/>
      <c r="T390" s="33"/>
      <c r="U390" s="33"/>
      <c r="V390" s="33"/>
      <c r="W390" s="33"/>
      <c r="X390" s="33"/>
      <c r="Y390" s="33"/>
      <c r="Z390" s="33"/>
      <c r="AA390" s="33"/>
      <c r="AB390" s="33"/>
      <c r="AC390" s="33"/>
      <c r="AD390" s="33"/>
      <c r="AE390" s="33"/>
    </row>
    <row r="391">
      <c r="A391" s="33"/>
      <c r="B391" s="27"/>
      <c r="C391" s="27"/>
      <c r="D391" s="28"/>
      <c r="E391" s="27"/>
      <c r="F391" s="28"/>
      <c r="G391" s="27"/>
      <c r="H391" s="28"/>
      <c r="I391" s="27"/>
      <c r="J391" s="28"/>
      <c r="K391" s="27"/>
      <c r="L391" s="580"/>
      <c r="M391" s="33"/>
      <c r="N391" s="33"/>
      <c r="O391" s="33"/>
      <c r="P391" s="33"/>
      <c r="Q391" s="33"/>
      <c r="R391" s="33"/>
      <c r="S391" s="33"/>
      <c r="T391" s="33"/>
      <c r="U391" s="33"/>
      <c r="V391" s="33"/>
      <c r="W391" s="33"/>
      <c r="X391" s="33"/>
      <c r="Y391" s="33"/>
      <c r="Z391" s="33"/>
      <c r="AA391" s="33"/>
      <c r="AB391" s="33"/>
      <c r="AC391" s="33"/>
      <c r="AD391" s="33"/>
      <c r="AE391" s="33"/>
    </row>
    <row r="392">
      <c r="A392" s="33"/>
      <c r="B392" s="27"/>
      <c r="C392" s="27"/>
      <c r="D392" s="28"/>
      <c r="E392" s="27"/>
      <c r="F392" s="28"/>
      <c r="G392" s="27"/>
      <c r="H392" s="28"/>
      <c r="I392" s="27"/>
      <c r="J392" s="28"/>
      <c r="K392" s="27"/>
      <c r="L392" s="580"/>
      <c r="M392" s="33"/>
      <c r="N392" s="33"/>
      <c r="O392" s="33"/>
      <c r="P392" s="33"/>
      <c r="Q392" s="33"/>
      <c r="R392" s="33"/>
      <c r="S392" s="33"/>
      <c r="T392" s="33"/>
      <c r="U392" s="33"/>
      <c r="V392" s="33"/>
      <c r="W392" s="33"/>
      <c r="X392" s="33"/>
      <c r="Y392" s="33"/>
      <c r="Z392" s="33"/>
      <c r="AA392" s="33"/>
      <c r="AB392" s="33"/>
      <c r="AC392" s="33"/>
      <c r="AD392" s="33"/>
      <c r="AE392" s="33"/>
    </row>
    <row r="393">
      <c r="A393" s="33"/>
      <c r="B393" s="27"/>
      <c r="C393" s="27"/>
      <c r="D393" s="28"/>
      <c r="E393" s="27"/>
      <c r="F393" s="28"/>
      <c r="G393" s="27"/>
      <c r="H393" s="28"/>
      <c r="I393" s="27"/>
      <c r="J393" s="28"/>
      <c r="K393" s="27"/>
      <c r="L393" s="580"/>
      <c r="M393" s="33"/>
      <c r="N393" s="33"/>
      <c r="O393" s="33"/>
      <c r="P393" s="33"/>
      <c r="Q393" s="33"/>
      <c r="R393" s="33"/>
      <c r="S393" s="33"/>
      <c r="T393" s="33"/>
      <c r="U393" s="33"/>
      <c r="V393" s="33"/>
      <c r="W393" s="33"/>
      <c r="X393" s="33"/>
      <c r="Y393" s="33"/>
      <c r="Z393" s="33"/>
      <c r="AA393" s="33"/>
      <c r="AB393" s="33"/>
      <c r="AC393" s="33"/>
      <c r="AD393" s="33"/>
      <c r="AE393" s="33"/>
    </row>
    <row r="394">
      <c r="A394" s="33"/>
      <c r="B394" s="27"/>
      <c r="C394" s="27"/>
      <c r="D394" s="28"/>
      <c r="E394" s="27"/>
      <c r="F394" s="28"/>
      <c r="G394" s="27"/>
      <c r="H394" s="28"/>
      <c r="I394" s="27"/>
      <c r="J394" s="28"/>
      <c r="K394" s="27"/>
      <c r="L394" s="580"/>
      <c r="M394" s="33"/>
      <c r="N394" s="33"/>
      <c r="O394" s="33"/>
      <c r="P394" s="33"/>
      <c r="Q394" s="33"/>
      <c r="R394" s="33"/>
      <c r="S394" s="33"/>
      <c r="T394" s="33"/>
      <c r="U394" s="33"/>
      <c r="V394" s="33"/>
      <c r="W394" s="33"/>
      <c r="X394" s="33"/>
      <c r="Y394" s="33"/>
      <c r="Z394" s="33"/>
      <c r="AA394" s="33"/>
      <c r="AB394" s="33"/>
      <c r="AC394" s="33"/>
      <c r="AD394" s="33"/>
      <c r="AE394" s="33"/>
    </row>
    <row r="395">
      <c r="A395" s="33"/>
      <c r="B395" s="27"/>
      <c r="C395" s="27"/>
      <c r="D395" s="28"/>
      <c r="E395" s="27"/>
      <c r="F395" s="28"/>
      <c r="G395" s="27"/>
      <c r="H395" s="28"/>
      <c r="I395" s="27"/>
      <c r="J395" s="28"/>
      <c r="K395" s="27"/>
      <c r="L395" s="580"/>
      <c r="M395" s="33"/>
      <c r="N395" s="33"/>
      <c r="O395" s="33"/>
      <c r="P395" s="33"/>
      <c r="Q395" s="33"/>
      <c r="R395" s="33"/>
      <c r="S395" s="33"/>
      <c r="T395" s="33"/>
      <c r="U395" s="33"/>
      <c r="V395" s="33"/>
      <c r="W395" s="33"/>
      <c r="X395" s="33"/>
      <c r="Y395" s="33"/>
      <c r="Z395" s="33"/>
      <c r="AA395" s="33"/>
      <c r="AB395" s="33"/>
      <c r="AC395" s="33"/>
      <c r="AD395" s="33"/>
      <c r="AE395" s="33"/>
    </row>
    <row r="396">
      <c r="A396" s="33"/>
      <c r="B396" s="27"/>
      <c r="C396" s="27"/>
      <c r="D396" s="28"/>
      <c r="E396" s="27"/>
      <c r="F396" s="28"/>
      <c r="G396" s="27"/>
      <c r="H396" s="28"/>
      <c r="I396" s="27"/>
      <c r="J396" s="28"/>
      <c r="K396" s="27"/>
      <c r="L396" s="580"/>
      <c r="M396" s="33"/>
      <c r="N396" s="33"/>
      <c r="O396" s="33"/>
      <c r="P396" s="33"/>
      <c r="Q396" s="33"/>
      <c r="R396" s="33"/>
      <c r="S396" s="33"/>
      <c r="T396" s="33"/>
      <c r="U396" s="33"/>
      <c r="V396" s="33"/>
      <c r="W396" s="33"/>
      <c r="X396" s="33"/>
      <c r="Y396" s="33"/>
      <c r="Z396" s="33"/>
      <c r="AA396" s="33"/>
      <c r="AB396" s="33"/>
      <c r="AC396" s="33"/>
      <c r="AD396" s="33"/>
      <c r="AE396" s="33"/>
    </row>
    <row r="397">
      <c r="A397" s="33"/>
      <c r="B397" s="27"/>
      <c r="C397" s="27"/>
      <c r="D397" s="28"/>
      <c r="E397" s="27"/>
      <c r="F397" s="28"/>
      <c r="G397" s="27"/>
      <c r="H397" s="28"/>
      <c r="I397" s="27"/>
      <c r="J397" s="28"/>
      <c r="K397" s="27"/>
      <c r="L397" s="580"/>
      <c r="M397" s="33"/>
      <c r="N397" s="33"/>
      <c r="O397" s="33"/>
      <c r="P397" s="33"/>
      <c r="Q397" s="33"/>
      <c r="R397" s="33"/>
      <c r="S397" s="33"/>
      <c r="T397" s="33"/>
      <c r="U397" s="33"/>
      <c r="V397" s="33"/>
      <c r="W397" s="33"/>
      <c r="X397" s="33"/>
      <c r="Y397" s="33"/>
      <c r="Z397" s="33"/>
      <c r="AA397" s="33"/>
      <c r="AB397" s="33"/>
      <c r="AC397" s="33"/>
      <c r="AD397" s="33"/>
      <c r="AE397" s="33"/>
    </row>
    <row r="398">
      <c r="A398" s="33"/>
      <c r="B398" s="27"/>
      <c r="C398" s="27"/>
      <c r="D398" s="28"/>
      <c r="E398" s="27"/>
      <c r="F398" s="28"/>
      <c r="G398" s="27"/>
      <c r="H398" s="28"/>
      <c r="I398" s="27"/>
      <c r="J398" s="28"/>
      <c r="K398" s="27"/>
      <c r="L398" s="580"/>
      <c r="M398" s="33"/>
      <c r="N398" s="33"/>
      <c r="O398" s="33"/>
      <c r="P398" s="33"/>
      <c r="Q398" s="33"/>
      <c r="R398" s="33"/>
      <c r="S398" s="33"/>
      <c r="T398" s="33"/>
      <c r="U398" s="33"/>
      <c r="V398" s="33"/>
      <c r="W398" s="33"/>
      <c r="X398" s="33"/>
      <c r="Y398" s="33"/>
      <c r="Z398" s="33"/>
      <c r="AA398" s="33"/>
      <c r="AB398" s="33"/>
      <c r="AC398" s="33"/>
      <c r="AD398" s="33"/>
      <c r="AE398" s="33"/>
    </row>
    <row r="399">
      <c r="A399" s="33"/>
      <c r="B399" s="27"/>
      <c r="C399" s="27"/>
      <c r="D399" s="28"/>
      <c r="E399" s="27"/>
      <c r="F399" s="28"/>
      <c r="G399" s="27"/>
      <c r="H399" s="28"/>
      <c r="I399" s="27"/>
      <c r="J399" s="28"/>
      <c r="K399" s="27"/>
      <c r="L399" s="580"/>
      <c r="M399" s="33"/>
      <c r="N399" s="33"/>
      <c r="O399" s="33"/>
      <c r="P399" s="33"/>
      <c r="Q399" s="33"/>
      <c r="R399" s="33"/>
      <c r="S399" s="33"/>
      <c r="T399" s="33"/>
      <c r="U399" s="33"/>
      <c r="V399" s="33"/>
      <c r="W399" s="33"/>
      <c r="X399" s="33"/>
      <c r="Y399" s="33"/>
      <c r="Z399" s="33"/>
      <c r="AA399" s="33"/>
      <c r="AB399" s="33"/>
      <c r="AC399" s="33"/>
      <c r="AD399" s="33"/>
      <c r="AE399" s="33"/>
    </row>
    <row r="400">
      <c r="A400" s="33"/>
      <c r="B400" s="27"/>
      <c r="C400" s="27"/>
      <c r="D400" s="28"/>
      <c r="E400" s="27"/>
      <c r="F400" s="28"/>
      <c r="G400" s="27"/>
      <c r="H400" s="28"/>
      <c r="I400" s="27"/>
      <c r="J400" s="28"/>
      <c r="K400" s="27"/>
      <c r="L400" s="580"/>
      <c r="M400" s="33"/>
      <c r="N400" s="33"/>
      <c r="O400" s="33"/>
      <c r="P400" s="33"/>
      <c r="Q400" s="33"/>
      <c r="R400" s="33"/>
      <c r="S400" s="33"/>
      <c r="T400" s="33"/>
      <c r="U400" s="33"/>
      <c r="V400" s="33"/>
      <c r="W400" s="33"/>
      <c r="X400" s="33"/>
      <c r="Y400" s="33"/>
      <c r="Z400" s="33"/>
      <c r="AA400" s="33"/>
      <c r="AB400" s="33"/>
      <c r="AC400" s="33"/>
      <c r="AD400" s="33"/>
      <c r="AE400" s="33"/>
    </row>
    <row r="401">
      <c r="A401" s="33"/>
      <c r="B401" s="27"/>
      <c r="C401" s="27"/>
      <c r="D401" s="28"/>
      <c r="E401" s="27"/>
      <c r="F401" s="28"/>
      <c r="G401" s="27"/>
      <c r="H401" s="28"/>
      <c r="I401" s="27"/>
      <c r="J401" s="28"/>
      <c r="K401" s="27"/>
      <c r="L401" s="580"/>
      <c r="M401" s="33"/>
      <c r="N401" s="33"/>
      <c r="O401" s="33"/>
      <c r="P401" s="33"/>
      <c r="Q401" s="33"/>
      <c r="R401" s="33"/>
      <c r="S401" s="33"/>
      <c r="T401" s="33"/>
      <c r="U401" s="33"/>
      <c r="V401" s="33"/>
      <c r="W401" s="33"/>
      <c r="X401" s="33"/>
      <c r="Y401" s="33"/>
      <c r="Z401" s="33"/>
      <c r="AA401" s="33"/>
      <c r="AB401" s="33"/>
      <c r="AC401" s="33"/>
      <c r="AD401" s="33"/>
      <c r="AE401" s="33"/>
    </row>
    <row r="402">
      <c r="A402" s="33"/>
      <c r="B402" s="27"/>
      <c r="C402" s="27"/>
      <c r="D402" s="28"/>
      <c r="E402" s="27"/>
      <c r="F402" s="28"/>
      <c r="G402" s="27"/>
      <c r="H402" s="28"/>
      <c r="I402" s="27"/>
      <c r="J402" s="28"/>
      <c r="K402" s="27"/>
      <c r="L402" s="580"/>
      <c r="M402" s="33"/>
      <c r="N402" s="33"/>
      <c r="O402" s="33"/>
      <c r="P402" s="33"/>
      <c r="Q402" s="33"/>
      <c r="R402" s="33"/>
      <c r="S402" s="33"/>
      <c r="T402" s="33"/>
      <c r="U402" s="33"/>
      <c r="V402" s="33"/>
      <c r="W402" s="33"/>
      <c r="X402" s="33"/>
      <c r="Y402" s="33"/>
      <c r="Z402" s="33"/>
      <c r="AA402" s="33"/>
      <c r="AB402" s="33"/>
      <c r="AC402" s="33"/>
      <c r="AD402" s="33"/>
      <c r="AE402" s="33"/>
    </row>
    <row r="403">
      <c r="A403" s="33"/>
      <c r="B403" s="27"/>
      <c r="C403" s="27"/>
      <c r="D403" s="28"/>
      <c r="E403" s="27"/>
      <c r="F403" s="28"/>
      <c r="G403" s="27"/>
      <c r="H403" s="28"/>
      <c r="I403" s="27"/>
      <c r="J403" s="28"/>
      <c r="K403" s="27"/>
      <c r="L403" s="580"/>
      <c r="M403" s="33"/>
      <c r="N403" s="33"/>
      <c r="O403" s="33"/>
      <c r="P403" s="33"/>
      <c r="Q403" s="33"/>
      <c r="R403" s="33"/>
      <c r="S403" s="33"/>
      <c r="T403" s="33"/>
      <c r="U403" s="33"/>
      <c r="V403" s="33"/>
      <c r="W403" s="33"/>
      <c r="X403" s="33"/>
      <c r="Y403" s="33"/>
      <c r="Z403" s="33"/>
      <c r="AA403" s="33"/>
      <c r="AB403" s="33"/>
      <c r="AC403" s="33"/>
      <c r="AD403" s="33"/>
      <c r="AE403" s="33"/>
    </row>
    <row r="404">
      <c r="A404" s="33"/>
      <c r="B404" s="27"/>
      <c r="C404" s="27"/>
      <c r="D404" s="28"/>
      <c r="E404" s="27"/>
      <c r="F404" s="28"/>
      <c r="G404" s="27"/>
      <c r="H404" s="28"/>
      <c r="I404" s="27"/>
      <c r="J404" s="28"/>
      <c r="K404" s="27"/>
      <c r="L404" s="580"/>
      <c r="M404" s="33"/>
      <c r="N404" s="33"/>
      <c r="O404" s="33"/>
      <c r="P404" s="33"/>
      <c r="Q404" s="33"/>
      <c r="R404" s="33"/>
      <c r="S404" s="33"/>
      <c r="T404" s="33"/>
      <c r="U404" s="33"/>
      <c r="V404" s="33"/>
      <c r="W404" s="33"/>
      <c r="X404" s="33"/>
      <c r="Y404" s="33"/>
      <c r="Z404" s="33"/>
      <c r="AA404" s="33"/>
      <c r="AB404" s="33"/>
      <c r="AC404" s="33"/>
      <c r="AD404" s="33"/>
      <c r="AE404" s="33"/>
    </row>
    <row r="405">
      <c r="A405" s="33"/>
      <c r="B405" s="27"/>
      <c r="C405" s="27"/>
      <c r="D405" s="28"/>
      <c r="E405" s="27"/>
      <c r="F405" s="28"/>
      <c r="G405" s="27"/>
      <c r="H405" s="28"/>
      <c r="I405" s="27"/>
      <c r="J405" s="28"/>
      <c r="K405" s="27"/>
      <c r="L405" s="580"/>
      <c r="M405" s="33"/>
      <c r="N405" s="33"/>
      <c r="O405" s="33"/>
      <c r="P405" s="33"/>
      <c r="Q405" s="33"/>
      <c r="R405" s="33"/>
      <c r="S405" s="33"/>
      <c r="T405" s="33"/>
      <c r="U405" s="33"/>
      <c r="V405" s="33"/>
      <c r="W405" s="33"/>
      <c r="X405" s="33"/>
      <c r="Y405" s="33"/>
      <c r="Z405" s="33"/>
      <c r="AA405" s="33"/>
      <c r="AB405" s="33"/>
      <c r="AC405" s="33"/>
      <c r="AD405" s="33"/>
      <c r="AE405" s="33"/>
    </row>
    <row r="406">
      <c r="A406" s="33"/>
      <c r="B406" s="27"/>
      <c r="C406" s="27"/>
      <c r="D406" s="28"/>
      <c r="E406" s="27"/>
      <c r="F406" s="28"/>
      <c r="G406" s="27"/>
      <c r="H406" s="28"/>
      <c r="I406" s="27"/>
      <c r="J406" s="28"/>
      <c r="K406" s="27"/>
      <c r="L406" s="580"/>
      <c r="M406" s="33"/>
      <c r="N406" s="33"/>
      <c r="O406" s="33"/>
      <c r="P406" s="33"/>
      <c r="Q406" s="33"/>
      <c r="R406" s="33"/>
      <c r="S406" s="33"/>
      <c r="T406" s="33"/>
      <c r="U406" s="33"/>
      <c r="V406" s="33"/>
      <c r="W406" s="33"/>
      <c r="X406" s="33"/>
      <c r="Y406" s="33"/>
      <c r="Z406" s="33"/>
      <c r="AA406" s="33"/>
      <c r="AB406" s="33"/>
      <c r="AC406" s="33"/>
      <c r="AD406" s="33"/>
      <c r="AE406" s="33"/>
    </row>
    <row r="407">
      <c r="A407" s="33"/>
      <c r="B407" s="27"/>
      <c r="C407" s="27"/>
      <c r="D407" s="28"/>
      <c r="E407" s="27"/>
      <c r="F407" s="28"/>
      <c r="G407" s="27"/>
      <c r="H407" s="28"/>
      <c r="I407" s="27"/>
      <c r="J407" s="28"/>
      <c r="K407" s="27"/>
      <c r="L407" s="580"/>
      <c r="M407" s="33"/>
      <c r="N407" s="33"/>
      <c r="O407" s="33"/>
      <c r="P407" s="33"/>
      <c r="Q407" s="33"/>
      <c r="R407" s="33"/>
      <c r="S407" s="33"/>
      <c r="T407" s="33"/>
      <c r="U407" s="33"/>
      <c r="V407" s="33"/>
      <c r="W407" s="33"/>
      <c r="X407" s="33"/>
      <c r="Y407" s="33"/>
      <c r="Z407" s="33"/>
      <c r="AA407" s="33"/>
      <c r="AB407" s="33"/>
      <c r="AC407" s="33"/>
      <c r="AD407" s="33"/>
      <c r="AE407" s="33"/>
    </row>
    <row r="408">
      <c r="A408" s="33"/>
      <c r="B408" s="27"/>
      <c r="C408" s="27"/>
      <c r="D408" s="28"/>
      <c r="E408" s="27"/>
      <c r="F408" s="28"/>
      <c r="G408" s="27"/>
      <c r="H408" s="28"/>
      <c r="I408" s="27"/>
      <c r="J408" s="28"/>
      <c r="K408" s="27"/>
      <c r="L408" s="580"/>
      <c r="M408" s="33"/>
      <c r="N408" s="33"/>
      <c r="O408" s="33"/>
      <c r="P408" s="33"/>
      <c r="Q408" s="33"/>
      <c r="R408" s="33"/>
      <c r="S408" s="33"/>
      <c r="T408" s="33"/>
      <c r="U408" s="33"/>
      <c r="V408" s="33"/>
      <c r="W408" s="33"/>
      <c r="X408" s="33"/>
      <c r="Y408" s="33"/>
      <c r="Z408" s="33"/>
      <c r="AA408" s="33"/>
      <c r="AB408" s="33"/>
      <c r="AC408" s="33"/>
      <c r="AD408" s="33"/>
      <c r="AE408" s="33"/>
    </row>
    <row r="409">
      <c r="A409" s="33"/>
      <c r="B409" s="27"/>
      <c r="C409" s="27"/>
      <c r="D409" s="28"/>
      <c r="E409" s="27"/>
      <c r="F409" s="28"/>
      <c r="G409" s="27"/>
      <c r="H409" s="28"/>
      <c r="I409" s="27"/>
      <c r="J409" s="28"/>
      <c r="K409" s="27"/>
      <c r="L409" s="580"/>
      <c r="M409" s="33"/>
      <c r="N409" s="33"/>
      <c r="O409" s="33"/>
      <c r="P409" s="33"/>
      <c r="Q409" s="33"/>
      <c r="R409" s="33"/>
      <c r="S409" s="33"/>
      <c r="T409" s="33"/>
      <c r="U409" s="33"/>
      <c r="V409" s="33"/>
      <c r="W409" s="33"/>
      <c r="X409" s="33"/>
      <c r="Y409" s="33"/>
      <c r="Z409" s="33"/>
      <c r="AA409" s="33"/>
      <c r="AB409" s="33"/>
      <c r="AC409" s="33"/>
      <c r="AD409" s="33"/>
      <c r="AE409" s="33"/>
    </row>
    <row r="410">
      <c r="A410" s="33"/>
      <c r="B410" s="27"/>
      <c r="C410" s="27"/>
      <c r="D410" s="28"/>
      <c r="E410" s="27"/>
      <c r="F410" s="28"/>
      <c r="G410" s="27"/>
      <c r="H410" s="28"/>
      <c r="I410" s="27"/>
      <c r="J410" s="28"/>
      <c r="K410" s="27"/>
      <c r="L410" s="580"/>
      <c r="M410" s="33"/>
      <c r="N410" s="33"/>
      <c r="O410" s="33"/>
      <c r="P410" s="33"/>
      <c r="Q410" s="33"/>
      <c r="R410" s="33"/>
      <c r="S410" s="33"/>
      <c r="T410" s="33"/>
      <c r="U410" s="33"/>
      <c r="V410" s="33"/>
      <c r="W410" s="33"/>
      <c r="X410" s="33"/>
      <c r="Y410" s="33"/>
      <c r="Z410" s="33"/>
      <c r="AA410" s="33"/>
      <c r="AB410" s="33"/>
      <c r="AC410" s="33"/>
      <c r="AD410" s="33"/>
      <c r="AE410" s="33"/>
    </row>
    <row r="411">
      <c r="A411" s="33"/>
      <c r="B411" s="27"/>
      <c r="C411" s="27"/>
      <c r="D411" s="28"/>
      <c r="E411" s="27"/>
      <c r="F411" s="28"/>
      <c r="G411" s="27"/>
      <c r="H411" s="28"/>
      <c r="I411" s="27"/>
      <c r="J411" s="28"/>
      <c r="K411" s="27"/>
      <c r="L411" s="580"/>
      <c r="M411" s="33"/>
      <c r="N411" s="33"/>
      <c r="O411" s="33"/>
      <c r="P411" s="33"/>
      <c r="Q411" s="33"/>
      <c r="R411" s="33"/>
      <c r="S411" s="33"/>
      <c r="T411" s="33"/>
      <c r="U411" s="33"/>
      <c r="V411" s="33"/>
      <c r="W411" s="33"/>
      <c r="X411" s="33"/>
      <c r="Y411" s="33"/>
      <c r="Z411" s="33"/>
      <c r="AA411" s="33"/>
      <c r="AB411" s="33"/>
      <c r="AC411" s="33"/>
      <c r="AD411" s="33"/>
      <c r="AE411" s="33"/>
    </row>
    <row r="412">
      <c r="A412" s="33"/>
      <c r="B412" s="27"/>
      <c r="C412" s="27"/>
      <c r="D412" s="28"/>
      <c r="E412" s="27"/>
      <c r="F412" s="28"/>
      <c r="G412" s="27"/>
      <c r="H412" s="28"/>
      <c r="I412" s="27"/>
      <c r="J412" s="28"/>
      <c r="K412" s="27"/>
      <c r="L412" s="580"/>
      <c r="M412" s="33"/>
      <c r="N412" s="33"/>
      <c r="O412" s="33"/>
      <c r="P412" s="33"/>
      <c r="Q412" s="33"/>
      <c r="R412" s="33"/>
      <c r="S412" s="33"/>
      <c r="T412" s="33"/>
      <c r="U412" s="33"/>
      <c r="V412" s="33"/>
      <c r="W412" s="33"/>
      <c r="X412" s="33"/>
      <c r="Y412" s="33"/>
      <c r="Z412" s="33"/>
      <c r="AA412" s="33"/>
      <c r="AB412" s="33"/>
      <c r="AC412" s="33"/>
      <c r="AD412" s="33"/>
      <c r="AE412" s="33"/>
    </row>
    <row r="413">
      <c r="A413" s="33"/>
      <c r="B413" s="27"/>
      <c r="C413" s="27"/>
      <c r="D413" s="28"/>
      <c r="E413" s="27"/>
      <c r="F413" s="28"/>
      <c r="G413" s="27"/>
      <c r="H413" s="28"/>
      <c r="I413" s="27"/>
      <c r="J413" s="28"/>
      <c r="K413" s="27"/>
      <c r="L413" s="580"/>
      <c r="M413" s="33"/>
      <c r="N413" s="33"/>
      <c r="O413" s="33"/>
      <c r="P413" s="33"/>
      <c r="Q413" s="33"/>
      <c r="R413" s="33"/>
      <c r="S413" s="33"/>
      <c r="T413" s="33"/>
      <c r="U413" s="33"/>
      <c r="V413" s="33"/>
      <c r="W413" s="33"/>
      <c r="X413" s="33"/>
      <c r="Y413" s="33"/>
      <c r="Z413" s="33"/>
      <c r="AA413" s="33"/>
      <c r="AB413" s="33"/>
      <c r="AC413" s="33"/>
      <c r="AD413" s="33"/>
      <c r="AE413" s="33"/>
    </row>
    <row r="414">
      <c r="A414" s="33"/>
      <c r="B414" s="27"/>
      <c r="C414" s="27"/>
      <c r="D414" s="28"/>
      <c r="E414" s="27"/>
      <c r="F414" s="28"/>
      <c r="G414" s="27"/>
      <c r="H414" s="28"/>
      <c r="I414" s="27"/>
      <c r="J414" s="28"/>
      <c r="K414" s="27"/>
      <c r="L414" s="580"/>
      <c r="M414" s="33"/>
      <c r="N414" s="33"/>
      <c r="O414" s="33"/>
      <c r="P414" s="33"/>
      <c r="Q414" s="33"/>
      <c r="R414" s="33"/>
      <c r="S414" s="33"/>
      <c r="T414" s="33"/>
      <c r="U414" s="33"/>
      <c r="V414" s="33"/>
      <c r="W414" s="33"/>
      <c r="X414" s="33"/>
      <c r="Y414" s="33"/>
      <c r="Z414" s="33"/>
      <c r="AA414" s="33"/>
      <c r="AB414" s="33"/>
      <c r="AC414" s="33"/>
      <c r="AD414" s="33"/>
      <c r="AE414" s="33"/>
    </row>
    <row r="415">
      <c r="A415" s="33"/>
      <c r="B415" s="27"/>
      <c r="C415" s="27"/>
      <c r="D415" s="28"/>
      <c r="E415" s="27"/>
      <c r="F415" s="28"/>
      <c r="G415" s="27"/>
      <c r="H415" s="28"/>
      <c r="I415" s="27"/>
      <c r="J415" s="28"/>
      <c r="K415" s="27"/>
      <c r="L415" s="580"/>
      <c r="M415" s="33"/>
      <c r="N415" s="33"/>
      <c r="O415" s="33"/>
      <c r="P415" s="33"/>
      <c r="Q415" s="33"/>
      <c r="R415" s="33"/>
      <c r="S415" s="33"/>
      <c r="T415" s="33"/>
      <c r="U415" s="33"/>
      <c r="V415" s="33"/>
      <c r="W415" s="33"/>
      <c r="X415" s="33"/>
      <c r="Y415" s="33"/>
      <c r="Z415" s="33"/>
      <c r="AA415" s="33"/>
      <c r="AB415" s="33"/>
      <c r="AC415" s="33"/>
      <c r="AD415" s="33"/>
      <c r="AE415" s="33"/>
    </row>
    <row r="416">
      <c r="A416" s="33"/>
      <c r="B416" s="27"/>
      <c r="C416" s="27"/>
      <c r="D416" s="28"/>
      <c r="E416" s="27"/>
      <c r="F416" s="28"/>
      <c r="G416" s="27"/>
      <c r="H416" s="28"/>
      <c r="I416" s="27"/>
      <c r="J416" s="28"/>
      <c r="K416" s="27"/>
      <c r="L416" s="580"/>
      <c r="M416" s="33"/>
      <c r="N416" s="33"/>
      <c r="O416" s="33"/>
      <c r="P416" s="33"/>
      <c r="Q416" s="33"/>
      <c r="R416" s="33"/>
      <c r="S416" s="33"/>
      <c r="T416" s="33"/>
      <c r="U416" s="33"/>
      <c r="V416" s="33"/>
      <c r="W416" s="33"/>
      <c r="X416" s="33"/>
      <c r="Y416" s="33"/>
      <c r="Z416" s="33"/>
      <c r="AA416" s="33"/>
      <c r="AB416" s="33"/>
      <c r="AC416" s="33"/>
      <c r="AD416" s="33"/>
      <c r="AE416" s="33"/>
    </row>
    <row r="417">
      <c r="A417" s="33"/>
      <c r="B417" s="27"/>
      <c r="C417" s="27"/>
      <c r="D417" s="28"/>
      <c r="E417" s="27"/>
      <c r="F417" s="28"/>
      <c r="G417" s="27"/>
      <c r="H417" s="28"/>
      <c r="I417" s="27"/>
      <c r="J417" s="28"/>
      <c r="K417" s="27"/>
      <c r="L417" s="580"/>
      <c r="M417" s="33"/>
      <c r="N417" s="33"/>
      <c r="O417" s="33"/>
      <c r="P417" s="33"/>
      <c r="Q417" s="33"/>
      <c r="R417" s="33"/>
      <c r="S417" s="33"/>
      <c r="T417" s="33"/>
      <c r="U417" s="33"/>
      <c r="V417" s="33"/>
      <c r="W417" s="33"/>
      <c r="X417" s="33"/>
      <c r="Y417" s="33"/>
      <c r="Z417" s="33"/>
      <c r="AA417" s="33"/>
      <c r="AB417" s="33"/>
      <c r="AC417" s="33"/>
      <c r="AD417" s="33"/>
      <c r="AE417" s="33"/>
    </row>
    <row r="418">
      <c r="A418" s="33"/>
      <c r="B418" s="27"/>
      <c r="C418" s="27"/>
      <c r="D418" s="28"/>
      <c r="E418" s="27"/>
      <c r="F418" s="28"/>
      <c r="G418" s="27"/>
      <c r="H418" s="28"/>
      <c r="I418" s="27"/>
      <c r="J418" s="28"/>
      <c r="K418" s="27"/>
      <c r="L418" s="580"/>
      <c r="M418" s="33"/>
      <c r="N418" s="33"/>
      <c r="O418" s="33"/>
      <c r="P418" s="33"/>
      <c r="Q418" s="33"/>
      <c r="R418" s="33"/>
      <c r="S418" s="33"/>
      <c r="T418" s="33"/>
      <c r="U418" s="33"/>
      <c r="V418" s="33"/>
      <c r="W418" s="33"/>
      <c r="X418" s="33"/>
      <c r="Y418" s="33"/>
      <c r="Z418" s="33"/>
      <c r="AA418" s="33"/>
      <c r="AB418" s="33"/>
      <c r="AC418" s="33"/>
      <c r="AD418" s="33"/>
      <c r="AE418" s="33"/>
    </row>
    <row r="419">
      <c r="A419" s="33"/>
      <c r="B419" s="27"/>
      <c r="C419" s="27"/>
      <c r="D419" s="28"/>
      <c r="E419" s="27"/>
      <c r="F419" s="28"/>
      <c r="G419" s="27"/>
      <c r="H419" s="28"/>
      <c r="I419" s="27"/>
      <c r="J419" s="28"/>
      <c r="K419" s="27"/>
      <c r="L419" s="580"/>
      <c r="M419" s="33"/>
      <c r="N419" s="33"/>
      <c r="O419" s="33"/>
      <c r="P419" s="33"/>
      <c r="Q419" s="33"/>
      <c r="R419" s="33"/>
      <c r="S419" s="33"/>
      <c r="T419" s="33"/>
      <c r="U419" s="33"/>
      <c r="V419" s="33"/>
      <c r="W419" s="33"/>
      <c r="X419" s="33"/>
      <c r="Y419" s="33"/>
      <c r="Z419" s="33"/>
      <c r="AA419" s="33"/>
      <c r="AB419" s="33"/>
      <c r="AC419" s="33"/>
      <c r="AD419" s="33"/>
      <c r="AE419" s="33"/>
    </row>
    <row r="420">
      <c r="A420" s="33"/>
      <c r="B420" s="27"/>
      <c r="C420" s="27"/>
      <c r="D420" s="28"/>
      <c r="E420" s="27"/>
      <c r="F420" s="28"/>
      <c r="G420" s="27"/>
      <c r="H420" s="28"/>
      <c r="I420" s="27"/>
      <c r="J420" s="28"/>
      <c r="K420" s="27"/>
      <c r="L420" s="580"/>
      <c r="M420" s="33"/>
      <c r="N420" s="33"/>
      <c r="O420" s="33"/>
      <c r="P420" s="33"/>
      <c r="Q420" s="33"/>
      <c r="R420" s="33"/>
      <c r="S420" s="33"/>
      <c r="T420" s="33"/>
      <c r="U420" s="33"/>
      <c r="V420" s="33"/>
      <c r="W420" s="33"/>
      <c r="X420" s="33"/>
      <c r="Y420" s="33"/>
      <c r="Z420" s="33"/>
      <c r="AA420" s="33"/>
      <c r="AB420" s="33"/>
      <c r="AC420" s="33"/>
      <c r="AD420" s="33"/>
      <c r="AE420" s="33"/>
    </row>
    <row r="421">
      <c r="A421" s="33"/>
      <c r="B421" s="27"/>
      <c r="C421" s="27"/>
      <c r="D421" s="28"/>
      <c r="E421" s="27"/>
      <c r="F421" s="28"/>
      <c r="G421" s="27"/>
      <c r="H421" s="28"/>
      <c r="I421" s="27"/>
      <c r="J421" s="28"/>
      <c r="K421" s="27"/>
      <c r="L421" s="580"/>
      <c r="M421" s="33"/>
      <c r="N421" s="33"/>
      <c r="O421" s="33"/>
      <c r="P421" s="33"/>
      <c r="Q421" s="33"/>
      <c r="R421" s="33"/>
      <c r="S421" s="33"/>
      <c r="T421" s="33"/>
      <c r="U421" s="33"/>
      <c r="V421" s="33"/>
      <c r="W421" s="33"/>
      <c r="X421" s="33"/>
      <c r="Y421" s="33"/>
      <c r="Z421" s="33"/>
      <c r="AA421" s="33"/>
      <c r="AB421" s="33"/>
      <c r="AC421" s="33"/>
      <c r="AD421" s="33"/>
      <c r="AE421" s="33"/>
    </row>
    <row r="422">
      <c r="A422" s="33"/>
      <c r="B422" s="27"/>
      <c r="C422" s="27"/>
      <c r="D422" s="28"/>
      <c r="E422" s="27"/>
      <c r="F422" s="28"/>
      <c r="G422" s="27"/>
      <c r="H422" s="28"/>
      <c r="I422" s="27"/>
      <c r="J422" s="28"/>
      <c r="K422" s="27"/>
      <c r="L422" s="580"/>
      <c r="M422" s="33"/>
      <c r="N422" s="33"/>
      <c r="O422" s="33"/>
      <c r="P422" s="33"/>
      <c r="Q422" s="33"/>
      <c r="R422" s="33"/>
      <c r="S422" s="33"/>
      <c r="T422" s="33"/>
      <c r="U422" s="33"/>
      <c r="V422" s="33"/>
      <c r="W422" s="33"/>
      <c r="X422" s="33"/>
      <c r="Y422" s="33"/>
      <c r="Z422" s="33"/>
      <c r="AA422" s="33"/>
      <c r="AB422" s="33"/>
      <c r="AC422" s="33"/>
      <c r="AD422" s="33"/>
      <c r="AE422" s="33"/>
    </row>
    <row r="423">
      <c r="A423" s="33"/>
      <c r="B423" s="27"/>
      <c r="C423" s="27"/>
      <c r="D423" s="28"/>
      <c r="E423" s="27"/>
      <c r="F423" s="28"/>
      <c r="G423" s="27"/>
      <c r="H423" s="28"/>
      <c r="I423" s="27"/>
      <c r="J423" s="28"/>
      <c r="K423" s="27"/>
      <c r="L423" s="580"/>
      <c r="M423" s="33"/>
      <c r="N423" s="33"/>
      <c r="O423" s="33"/>
      <c r="P423" s="33"/>
      <c r="Q423" s="33"/>
      <c r="R423" s="33"/>
      <c r="S423" s="33"/>
      <c r="T423" s="33"/>
      <c r="U423" s="33"/>
      <c r="V423" s="33"/>
      <c r="W423" s="33"/>
      <c r="X423" s="33"/>
      <c r="Y423" s="33"/>
      <c r="Z423" s="33"/>
      <c r="AA423" s="33"/>
      <c r="AB423" s="33"/>
      <c r="AC423" s="33"/>
      <c r="AD423" s="33"/>
      <c r="AE423" s="33"/>
    </row>
    <row r="424">
      <c r="A424" s="33"/>
      <c r="B424" s="27"/>
      <c r="C424" s="27"/>
      <c r="D424" s="28"/>
      <c r="E424" s="27"/>
      <c r="F424" s="28"/>
      <c r="G424" s="27"/>
      <c r="H424" s="28"/>
      <c r="I424" s="27"/>
      <c r="J424" s="28"/>
      <c r="K424" s="27"/>
      <c r="L424" s="580"/>
      <c r="M424" s="33"/>
      <c r="N424" s="33"/>
      <c r="O424" s="33"/>
      <c r="P424" s="33"/>
      <c r="Q424" s="33"/>
      <c r="R424" s="33"/>
      <c r="S424" s="33"/>
      <c r="T424" s="33"/>
      <c r="U424" s="33"/>
      <c r="V424" s="33"/>
      <c r="W424" s="33"/>
      <c r="X424" s="33"/>
      <c r="Y424" s="33"/>
      <c r="Z424" s="33"/>
      <c r="AA424" s="33"/>
      <c r="AB424" s="33"/>
      <c r="AC424" s="33"/>
      <c r="AD424" s="33"/>
      <c r="AE424" s="33"/>
    </row>
    <row r="425">
      <c r="A425" s="33"/>
      <c r="B425" s="27"/>
      <c r="C425" s="27"/>
      <c r="D425" s="28"/>
      <c r="E425" s="27"/>
      <c r="F425" s="28"/>
      <c r="G425" s="27"/>
      <c r="H425" s="28"/>
      <c r="I425" s="27"/>
      <c r="J425" s="28"/>
      <c r="K425" s="27"/>
      <c r="L425" s="580"/>
      <c r="M425" s="33"/>
      <c r="N425" s="33"/>
      <c r="O425" s="33"/>
      <c r="P425" s="33"/>
      <c r="Q425" s="33"/>
      <c r="R425" s="33"/>
      <c r="S425" s="33"/>
      <c r="T425" s="33"/>
      <c r="U425" s="33"/>
      <c r="V425" s="33"/>
      <c r="W425" s="33"/>
      <c r="X425" s="33"/>
      <c r="Y425" s="33"/>
      <c r="Z425" s="33"/>
      <c r="AA425" s="33"/>
      <c r="AB425" s="33"/>
      <c r="AC425" s="33"/>
      <c r="AD425" s="33"/>
      <c r="AE425" s="33"/>
    </row>
    <row r="426">
      <c r="A426" s="33"/>
      <c r="B426" s="27"/>
      <c r="C426" s="27"/>
      <c r="D426" s="28"/>
      <c r="E426" s="27"/>
      <c r="F426" s="28"/>
      <c r="G426" s="27"/>
      <c r="H426" s="28"/>
      <c r="I426" s="27"/>
      <c r="J426" s="28"/>
      <c r="K426" s="27"/>
      <c r="L426" s="580"/>
      <c r="M426" s="33"/>
      <c r="N426" s="33"/>
      <c r="O426" s="33"/>
      <c r="P426" s="33"/>
      <c r="Q426" s="33"/>
      <c r="R426" s="33"/>
      <c r="S426" s="33"/>
      <c r="T426" s="33"/>
      <c r="U426" s="33"/>
      <c r="V426" s="33"/>
      <c r="W426" s="33"/>
      <c r="X426" s="33"/>
      <c r="Y426" s="33"/>
      <c r="Z426" s="33"/>
      <c r="AA426" s="33"/>
      <c r="AB426" s="33"/>
      <c r="AC426" s="33"/>
      <c r="AD426" s="33"/>
      <c r="AE426" s="33"/>
    </row>
    <row r="427">
      <c r="A427" s="33"/>
      <c r="B427" s="27"/>
      <c r="C427" s="27"/>
      <c r="D427" s="28"/>
      <c r="E427" s="27"/>
      <c r="F427" s="28"/>
      <c r="G427" s="27"/>
      <c r="H427" s="28"/>
      <c r="I427" s="27"/>
      <c r="J427" s="28"/>
      <c r="K427" s="27"/>
      <c r="L427" s="580"/>
      <c r="M427" s="33"/>
      <c r="N427" s="33"/>
      <c r="O427" s="33"/>
      <c r="P427" s="33"/>
      <c r="Q427" s="33"/>
      <c r="R427" s="33"/>
      <c r="S427" s="33"/>
      <c r="T427" s="33"/>
      <c r="U427" s="33"/>
      <c r="V427" s="33"/>
      <c r="W427" s="33"/>
      <c r="X427" s="33"/>
      <c r="Y427" s="33"/>
      <c r="Z427" s="33"/>
      <c r="AA427" s="33"/>
      <c r="AB427" s="33"/>
      <c r="AC427" s="33"/>
      <c r="AD427" s="33"/>
      <c r="AE427" s="33"/>
    </row>
    <row r="428">
      <c r="A428" s="33"/>
      <c r="B428" s="27"/>
      <c r="C428" s="27"/>
      <c r="D428" s="28"/>
      <c r="E428" s="27"/>
      <c r="F428" s="28"/>
      <c r="G428" s="27"/>
      <c r="H428" s="28"/>
      <c r="I428" s="27"/>
      <c r="J428" s="28"/>
      <c r="K428" s="27"/>
      <c r="L428" s="580"/>
      <c r="M428" s="33"/>
      <c r="N428" s="33"/>
      <c r="O428" s="33"/>
      <c r="P428" s="33"/>
      <c r="Q428" s="33"/>
      <c r="R428" s="33"/>
      <c r="S428" s="33"/>
      <c r="T428" s="33"/>
      <c r="U428" s="33"/>
      <c r="V428" s="33"/>
      <c r="W428" s="33"/>
      <c r="X428" s="33"/>
      <c r="Y428" s="33"/>
      <c r="Z428" s="33"/>
      <c r="AA428" s="33"/>
      <c r="AB428" s="33"/>
      <c r="AC428" s="33"/>
      <c r="AD428" s="33"/>
      <c r="AE428" s="33"/>
    </row>
    <row r="429">
      <c r="A429" s="33"/>
      <c r="B429" s="27"/>
      <c r="C429" s="27"/>
      <c r="D429" s="28"/>
      <c r="E429" s="27"/>
      <c r="F429" s="28"/>
      <c r="G429" s="27"/>
      <c r="H429" s="28"/>
      <c r="I429" s="27"/>
      <c r="J429" s="28"/>
      <c r="K429" s="27"/>
      <c r="L429" s="580"/>
      <c r="M429" s="33"/>
      <c r="N429" s="33"/>
      <c r="O429" s="33"/>
      <c r="P429" s="33"/>
      <c r="Q429" s="33"/>
      <c r="R429" s="33"/>
      <c r="S429" s="33"/>
      <c r="T429" s="33"/>
      <c r="U429" s="33"/>
      <c r="V429" s="33"/>
      <c r="W429" s="33"/>
      <c r="X429" s="33"/>
      <c r="Y429" s="33"/>
      <c r="Z429" s="33"/>
      <c r="AA429" s="33"/>
      <c r="AB429" s="33"/>
      <c r="AC429" s="33"/>
      <c r="AD429" s="33"/>
      <c r="AE429" s="33"/>
    </row>
    <row r="430">
      <c r="A430" s="33"/>
      <c r="B430" s="27"/>
      <c r="C430" s="27"/>
      <c r="D430" s="28"/>
      <c r="E430" s="27"/>
      <c r="F430" s="28"/>
      <c r="G430" s="27"/>
      <c r="H430" s="28"/>
      <c r="I430" s="27"/>
      <c r="J430" s="28"/>
      <c r="K430" s="27"/>
      <c r="L430" s="580"/>
      <c r="M430" s="33"/>
      <c r="N430" s="33"/>
      <c r="O430" s="33"/>
      <c r="P430" s="33"/>
      <c r="Q430" s="33"/>
      <c r="R430" s="33"/>
      <c r="S430" s="33"/>
      <c r="T430" s="33"/>
      <c r="U430" s="33"/>
      <c r="V430" s="33"/>
      <c r="W430" s="33"/>
      <c r="X430" s="33"/>
      <c r="Y430" s="33"/>
      <c r="Z430" s="33"/>
      <c r="AA430" s="33"/>
      <c r="AB430" s="33"/>
      <c r="AC430" s="33"/>
      <c r="AD430" s="33"/>
      <c r="AE430" s="33"/>
    </row>
    <row r="431">
      <c r="A431" s="33"/>
      <c r="B431" s="27"/>
      <c r="C431" s="27"/>
      <c r="D431" s="28"/>
      <c r="E431" s="27"/>
      <c r="F431" s="28"/>
      <c r="G431" s="27"/>
      <c r="H431" s="28"/>
      <c r="I431" s="27"/>
      <c r="J431" s="28"/>
      <c r="K431" s="27"/>
      <c r="L431" s="580"/>
      <c r="M431" s="33"/>
      <c r="N431" s="33"/>
      <c r="O431" s="33"/>
      <c r="P431" s="33"/>
      <c r="Q431" s="33"/>
      <c r="R431" s="33"/>
      <c r="S431" s="33"/>
      <c r="T431" s="33"/>
      <c r="U431" s="33"/>
      <c r="V431" s="33"/>
      <c r="W431" s="33"/>
      <c r="X431" s="33"/>
      <c r="Y431" s="33"/>
      <c r="Z431" s="33"/>
      <c r="AA431" s="33"/>
      <c r="AB431" s="33"/>
      <c r="AC431" s="33"/>
      <c r="AD431" s="33"/>
      <c r="AE431" s="33"/>
    </row>
    <row r="432">
      <c r="A432" s="33"/>
      <c r="B432" s="27"/>
      <c r="C432" s="27"/>
      <c r="D432" s="28"/>
      <c r="E432" s="27"/>
      <c r="F432" s="28"/>
      <c r="G432" s="27"/>
      <c r="H432" s="28"/>
      <c r="I432" s="27"/>
      <c r="J432" s="28"/>
      <c r="K432" s="27"/>
      <c r="L432" s="580"/>
      <c r="M432" s="33"/>
      <c r="N432" s="33"/>
      <c r="O432" s="33"/>
      <c r="P432" s="33"/>
      <c r="Q432" s="33"/>
      <c r="R432" s="33"/>
      <c r="S432" s="33"/>
      <c r="T432" s="33"/>
      <c r="U432" s="33"/>
      <c r="V432" s="33"/>
      <c r="W432" s="33"/>
      <c r="X432" s="33"/>
      <c r="Y432" s="33"/>
      <c r="Z432" s="33"/>
      <c r="AA432" s="33"/>
      <c r="AB432" s="33"/>
      <c r="AC432" s="33"/>
      <c r="AD432" s="33"/>
      <c r="AE432" s="33"/>
    </row>
    <row r="433">
      <c r="A433" s="33"/>
      <c r="B433" s="27"/>
      <c r="C433" s="27"/>
      <c r="D433" s="28"/>
      <c r="E433" s="27"/>
      <c r="F433" s="28"/>
      <c r="G433" s="27"/>
      <c r="H433" s="28"/>
      <c r="I433" s="27"/>
      <c r="J433" s="28"/>
      <c r="K433" s="27"/>
      <c r="L433" s="580"/>
      <c r="M433" s="33"/>
      <c r="N433" s="33"/>
      <c r="O433" s="33"/>
      <c r="P433" s="33"/>
      <c r="Q433" s="33"/>
      <c r="R433" s="33"/>
      <c r="S433" s="33"/>
      <c r="T433" s="33"/>
      <c r="U433" s="33"/>
      <c r="V433" s="33"/>
      <c r="W433" s="33"/>
      <c r="X433" s="33"/>
      <c r="Y433" s="33"/>
      <c r="Z433" s="33"/>
      <c r="AA433" s="33"/>
      <c r="AB433" s="33"/>
      <c r="AC433" s="33"/>
      <c r="AD433" s="33"/>
      <c r="AE433" s="33"/>
    </row>
    <row r="434">
      <c r="A434" s="33"/>
      <c r="B434" s="27"/>
      <c r="C434" s="27"/>
      <c r="D434" s="28"/>
      <c r="E434" s="27"/>
      <c r="F434" s="28"/>
      <c r="G434" s="27"/>
      <c r="H434" s="28"/>
      <c r="I434" s="27"/>
      <c r="J434" s="28"/>
      <c r="K434" s="27"/>
      <c r="L434" s="580"/>
      <c r="M434" s="33"/>
      <c r="N434" s="33"/>
      <c r="O434" s="33"/>
      <c r="P434" s="33"/>
      <c r="Q434" s="33"/>
      <c r="R434" s="33"/>
      <c r="S434" s="33"/>
      <c r="T434" s="33"/>
      <c r="U434" s="33"/>
      <c r="V434" s="33"/>
      <c r="W434" s="33"/>
      <c r="X434" s="33"/>
      <c r="Y434" s="33"/>
      <c r="Z434" s="33"/>
      <c r="AA434" s="33"/>
      <c r="AB434" s="33"/>
      <c r="AC434" s="33"/>
      <c r="AD434" s="33"/>
      <c r="AE434" s="33"/>
    </row>
    <row r="435">
      <c r="A435" s="33"/>
      <c r="B435" s="27"/>
      <c r="C435" s="27"/>
      <c r="D435" s="28"/>
      <c r="E435" s="27"/>
      <c r="F435" s="28"/>
      <c r="G435" s="27"/>
      <c r="H435" s="28"/>
      <c r="I435" s="27"/>
      <c r="J435" s="28"/>
      <c r="K435" s="27"/>
      <c r="L435" s="580"/>
      <c r="M435" s="33"/>
      <c r="N435" s="33"/>
      <c r="O435" s="33"/>
      <c r="P435" s="33"/>
      <c r="Q435" s="33"/>
      <c r="R435" s="33"/>
      <c r="S435" s="33"/>
      <c r="T435" s="33"/>
      <c r="U435" s="33"/>
      <c r="V435" s="33"/>
      <c r="W435" s="33"/>
      <c r="X435" s="33"/>
      <c r="Y435" s="33"/>
      <c r="Z435" s="33"/>
      <c r="AA435" s="33"/>
      <c r="AB435" s="33"/>
      <c r="AC435" s="33"/>
      <c r="AD435" s="33"/>
      <c r="AE435" s="33"/>
    </row>
    <row r="436">
      <c r="A436" s="33"/>
      <c r="B436" s="27"/>
      <c r="C436" s="27"/>
      <c r="D436" s="28"/>
      <c r="E436" s="27"/>
      <c r="F436" s="28"/>
      <c r="G436" s="27"/>
      <c r="H436" s="28"/>
      <c r="I436" s="27"/>
      <c r="J436" s="28"/>
      <c r="K436" s="27"/>
      <c r="L436" s="580"/>
      <c r="M436" s="33"/>
      <c r="N436" s="33"/>
      <c r="O436" s="33"/>
      <c r="P436" s="33"/>
      <c r="Q436" s="33"/>
      <c r="R436" s="33"/>
      <c r="S436" s="33"/>
      <c r="T436" s="33"/>
      <c r="U436" s="33"/>
      <c r="V436" s="33"/>
      <c r="W436" s="33"/>
      <c r="X436" s="33"/>
      <c r="Y436" s="33"/>
      <c r="Z436" s="33"/>
      <c r="AA436" s="33"/>
      <c r="AB436" s="33"/>
      <c r="AC436" s="33"/>
      <c r="AD436" s="33"/>
      <c r="AE436" s="33"/>
    </row>
    <row r="437">
      <c r="A437" s="33"/>
      <c r="B437" s="27"/>
      <c r="C437" s="27"/>
      <c r="D437" s="28"/>
      <c r="E437" s="27"/>
      <c r="F437" s="28"/>
      <c r="G437" s="27"/>
      <c r="H437" s="28"/>
      <c r="I437" s="27"/>
      <c r="J437" s="28"/>
      <c r="K437" s="27"/>
      <c r="L437" s="580"/>
      <c r="M437" s="33"/>
      <c r="N437" s="33"/>
      <c r="O437" s="33"/>
      <c r="P437" s="33"/>
      <c r="Q437" s="33"/>
      <c r="R437" s="33"/>
      <c r="S437" s="33"/>
      <c r="T437" s="33"/>
      <c r="U437" s="33"/>
      <c r="V437" s="33"/>
      <c r="W437" s="33"/>
      <c r="X437" s="33"/>
      <c r="Y437" s="33"/>
      <c r="Z437" s="33"/>
      <c r="AA437" s="33"/>
      <c r="AB437" s="33"/>
      <c r="AC437" s="33"/>
      <c r="AD437" s="33"/>
      <c r="AE437" s="33"/>
    </row>
    <row r="438">
      <c r="A438" s="33"/>
      <c r="B438" s="27"/>
      <c r="C438" s="27"/>
      <c r="D438" s="28"/>
      <c r="E438" s="27"/>
      <c r="F438" s="28"/>
      <c r="G438" s="27"/>
      <c r="H438" s="28"/>
      <c r="I438" s="27"/>
      <c r="J438" s="28"/>
      <c r="K438" s="27"/>
      <c r="L438" s="580"/>
      <c r="M438" s="33"/>
      <c r="N438" s="33"/>
      <c r="O438" s="33"/>
      <c r="P438" s="33"/>
      <c r="Q438" s="33"/>
      <c r="R438" s="33"/>
      <c r="S438" s="33"/>
      <c r="T438" s="33"/>
      <c r="U438" s="33"/>
      <c r="V438" s="33"/>
      <c r="W438" s="33"/>
      <c r="X438" s="33"/>
      <c r="Y438" s="33"/>
      <c r="Z438" s="33"/>
      <c r="AA438" s="33"/>
      <c r="AB438" s="33"/>
      <c r="AC438" s="33"/>
      <c r="AD438" s="33"/>
      <c r="AE438" s="33"/>
    </row>
    <row r="439">
      <c r="A439" s="33"/>
      <c r="B439" s="27"/>
      <c r="C439" s="27"/>
      <c r="D439" s="28"/>
      <c r="E439" s="27"/>
      <c r="F439" s="28"/>
      <c r="G439" s="27"/>
      <c r="H439" s="28"/>
      <c r="I439" s="27"/>
      <c r="J439" s="28"/>
      <c r="K439" s="27"/>
      <c r="L439" s="580"/>
      <c r="M439" s="33"/>
      <c r="N439" s="33"/>
      <c r="O439" s="33"/>
      <c r="P439" s="33"/>
      <c r="Q439" s="33"/>
      <c r="R439" s="33"/>
      <c r="S439" s="33"/>
      <c r="T439" s="33"/>
      <c r="U439" s="33"/>
      <c r="V439" s="33"/>
      <c r="W439" s="33"/>
      <c r="X439" s="33"/>
      <c r="Y439" s="33"/>
      <c r="Z439" s="33"/>
      <c r="AA439" s="33"/>
      <c r="AB439" s="33"/>
      <c r="AC439" s="33"/>
      <c r="AD439" s="33"/>
      <c r="AE439" s="33"/>
    </row>
    <row r="440">
      <c r="A440" s="33"/>
      <c r="B440" s="27"/>
      <c r="C440" s="27"/>
      <c r="D440" s="28"/>
      <c r="E440" s="27"/>
      <c r="F440" s="28"/>
      <c r="G440" s="27"/>
      <c r="H440" s="28"/>
      <c r="I440" s="27"/>
      <c r="J440" s="28"/>
      <c r="K440" s="27"/>
      <c r="L440" s="580"/>
      <c r="M440" s="33"/>
      <c r="N440" s="33"/>
      <c r="O440" s="33"/>
      <c r="P440" s="33"/>
      <c r="Q440" s="33"/>
      <c r="R440" s="33"/>
      <c r="S440" s="33"/>
      <c r="T440" s="33"/>
      <c r="U440" s="33"/>
      <c r="V440" s="33"/>
      <c r="W440" s="33"/>
      <c r="X440" s="33"/>
      <c r="Y440" s="33"/>
      <c r="Z440" s="33"/>
      <c r="AA440" s="33"/>
      <c r="AB440" s="33"/>
      <c r="AC440" s="33"/>
      <c r="AD440" s="33"/>
      <c r="AE440" s="33"/>
    </row>
    <row r="441">
      <c r="A441" s="33"/>
      <c r="B441" s="27"/>
      <c r="C441" s="27"/>
      <c r="D441" s="28"/>
      <c r="E441" s="27"/>
      <c r="F441" s="28"/>
      <c r="G441" s="27"/>
      <c r="H441" s="28"/>
      <c r="I441" s="27"/>
      <c r="J441" s="28"/>
      <c r="K441" s="27"/>
      <c r="L441" s="580"/>
      <c r="M441" s="33"/>
      <c r="N441" s="33"/>
      <c r="O441" s="33"/>
      <c r="P441" s="33"/>
      <c r="Q441" s="33"/>
      <c r="R441" s="33"/>
      <c r="S441" s="33"/>
      <c r="T441" s="33"/>
      <c r="U441" s="33"/>
      <c r="V441" s="33"/>
      <c r="W441" s="33"/>
      <c r="X441" s="33"/>
      <c r="Y441" s="33"/>
      <c r="Z441" s="33"/>
      <c r="AA441" s="33"/>
      <c r="AB441" s="33"/>
      <c r="AC441" s="33"/>
      <c r="AD441" s="33"/>
      <c r="AE441" s="33"/>
    </row>
    <row r="442">
      <c r="A442" s="33"/>
      <c r="B442" s="27"/>
      <c r="C442" s="27"/>
      <c r="D442" s="28"/>
      <c r="E442" s="27"/>
      <c r="F442" s="28"/>
      <c r="G442" s="27"/>
      <c r="H442" s="28"/>
      <c r="I442" s="27"/>
      <c r="J442" s="28"/>
      <c r="K442" s="27"/>
      <c r="L442" s="580"/>
      <c r="M442" s="33"/>
      <c r="N442" s="33"/>
      <c r="O442" s="33"/>
      <c r="P442" s="33"/>
      <c r="Q442" s="33"/>
      <c r="R442" s="33"/>
      <c r="S442" s="33"/>
      <c r="T442" s="33"/>
      <c r="U442" s="33"/>
      <c r="V442" s="33"/>
      <c r="W442" s="33"/>
      <c r="X442" s="33"/>
      <c r="Y442" s="33"/>
      <c r="Z442" s="33"/>
      <c r="AA442" s="33"/>
      <c r="AB442" s="33"/>
      <c r="AC442" s="33"/>
      <c r="AD442" s="33"/>
      <c r="AE442" s="33"/>
    </row>
    <row r="443">
      <c r="A443" s="33"/>
      <c r="B443" s="27"/>
      <c r="C443" s="27"/>
      <c r="D443" s="28"/>
      <c r="E443" s="27"/>
      <c r="F443" s="28"/>
      <c r="G443" s="27"/>
      <c r="H443" s="28"/>
      <c r="I443" s="27"/>
      <c r="J443" s="28"/>
      <c r="K443" s="27"/>
      <c r="L443" s="580"/>
      <c r="M443" s="33"/>
      <c r="N443" s="33"/>
      <c r="O443" s="33"/>
      <c r="P443" s="33"/>
      <c r="Q443" s="33"/>
      <c r="R443" s="33"/>
      <c r="S443" s="33"/>
      <c r="T443" s="33"/>
      <c r="U443" s="33"/>
      <c r="V443" s="33"/>
      <c r="W443" s="33"/>
      <c r="X443" s="33"/>
      <c r="Y443" s="33"/>
      <c r="Z443" s="33"/>
      <c r="AA443" s="33"/>
      <c r="AB443" s="33"/>
      <c r="AC443" s="33"/>
      <c r="AD443" s="33"/>
      <c r="AE443" s="33"/>
    </row>
    <row r="444">
      <c r="A444" s="33"/>
      <c r="B444" s="27"/>
      <c r="C444" s="27"/>
      <c r="D444" s="28"/>
      <c r="E444" s="27"/>
      <c r="F444" s="28"/>
      <c r="G444" s="27"/>
      <c r="H444" s="28"/>
      <c r="I444" s="27"/>
      <c r="J444" s="28"/>
      <c r="K444" s="27"/>
      <c r="L444" s="580"/>
      <c r="M444" s="33"/>
      <c r="N444" s="33"/>
      <c r="O444" s="33"/>
      <c r="P444" s="33"/>
      <c r="Q444" s="33"/>
      <c r="R444" s="33"/>
      <c r="S444" s="33"/>
      <c r="T444" s="33"/>
      <c r="U444" s="33"/>
      <c r="V444" s="33"/>
      <c r="W444" s="33"/>
      <c r="X444" s="33"/>
      <c r="Y444" s="33"/>
      <c r="Z444" s="33"/>
      <c r="AA444" s="33"/>
      <c r="AB444" s="33"/>
      <c r="AC444" s="33"/>
      <c r="AD444" s="33"/>
      <c r="AE444" s="33"/>
    </row>
    <row r="445">
      <c r="A445" s="33"/>
      <c r="B445" s="27"/>
      <c r="C445" s="27"/>
      <c r="D445" s="28"/>
      <c r="E445" s="27"/>
      <c r="F445" s="28"/>
      <c r="G445" s="27"/>
      <c r="H445" s="28"/>
      <c r="I445" s="27"/>
      <c r="J445" s="28"/>
      <c r="K445" s="27"/>
      <c r="L445" s="580"/>
      <c r="M445" s="33"/>
      <c r="N445" s="33"/>
      <c r="O445" s="33"/>
      <c r="P445" s="33"/>
      <c r="Q445" s="33"/>
      <c r="R445" s="33"/>
      <c r="S445" s="33"/>
      <c r="T445" s="33"/>
      <c r="U445" s="33"/>
      <c r="V445" s="33"/>
      <c r="W445" s="33"/>
      <c r="X445" s="33"/>
      <c r="Y445" s="33"/>
      <c r="Z445" s="33"/>
      <c r="AA445" s="33"/>
      <c r="AB445" s="33"/>
      <c r="AC445" s="33"/>
      <c r="AD445" s="33"/>
      <c r="AE445" s="33"/>
    </row>
    <row r="446">
      <c r="A446" s="33"/>
      <c r="B446" s="27"/>
      <c r="C446" s="27"/>
      <c r="D446" s="28"/>
      <c r="E446" s="27"/>
      <c r="F446" s="28"/>
      <c r="G446" s="27"/>
      <c r="H446" s="28"/>
      <c r="I446" s="27"/>
      <c r="J446" s="28"/>
      <c r="K446" s="27"/>
      <c r="L446" s="580"/>
      <c r="M446" s="33"/>
      <c r="N446" s="33"/>
      <c r="O446" s="33"/>
      <c r="P446" s="33"/>
      <c r="Q446" s="33"/>
      <c r="R446" s="33"/>
      <c r="S446" s="33"/>
      <c r="T446" s="33"/>
      <c r="U446" s="33"/>
      <c r="V446" s="33"/>
      <c r="W446" s="33"/>
      <c r="X446" s="33"/>
      <c r="Y446" s="33"/>
      <c r="Z446" s="33"/>
      <c r="AA446" s="33"/>
      <c r="AB446" s="33"/>
      <c r="AC446" s="33"/>
      <c r="AD446" s="33"/>
      <c r="AE446" s="33"/>
    </row>
    <row r="447">
      <c r="A447" s="33"/>
      <c r="B447" s="27"/>
      <c r="C447" s="27"/>
      <c r="D447" s="28"/>
      <c r="E447" s="27"/>
      <c r="F447" s="28"/>
      <c r="G447" s="27"/>
      <c r="H447" s="28"/>
      <c r="I447" s="27"/>
      <c r="J447" s="28"/>
      <c r="K447" s="27"/>
      <c r="L447" s="580"/>
      <c r="M447" s="33"/>
      <c r="N447" s="33"/>
      <c r="O447" s="33"/>
      <c r="P447" s="33"/>
      <c r="Q447" s="33"/>
      <c r="R447" s="33"/>
      <c r="S447" s="33"/>
      <c r="T447" s="33"/>
      <c r="U447" s="33"/>
      <c r="V447" s="33"/>
      <c r="W447" s="33"/>
      <c r="X447" s="33"/>
      <c r="Y447" s="33"/>
      <c r="Z447" s="33"/>
      <c r="AA447" s="33"/>
      <c r="AB447" s="33"/>
      <c r="AC447" s="33"/>
      <c r="AD447" s="33"/>
      <c r="AE447" s="33"/>
    </row>
    <row r="448">
      <c r="A448" s="33"/>
      <c r="B448" s="27"/>
      <c r="C448" s="27"/>
      <c r="D448" s="28"/>
      <c r="E448" s="27"/>
      <c r="F448" s="28"/>
      <c r="G448" s="27"/>
      <c r="H448" s="28"/>
      <c r="I448" s="27"/>
      <c r="J448" s="28"/>
      <c r="K448" s="27"/>
      <c r="L448" s="580"/>
      <c r="M448" s="33"/>
      <c r="N448" s="33"/>
      <c r="O448" s="33"/>
      <c r="P448" s="33"/>
      <c r="Q448" s="33"/>
      <c r="R448" s="33"/>
      <c r="S448" s="33"/>
      <c r="T448" s="33"/>
      <c r="U448" s="33"/>
      <c r="V448" s="33"/>
      <c r="W448" s="33"/>
      <c r="X448" s="33"/>
      <c r="Y448" s="33"/>
      <c r="Z448" s="33"/>
      <c r="AA448" s="33"/>
      <c r="AB448" s="33"/>
      <c r="AC448" s="33"/>
      <c r="AD448" s="33"/>
      <c r="AE448" s="33"/>
    </row>
    <row r="449">
      <c r="A449" s="33"/>
      <c r="B449" s="27"/>
      <c r="C449" s="27"/>
      <c r="D449" s="28"/>
      <c r="E449" s="27"/>
      <c r="F449" s="28"/>
      <c r="G449" s="27"/>
      <c r="H449" s="28"/>
      <c r="I449" s="27"/>
      <c r="J449" s="28"/>
      <c r="K449" s="27"/>
      <c r="L449" s="580"/>
      <c r="M449" s="33"/>
      <c r="N449" s="33"/>
      <c r="O449" s="33"/>
      <c r="P449" s="33"/>
      <c r="Q449" s="33"/>
      <c r="R449" s="33"/>
      <c r="S449" s="33"/>
      <c r="T449" s="33"/>
      <c r="U449" s="33"/>
      <c r="V449" s="33"/>
      <c r="W449" s="33"/>
      <c r="X449" s="33"/>
      <c r="Y449" s="33"/>
      <c r="Z449" s="33"/>
      <c r="AA449" s="33"/>
      <c r="AB449" s="33"/>
      <c r="AC449" s="33"/>
      <c r="AD449" s="33"/>
      <c r="AE449" s="33"/>
    </row>
    <row r="450">
      <c r="A450" s="33"/>
      <c r="B450" s="27"/>
      <c r="C450" s="27"/>
      <c r="D450" s="28"/>
      <c r="E450" s="27"/>
      <c r="F450" s="28"/>
      <c r="G450" s="27"/>
      <c r="H450" s="28"/>
      <c r="I450" s="27"/>
      <c r="J450" s="28"/>
      <c r="K450" s="27"/>
      <c r="L450" s="580"/>
      <c r="M450" s="33"/>
      <c r="N450" s="33"/>
      <c r="O450" s="33"/>
      <c r="P450" s="33"/>
      <c r="Q450" s="33"/>
      <c r="R450" s="33"/>
      <c r="S450" s="33"/>
      <c r="T450" s="33"/>
      <c r="U450" s="33"/>
      <c r="V450" s="33"/>
      <c r="W450" s="33"/>
      <c r="X450" s="33"/>
      <c r="Y450" s="33"/>
      <c r="Z450" s="33"/>
      <c r="AA450" s="33"/>
      <c r="AB450" s="33"/>
      <c r="AC450" s="33"/>
      <c r="AD450" s="33"/>
      <c r="AE450" s="33"/>
    </row>
    <row r="451">
      <c r="A451" s="33"/>
      <c r="B451" s="27"/>
      <c r="C451" s="27"/>
      <c r="D451" s="28"/>
      <c r="E451" s="27"/>
      <c r="F451" s="28"/>
      <c r="G451" s="27"/>
      <c r="H451" s="28"/>
      <c r="I451" s="27"/>
      <c r="J451" s="28"/>
      <c r="K451" s="27"/>
      <c r="L451" s="580"/>
      <c r="M451" s="33"/>
      <c r="N451" s="33"/>
      <c r="O451" s="33"/>
      <c r="P451" s="33"/>
      <c r="Q451" s="33"/>
      <c r="R451" s="33"/>
      <c r="S451" s="33"/>
      <c r="T451" s="33"/>
      <c r="U451" s="33"/>
      <c r="V451" s="33"/>
      <c r="W451" s="33"/>
      <c r="X451" s="33"/>
      <c r="Y451" s="33"/>
      <c r="Z451" s="33"/>
      <c r="AA451" s="33"/>
      <c r="AB451" s="33"/>
      <c r="AC451" s="33"/>
      <c r="AD451" s="33"/>
      <c r="AE451" s="33"/>
    </row>
    <row r="452">
      <c r="A452" s="33"/>
      <c r="B452" s="27"/>
      <c r="C452" s="27"/>
      <c r="D452" s="28"/>
      <c r="E452" s="27"/>
      <c r="F452" s="28"/>
      <c r="G452" s="27"/>
      <c r="H452" s="28"/>
      <c r="I452" s="27"/>
      <c r="J452" s="28"/>
      <c r="K452" s="27"/>
      <c r="L452" s="580"/>
      <c r="M452" s="33"/>
      <c r="N452" s="33"/>
      <c r="O452" s="33"/>
      <c r="P452" s="33"/>
      <c r="Q452" s="33"/>
      <c r="R452" s="33"/>
      <c r="S452" s="33"/>
      <c r="T452" s="33"/>
      <c r="U452" s="33"/>
      <c r="V452" s="33"/>
      <c r="W452" s="33"/>
      <c r="X452" s="33"/>
      <c r="Y452" s="33"/>
      <c r="Z452" s="33"/>
      <c r="AA452" s="33"/>
      <c r="AB452" s="33"/>
      <c r="AC452" s="33"/>
      <c r="AD452" s="33"/>
      <c r="AE452" s="33"/>
    </row>
    <row r="453">
      <c r="A453" s="33"/>
      <c r="B453" s="27"/>
      <c r="C453" s="27"/>
      <c r="D453" s="28"/>
      <c r="E453" s="27"/>
      <c r="F453" s="28"/>
      <c r="G453" s="27"/>
      <c r="H453" s="28"/>
      <c r="I453" s="27"/>
      <c r="J453" s="28"/>
      <c r="K453" s="27"/>
      <c r="L453" s="580"/>
      <c r="M453" s="33"/>
      <c r="N453" s="33"/>
      <c r="O453" s="33"/>
      <c r="P453" s="33"/>
      <c r="Q453" s="33"/>
      <c r="R453" s="33"/>
      <c r="S453" s="33"/>
      <c r="T453" s="33"/>
      <c r="U453" s="33"/>
      <c r="V453" s="33"/>
      <c r="W453" s="33"/>
      <c r="X453" s="33"/>
      <c r="Y453" s="33"/>
      <c r="Z453" s="33"/>
      <c r="AA453" s="33"/>
      <c r="AB453" s="33"/>
      <c r="AC453" s="33"/>
      <c r="AD453" s="33"/>
      <c r="AE453" s="33"/>
    </row>
    <row r="454">
      <c r="A454" s="33"/>
      <c r="B454" s="27"/>
      <c r="C454" s="27"/>
      <c r="D454" s="28"/>
      <c r="E454" s="27"/>
      <c r="F454" s="28"/>
      <c r="G454" s="27"/>
      <c r="H454" s="28"/>
      <c r="I454" s="27"/>
      <c r="J454" s="28"/>
      <c r="K454" s="27"/>
      <c r="L454" s="580"/>
      <c r="M454" s="33"/>
      <c r="N454" s="33"/>
      <c r="O454" s="33"/>
      <c r="P454" s="33"/>
      <c r="Q454" s="33"/>
      <c r="R454" s="33"/>
      <c r="S454" s="33"/>
      <c r="T454" s="33"/>
      <c r="U454" s="33"/>
      <c r="V454" s="33"/>
      <c r="W454" s="33"/>
      <c r="X454" s="33"/>
      <c r="Y454" s="33"/>
      <c r="Z454" s="33"/>
      <c r="AA454" s="33"/>
      <c r="AB454" s="33"/>
      <c r="AC454" s="33"/>
      <c r="AD454" s="33"/>
      <c r="AE454" s="33"/>
    </row>
    <row r="455">
      <c r="A455" s="33"/>
      <c r="B455" s="27"/>
      <c r="C455" s="27"/>
      <c r="D455" s="28"/>
      <c r="E455" s="27"/>
      <c r="F455" s="28"/>
      <c r="G455" s="27"/>
      <c r="H455" s="28"/>
      <c r="I455" s="27"/>
      <c r="J455" s="28"/>
      <c r="K455" s="27"/>
      <c r="L455" s="580"/>
      <c r="M455" s="33"/>
      <c r="N455" s="33"/>
      <c r="O455" s="33"/>
      <c r="P455" s="33"/>
      <c r="Q455" s="33"/>
      <c r="R455" s="33"/>
      <c r="S455" s="33"/>
      <c r="T455" s="33"/>
      <c r="U455" s="33"/>
      <c r="V455" s="33"/>
      <c r="W455" s="33"/>
      <c r="X455" s="33"/>
      <c r="Y455" s="33"/>
      <c r="Z455" s="33"/>
      <c r="AA455" s="33"/>
      <c r="AB455" s="33"/>
      <c r="AC455" s="33"/>
      <c r="AD455" s="33"/>
      <c r="AE455" s="33"/>
    </row>
    <row r="456">
      <c r="A456" s="33"/>
      <c r="B456" s="27"/>
      <c r="C456" s="27"/>
      <c r="D456" s="28"/>
      <c r="E456" s="27"/>
      <c r="F456" s="28"/>
      <c r="G456" s="27"/>
      <c r="H456" s="28"/>
      <c r="I456" s="27"/>
      <c r="J456" s="28"/>
      <c r="K456" s="27"/>
      <c r="L456" s="580"/>
      <c r="M456" s="33"/>
      <c r="N456" s="33"/>
      <c r="O456" s="33"/>
      <c r="P456" s="33"/>
      <c r="Q456" s="33"/>
      <c r="R456" s="33"/>
      <c r="S456" s="33"/>
      <c r="T456" s="33"/>
      <c r="U456" s="33"/>
      <c r="V456" s="33"/>
      <c r="W456" s="33"/>
      <c r="X456" s="33"/>
      <c r="Y456" s="33"/>
      <c r="Z456" s="33"/>
      <c r="AA456" s="33"/>
      <c r="AB456" s="33"/>
      <c r="AC456" s="33"/>
      <c r="AD456" s="33"/>
      <c r="AE456" s="33"/>
    </row>
    <row r="457">
      <c r="A457" s="33"/>
      <c r="B457" s="27"/>
      <c r="C457" s="27"/>
      <c r="D457" s="28"/>
      <c r="E457" s="27"/>
      <c r="F457" s="28"/>
      <c r="G457" s="27"/>
      <c r="H457" s="28"/>
      <c r="I457" s="27"/>
      <c r="J457" s="28"/>
      <c r="K457" s="27"/>
      <c r="L457" s="580"/>
      <c r="M457" s="33"/>
      <c r="N457" s="33"/>
      <c r="O457" s="33"/>
      <c r="P457" s="33"/>
      <c r="Q457" s="33"/>
      <c r="R457" s="33"/>
      <c r="S457" s="33"/>
      <c r="T457" s="33"/>
      <c r="U457" s="33"/>
      <c r="V457" s="33"/>
      <c r="W457" s="33"/>
      <c r="X457" s="33"/>
      <c r="Y457" s="33"/>
      <c r="Z457" s="33"/>
      <c r="AA457" s="33"/>
      <c r="AB457" s="33"/>
      <c r="AC457" s="33"/>
      <c r="AD457" s="33"/>
      <c r="AE457" s="33"/>
    </row>
    <row r="458">
      <c r="A458" s="33"/>
      <c r="B458" s="27"/>
      <c r="C458" s="27"/>
      <c r="D458" s="28"/>
      <c r="E458" s="27"/>
      <c r="F458" s="28"/>
      <c r="G458" s="27"/>
      <c r="H458" s="28"/>
      <c r="I458" s="27"/>
      <c r="J458" s="28"/>
      <c r="K458" s="27"/>
      <c r="L458" s="580"/>
      <c r="M458" s="33"/>
      <c r="N458" s="33"/>
      <c r="O458" s="33"/>
      <c r="P458" s="33"/>
      <c r="Q458" s="33"/>
      <c r="R458" s="33"/>
      <c r="S458" s="33"/>
      <c r="T458" s="33"/>
      <c r="U458" s="33"/>
      <c r="V458" s="33"/>
      <c r="W458" s="33"/>
      <c r="X458" s="33"/>
      <c r="Y458" s="33"/>
      <c r="Z458" s="33"/>
      <c r="AA458" s="33"/>
      <c r="AB458" s="33"/>
      <c r="AC458" s="33"/>
      <c r="AD458" s="33"/>
      <c r="AE458" s="33"/>
    </row>
    <row r="459">
      <c r="A459" s="33"/>
      <c r="B459" s="27"/>
      <c r="C459" s="27"/>
      <c r="D459" s="28"/>
      <c r="E459" s="27"/>
      <c r="F459" s="28"/>
      <c r="G459" s="27"/>
      <c r="H459" s="28"/>
      <c r="I459" s="27"/>
      <c r="J459" s="28"/>
      <c r="K459" s="27"/>
      <c r="L459" s="580"/>
      <c r="M459" s="33"/>
      <c r="N459" s="33"/>
      <c r="O459" s="33"/>
      <c r="P459" s="33"/>
      <c r="Q459" s="33"/>
      <c r="R459" s="33"/>
      <c r="S459" s="33"/>
      <c r="T459" s="33"/>
      <c r="U459" s="33"/>
      <c r="V459" s="33"/>
      <c r="W459" s="33"/>
      <c r="X459" s="33"/>
      <c r="Y459" s="33"/>
      <c r="Z459" s="33"/>
      <c r="AA459" s="33"/>
      <c r="AB459" s="33"/>
      <c r="AC459" s="33"/>
      <c r="AD459" s="33"/>
      <c r="AE459" s="33"/>
    </row>
    <row r="460">
      <c r="A460" s="33"/>
      <c r="B460" s="27"/>
      <c r="C460" s="27"/>
      <c r="D460" s="28"/>
      <c r="E460" s="27"/>
      <c r="F460" s="28"/>
      <c r="G460" s="27"/>
      <c r="H460" s="28"/>
      <c r="I460" s="27"/>
      <c r="J460" s="28"/>
      <c r="K460" s="27"/>
      <c r="L460" s="580"/>
      <c r="M460" s="33"/>
      <c r="N460" s="33"/>
      <c r="O460" s="33"/>
      <c r="P460" s="33"/>
      <c r="Q460" s="33"/>
      <c r="R460" s="33"/>
      <c r="S460" s="33"/>
      <c r="T460" s="33"/>
      <c r="U460" s="33"/>
      <c r="V460" s="33"/>
      <c r="W460" s="33"/>
      <c r="X460" s="33"/>
      <c r="Y460" s="33"/>
      <c r="Z460" s="33"/>
      <c r="AA460" s="33"/>
      <c r="AB460" s="33"/>
      <c r="AC460" s="33"/>
      <c r="AD460" s="33"/>
      <c r="AE460" s="33"/>
    </row>
    <row r="461">
      <c r="A461" s="33"/>
      <c r="B461" s="27"/>
      <c r="C461" s="27"/>
      <c r="D461" s="28"/>
      <c r="E461" s="27"/>
      <c r="F461" s="28"/>
      <c r="G461" s="27"/>
      <c r="H461" s="28"/>
      <c r="I461" s="27"/>
      <c r="J461" s="28"/>
      <c r="K461" s="27"/>
      <c r="L461" s="580"/>
      <c r="M461" s="33"/>
      <c r="N461" s="33"/>
      <c r="O461" s="33"/>
      <c r="P461" s="33"/>
      <c r="Q461" s="33"/>
      <c r="R461" s="33"/>
      <c r="S461" s="33"/>
      <c r="T461" s="33"/>
      <c r="U461" s="33"/>
      <c r="V461" s="33"/>
      <c r="W461" s="33"/>
      <c r="X461" s="33"/>
      <c r="Y461" s="33"/>
      <c r="Z461" s="33"/>
      <c r="AA461" s="33"/>
      <c r="AB461" s="33"/>
      <c r="AC461" s="33"/>
      <c r="AD461" s="33"/>
      <c r="AE461" s="33"/>
    </row>
    <row r="462">
      <c r="A462" s="33"/>
      <c r="B462" s="27"/>
      <c r="C462" s="27"/>
      <c r="D462" s="28"/>
      <c r="E462" s="27"/>
      <c r="F462" s="28"/>
      <c r="G462" s="27"/>
      <c r="H462" s="28"/>
      <c r="I462" s="27"/>
      <c r="J462" s="28"/>
      <c r="K462" s="27"/>
      <c r="L462" s="580"/>
      <c r="M462" s="33"/>
      <c r="N462" s="33"/>
      <c r="O462" s="33"/>
      <c r="P462" s="33"/>
      <c r="Q462" s="33"/>
      <c r="R462" s="33"/>
      <c r="S462" s="33"/>
      <c r="T462" s="33"/>
      <c r="U462" s="33"/>
      <c r="V462" s="33"/>
      <c r="W462" s="33"/>
      <c r="X462" s="33"/>
      <c r="Y462" s="33"/>
      <c r="Z462" s="33"/>
      <c r="AA462" s="33"/>
      <c r="AB462" s="33"/>
      <c r="AC462" s="33"/>
      <c r="AD462" s="33"/>
      <c r="AE462" s="33"/>
    </row>
    <row r="463">
      <c r="A463" s="33"/>
      <c r="B463" s="27"/>
      <c r="C463" s="27"/>
      <c r="D463" s="28"/>
      <c r="E463" s="27"/>
      <c r="F463" s="28"/>
      <c r="G463" s="27"/>
      <c r="H463" s="28"/>
      <c r="I463" s="27"/>
      <c r="J463" s="28"/>
      <c r="K463" s="27"/>
      <c r="L463" s="580"/>
      <c r="M463" s="33"/>
      <c r="N463" s="33"/>
      <c r="O463" s="33"/>
      <c r="P463" s="33"/>
      <c r="Q463" s="33"/>
      <c r="R463" s="33"/>
      <c r="S463" s="33"/>
      <c r="T463" s="33"/>
      <c r="U463" s="33"/>
      <c r="V463" s="33"/>
      <c r="W463" s="33"/>
      <c r="X463" s="33"/>
      <c r="Y463" s="33"/>
      <c r="Z463" s="33"/>
      <c r="AA463" s="33"/>
      <c r="AB463" s="33"/>
      <c r="AC463" s="33"/>
      <c r="AD463" s="33"/>
      <c r="AE463" s="33"/>
    </row>
    <row r="464">
      <c r="A464" s="33"/>
      <c r="B464" s="27"/>
      <c r="C464" s="27"/>
      <c r="D464" s="28"/>
      <c r="E464" s="27"/>
      <c r="F464" s="28"/>
      <c r="G464" s="27"/>
      <c r="H464" s="28"/>
      <c r="I464" s="27"/>
      <c r="J464" s="28"/>
      <c r="K464" s="27"/>
      <c r="L464" s="580"/>
      <c r="M464" s="33"/>
      <c r="N464" s="33"/>
      <c r="O464" s="33"/>
      <c r="P464" s="33"/>
      <c r="Q464" s="33"/>
      <c r="R464" s="33"/>
      <c r="S464" s="33"/>
      <c r="T464" s="33"/>
      <c r="U464" s="33"/>
      <c r="V464" s="33"/>
      <c r="W464" s="33"/>
      <c r="X464" s="33"/>
      <c r="Y464" s="33"/>
      <c r="Z464" s="33"/>
      <c r="AA464" s="33"/>
      <c r="AB464" s="33"/>
      <c r="AC464" s="33"/>
      <c r="AD464" s="33"/>
      <c r="AE464" s="33"/>
    </row>
    <row r="465">
      <c r="A465" s="33"/>
      <c r="B465" s="27"/>
      <c r="C465" s="27"/>
      <c r="D465" s="28"/>
      <c r="E465" s="27"/>
      <c r="F465" s="28"/>
      <c r="G465" s="27"/>
      <c r="H465" s="28"/>
      <c r="I465" s="27"/>
      <c r="J465" s="28"/>
      <c r="K465" s="27"/>
      <c r="L465" s="580"/>
      <c r="M465" s="33"/>
      <c r="N465" s="33"/>
      <c r="O465" s="33"/>
      <c r="P465" s="33"/>
      <c r="Q465" s="33"/>
      <c r="R465" s="33"/>
      <c r="S465" s="33"/>
      <c r="T465" s="33"/>
      <c r="U465" s="33"/>
      <c r="V465" s="33"/>
      <c r="W465" s="33"/>
      <c r="X465" s="33"/>
      <c r="Y465" s="33"/>
      <c r="Z465" s="33"/>
      <c r="AA465" s="33"/>
      <c r="AB465" s="33"/>
      <c r="AC465" s="33"/>
      <c r="AD465" s="33"/>
      <c r="AE465" s="33"/>
    </row>
    <row r="466">
      <c r="A466" s="33"/>
      <c r="B466" s="27"/>
      <c r="C466" s="27"/>
      <c r="D466" s="28"/>
      <c r="E466" s="27"/>
      <c r="F466" s="28"/>
      <c r="G466" s="27"/>
      <c r="H466" s="28"/>
      <c r="I466" s="27"/>
      <c r="J466" s="28"/>
      <c r="K466" s="27"/>
      <c r="L466" s="580"/>
      <c r="M466" s="33"/>
      <c r="N466" s="33"/>
      <c r="O466" s="33"/>
      <c r="P466" s="33"/>
      <c r="Q466" s="33"/>
      <c r="R466" s="33"/>
      <c r="S466" s="33"/>
      <c r="T466" s="33"/>
      <c r="U466" s="33"/>
      <c r="V466" s="33"/>
      <c r="W466" s="33"/>
      <c r="X466" s="33"/>
      <c r="Y466" s="33"/>
      <c r="Z466" s="33"/>
      <c r="AA466" s="33"/>
      <c r="AB466" s="33"/>
      <c r="AC466" s="33"/>
      <c r="AD466" s="33"/>
      <c r="AE466" s="33"/>
    </row>
    <row r="467">
      <c r="A467" s="33"/>
      <c r="B467" s="27"/>
      <c r="C467" s="27"/>
      <c r="D467" s="28"/>
      <c r="E467" s="27"/>
      <c r="F467" s="28"/>
      <c r="G467" s="27"/>
      <c r="H467" s="28"/>
      <c r="I467" s="27"/>
      <c r="J467" s="28"/>
      <c r="K467" s="27"/>
      <c r="L467" s="580"/>
      <c r="M467" s="33"/>
      <c r="N467" s="33"/>
      <c r="O467" s="33"/>
      <c r="P467" s="33"/>
      <c r="Q467" s="33"/>
      <c r="R467" s="33"/>
      <c r="S467" s="33"/>
      <c r="T467" s="33"/>
      <c r="U467" s="33"/>
      <c r="V467" s="33"/>
      <c r="W467" s="33"/>
      <c r="X467" s="33"/>
      <c r="Y467" s="33"/>
      <c r="Z467" s="33"/>
      <c r="AA467" s="33"/>
      <c r="AB467" s="33"/>
      <c r="AC467" s="33"/>
      <c r="AD467" s="33"/>
      <c r="AE467" s="33"/>
    </row>
    <row r="468">
      <c r="A468" s="33"/>
      <c r="B468" s="27"/>
      <c r="C468" s="27"/>
      <c r="D468" s="28"/>
      <c r="E468" s="27"/>
      <c r="F468" s="28"/>
      <c r="G468" s="27"/>
      <c r="H468" s="28"/>
      <c r="I468" s="27"/>
      <c r="J468" s="28"/>
      <c r="K468" s="27"/>
      <c r="L468" s="580"/>
      <c r="M468" s="33"/>
      <c r="N468" s="33"/>
      <c r="O468" s="33"/>
      <c r="P468" s="33"/>
      <c r="Q468" s="33"/>
      <c r="R468" s="33"/>
      <c r="S468" s="33"/>
      <c r="T468" s="33"/>
      <c r="U468" s="33"/>
      <c r="V468" s="33"/>
      <c r="W468" s="33"/>
      <c r="X468" s="33"/>
      <c r="Y468" s="33"/>
      <c r="Z468" s="33"/>
      <c r="AA468" s="33"/>
      <c r="AB468" s="33"/>
      <c r="AC468" s="33"/>
      <c r="AD468" s="33"/>
      <c r="AE468" s="33"/>
    </row>
    <row r="469">
      <c r="A469" s="33"/>
      <c r="B469" s="27"/>
      <c r="C469" s="27"/>
      <c r="D469" s="28"/>
      <c r="E469" s="27"/>
      <c r="F469" s="28"/>
      <c r="G469" s="27"/>
      <c r="H469" s="28"/>
      <c r="I469" s="27"/>
      <c r="J469" s="28"/>
      <c r="K469" s="27"/>
      <c r="L469" s="580"/>
      <c r="M469" s="33"/>
      <c r="N469" s="33"/>
      <c r="O469" s="33"/>
      <c r="P469" s="33"/>
      <c r="Q469" s="33"/>
      <c r="R469" s="33"/>
      <c r="S469" s="33"/>
      <c r="T469" s="33"/>
      <c r="U469" s="33"/>
      <c r="V469" s="33"/>
      <c r="W469" s="33"/>
      <c r="X469" s="33"/>
      <c r="Y469" s="33"/>
      <c r="Z469" s="33"/>
      <c r="AA469" s="33"/>
      <c r="AB469" s="33"/>
      <c r="AC469" s="33"/>
      <c r="AD469" s="33"/>
      <c r="AE469" s="33"/>
    </row>
    <row r="470">
      <c r="A470" s="33"/>
      <c r="B470" s="27"/>
      <c r="C470" s="27"/>
      <c r="D470" s="28"/>
      <c r="E470" s="27"/>
      <c r="F470" s="28"/>
      <c r="G470" s="27"/>
      <c r="H470" s="28"/>
      <c r="I470" s="27"/>
      <c r="J470" s="28"/>
      <c r="K470" s="27"/>
      <c r="L470" s="580"/>
      <c r="M470" s="33"/>
      <c r="N470" s="33"/>
      <c r="O470" s="33"/>
      <c r="P470" s="33"/>
      <c r="Q470" s="33"/>
      <c r="R470" s="33"/>
      <c r="S470" s="33"/>
      <c r="T470" s="33"/>
      <c r="U470" s="33"/>
      <c r="V470" s="33"/>
      <c r="W470" s="33"/>
      <c r="X470" s="33"/>
      <c r="Y470" s="33"/>
      <c r="Z470" s="33"/>
      <c r="AA470" s="33"/>
      <c r="AB470" s="33"/>
      <c r="AC470" s="33"/>
      <c r="AD470" s="33"/>
      <c r="AE470" s="33"/>
    </row>
    <row r="471">
      <c r="A471" s="33"/>
      <c r="B471" s="27"/>
      <c r="C471" s="27"/>
      <c r="D471" s="28"/>
      <c r="E471" s="27"/>
      <c r="F471" s="28"/>
      <c r="G471" s="27"/>
      <c r="H471" s="28"/>
      <c r="I471" s="27"/>
      <c r="J471" s="28"/>
      <c r="K471" s="27"/>
      <c r="L471" s="580"/>
      <c r="M471" s="33"/>
      <c r="N471" s="33"/>
      <c r="O471" s="33"/>
      <c r="P471" s="33"/>
      <c r="Q471" s="33"/>
      <c r="R471" s="33"/>
      <c r="S471" s="33"/>
      <c r="T471" s="33"/>
      <c r="U471" s="33"/>
      <c r="V471" s="33"/>
      <c r="W471" s="33"/>
      <c r="X471" s="33"/>
      <c r="Y471" s="33"/>
      <c r="Z471" s="33"/>
      <c r="AA471" s="33"/>
      <c r="AB471" s="33"/>
      <c r="AC471" s="33"/>
      <c r="AD471" s="33"/>
      <c r="AE471" s="33"/>
    </row>
    <row r="472">
      <c r="A472" s="33"/>
      <c r="B472" s="27"/>
      <c r="C472" s="27"/>
      <c r="D472" s="28"/>
      <c r="E472" s="27"/>
      <c r="F472" s="28"/>
      <c r="G472" s="27"/>
      <c r="H472" s="28"/>
      <c r="I472" s="27"/>
      <c r="J472" s="28"/>
      <c r="K472" s="27"/>
      <c r="L472" s="580"/>
      <c r="M472" s="33"/>
      <c r="N472" s="33"/>
      <c r="O472" s="33"/>
      <c r="P472" s="33"/>
      <c r="Q472" s="33"/>
      <c r="R472" s="33"/>
      <c r="S472" s="33"/>
      <c r="T472" s="33"/>
      <c r="U472" s="33"/>
      <c r="V472" s="33"/>
      <c r="W472" s="33"/>
      <c r="X472" s="33"/>
      <c r="Y472" s="33"/>
      <c r="Z472" s="33"/>
      <c r="AA472" s="33"/>
      <c r="AB472" s="33"/>
      <c r="AC472" s="33"/>
      <c r="AD472" s="33"/>
      <c r="AE472" s="33"/>
    </row>
    <row r="473">
      <c r="A473" s="33"/>
      <c r="B473" s="27"/>
      <c r="C473" s="27"/>
      <c r="D473" s="28"/>
      <c r="E473" s="27"/>
      <c r="F473" s="28"/>
      <c r="G473" s="27"/>
      <c r="H473" s="28"/>
      <c r="I473" s="27"/>
      <c r="J473" s="28"/>
      <c r="K473" s="27"/>
      <c r="L473" s="580"/>
      <c r="M473" s="33"/>
      <c r="N473" s="33"/>
      <c r="O473" s="33"/>
      <c r="P473" s="33"/>
      <c r="Q473" s="33"/>
      <c r="R473" s="33"/>
      <c r="S473" s="33"/>
      <c r="T473" s="33"/>
      <c r="U473" s="33"/>
      <c r="V473" s="33"/>
      <c r="W473" s="33"/>
      <c r="X473" s="33"/>
      <c r="Y473" s="33"/>
      <c r="Z473" s="33"/>
      <c r="AA473" s="33"/>
      <c r="AB473" s="33"/>
      <c r="AC473" s="33"/>
      <c r="AD473" s="33"/>
      <c r="AE473" s="33"/>
    </row>
    <row r="474">
      <c r="A474" s="33"/>
      <c r="B474" s="27"/>
      <c r="C474" s="27"/>
      <c r="D474" s="28"/>
      <c r="E474" s="27"/>
      <c r="F474" s="28"/>
      <c r="G474" s="27"/>
      <c r="H474" s="28"/>
      <c r="I474" s="27"/>
      <c r="J474" s="28"/>
      <c r="K474" s="27"/>
      <c r="L474" s="580"/>
      <c r="M474" s="33"/>
      <c r="N474" s="33"/>
      <c r="O474" s="33"/>
      <c r="P474" s="33"/>
      <c r="Q474" s="33"/>
      <c r="R474" s="33"/>
      <c r="S474" s="33"/>
      <c r="T474" s="33"/>
      <c r="U474" s="33"/>
      <c r="V474" s="33"/>
      <c r="W474" s="33"/>
      <c r="X474" s="33"/>
      <c r="Y474" s="33"/>
      <c r="Z474" s="33"/>
      <c r="AA474" s="33"/>
      <c r="AB474" s="33"/>
      <c r="AC474" s="33"/>
      <c r="AD474" s="33"/>
      <c r="AE474" s="33"/>
    </row>
    <row r="475">
      <c r="A475" s="33"/>
      <c r="B475" s="27"/>
      <c r="C475" s="27"/>
      <c r="D475" s="28"/>
      <c r="E475" s="27"/>
      <c r="F475" s="28"/>
      <c r="G475" s="27"/>
      <c r="H475" s="28"/>
      <c r="I475" s="27"/>
      <c r="J475" s="28"/>
      <c r="K475" s="27"/>
      <c r="L475" s="580"/>
      <c r="M475" s="33"/>
      <c r="N475" s="33"/>
      <c r="O475" s="33"/>
      <c r="P475" s="33"/>
      <c r="Q475" s="33"/>
      <c r="R475" s="33"/>
      <c r="S475" s="33"/>
      <c r="T475" s="33"/>
      <c r="U475" s="33"/>
      <c r="V475" s="33"/>
      <c r="W475" s="33"/>
      <c r="X475" s="33"/>
      <c r="Y475" s="33"/>
      <c r="Z475" s="33"/>
      <c r="AA475" s="33"/>
      <c r="AB475" s="33"/>
      <c r="AC475" s="33"/>
      <c r="AD475" s="33"/>
      <c r="AE475" s="33"/>
    </row>
    <row r="476">
      <c r="A476" s="33"/>
      <c r="B476" s="27"/>
      <c r="C476" s="27"/>
      <c r="D476" s="28"/>
      <c r="E476" s="27"/>
      <c r="F476" s="28"/>
      <c r="G476" s="27"/>
      <c r="H476" s="28"/>
      <c r="I476" s="27"/>
      <c r="J476" s="28"/>
      <c r="K476" s="27"/>
      <c r="L476" s="580"/>
      <c r="M476" s="33"/>
      <c r="N476" s="33"/>
      <c r="O476" s="33"/>
      <c r="P476" s="33"/>
      <c r="Q476" s="33"/>
      <c r="R476" s="33"/>
      <c r="S476" s="33"/>
      <c r="T476" s="33"/>
      <c r="U476" s="33"/>
      <c r="V476" s="33"/>
      <c r="W476" s="33"/>
      <c r="X476" s="33"/>
      <c r="Y476" s="33"/>
      <c r="Z476" s="33"/>
      <c r="AA476" s="33"/>
      <c r="AB476" s="33"/>
      <c r="AC476" s="33"/>
      <c r="AD476" s="33"/>
      <c r="AE476" s="33"/>
    </row>
    <row r="477">
      <c r="A477" s="33"/>
      <c r="B477" s="27"/>
      <c r="C477" s="27"/>
      <c r="D477" s="28"/>
      <c r="E477" s="27"/>
      <c r="F477" s="28"/>
      <c r="G477" s="27"/>
      <c r="H477" s="28"/>
      <c r="I477" s="27"/>
      <c r="J477" s="28"/>
      <c r="K477" s="27"/>
      <c r="L477" s="580"/>
      <c r="M477" s="33"/>
      <c r="N477" s="33"/>
      <c r="O477" s="33"/>
      <c r="P477" s="33"/>
      <c r="Q477" s="33"/>
      <c r="R477" s="33"/>
      <c r="S477" s="33"/>
      <c r="T477" s="33"/>
      <c r="U477" s="33"/>
      <c r="V477" s="33"/>
      <c r="W477" s="33"/>
      <c r="X477" s="33"/>
      <c r="Y477" s="33"/>
      <c r="Z477" s="33"/>
      <c r="AA477" s="33"/>
      <c r="AB477" s="33"/>
      <c r="AC477" s="33"/>
      <c r="AD477" s="33"/>
      <c r="AE477" s="33"/>
    </row>
    <row r="478">
      <c r="A478" s="33"/>
      <c r="B478" s="27"/>
      <c r="C478" s="27"/>
      <c r="D478" s="28"/>
      <c r="E478" s="27"/>
      <c r="F478" s="28"/>
      <c r="G478" s="27"/>
      <c r="H478" s="28"/>
      <c r="I478" s="27"/>
      <c r="J478" s="28"/>
      <c r="K478" s="27"/>
      <c r="L478" s="580"/>
      <c r="M478" s="33"/>
      <c r="N478" s="33"/>
      <c r="O478" s="33"/>
      <c r="P478" s="33"/>
      <c r="Q478" s="33"/>
      <c r="R478" s="33"/>
      <c r="S478" s="33"/>
      <c r="T478" s="33"/>
      <c r="U478" s="33"/>
      <c r="V478" s="33"/>
      <c r="W478" s="33"/>
      <c r="X478" s="33"/>
      <c r="Y478" s="33"/>
      <c r="Z478" s="33"/>
      <c r="AA478" s="33"/>
      <c r="AB478" s="33"/>
      <c r="AC478" s="33"/>
      <c r="AD478" s="33"/>
      <c r="AE478" s="33"/>
    </row>
    <row r="479">
      <c r="A479" s="33"/>
      <c r="B479" s="27"/>
      <c r="C479" s="27"/>
      <c r="D479" s="28"/>
      <c r="E479" s="27"/>
      <c r="F479" s="28"/>
      <c r="G479" s="27"/>
      <c r="H479" s="28"/>
      <c r="I479" s="27"/>
      <c r="J479" s="28"/>
      <c r="K479" s="27"/>
      <c r="L479" s="580"/>
      <c r="M479" s="33"/>
      <c r="N479" s="33"/>
      <c r="O479" s="33"/>
      <c r="P479" s="33"/>
      <c r="Q479" s="33"/>
      <c r="R479" s="33"/>
      <c r="S479" s="33"/>
      <c r="T479" s="33"/>
      <c r="U479" s="33"/>
      <c r="V479" s="33"/>
      <c r="W479" s="33"/>
      <c r="X479" s="33"/>
      <c r="Y479" s="33"/>
      <c r="Z479" s="33"/>
      <c r="AA479" s="33"/>
      <c r="AB479" s="33"/>
      <c r="AC479" s="33"/>
      <c r="AD479" s="33"/>
      <c r="AE479" s="33"/>
    </row>
    <row r="480">
      <c r="A480" s="33"/>
      <c r="B480" s="27"/>
      <c r="C480" s="27"/>
      <c r="D480" s="28"/>
      <c r="E480" s="27"/>
      <c r="F480" s="28"/>
      <c r="G480" s="27"/>
      <c r="H480" s="28"/>
      <c r="I480" s="27"/>
      <c r="J480" s="28"/>
      <c r="K480" s="27"/>
      <c r="L480" s="580"/>
      <c r="M480" s="33"/>
      <c r="N480" s="33"/>
      <c r="O480" s="33"/>
      <c r="P480" s="33"/>
      <c r="Q480" s="33"/>
      <c r="R480" s="33"/>
      <c r="S480" s="33"/>
      <c r="T480" s="33"/>
      <c r="U480" s="33"/>
      <c r="V480" s="33"/>
      <c r="W480" s="33"/>
      <c r="X480" s="33"/>
      <c r="Y480" s="33"/>
      <c r="Z480" s="33"/>
      <c r="AA480" s="33"/>
      <c r="AB480" s="33"/>
      <c r="AC480" s="33"/>
      <c r="AD480" s="33"/>
      <c r="AE480" s="33"/>
    </row>
    <row r="481">
      <c r="A481" s="33"/>
      <c r="B481" s="27"/>
      <c r="C481" s="27"/>
      <c r="D481" s="28"/>
      <c r="E481" s="27"/>
      <c r="F481" s="28"/>
      <c r="G481" s="27"/>
      <c r="H481" s="28"/>
      <c r="I481" s="27"/>
      <c r="J481" s="28"/>
      <c r="K481" s="27"/>
      <c r="L481" s="580"/>
      <c r="M481" s="33"/>
      <c r="N481" s="33"/>
      <c r="O481" s="33"/>
      <c r="P481" s="33"/>
      <c r="Q481" s="33"/>
      <c r="R481" s="33"/>
      <c r="S481" s="33"/>
      <c r="T481" s="33"/>
      <c r="U481" s="33"/>
      <c r="V481" s="33"/>
      <c r="W481" s="33"/>
      <c r="X481" s="33"/>
      <c r="Y481" s="33"/>
      <c r="Z481" s="33"/>
      <c r="AA481" s="33"/>
      <c r="AB481" s="33"/>
      <c r="AC481" s="33"/>
      <c r="AD481" s="33"/>
      <c r="AE481" s="33"/>
    </row>
    <row r="482">
      <c r="A482" s="33"/>
      <c r="B482" s="27"/>
      <c r="C482" s="27"/>
      <c r="D482" s="28"/>
      <c r="E482" s="27"/>
      <c r="F482" s="28"/>
      <c r="G482" s="27"/>
      <c r="H482" s="28"/>
      <c r="I482" s="27"/>
      <c r="J482" s="28"/>
      <c r="K482" s="27"/>
      <c r="L482" s="580"/>
      <c r="M482" s="33"/>
      <c r="N482" s="33"/>
      <c r="O482" s="33"/>
      <c r="P482" s="33"/>
      <c r="Q482" s="33"/>
      <c r="R482" s="33"/>
      <c r="S482" s="33"/>
      <c r="T482" s="33"/>
      <c r="U482" s="33"/>
      <c r="V482" s="33"/>
      <c r="W482" s="33"/>
      <c r="X482" s="33"/>
      <c r="Y482" s="33"/>
      <c r="Z482" s="33"/>
      <c r="AA482" s="33"/>
      <c r="AB482" s="33"/>
      <c r="AC482" s="33"/>
      <c r="AD482" s="33"/>
      <c r="AE482" s="33"/>
    </row>
    <row r="483">
      <c r="A483" s="33"/>
      <c r="B483" s="27"/>
      <c r="C483" s="27"/>
      <c r="D483" s="28"/>
      <c r="E483" s="27"/>
      <c r="F483" s="28"/>
      <c r="G483" s="27"/>
      <c r="H483" s="28"/>
      <c r="I483" s="27"/>
      <c r="J483" s="28"/>
      <c r="K483" s="27"/>
      <c r="L483" s="580"/>
      <c r="M483" s="33"/>
      <c r="N483" s="33"/>
      <c r="O483" s="33"/>
      <c r="P483" s="33"/>
      <c r="Q483" s="33"/>
      <c r="R483" s="33"/>
      <c r="S483" s="33"/>
      <c r="T483" s="33"/>
      <c r="U483" s="33"/>
      <c r="V483" s="33"/>
      <c r="W483" s="33"/>
      <c r="X483" s="33"/>
      <c r="Y483" s="33"/>
      <c r="Z483" s="33"/>
      <c r="AA483" s="33"/>
      <c r="AB483" s="33"/>
      <c r="AC483" s="33"/>
      <c r="AD483" s="33"/>
      <c r="AE483" s="33"/>
    </row>
    <row r="484">
      <c r="A484" s="33"/>
      <c r="B484" s="27"/>
      <c r="C484" s="27"/>
      <c r="D484" s="28"/>
      <c r="E484" s="27"/>
      <c r="F484" s="28"/>
      <c r="G484" s="27"/>
      <c r="H484" s="28"/>
      <c r="I484" s="27"/>
      <c r="J484" s="28"/>
      <c r="K484" s="27"/>
      <c r="L484" s="580"/>
      <c r="M484" s="33"/>
      <c r="N484" s="33"/>
      <c r="O484" s="33"/>
      <c r="P484" s="33"/>
      <c r="Q484" s="33"/>
      <c r="R484" s="33"/>
      <c r="S484" s="33"/>
      <c r="T484" s="33"/>
      <c r="U484" s="33"/>
      <c r="V484" s="33"/>
      <c r="W484" s="33"/>
      <c r="X484" s="33"/>
      <c r="Y484" s="33"/>
      <c r="Z484" s="33"/>
      <c r="AA484" s="33"/>
      <c r="AB484" s="33"/>
      <c r="AC484" s="33"/>
      <c r="AD484" s="33"/>
      <c r="AE484" s="33"/>
    </row>
    <row r="485">
      <c r="A485" s="33"/>
      <c r="B485" s="27"/>
      <c r="C485" s="27"/>
      <c r="D485" s="28"/>
      <c r="E485" s="27"/>
      <c r="F485" s="28"/>
      <c r="G485" s="27"/>
      <c r="H485" s="28"/>
      <c r="I485" s="27"/>
      <c r="J485" s="28"/>
      <c r="K485" s="27"/>
      <c r="L485" s="580"/>
      <c r="M485" s="33"/>
      <c r="N485" s="33"/>
      <c r="O485" s="33"/>
      <c r="P485" s="33"/>
      <c r="Q485" s="33"/>
      <c r="R485" s="33"/>
      <c r="S485" s="33"/>
      <c r="T485" s="33"/>
      <c r="U485" s="33"/>
      <c r="V485" s="33"/>
      <c r="W485" s="33"/>
      <c r="X485" s="33"/>
      <c r="Y485" s="33"/>
      <c r="Z485" s="33"/>
      <c r="AA485" s="33"/>
      <c r="AB485" s="33"/>
      <c r="AC485" s="33"/>
      <c r="AD485" s="33"/>
      <c r="AE485" s="33"/>
    </row>
    <row r="486">
      <c r="A486" s="33"/>
      <c r="B486" s="27"/>
      <c r="C486" s="27"/>
      <c r="D486" s="28"/>
      <c r="E486" s="27"/>
      <c r="F486" s="28"/>
      <c r="G486" s="27"/>
      <c r="H486" s="28"/>
      <c r="I486" s="27"/>
      <c r="J486" s="28"/>
      <c r="K486" s="27"/>
      <c r="L486" s="580"/>
      <c r="M486" s="33"/>
      <c r="N486" s="33"/>
      <c r="O486" s="33"/>
      <c r="P486" s="33"/>
      <c r="Q486" s="33"/>
      <c r="R486" s="33"/>
      <c r="S486" s="33"/>
      <c r="T486" s="33"/>
      <c r="U486" s="33"/>
      <c r="V486" s="33"/>
      <c r="W486" s="33"/>
      <c r="X486" s="33"/>
      <c r="Y486" s="33"/>
      <c r="Z486" s="33"/>
      <c r="AA486" s="33"/>
      <c r="AB486" s="33"/>
      <c r="AC486" s="33"/>
      <c r="AD486" s="33"/>
      <c r="AE486" s="33"/>
    </row>
    <row r="487">
      <c r="A487" s="33"/>
      <c r="B487" s="27"/>
      <c r="C487" s="27"/>
      <c r="D487" s="28"/>
      <c r="E487" s="27"/>
      <c r="F487" s="28"/>
      <c r="G487" s="27"/>
      <c r="H487" s="28"/>
      <c r="I487" s="27"/>
      <c r="J487" s="28"/>
      <c r="K487" s="27"/>
      <c r="L487" s="580"/>
      <c r="M487" s="33"/>
      <c r="N487" s="33"/>
      <c r="O487" s="33"/>
      <c r="P487" s="33"/>
      <c r="Q487" s="33"/>
      <c r="R487" s="33"/>
      <c r="S487" s="33"/>
      <c r="T487" s="33"/>
      <c r="U487" s="33"/>
      <c r="V487" s="33"/>
      <c r="W487" s="33"/>
      <c r="X487" s="33"/>
      <c r="Y487" s="33"/>
      <c r="Z487" s="33"/>
      <c r="AA487" s="33"/>
      <c r="AB487" s="33"/>
      <c r="AC487" s="33"/>
      <c r="AD487" s="33"/>
      <c r="AE487" s="33"/>
    </row>
    <row r="488">
      <c r="A488" s="33"/>
      <c r="B488" s="27"/>
      <c r="C488" s="27"/>
      <c r="D488" s="28"/>
      <c r="E488" s="27"/>
      <c r="F488" s="28"/>
      <c r="G488" s="27"/>
      <c r="H488" s="28"/>
      <c r="I488" s="27"/>
      <c r="J488" s="28"/>
      <c r="K488" s="27"/>
      <c r="L488" s="580"/>
      <c r="M488" s="33"/>
      <c r="N488" s="33"/>
      <c r="O488" s="33"/>
      <c r="P488" s="33"/>
      <c r="Q488" s="33"/>
      <c r="R488" s="33"/>
      <c r="S488" s="33"/>
      <c r="T488" s="33"/>
      <c r="U488" s="33"/>
      <c r="V488" s="33"/>
      <c r="W488" s="33"/>
      <c r="X488" s="33"/>
      <c r="Y488" s="33"/>
      <c r="Z488" s="33"/>
      <c r="AA488" s="33"/>
      <c r="AB488" s="33"/>
      <c r="AC488" s="33"/>
      <c r="AD488" s="33"/>
      <c r="AE488" s="33"/>
    </row>
    <row r="489">
      <c r="A489" s="33"/>
      <c r="B489" s="27"/>
      <c r="C489" s="27"/>
      <c r="D489" s="28"/>
      <c r="E489" s="27"/>
      <c r="F489" s="28"/>
      <c r="G489" s="27"/>
      <c r="H489" s="28"/>
      <c r="I489" s="27"/>
      <c r="J489" s="28"/>
      <c r="K489" s="27"/>
      <c r="L489" s="580"/>
      <c r="M489" s="33"/>
      <c r="N489" s="33"/>
      <c r="O489" s="33"/>
      <c r="P489" s="33"/>
      <c r="Q489" s="33"/>
      <c r="R489" s="33"/>
      <c r="S489" s="33"/>
      <c r="T489" s="33"/>
      <c r="U489" s="33"/>
      <c r="V489" s="33"/>
      <c r="W489" s="33"/>
      <c r="X489" s="33"/>
      <c r="Y489" s="33"/>
      <c r="Z489" s="33"/>
      <c r="AA489" s="33"/>
      <c r="AB489" s="33"/>
      <c r="AC489" s="33"/>
      <c r="AD489" s="33"/>
      <c r="AE489" s="33"/>
    </row>
    <row r="490">
      <c r="A490" s="33"/>
      <c r="B490" s="27"/>
      <c r="C490" s="27"/>
      <c r="D490" s="28"/>
      <c r="E490" s="27"/>
      <c r="F490" s="28"/>
      <c r="G490" s="27"/>
      <c r="H490" s="28"/>
      <c r="I490" s="27"/>
      <c r="J490" s="28"/>
      <c r="K490" s="27"/>
      <c r="L490" s="580"/>
      <c r="M490" s="33"/>
      <c r="N490" s="33"/>
      <c r="O490" s="33"/>
      <c r="P490" s="33"/>
      <c r="Q490" s="33"/>
      <c r="R490" s="33"/>
      <c r="S490" s="33"/>
      <c r="T490" s="33"/>
      <c r="U490" s="33"/>
      <c r="V490" s="33"/>
      <c r="W490" s="33"/>
      <c r="X490" s="33"/>
      <c r="Y490" s="33"/>
      <c r="Z490" s="33"/>
      <c r="AA490" s="33"/>
      <c r="AB490" s="33"/>
      <c r="AC490" s="33"/>
      <c r="AD490" s="33"/>
      <c r="AE490" s="33"/>
    </row>
    <row r="491">
      <c r="A491" s="33"/>
      <c r="B491" s="27"/>
      <c r="C491" s="27"/>
      <c r="D491" s="28"/>
      <c r="E491" s="27"/>
      <c r="F491" s="28"/>
      <c r="G491" s="27"/>
      <c r="H491" s="28"/>
      <c r="I491" s="27"/>
      <c r="J491" s="28"/>
      <c r="K491" s="27"/>
      <c r="L491" s="580"/>
      <c r="M491" s="33"/>
      <c r="N491" s="33"/>
      <c r="O491" s="33"/>
      <c r="P491" s="33"/>
      <c r="Q491" s="33"/>
      <c r="R491" s="33"/>
      <c r="S491" s="33"/>
      <c r="T491" s="33"/>
      <c r="U491" s="33"/>
      <c r="V491" s="33"/>
      <c r="W491" s="33"/>
      <c r="X491" s="33"/>
      <c r="Y491" s="33"/>
      <c r="Z491" s="33"/>
      <c r="AA491" s="33"/>
      <c r="AB491" s="33"/>
      <c r="AC491" s="33"/>
      <c r="AD491" s="33"/>
      <c r="AE491" s="33"/>
    </row>
    <row r="492">
      <c r="A492" s="33"/>
      <c r="B492" s="27"/>
      <c r="C492" s="27"/>
      <c r="D492" s="28"/>
      <c r="E492" s="27"/>
      <c r="F492" s="28"/>
      <c r="G492" s="27"/>
      <c r="H492" s="28"/>
      <c r="I492" s="27"/>
      <c r="J492" s="28"/>
      <c r="K492" s="27"/>
      <c r="L492" s="580"/>
      <c r="M492" s="33"/>
      <c r="N492" s="33"/>
      <c r="O492" s="33"/>
      <c r="P492" s="33"/>
      <c r="Q492" s="33"/>
      <c r="R492" s="33"/>
      <c r="S492" s="33"/>
      <c r="T492" s="33"/>
      <c r="U492" s="33"/>
      <c r="V492" s="33"/>
      <c r="W492" s="33"/>
      <c r="X492" s="33"/>
      <c r="Y492" s="33"/>
      <c r="Z492" s="33"/>
      <c r="AA492" s="33"/>
      <c r="AB492" s="33"/>
      <c r="AC492" s="33"/>
      <c r="AD492" s="33"/>
      <c r="AE492" s="33"/>
    </row>
    <row r="493">
      <c r="A493" s="33"/>
      <c r="B493" s="27"/>
      <c r="C493" s="27"/>
      <c r="D493" s="28"/>
      <c r="E493" s="27"/>
      <c r="F493" s="28"/>
      <c r="G493" s="27"/>
      <c r="H493" s="28"/>
      <c r="I493" s="27"/>
      <c r="J493" s="28"/>
      <c r="K493" s="27"/>
      <c r="L493" s="580"/>
      <c r="M493" s="33"/>
      <c r="N493" s="33"/>
      <c r="O493" s="33"/>
      <c r="P493" s="33"/>
      <c r="Q493" s="33"/>
      <c r="R493" s="33"/>
      <c r="S493" s="33"/>
      <c r="T493" s="33"/>
      <c r="U493" s="33"/>
      <c r="V493" s="33"/>
      <c r="W493" s="33"/>
      <c r="X493" s="33"/>
      <c r="Y493" s="33"/>
      <c r="Z493" s="33"/>
      <c r="AA493" s="33"/>
      <c r="AB493" s="33"/>
      <c r="AC493" s="33"/>
      <c r="AD493" s="33"/>
      <c r="AE493" s="33"/>
    </row>
    <row r="494">
      <c r="A494" s="33"/>
      <c r="B494" s="27"/>
      <c r="C494" s="27"/>
      <c r="D494" s="28"/>
      <c r="E494" s="27"/>
      <c r="F494" s="28"/>
      <c r="G494" s="27"/>
      <c r="H494" s="28"/>
      <c r="I494" s="27"/>
      <c r="J494" s="28"/>
      <c r="K494" s="27"/>
      <c r="L494" s="580"/>
      <c r="M494" s="33"/>
      <c r="N494" s="33"/>
      <c r="O494" s="33"/>
      <c r="P494" s="33"/>
      <c r="Q494" s="33"/>
      <c r="R494" s="33"/>
      <c r="S494" s="33"/>
      <c r="T494" s="33"/>
      <c r="U494" s="33"/>
      <c r="V494" s="33"/>
      <c r="W494" s="33"/>
      <c r="X494" s="33"/>
      <c r="Y494" s="33"/>
      <c r="Z494" s="33"/>
      <c r="AA494" s="33"/>
      <c r="AB494" s="33"/>
      <c r="AC494" s="33"/>
      <c r="AD494" s="33"/>
      <c r="AE494" s="33"/>
    </row>
    <row r="495">
      <c r="A495" s="33"/>
      <c r="B495" s="27"/>
      <c r="C495" s="27"/>
      <c r="D495" s="28"/>
      <c r="E495" s="27"/>
      <c r="F495" s="28"/>
      <c r="G495" s="27"/>
      <c r="H495" s="28"/>
      <c r="I495" s="27"/>
      <c r="J495" s="28"/>
      <c r="K495" s="27"/>
      <c r="L495" s="580"/>
      <c r="M495" s="33"/>
      <c r="N495" s="33"/>
      <c r="O495" s="33"/>
      <c r="P495" s="33"/>
      <c r="Q495" s="33"/>
      <c r="R495" s="33"/>
      <c r="S495" s="33"/>
      <c r="T495" s="33"/>
      <c r="U495" s="33"/>
      <c r="V495" s="33"/>
      <c r="W495" s="33"/>
      <c r="X495" s="33"/>
      <c r="Y495" s="33"/>
      <c r="Z495" s="33"/>
      <c r="AA495" s="33"/>
      <c r="AB495" s="33"/>
      <c r="AC495" s="33"/>
      <c r="AD495" s="33"/>
      <c r="AE495" s="33"/>
    </row>
    <row r="496">
      <c r="A496" s="33"/>
      <c r="B496" s="27"/>
      <c r="C496" s="27"/>
      <c r="D496" s="28"/>
      <c r="E496" s="27"/>
      <c r="F496" s="28"/>
      <c r="G496" s="27"/>
      <c r="H496" s="28"/>
      <c r="I496" s="27"/>
      <c r="J496" s="28"/>
      <c r="K496" s="27"/>
      <c r="L496" s="580"/>
      <c r="M496" s="33"/>
      <c r="N496" s="33"/>
      <c r="O496" s="33"/>
      <c r="P496" s="33"/>
      <c r="Q496" s="33"/>
      <c r="R496" s="33"/>
      <c r="S496" s="33"/>
      <c r="T496" s="33"/>
      <c r="U496" s="33"/>
      <c r="V496" s="33"/>
      <c r="W496" s="33"/>
      <c r="X496" s="33"/>
      <c r="Y496" s="33"/>
      <c r="Z496" s="33"/>
      <c r="AA496" s="33"/>
      <c r="AB496" s="33"/>
      <c r="AC496" s="33"/>
      <c r="AD496" s="33"/>
      <c r="AE496" s="33"/>
    </row>
    <row r="497">
      <c r="A497" s="33"/>
      <c r="B497" s="27"/>
      <c r="C497" s="27"/>
      <c r="D497" s="28"/>
      <c r="E497" s="27"/>
      <c r="F497" s="28"/>
      <c r="G497" s="27"/>
      <c r="H497" s="28"/>
      <c r="I497" s="27"/>
      <c r="J497" s="28"/>
      <c r="K497" s="27"/>
      <c r="L497" s="580"/>
      <c r="M497" s="33"/>
      <c r="N497" s="33"/>
      <c r="O497" s="33"/>
      <c r="P497" s="33"/>
      <c r="Q497" s="33"/>
      <c r="R497" s="33"/>
      <c r="S497" s="33"/>
      <c r="T497" s="33"/>
      <c r="U497" s="33"/>
      <c r="V497" s="33"/>
      <c r="W497" s="33"/>
      <c r="X497" s="33"/>
      <c r="Y497" s="33"/>
      <c r="Z497" s="33"/>
      <c r="AA497" s="33"/>
      <c r="AB497" s="33"/>
      <c r="AC497" s="33"/>
      <c r="AD497" s="33"/>
      <c r="AE497" s="33"/>
    </row>
    <row r="498">
      <c r="A498" s="33"/>
      <c r="B498" s="27"/>
      <c r="C498" s="27"/>
      <c r="D498" s="28"/>
      <c r="E498" s="27"/>
      <c r="F498" s="28"/>
      <c r="G498" s="27"/>
      <c r="H498" s="28"/>
      <c r="I498" s="27"/>
      <c r="J498" s="28"/>
      <c r="K498" s="27"/>
      <c r="L498" s="580"/>
      <c r="M498" s="33"/>
      <c r="N498" s="33"/>
      <c r="O498" s="33"/>
      <c r="P498" s="33"/>
      <c r="Q498" s="33"/>
      <c r="R498" s="33"/>
      <c r="S498" s="33"/>
      <c r="T498" s="33"/>
      <c r="U498" s="33"/>
      <c r="V498" s="33"/>
      <c r="W498" s="33"/>
      <c r="X498" s="33"/>
      <c r="Y498" s="33"/>
      <c r="Z498" s="33"/>
      <c r="AA498" s="33"/>
      <c r="AB498" s="33"/>
      <c r="AC498" s="33"/>
      <c r="AD498" s="33"/>
      <c r="AE498" s="33"/>
    </row>
    <row r="499">
      <c r="A499" s="33"/>
      <c r="B499" s="27"/>
      <c r="C499" s="27"/>
      <c r="D499" s="28"/>
      <c r="E499" s="27"/>
      <c r="F499" s="28"/>
      <c r="G499" s="27"/>
      <c r="H499" s="28"/>
      <c r="I499" s="27"/>
      <c r="J499" s="28"/>
      <c r="K499" s="27"/>
      <c r="L499" s="580"/>
      <c r="M499" s="33"/>
      <c r="N499" s="33"/>
      <c r="O499" s="33"/>
      <c r="P499" s="33"/>
      <c r="Q499" s="33"/>
      <c r="R499" s="33"/>
      <c r="S499" s="33"/>
      <c r="T499" s="33"/>
      <c r="U499" s="33"/>
      <c r="V499" s="33"/>
      <c r="W499" s="33"/>
      <c r="X499" s="33"/>
      <c r="Y499" s="33"/>
      <c r="Z499" s="33"/>
      <c r="AA499" s="33"/>
      <c r="AB499" s="33"/>
      <c r="AC499" s="33"/>
      <c r="AD499" s="33"/>
      <c r="AE499" s="33"/>
    </row>
    <row r="500">
      <c r="A500" s="33"/>
      <c r="B500" s="27"/>
      <c r="C500" s="27"/>
      <c r="D500" s="28"/>
      <c r="E500" s="27"/>
      <c r="F500" s="28"/>
      <c r="G500" s="27"/>
      <c r="H500" s="28"/>
      <c r="I500" s="27"/>
      <c r="J500" s="28"/>
      <c r="K500" s="27"/>
      <c r="L500" s="580"/>
      <c r="M500" s="33"/>
      <c r="N500" s="33"/>
      <c r="O500" s="33"/>
      <c r="P500" s="33"/>
      <c r="Q500" s="33"/>
      <c r="R500" s="33"/>
      <c r="S500" s="33"/>
      <c r="T500" s="33"/>
      <c r="U500" s="33"/>
      <c r="V500" s="33"/>
      <c r="W500" s="33"/>
      <c r="X500" s="33"/>
      <c r="Y500" s="33"/>
      <c r="Z500" s="33"/>
      <c r="AA500" s="33"/>
      <c r="AB500" s="33"/>
      <c r="AC500" s="33"/>
      <c r="AD500" s="33"/>
      <c r="AE500" s="33"/>
    </row>
    <row r="501">
      <c r="A501" s="33"/>
      <c r="B501" s="27"/>
      <c r="C501" s="27"/>
      <c r="D501" s="28"/>
      <c r="E501" s="27"/>
      <c r="F501" s="28"/>
      <c r="G501" s="27"/>
      <c r="H501" s="28"/>
      <c r="I501" s="27"/>
      <c r="J501" s="28"/>
      <c r="K501" s="27"/>
      <c r="L501" s="580"/>
      <c r="M501" s="33"/>
      <c r="N501" s="33"/>
      <c r="O501" s="33"/>
      <c r="P501" s="33"/>
      <c r="Q501" s="33"/>
      <c r="R501" s="33"/>
      <c r="S501" s="33"/>
      <c r="T501" s="33"/>
      <c r="U501" s="33"/>
      <c r="V501" s="33"/>
      <c r="W501" s="33"/>
      <c r="X501" s="33"/>
      <c r="Y501" s="33"/>
      <c r="Z501" s="33"/>
      <c r="AA501" s="33"/>
      <c r="AB501" s="33"/>
      <c r="AC501" s="33"/>
      <c r="AD501" s="33"/>
      <c r="AE501" s="33"/>
    </row>
    <row r="502">
      <c r="A502" s="33"/>
      <c r="B502" s="27"/>
      <c r="C502" s="27"/>
      <c r="D502" s="28"/>
      <c r="E502" s="27"/>
      <c r="F502" s="28"/>
      <c r="G502" s="27"/>
      <c r="H502" s="28"/>
      <c r="I502" s="27"/>
      <c r="J502" s="28"/>
      <c r="K502" s="27"/>
      <c r="L502" s="580"/>
      <c r="M502" s="33"/>
      <c r="N502" s="33"/>
      <c r="O502" s="33"/>
      <c r="P502" s="33"/>
      <c r="Q502" s="33"/>
      <c r="R502" s="33"/>
      <c r="S502" s="33"/>
      <c r="T502" s="33"/>
      <c r="U502" s="33"/>
      <c r="V502" s="33"/>
      <c r="W502" s="33"/>
      <c r="X502" s="33"/>
      <c r="Y502" s="33"/>
      <c r="Z502" s="33"/>
      <c r="AA502" s="33"/>
      <c r="AB502" s="33"/>
      <c r="AC502" s="33"/>
      <c r="AD502" s="33"/>
      <c r="AE502" s="33"/>
    </row>
    <row r="503">
      <c r="A503" s="33"/>
      <c r="B503" s="27"/>
      <c r="C503" s="27"/>
      <c r="D503" s="28"/>
      <c r="E503" s="27"/>
      <c r="F503" s="28"/>
      <c r="G503" s="27"/>
      <c r="H503" s="28"/>
      <c r="I503" s="27"/>
      <c r="J503" s="28"/>
      <c r="K503" s="27"/>
      <c r="L503" s="580"/>
      <c r="M503" s="33"/>
      <c r="N503" s="33"/>
      <c r="O503" s="33"/>
      <c r="P503" s="33"/>
      <c r="Q503" s="33"/>
      <c r="R503" s="33"/>
      <c r="S503" s="33"/>
      <c r="T503" s="33"/>
      <c r="U503" s="33"/>
      <c r="V503" s="33"/>
      <c r="W503" s="33"/>
      <c r="X503" s="33"/>
      <c r="Y503" s="33"/>
      <c r="Z503" s="33"/>
      <c r="AA503" s="33"/>
      <c r="AB503" s="33"/>
      <c r="AC503" s="33"/>
      <c r="AD503" s="33"/>
      <c r="AE503" s="33"/>
    </row>
    <row r="504">
      <c r="A504" s="33"/>
      <c r="B504" s="27"/>
      <c r="C504" s="27"/>
      <c r="D504" s="28"/>
      <c r="E504" s="27"/>
      <c r="F504" s="28"/>
      <c r="G504" s="27"/>
      <c r="H504" s="28"/>
      <c r="I504" s="27"/>
      <c r="J504" s="28"/>
      <c r="K504" s="27"/>
      <c r="L504" s="580"/>
      <c r="M504" s="33"/>
      <c r="N504" s="33"/>
      <c r="O504" s="33"/>
      <c r="P504" s="33"/>
      <c r="Q504" s="33"/>
      <c r="R504" s="33"/>
      <c r="S504" s="33"/>
      <c r="T504" s="33"/>
      <c r="U504" s="33"/>
      <c r="V504" s="33"/>
      <c r="W504" s="33"/>
      <c r="X504" s="33"/>
      <c r="Y504" s="33"/>
      <c r="Z504" s="33"/>
      <c r="AA504" s="33"/>
      <c r="AB504" s="33"/>
      <c r="AC504" s="33"/>
      <c r="AD504" s="33"/>
      <c r="AE504" s="33"/>
    </row>
    <row r="505">
      <c r="A505" s="33"/>
      <c r="B505" s="27"/>
      <c r="C505" s="27"/>
      <c r="D505" s="28"/>
      <c r="E505" s="27"/>
      <c r="F505" s="28"/>
      <c r="G505" s="27"/>
      <c r="H505" s="28"/>
      <c r="I505" s="27"/>
      <c r="J505" s="28"/>
      <c r="K505" s="27"/>
      <c r="L505" s="580"/>
      <c r="M505" s="33"/>
      <c r="N505" s="33"/>
      <c r="O505" s="33"/>
      <c r="P505" s="33"/>
      <c r="Q505" s="33"/>
      <c r="R505" s="33"/>
      <c r="S505" s="33"/>
      <c r="T505" s="33"/>
      <c r="U505" s="33"/>
      <c r="V505" s="33"/>
      <c r="W505" s="33"/>
      <c r="X505" s="33"/>
      <c r="Y505" s="33"/>
      <c r="Z505" s="33"/>
      <c r="AA505" s="33"/>
      <c r="AB505" s="33"/>
      <c r="AC505" s="33"/>
      <c r="AD505" s="33"/>
      <c r="AE505" s="33"/>
    </row>
    <row r="506">
      <c r="A506" s="33"/>
      <c r="B506" s="27"/>
      <c r="C506" s="27"/>
      <c r="D506" s="28"/>
      <c r="E506" s="27"/>
      <c r="F506" s="28"/>
      <c r="G506" s="27"/>
      <c r="H506" s="28"/>
      <c r="I506" s="27"/>
      <c r="J506" s="28"/>
      <c r="K506" s="27"/>
      <c r="L506" s="580"/>
      <c r="M506" s="33"/>
      <c r="N506" s="33"/>
      <c r="O506" s="33"/>
      <c r="P506" s="33"/>
      <c r="Q506" s="33"/>
      <c r="R506" s="33"/>
      <c r="S506" s="33"/>
      <c r="T506" s="33"/>
      <c r="U506" s="33"/>
      <c r="V506" s="33"/>
      <c r="W506" s="33"/>
      <c r="X506" s="33"/>
      <c r="Y506" s="33"/>
      <c r="Z506" s="33"/>
      <c r="AA506" s="33"/>
      <c r="AB506" s="33"/>
      <c r="AC506" s="33"/>
      <c r="AD506" s="33"/>
      <c r="AE506" s="33"/>
    </row>
    <row r="507">
      <c r="A507" s="33"/>
      <c r="B507" s="27"/>
      <c r="C507" s="27"/>
      <c r="D507" s="28"/>
      <c r="E507" s="27"/>
      <c r="F507" s="28"/>
      <c r="G507" s="27"/>
      <c r="H507" s="28"/>
      <c r="I507" s="27"/>
      <c r="J507" s="28"/>
      <c r="K507" s="27"/>
      <c r="L507" s="580"/>
      <c r="M507" s="33"/>
      <c r="N507" s="33"/>
      <c r="O507" s="33"/>
      <c r="P507" s="33"/>
      <c r="Q507" s="33"/>
      <c r="R507" s="33"/>
      <c r="S507" s="33"/>
      <c r="T507" s="33"/>
      <c r="U507" s="33"/>
      <c r="V507" s="33"/>
      <c r="W507" s="33"/>
      <c r="X507" s="33"/>
      <c r="Y507" s="33"/>
      <c r="Z507" s="33"/>
      <c r="AA507" s="33"/>
      <c r="AB507" s="33"/>
      <c r="AC507" s="33"/>
      <c r="AD507" s="33"/>
      <c r="AE507" s="33"/>
    </row>
    <row r="508">
      <c r="A508" s="33"/>
      <c r="B508" s="27"/>
      <c r="C508" s="27"/>
      <c r="D508" s="28"/>
      <c r="E508" s="27"/>
      <c r="F508" s="28"/>
      <c r="G508" s="27"/>
      <c r="H508" s="28"/>
      <c r="I508" s="27"/>
      <c r="J508" s="28"/>
      <c r="K508" s="27"/>
      <c r="L508" s="580"/>
      <c r="M508" s="33"/>
      <c r="N508" s="33"/>
      <c r="O508" s="33"/>
      <c r="P508" s="33"/>
      <c r="Q508" s="33"/>
      <c r="R508" s="33"/>
      <c r="S508" s="33"/>
      <c r="T508" s="33"/>
      <c r="U508" s="33"/>
      <c r="V508" s="33"/>
      <c r="W508" s="33"/>
      <c r="X508" s="33"/>
      <c r="Y508" s="33"/>
      <c r="Z508" s="33"/>
      <c r="AA508" s="33"/>
      <c r="AB508" s="33"/>
      <c r="AC508" s="33"/>
      <c r="AD508" s="33"/>
      <c r="AE508" s="33"/>
    </row>
    <row r="509">
      <c r="A509" s="33"/>
      <c r="B509" s="27"/>
      <c r="C509" s="27"/>
      <c r="D509" s="28"/>
      <c r="E509" s="27"/>
      <c r="F509" s="28"/>
      <c r="G509" s="27"/>
      <c r="H509" s="28"/>
      <c r="I509" s="27"/>
      <c r="J509" s="28"/>
      <c r="K509" s="27"/>
      <c r="L509" s="580"/>
      <c r="M509" s="33"/>
      <c r="N509" s="33"/>
      <c r="O509" s="33"/>
      <c r="P509" s="33"/>
      <c r="Q509" s="33"/>
      <c r="R509" s="33"/>
      <c r="S509" s="33"/>
      <c r="T509" s="33"/>
      <c r="U509" s="33"/>
      <c r="V509" s="33"/>
      <c r="W509" s="33"/>
      <c r="X509" s="33"/>
      <c r="Y509" s="33"/>
      <c r="Z509" s="33"/>
      <c r="AA509" s="33"/>
      <c r="AB509" s="33"/>
      <c r="AC509" s="33"/>
      <c r="AD509" s="33"/>
      <c r="AE509" s="33"/>
    </row>
    <row r="510">
      <c r="A510" s="33"/>
      <c r="B510" s="27"/>
      <c r="C510" s="27"/>
      <c r="D510" s="28"/>
      <c r="E510" s="27"/>
      <c r="F510" s="28"/>
      <c r="G510" s="27"/>
      <c r="H510" s="28"/>
      <c r="I510" s="27"/>
      <c r="J510" s="28"/>
      <c r="K510" s="27"/>
      <c r="L510" s="580"/>
      <c r="M510" s="33"/>
      <c r="N510" s="33"/>
      <c r="O510" s="33"/>
      <c r="P510" s="33"/>
      <c r="Q510" s="33"/>
      <c r="R510" s="33"/>
      <c r="S510" s="33"/>
      <c r="T510" s="33"/>
      <c r="U510" s="33"/>
      <c r="V510" s="33"/>
      <c r="W510" s="33"/>
      <c r="X510" s="33"/>
      <c r="Y510" s="33"/>
      <c r="Z510" s="33"/>
      <c r="AA510" s="33"/>
      <c r="AB510" s="33"/>
      <c r="AC510" s="33"/>
      <c r="AD510" s="33"/>
      <c r="AE510" s="33"/>
    </row>
    <row r="511">
      <c r="A511" s="33"/>
      <c r="B511" s="27"/>
      <c r="C511" s="27"/>
      <c r="D511" s="28"/>
      <c r="E511" s="27"/>
      <c r="F511" s="28"/>
      <c r="G511" s="27"/>
      <c r="H511" s="28"/>
      <c r="I511" s="27"/>
      <c r="J511" s="28"/>
      <c r="K511" s="27"/>
      <c r="L511" s="580"/>
      <c r="M511" s="33"/>
      <c r="N511" s="33"/>
      <c r="O511" s="33"/>
      <c r="P511" s="33"/>
      <c r="Q511" s="33"/>
      <c r="R511" s="33"/>
      <c r="S511" s="33"/>
      <c r="T511" s="33"/>
      <c r="U511" s="33"/>
      <c r="V511" s="33"/>
      <c r="W511" s="33"/>
      <c r="X511" s="33"/>
      <c r="Y511" s="33"/>
      <c r="Z511" s="33"/>
      <c r="AA511" s="33"/>
      <c r="AB511" s="33"/>
      <c r="AC511" s="33"/>
      <c r="AD511" s="33"/>
      <c r="AE511" s="33"/>
    </row>
    <row r="512">
      <c r="A512" s="33"/>
      <c r="B512" s="27"/>
      <c r="C512" s="27"/>
      <c r="D512" s="28"/>
      <c r="E512" s="27"/>
      <c r="F512" s="28"/>
      <c r="G512" s="27"/>
      <c r="H512" s="28"/>
      <c r="I512" s="27"/>
      <c r="J512" s="28"/>
      <c r="K512" s="27"/>
      <c r="L512" s="580"/>
      <c r="M512" s="33"/>
      <c r="N512" s="33"/>
      <c r="O512" s="33"/>
      <c r="P512" s="33"/>
      <c r="Q512" s="33"/>
      <c r="R512" s="33"/>
      <c r="S512" s="33"/>
      <c r="T512" s="33"/>
      <c r="U512" s="33"/>
      <c r="V512" s="33"/>
      <c r="W512" s="33"/>
      <c r="X512" s="33"/>
      <c r="Y512" s="33"/>
      <c r="Z512" s="33"/>
      <c r="AA512" s="33"/>
      <c r="AB512" s="33"/>
      <c r="AC512" s="33"/>
      <c r="AD512" s="33"/>
      <c r="AE512" s="33"/>
    </row>
    <row r="513">
      <c r="A513" s="33"/>
      <c r="B513" s="27"/>
      <c r="C513" s="27"/>
      <c r="D513" s="28"/>
      <c r="E513" s="27"/>
      <c r="F513" s="28"/>
      <c r="G513" s="27"/>
      <c r="H513" s="28"/>
      <c r="I513" s="27"/>
      <c r="J513" s="28"/>
      <c r="K513" s="27"/>
      <c r="L513" s="580"/>
      <c r="M513" s="33"/>
      <c r="N513" s="33"/>
      <c r="O513" s="33"/>
      <c r="P513" s="33"/>
      <c r="Q513" s="33"/>
      <c r="R513" s="33"/>
      <c r="S513" s="33"/>
      <c r="T513" s="33"/>
      <c r="U513" s="33"/>
      <c r="V513" s="33"/>
      <c r="W513" s="33"/>
      <c r="X513" s="33"/>
      <c r="Y513" s="33"/>
      <c r="Z513" s="33"/>
      <c r="AA513" s="33"/>
      <c r="AB513" s="33"/>
      <c r="AC513" s="33"/>
      <c r="AD513" s="33"/>
      <c r="AE513" s="33"/>
    </row>
    <row r="514">
      <c r="A514" s="33"/>
      <c r="B514" s="27"/>
      <c r="C514" s="27"/>
      <c r="D514" s="28"/>
      <c r="E514" s="27"/>
      <c r="F514" s="28"/>
      <c r="G514" s="27"/>
      <c r="H514" s="28"/>
      <c r="I514" s="27"/>
      <c r="J514" s="28"/>
      <c r="K514" s="27"/>
      <c r="L514" s="580"/>
      <c r="M514" s="33"/>
      <c r="N514" s="33"/>
      <c r="O514" s="33"/>
      <c r="P514" s="33"/>
      <c r="Q514" s="33"/>
      <c r="R514" s="33"/>
      <c r="S514" s="33"/>
      <c r="T514" s="33"/>
      <c r="U514" s="33"/>
      <c r="V514" s="33"/>
      <c r="W514" s="33"/>
      <c r="X514" s="33"/>
      <c r="Y514" s="33"/>
      <c r="Z514" s="33"/>
      <c r="AA514" s="33"/>
      <c r="AB514" s="33"/>
      <c r="AC514" s="33"/>
      <c r="AD514" s="33"/>
      <c r="AE514" s="33"/>
    </row>
    <row r="515">
      <c r="A515" s="33"/>
      <c r="B515" s="27"/>
      <c r="C515" s="27"/>
      <c r="D515" s="28"/>
      <c r="E515" s="27"/>
      <c r="F515" s="28"/>
      <c r="G515" s="27"/>
      <c r="H515" s="28"/>
      <c r="I515" s="27"/>
      <c r="J515" s="28"/>
      <c r="K515" s="27"/>
      <c r="L515" s="580"/>
      <c r="M515" s="33"/>
      <c r="N515" s="33"/>
      <c r="O515" s="33"/>
      <c r="P515" s="33"/>
      <c r="Q515" s="33"/>
      <c r="R515" s="33"/>
      <c r="S515" s="33"/>
      <c r="T515" s="33"/>
      <c r="U515" s="33"/>
      <c r="V515" s="33"/>
      <c r="W515" s="33"/>
      <c r="X515" s="33"/>
      <c r="Y515" s="33"/>
      <c r="Z515" s="33"/>
      <c r="AA515" s="33"/>
      <c r="AB515" s="33"/>
      <c r="AC515" s="33"/>
      <c r="AD515" s="33"/>
      <c r="AE515" s="33"/>
    </row>
    <row r="516">
      <c r="A516" s="33"/>
      <c r="B516" s="27"/>
      <c r="C516" s="27"/>
      <c r="D516" s="28"/>
      <c r="E516" s="27"/>
      <c r="F516" s="28"/>
      <c r="G516" s="27"/>
      <c r="H516" s="28"/>
      <c r="I516" s="27"/>
      <c r="J516" s="28"/>
      <c r="K516" s="27"/>
      <c r="L516" s="580"/>
      <c r="M516" s="33"/>
      <c r="N516" s="33"/>
      <c r="O516" s="33"/>
      <c r="P516" s="33"/>
      <c r="Q516" s="33"/>
      <c r="R516" s="33"/>
      <c r="S516" s="33"/>
      <c r="T516" s="33"/>
      <c r="U516" s="33"/>
      <c r="V516" s="33"/>
      <c r="W516" s="33"/>
      <c r="X516" s="33"/>
      <c r="Y516" s="33"/>
      <c r="Z516" s="33"/>
      <c r="AA516" s="33"/>
      <c r="AB516" s="33"/>
      <c r="AC516" s="33"/>
      <c r="AD516" s="33"/>
      <c r="AE516" s="33"/>
    </row>
    <row r="517">
      <c r="A517" s="33"/>
      <c r="B517" s="27"/>
      <c r="C517" s="27"/>
      <c r="D517" s="28"/>
      <c r="E517" s="27"/>
      <c r="F517" s="28"/>
      <c r="G517" s="27"/>
      <c r="H517" s="28"/>
      <c r="I517" s="27"/>
      <c r="J517" s="28"/>
      <c r="K517" s="27"/>
      <c r="L517" s="580"/>
      <c r="M517" s="33"/>
      <c r="N517" s="33"/>
      <c r="O517" s="33"/>
      <c r="P517" s="33"/>
      <c r="Q517" s="33"/>
      <c r="R517" s="33"/>
      <c r="S517" s="33"/>
      <c r="T517" s="33"/>
      <c r="U517" s="33"/>
      <c r="V517" s="33"/>
      <c r="W517" s="33"/>
      <c r="X517" s="33"/>
      <c r="Y517" s="33"/>
      <c r="Z517" s="33"/>
      <c r="AA517" s="33"/>
      <c r="AB517" s="33"/>
      <c r="AC517" s="33"/>
      <c r="AD517" s="33"/>
      <c r="AE517" s="33"/>
    </row>
    <row r="518">
      <c r="A518" s="33"/>
      <c r="B518" s="27"/>
      <c r="C518" s="27"/>
      <c r="D518" s="28"/>
      <c r="E518" s="27"/>
      <c r="F518" s="28"/>
      <c r="G518" s="27"/>
      <c r="H518" s="28"/>
      <c r="I518" s="27"/>
      <c r="J518" s="28"/>
      <c r="K518" s="27"/>
      <c r="L518" s="580"/>
      <c r="M518" s="33"/>
      <c r="N518" s="33"/>
      <c r="O518" s="33"/>
      <c r="P518" s="33"/>
      <c r="Q518" s="33"/>
      <c r="R518" s="33"/>
      <c r="S518" s="33"/>
      <c r="T518" s="33"/>
      <c r="U518" s="33"/>
      <c r="V518" s="33"/>
      <c r="W518" s="33"/>
      <c r="X518" s="33"/>
      <c r="Y518" s="33"/>
      <c r="Z518" s="33"/>
      <c r="AA518" s="33"/>
      <c r="AB518" s="33"/>
      <c r="AC518" s="33"/>
      <c r="AD518" s="33"/>
      <c r="AE518" s="33"/>
    </row>
    <row r="519">
      <c r="A519" s="33"/>
      <c r="B519" s="27"/>
      <c r="C519" s="27"/>
      <c r="D519" s="28"/>
      <c r="E519" s="27"/>
      <c r="F519" s="28"/>
      <c r="G519" s="27"/>
      <c r="H519" s="28"/>
      <c r="I519" s="27"/>
      <c r="J519" s="28"/>
      <c r="K519" s="27"/>
      <c r="L519" s="580"/>
      <c r="M519" s="33"/>
      <c r="N519" s="33"/>
      <c r="O519" s="33"/>
      <c r="P519" s="33"/>
      <c r="Q519" s="33"/>
      <c r="R519" s="33"/>
      <c r="S519" s="33"/>
      <c r="T519" s="33"/>
      <c r="U519" s="33"/>
      <c r="V519" s="33"/>
      <c r="W519" s="33"/>
      <c r="X519" s="33"/>
      <c r="Y519" s="33"/>
      <c r="Z519" s="33"/>
      <c r="AA519" s="33"/>
      <c r="AB519" s="33"/>
      <c r="AC519" s="33"/>
      <c r="AD519" s="33"/>
      <c r="AE519" s="33"/>
    </row>
    <row r="520">
      <c r="A520" s="33"/>
      <c r="B520" s="27"/>
      <c r="C520" s="27"/>
      <c r="D520" s="28"/>
      <c r="E520" s="27"/>
      <c r="F520" s="28"/>
      <c r="G520" s="27"/>
      <c r="H520" s="28"/>
      <c r="I520" s="27"/>
      <c r="J520" s="28"/>
      <c r="K520" s="27"/>
      <c r="L520" s="580"/>
      <c r="M520" s="33"/>
      <c r="N520" s="33"/>
      <c r="O520" s="33"/>
      <c r="P520" s="33"/>
      <c r="Q520" s="33"/>
      <c r="R520" s="33"/>
      <c r="S520" s="33"/>
      <c r="T520" s="33"/>
      <c r="U520" s="33"/>
      <c r="V520" s="33"/>
      <c r="W520" s="33"/>
      <c r="X520" s="33"/>
      <c r="Y520" s="33"/>
      <c r="Z520" s="33"/>
      <c r="AA520" s="33"/>
      <c r="AB520" s="33"/>
      <c r="AC520" s="33"/>
      <c r="AD520" s="33"/>
      <c r="AE520" s="33"/>
    </row>
    <row r="521">
      <c r="A521" s="33"/>
      <c r="B521" s="27"/>
      <c r="C521" s="27"/>
      <c r="D521" s="28"/>
      <c r="E521" s="27"/>
      <c r="F521" s="28"/>
      <c r="G521" s="27"/>
      <c r="H521" s="28"/>
      <c r="I521" s="27"/>
      <c r="J521" s="28"/>
      <c r="K521" s="27"/>
      <c r="L521" s="580"/>
      <c r="M521" s="33"/>
      <c r="N521" s="33"/>
      <c r="O521" s="33"/>
      <c r="P521" s="33"/>
      <c r="Q521" s="33"/>
      <c r="R521" s="33"/>
      <c r="S521" s="33"/>
      <c r="T521" s="33"/>
      <c r="U521" s="33"/>
      <c r="V521" s="33"/>
      <c r="W521" s="33"/>
      <c r="X521" s="33"/>
      <c r="Y521" s="33"/>
      <c r="Z521" s="33"/>
      <c r="AA521" s="33"/>
      <c r="AB521" s="33"/>
      <c r="AC521" s="33"/>
      <c r="AD521" s="33"/>
      <c r="AE521" s="33"/>
    </row>
    <row r="522">
      <c r="A522" s="33"/>
      <c r="B522" s="27"/>
      <c r="C522" s="27"/>
      <c r="D522" s="28"/>
      <c r="E522" s="27"/>
      <c r="F522" s="28"/>
      <c r="G522" s="27"/>
      <c r="H522" s="28"/>
      <c r="I522" s="27"/>
      <c r="J522" s="28"/>
      <c r="K522" s="27"/>
      <c r="L522" s="580"/>
      <c r="M522" s="33"/>
      <c r="N522" s="33"/>
      <c r="O522" s="33"/>
      <c r="P522" s="33"/>
      <c r="Q522" s="33"/>
      <c r="R522" s="33"/>
      <c r="S522" s="33"/>
      <c r="T522" s="33"/>
      <c r="U522" s="33"/>
      <c r="V522" s="33"/>
      <c r="W522" s="33"/>
      <c r="X522" s="33"/>
      <c r="Y522" s="33"/>
      <c r="Z522" s="33"/>
      <c r="AA522" s="33"/>
      <c r="AB522" s="33"/>
      <c r="AC522" s="33"/>
      <c r="AD522" s="33"/>
      <c r="AE522" s="33"/>
    </row>
    <row r="523">
      <c r="A523" s="33"/>
      <c r="B523" s="27"/>
      <c r="C523" s="27"/>
      <c r="D523" s="28"/>
      <c r="E523" s="27"/>
      <c r="F523" s="28"/>
      <c r="G523" s="27"/>
      <c r="H523" s="28"/>
      <c r="I523" s="27"/>
      <c r="J523" s="28"/>
      <c r="K523" s="27"/>
      <c r="L523" s="580"/>
      <c r="M523" s="33"/>
      <c r="N523" s="33"/>
      <c r="O523" s="33"/>
      <c r="P523" s="33"/>
      <c r="Q523" s="33"/>
      <c r="R523" s="33"/>
      <c r="S523" s="33"/>
      <c r="T523" s="33"/>
      <c r="U523" s="33"/>
      <c r="V523" s="33"/>
      <c r="W523" s="33"/>
      <c r="X523" s="33"/>
      <c r="Y523" s="33"/>
      <c r="Z523" s="33"/>
      <c r="AA523" s="33"/>
      <c r="AB523" s="33"/>
      <c r="AC523" s="33"/>
      <c r="AD523" s="33"/>
      <c r="AE523" s="33"/>
    </row>
    <row r="524">
      <c r="A524" s="33"/>
      <c r="B524" s="27"/>
      <c r="C524" s="27"/>
      <c r="D524" s="28"/>
      <c r="E524" s="27"/>
      <c r="F524" s="28"/>
      <c r="G524" s="27"/>
      <c r="H524" s="28"/>
      <c r="I524" s="27"/>
      <c r="J524" s="28"/>
      <c r="K524" s="27"/>
      <c r="L524" s="580"/>
      <c r="M524" s="33"/>
      <c r="N524" s="33"/>
      <c r="O524" s="33"/>
      <c r="P524" s="33"/>
      <c r="Q524" s="33"/>
      <c r="R524" s="33"/>
      <c r="S524" s="33"/>
      <c r="T524" s="33"/>
      <c r="U524" s="33"/>
      <c r="V524" s="33"/>
      <c r="W524" s="33"/>
      <c r="X524" s="33"/>
      <c r="Y524" s="33"/>
      <c r="Z524" s="33"/>
      <c r="AA524" s="33"/>
      <c r="AB524" s="33"/>
      <c r="AC524" s="33"/>
      <c r="AD524" s="33"/>
      <c r="AE524" s="33"/>
    </row>
    <row r="525">
      <c r="A525" s="33"/>
      <c r="B525" s="27"/>
      <c r="C525" s="27"/>
      <c r="D525" s="28"/>
      <c r="E525" s="27"/>
      <c r="F525" s="28"/>
      <c r="G525" s="27"/>
      <c r="H525" s="28"/>
      <c r="I525" s="27"/>
      <c r="J525" s="28"/>
      <c r="K525" s="27"/>
      <c r="L525" s="580"/>
      <c r="M525" s="33"/>
      <c r="N525" s="33"/>
      <c r="O525" s="33"/>
      <c r="P525" s="33"/>
      <c r="Q525" s="33"/>
      <c r="R525" s="33"/>
      <c r="S525" s="33"/>
      <c r="T525" s="33"/>
      <c r="U525" s="33"/>
      <c r="V525" s="33"/>
      <c r="W525" s="33"/>
      <c r="X525" s="33"/>
      <c r="Y525" s="33"/>
      <c r="Z525" s="33"/>
      <c r="AA525" s="33"/>
      <c r="AB525" s="33"/>
      <c r="AC525" s="33"/>
      <c r="AD525" s="33"/>
      <c r="AE525" s="33"/>
    </row>
    <row r="526">
      <c r="A526" s="33"/>
      <c r="B526" s="27"/>
      <c r="C526" s="27"/>
      <c r="D526" s="28"/>
      <c r="E526" s="27"/>
      <c r="F526" s="28"/>
      <c r="G526" s="27"/>
      <c r="H526" s="28"/>
      <c r="I526" s="27"/>
      <c r="J526" s="28"/>
      <c r="K526" s="27"/>
      <c r="L526" s="580"/>
      <c r="M526" s="33"/>
      <c r="N526" s="33"/>
      <c r="O526" s="33"/>
      <c r="P526" s="33"/>
      <c r="Q526" s="33"/>
      <c r="R526" s="33"/>
      <c r="S526" s="33"/>
      <c r="T526" s="33"/>
      <c r="U526" s="33"/>
      <c r="V526" s="33"/>
      <c r="W526" s="33"/>
      <c r="X526" s="33"/>
      <c r="Y526" s="33"/>
      <c r="Z526" s="33"/>
      <c r="AA526" s="33"/>
      <c r="AB526" s="33"/>
      <c r="AC526" s="33"/>
      <c r="AD526" s="33"/>
      <c r="AE526" s="33"/>
    </row>
    <row r="527">
      <c r="A527" s="33"/>
      <c r="B527" s="27"/>
      <c r="C527" s="27"/>
      <c r="D527" s="28"/>
      <c r="E527" s="27"/>
      <c r="F527" s="28"/>
      <c r="G527" s="27"/>
      <c r="H527" s="28"/>
      <c r="I527" s="27"/>
      <c r="J527" s="28"/>
      <c r="K527" s="27"/>
      <c r="L527" s="580"/>
      <c r="M527" s="33"/>
      <c r="N527" s="33"/>
      <c r="O527" s="33"/>
      <c r="P527" s="33"/>
      <c r="Q527" s="33"/>
      <c r="R527" s="33"/>
      <c r="S527" s="33"/>
      <c r="T527" s="33"/>
      <c r="U527" s="33"/>
      <c r="V527" s="33"/>
      <c r="W527" s="33"/>
      <c r="X527" s="33"/>
      <c r="Y527" s="33"/>
      <c r="Z527" s="33"/>
      <c r="AA527" s="33"/>
      <c r="AB527" s="33"/>
      <c r="AC527" s="33"/>
      <c r="AD527" s="33"/>
      <c r="AE527" s="33"/>
    </row>
    <row r="528">
      <c r="A528" s="33"/>
      <c r="B528" s="27"/>
      <c r="C528" s="27"/>
      <c r="D528" s="28"/>
      <c r="E528" s="27"/>
      <c r="F528" s="28"/>
      <c r="G528" s="27"/>
      <c r="H528" s="28"/>
      <c r="I528" s="27"/>
      <c r="J528" s="28"/>
      <c r="K528" s="27"/>
      <c r="L528" s="580"/>
      <c r="M528" s="33"/>
      <c r="N528" s="33"/>
      <c r="O528" s="33"/>
      <c r="P528" s="33"/>
      <c r="Q528" s="33"/>
      <c r="R528" s="33"/>
      <c r="S528" s="33"/>
      <c r="T528" s="33"/>
      <c r="U528" s="33"/>
      <c r="V528" s="33"/>
      <c r="W528" s="33"/>
      <c r="X528" s="33"/>
      <c r="Y528" s="33"/>
      <c r="Z528" s="33"/>
      <c r="AA528" s="33"/>
      <c r="AB528" s="33"/>
      <c r="AC528" s="33"/>
      <c r="AD528" s="33"/>
      <c r="AE528" s="33"/>
    </row>
    <row r="529">
      <c r="A529" s="33"/>
      <c r="B529" s="27"/>
      <c r="C529" s="27"/>
      <c r="D529" s="28"/>
      <c r="E529" s="27"/>
      <c r="F529" s="28"/>
      <c r="G529" s="27"/>
      <c r="H529" s="28"/>
      <c r="I529" s="27"/>
      <c r="J529" s="28"/>
      <c r="K529" s="27"/>
      <c r="L529" s="580"/>
      <c r="M529" s="33"/>
      <c r="N529" s="33"/>
      <c r="O529" s="33"/>
      <c r="P529" s="33"/>
      <c r="Q529" s="33"/>
      <c r="R529" s="33"/>
      <c r="S529" s="33"/>
      <c r="T529" s="33"/>
      <c r="U529" s="33"/>
      <c r="V529" s="33"/>
      <c r="W529" s="33"/>
      <c r="X529" s="33"/>
      <c r="Y529" s="33"/>
      <c r="Z529" s="33"/>
      <c r="AA529" s="33"/>
      <c r="AB529" s="33"/>
      <c r="AC529" s="33"/>
      <c r="AD529" s="33"/>
      <c r="AE529" s="33"/>
    </row>
    <row r="530">
      <c r="A530" s="33"/>
      <c r="B530" s="27"/>
      <c r="C530" s="27"/>
      <c r="D530" s="28"/>
      <c r="E530" s="27"/>
      <c r="F530" s="28"/>
      <c r="G530" s="27"/>
      <c r="H530" s="28"/>
      <c r="I530" s="27"/>
      <c r="J530" s="28"/>
      <c r="K530" s="27"/>
      <c r="L530" s="580"/>
      <c r="M530" s="33"/>
      <c r="N530" s="33"/>
      <c r="O530" s="33"/>
      <c r="P530" s="33"/>
      <c r="Q530" s="33"/>
      <c r="R530" s="33"/>
      <c r="S530" s="33"/>
      <c r="T530" s="33"/>
      <c r="U530" s="33"/>
      <c r="V530" s="33"/>
      <c r="W530" s="33"/>
      <c r="X530" s="33"/>
      <c r="Y530" s="33"/>
      <c r="Z530" s="33"/>
      <c r="AA530" s="33"/>
      <c r="AB530" s="33"/>
      <c r="AC530" s="33"/>
      <c r="AD530" s="33"/>
      <c r="AE530" s="33"/>
    </row>
    <row r="531">
      <c r="A531" s="33"/>
      <c r="B531" s="27"/>
      <c r="C531" s="27"/>
      <c r="D531" s="28"/>
      <c r="E531" s="27"/>
      <c r="F531" s="28"/>
      <c r="G531" s="27"/>
      <c r="H531" s="28"/>
      <c r="I531" s="27"/>
      <c r="J531" s="28"/>
      <c r="K531" s="27"/>
      <c r="L531" s="580"/>
      <c r="M531" s="33"/>
      <c r="N531" s="33"/>
      <c r="O531" s="33"/>
      <c r="P531" s="33"/>
      <c r="Q531" s="33"/>
      <c r="R531" s="33"/>
      <c r="S531" s="33"/>
      <c r="T531" s="33"/>
      <c r="U531" s="33"/>
      <c r="V531" s="33"/>
      <c r="W531" s="33"/>
      <c r="X531" s="33"/>
      <c r="Y531" s="33"/>
      <c r="Z531" s="33"/>
      <c r="AA531" s="33"/>
      <c r="AB531" s="33"/>
      <c r="AC531" s="33"/>
      <c r="AD531" s="33"/>
      <c r="AE531" s="33"/>
    </row>
    <row r="532">
      <c r="A532" s="33"/>
      <c r="B532" s="27"/>
      <c r="C532" s="27"/>
      <c r="D532" s="28"/>
      <c r="E532" s="27"/>
      <c r="F532" s="28"/>
      <c r="G532" s="27"/>
      <c r="H532" s="28"/>
      <c r="I532" s="27"/>
      <c r="J532" s="28"/>
      <c r="K532" s="27"/>
      <c r="L532" s="580"/>
      <c r="M532" s="33"/>
      <c r="N532" s="33"/>
      <c r="O532" s="33"/>
      <c r="P532" s="33"/>
      <c r="Q532" s="33"/>
      <c r="R532" s="33"/>
      <c r="S532" s="33"/>
      <c r="T532" s="33"/>
      <c r="U532" s="33"/>
      <c r="V532" s="33"/>
      <c r="W532" s="33"/>
      <c r="X532" s="33"/>
      <c r="Y532" s="33"/>
      <c r="Z532" s="33"/>
      <c r="AA532" s="33"/>
      <c r="AB532" s="33"/>
      <c r="AC532" s="33"/>
      <c r="AD532" s="33"/>
      <c r="AE532" s="33"/>
    </row>
    <row r="533">
      <c r="A533" s="33"/>
      <c r="B533" s="27"/>
      <c r="C533" s="27"/>
      <c r="D533" s="28"/>
      <c r="E533" s="27"/>
      <c r="F533" s="28"/>
      <c r="G533" s="27"/>
      <c r="H533" s="28"/>
      <c r="I533" s="27"/>
      <c r="J533" s="28"/>
      <c r="K533" s="27"/>
      <c r="L533" s="580"/>
      <c r="M533" s="33"/>
      <c r="N533" s="33"/>
      <c r="O533" s="33"/>
      <c r="P533" s="33"/>
      <c r="Q533" s="33"/>
      <c r="R533" s="33"/>
      <c r="S533" s="33"/>
      <c r="T533" s="33"/>
      <c r="U533" s="33"/>
      <c r="V533" s="33"/>
      <c r="W533" s="33"/>
      <c r="X533" s="33"/>
      <c r="Y533" s="33"/>
      <c r="Z533" s="33"/>
      <c r="AA533" s="33"/>
      <c r="AB533" s="33"/>
      <c r="AC533" s="33"/>
      <c r="AD533" s="33"/>
      <c r="AE533" s="33"/>
    </row>
    <row r="534">
      <c r="A534" s="33"/>
      <c r="B534" s="27"/>
      <c r="C534" s="27"/>
      <c r="D534" s="28"/>
      <c r="E534" s="27"/>
      <c r="F534" s="28"/>
      <c r="G534" s="27"/>
      <c r="H534" s="28"/>
      <c r="I534" s="27"/>
      <c r="J534" s="28"/>
      <c r="K534" s="27"/>
      <c r="L534" s="580"/>
      <c r="M534" s="33"/>
      <c r="N534" s="33"/>
      <c r="O534" s="33"/>
      <c r="P534" s="33"/>
      <c r="Q534" s="33"/>
      <c r="R534" s="33"/>
      <c r="S534" s="33"/>
      <c r="T534" s="33"/>
      <c r="U534" s="33"/>
      <c r="V534" s="33"/>
      <c r="W534" s="33"/>
      <c r="X534" s="33"/>
      <c r="Y534" s="33"/>
      <c r="Z534" s="33"/>
      <c r="AA534" s="33"/>
      <c r="AB534" s="33"/>
      <c r="AC534" s="33"/>
      <c r="AD534" s="33"/>
      <c r="AE534" s="33"/>
    </row>
    <row r="535">
      <c r="A535" s="33"/>
      <c r="B535" s="27"/>
      <c r="C535" s="27"/>
      <c r="D535" s="28"/>
      <c r="E535" s="27"/>
      <c r="F535" s="28"/>
      <c r="G535" s="27"/>
      <c r="H535" s="28"/>
      <c r="I535" s="27"/>
      <c r="J535" s="28"/>
      <c r="K535" s="27"/>
      <c r="L535" s="580"/>
      <c r="M535" s="33"/>
      <c r="N535" s="33"/>
      <c r="O535" s="33"/>
      <c r="P535" s="33"/>
      <c r="Q535" s="33"/>
      <c r="R535" s="33"/>
      <c r="S535" s="33"/>
      <c r="T535" s="33"/>
      <c r="U535" s="33"/>
      <c r="V535" s="33"/>
      <c r="W535" s="33"/>
      <c r="X535" s="33"/>
      <c r="Y535" s="33"/>
      <c r="Z535" s="33"/>
      <c r="AA535" s="33"/>
      <c r="AB535" s="33"/>
      <c r="AC535" s="33"/>
      <c r="AD535" s="33"/>
      <c r="AE535" s="33"/>
    </row>
    <row r="536">
      <c r="A536" s="33"/>
      <c r="B536" s="27"/>
      <c r="C536" s="27"/>
      <c r="D536" s="28"/>
      <c r="E536" s="27"/>
      <c r="F536" s="28"/>
      <c r="G536" s="27"/>
      <c r="H536" s="28"/>
      <c r="I536" s="27"/>
      <c r="J536" s="28"/>
      <c r="K536" s="27"/>
      <c r="L536" s="580"/>
      <c r="M536" s="33"/>
      <c r="N536" s="33"/>
      <c r="O536" s="33"/>
      <c r="P536" s="33"/>
      <c r="Q536" s="33"/>
      <c r="R536" s="33"/>
      <c r="S536" s="33"/>
      <c r="T536" s="33"/>
      <c r="U536" s="33"/>
      <c r="V536" s="33"/>
      <c r="W536" s="33"/>
      <c r="X536" s="33"/>
      <c r="Y536" s="33"/>
      <c r="Z536" s="33"/>
      <c r="AA536" s="33"/>
      <c r="AB536" s="33"/>
      <c r="AC536" s="33"/>
      <c r="AD536" s="33"/>
      <c r="AE536" s="33"/>
    </row>
    <row r="537">
      <c r="A537" s="33"/>
      <c r="B537" s="27"/>
      <c r="C537" s="27"/>
      <c r="D537" s="28"/>
      <c r="E537" s="27"/>
      <c r="F537" s="28"/>
      <c r="G537" s="27"/>
      <c r="H537" s="28"/>
      <c r="I537" s="27"/>
      <c r="J537" s="28"/>
      <c r="K537" s="27"/>
      <c r="L537" s="580"/>
      <c r="M537" s="33"/>
      <c r="N537" s="33"/>
      <c r="O537" s="33"/>
      <c r="P537" s="33"/>
      <c r="Q537" s="33"/>
      <c r="R537" s="33"/>
      <c r="S537" s="33"/>
      <c r="T537" s="33"/>
      <c r="U537" s="33"/>
      <c r="V537" s="33"/>
      <c r="W537" s="33"/>
      <c r="X537" s="33"/>
      <c r="Y537" s="33"/>
      <c r="Z537" s="33"/>
      <c r="AA537" s="33"/>
      <c r="AB537" s="33"/>
      <c r="AC537" s="33"/>
      <c r="AD537" s="33"/>
      <c r="AE537" s="33"/>
    </row>
    <row r="538">
      <c r="A538" s="33"/>
      <c r="B538" s="27"/>
      <c r="C538" s="27"/>
      <c r="D538" s="28"/>
      <c r="E538" s="27"/>
      <c r="F538" s="28"/>
      <c r="G538" s="27"/>
      <c r="H538" s="28"/>
      <c r="I538" s="27"/>
      <c r="J538" s="28"/>
      <c r="K538" s="27"/>
      <c r="L538" s="580"/>
      <c r="M538" s="33"/>
      <c r="N538" s="33"/>
      <c r="O538" s="33"/>
      <c r="P538" s="33"/>
      <c r="Q538" s="33"/>
      <c r="R538" s="33"/>
      <c r="S538" s="33"/>
      <c r="T538" s="33"/>
      <c r="U538" s="33"/>
      <c r="V538" s="33"/>
      <c r="W538" s="33"/>
      <c r="X538" s="33"/>
      <c r="Y538" s="33"/>
      <c r="Z538" s="33"/>
      <c r="AA538" s="33"/>
      <c r="AB538" s="33"/>
      <c r="AC538" s="33"/>
      <c r="AD538" s="33"/>
      <c r="AE538" s="33"/>
    </row>
    <row r="539">
      <c r="A539" s="33"/>
      <c r="B539" s="27"/>
      <c r="C539" s="27"/>
      <c r="D539" s="28"/>
      <c r="E539" s="27"/>
      <c r="F539" s="28"/>
      <c r="G539" s="27"/>
      <c r="H539" s="28"/>
      <c r="I539" s="27"/>
      <c r="J539" s="28"/>
      <c r="K539" s="27"/>
      <c r="L539" s="580"/>
      <c r="M539" s="33"/>
      <c r="N539" s="33"/>
      <c r="O539" s="33"/>
      <c r="P539" s="33"/>
      <c r="Q539" s="33"/>
      <c r="R539" s="33"/>
      <c r="S539" s="33"/>
      <c r="T539" s="33"/>
      <c r="U539" s="33"/>
      <c r="V539" s="33"/>
      <c r="W539" s="33"/>
      <c r="X539" s="33"/>
      <c r="Y539" s="33"/>
      <c r="Z539" s="33"/>
      <c r="AA539" s="33"/>
      <c r="AB539" s="33"/>
      <c r="AC539" s="33"/>
      <c r="AD539" s="33"/>
      <c r="AE539" s="33"/>
    </row>
    <row r="540">
      <c r="A540" s="33"/>
      <c r="B540" s="27"/>
      <c r="C540" s="27"/>
      <c r="D540" s="28"/>
      <c r="E540" s="27"/>
      <c r="F540" s="28"/>
      <c r="G540" s="27"/>
      <c r="H540" s="28"/>
      <c r="I540" s="27"/>
      <c r="J540" s="28"/>
      <c r="K540" s="27"/>
      <c r="L540" s="580"/>
      <c r="M540" s="33"/>
      <c r="N540" s="33"/>
      <c r="O540" s="33"/>
      <c r="P540" s="33"/>
      <c r="Q540" s="33"/>
      <c r="R540" s="33"/>
      <c r="S540" s="33"/>
      <c r="T540" s="33"/>
      <c r="U540" s="33"/>
      <c r="V540" s="33"/>
      <c r="W540" s="33"/>
      <c r="X540" s="33"/>
      <c r="Y540" s="33"/>
      <c r="Z540" s="33"/>
      <c r="AA540" s="33"/>
      <c r="AB540" s="33"/>
      <c r="AC540" s="33"/>
      <c r="AD540" s="33"/>
      <c r="AE540" s="33"/>
    </row>
    <row r="541">
      <c r="A541" s="33"/>
      <c r="B541" s="27"/>
      <c r="C541" s="27"/>
      <c r="D541" s="28"/>
      <c r="E541" s="27"/>
      <c r="F541" s="28"/>
      <c r="G541" s="27"/>
      <c r="H541" s="28"/>
      <c r="I541" s="27"/>
      <c r="J541" s="28"/>
      <c r="K541" s="27"/>
      <c r="L541" s="580"/>
      <c r="M541" s="33"/>
      <c r="N541" s="33"/>
      <c r="O541" s="33"/>
      <c r="P541" s="33"/>
      <c r="Q541" s="33"/>
      <c r="R541" s="33"/>
      <c r="S541" s="33"/>
      <c r="T541" s="33"/>
      <c r="U541" s="33"/>
      <c r="V541" s="33"/>
      <c r="W541" s="33"/>
      <c r="X541" s="33"/>
      <c r="Y541" s="33"/>
      <c r="Z541" s="33"/>
      <c r="AA541" s="33"/>
      <c r="AB541" s="33"/>
      <c r="AC541" s="33"/>
      <c r="AD541" s="33"/>
      <c r="AE541" s="33"/>
    </row>
    <row r="542">
      <c r="A542" s="33"/>
      <c r="B542" s="27"/>
      <c r="C542" s="27"/>
      <c r="D542" s="28"/>
      <c r="E542" s="27"/>
      <c r="F542" s="28"/>
      <c r="G542" s="27"/>
      <c r="H542" s="28"/>
      <c r="I542" s="27"/>
      <c r="J542" s="28"/>
      <c r="K542" s="27"/>
      <c r="L542" s="580"/>
      <c r="M542" s="33"/>
      <c r="N542" s="33"/>
      <c r="O542" s="33"/>
      <c r="P542" s="33"/>
      <c r="Q542" s="33"/>
      <c r="R542" s="33"/>
      <c r="S542" s="33"/>
      <c r="T542" s="33"/>
      <c r="U542" s="33"/>
      <c r="V542" s="33"/>
      <c r="W542" s="33"/>
      <c r="X542" s="33"/>
      <c r="Y542" s="33"/>
      <c r="Z542" s="33"/>
      <c r="AA542" s="33"/>
      <c r="AB542" s="33"/>
      <c r="AC542" s="33"/>
      <c r="AD542" s="33"/>
      <c r="AE542" s="33"/>
    </row>
    <row r="543">
      <c r="A543" s="33"/>
      <c r="B543" s="27"/>
      <c r="C543" s="27"/>
      <c r="D543" s="28"/>
      <c r="E543" s="27"/>
      <c r="F543" s="28"/>
      <c r="G543" s="27"/>
      <c r="H543" s="28"/>
      <c r="I543" s="27"/>
      <c r="J543" s="28"/>
      <c r="K543" s="27"/>
      <c r="L543" s="580"/>
      <c r="M543" s="33"/>
      <c r="N543" s="33"/>
      <c r="O543" s="33"/>
      <c r="P543" s="33"/>
      <c r="Q543" s="33"/>
      <c r="R543" s="33"/>
      <c r="S543" s="33"/>
      <c r="T543" s="33"/>
      <c r="U543" s="33"/>
      <c r="V543" s="33"/>
      <c r="W543" s="33"/>
      <c r="X543" s="33"/>
      <c r="Y543" s="33"/>
      <c r="Z543" s="33"/>
      <c r="AA543" s="33"/>
      <c r="AB543" s="33"/>
      <c r="AC543" s="33"/>
      <c r="AD543" s="33"/>
      <c r="AE543" s="33"/>
    </row>
    <row r="544">
      <c r="A544" s="33"/>
      <c r="B544" s="27"/>
      <c r="C544" s="27"/>
      <c r="D544" s="28"/>
      <c r="E544" s="27"/>
      <c r="F544" s="28"/>
      <c r="G544" s="27"/>
      <c r="H544" s="28"/>
      <c r="I544" s="27"/>
      <c r="J544" s="28"/>
      <c r="K544" s="27"/>
      <c r="L544" s="580"/>
      <c r="M544" s="33"/>
      <c r="N544" s="33"/>
      <c r="O544" s="33"/>
      <c r="P544" s="33"/>
      <c r="Q544" s="33"/>
      <c r="R544" s="33"/>
      <c r="S544" s="33"/>
      <c r="T544" s="33"/>
      <c r="U544" s="33"/>
      <c r="V544" s="33"/>
      <c r="W544" s="33"/>
      <c r="X544" s="33"/>
      <c r="Y544" s="33"/>
      <c r="Z544" s="33"/>
      <c r="AA544" s="33"/>
      <c r="AB544" s="33"/>
      <c r="AC544" s="33"/>
      <c r="AD544" s="33"/>
      <c r="AE544" s="33"/>
    </row>
    <row r="545">
      <c r="A545" s="33"/>
      <c r="B545" s="27"/>
      <c r="C545" s="27"/>
      <c r="D545" s="28"/>
      <c r="E545" s="27"/>
      <c r="F545" s="28"/>
      <c r="G545" s="27"/>
      <c r="H545" s="28"/>
      <c r="I545" s="27"/>
      <c r="J545" s="28"/>
      <c r="K545" s="27"/>
      <c r="L545" s="580"/>
      <c r="M545" s="33"/>
      <c r="N545" s="33"/>
      <c r="O545" s="33"/>
      <c r="P545" s="33"/>
      <c r="Q545" s="33"/>
      <c r="R545" s="33"/>
      <c r="S545" s="33"/>
      <c r="T545" s="33"/>
      <c r="U545" s="33"/>
      <c r="V545" s="33"/>
      <c r="W545" s="33"/>
      <c r="X545" s="33"/>
      <c r="Y545" s="33"/>
      <c r="Z545" s="33"/>
      <c r="AA545" s="33"/>
      <c r="AB545" s="33"/>
      <c r="AC545" s="33"/>
      <c r="AD545" s="33"/>
      <c r="AE545" s="33"/>
    </row>
    <row r="546">
      <c r="A546" s="33"/>
      <c r="B546" s="27"/>
      <c r="C546" s="27"/>
      <c r="D546" s="28"/>
      <c r="E546" s="27"/>
      <c r="F546" s="28"/>
      <c r="G546" s="27"/>
      <c r="H546" s="28"/>
      <c r="I546" s="27"/>
      <c r="J546" s="28"/>
      <c r="K546" s="27"/>
      <c r="L546" s="580"/>
      <c r="M546" s="33"/>
      <c r="N546" s="33"/>
      <c r="O546" s="33"/>
      <c r="P546" s="33"/>
      <c r="Q546" s="33"/>
      <c r="R546" s="33"/>
      <c r="S546" s="33"/>
      <c r="T546" s="33"/>
      <c r="U546" s="33"/>
      <c r="V546" s="33"/>
      <c r="W546" s="33"/>
      <c r="X546" s="33"/>
      <c r="Y546" s="33"/>
      <c r="Z546" s="33"/>
      <c r="AA546" s="33"/>
      <c r="AB546" s="33"/>
      <c r="AC546" s="33"/>
      <c r="AD546" s="33"/>
      <c r="AE546" s="33"/>
    </row>
    <row r="547">
      <c r="A547" s="33"/>
      <c r="B547" s="27"/>
      <c r="C547" s="27"/>
      <c r="D547" s="28"/>
      <c r="E547" s="27"/>
      <c r="F547" s="28"/>
      <c r="G547" s="27"/>
      <c r="H547" s="28"/>
      <c r="I547" s="27"/>
      <c r="J547" s="28"/>
      <c r="K547" s="27"/>
      <c r="L547" s="580"/>
      <c r="M547" s="33"/>
      <c r="N547" s="33"/>
      <c r="O547" s="33"/>
      <c r="P547" s="33"/>
      <c r="Q547" s="33"/>
      <c r="R547" s="33"/>
      <c r="S547" s="33"/>
      <c r="T547" s="33"/>
      <c r="U547" s="33"/>
      <c r="V547" s="33"/>
      <c r="W547" s="33"/>
      <c r="X547" s="33"/>
      <c r="Y547" s="33"/>
      <c r="Z547" s="33"/>
      <c r="AA547" s="33"/>
      <c r="AB547" s="33"/>
      <c r="AC547" s="33"/>
      <c r="AD547" s="33"/>
      <c r="AE547" s="33"/>
    </row>
    <row r="548">
      <c r="A548" s="33"/>
      <c r="B548" s="27"/>
      <c r="C548" s="27"/>
      <c r="D548" s="28"/>
      <c r="E548" s="27"/>
      <c r="F548" s="28"/>
      <c r="G548" s="27"/>
      <c r="H548" s="28"/>
      <c r="I548" s="27"/>
      <c r="J548" s="28"/>
      <c r="K548" s="27"/>
      <c r="L548" s="580"/>
      <c r="M548" s="33"/>
      <c r="N548" s="33"/>
      <c r="O548" s="33"/>
      <c r="P548" s="33"/>
      <c r="Q548" s="33"/>
      <c r="R548" s="33"/>
      <c r="S548" s="33"/>
      <c r="T548" s="33"/>
      <c r="U548" s="33"/>
      <c r="V548" s="33"/>
      <c r="W548" s="33"/>
      <c r="X548" s="33"/>
      <c r="Y548" s="33"/>
      <c r="Z548" s="33"/>
      <c r="AA548" s="33"/>
      <c r="AB548" s="33"/>
      <c r="AC548" s="33"/>
      <c r="AD548" s="33"/>
      <c r="AE548" s="33"/>
    </row>
    <row r="549">
      <c r="A549" s="33"/>
      <c r="B549" s="27"/>
      <c r="C549" s="27"/>
      <c r="D549" s="28"/>
      <c r="E549" s="27"/>
      <c r="F549" s="28"/>
      <c r="G549" s="27"/>
      <c r="H549" s="28"/>
      <c r="I549" s="27"/>
      <c r="J549" s="28"/>
      <c r="K549" s="27"/>
      <c r="L549" s="580"/>
      <c r="M549" s="33"/>
      <c r="N549" s="33"/>
      <c r="O549" s="33"/>
      <c r="P549" s="33"/>
      <c r="Q549" s="33"/>
      <c r="R549" s="33"/>
      <c r="S549" s="33"/>
      <c r="T549" s="33"/>
      <c r="U549" s="33"/>
      <c r="V549" s="33"/>
      <c r="W549" s="33"/>
      <c r="X549" s="33"/>
      <c r="Y549" s="33"/>
      <c r="Z549" s="33"/>
      <c r="AA549" s="33"/>
      <c r="AB549" s="33"/>
      <c r="AC549" s="33"/>
      <c r="AD549" s="33"/>
      <c r="AE549" s="33"/>
    </row>
    <row r="550">
      <c r="A550" s="33"/>
      <c r="B550" s="27"/>
      <c r="C550" s="27"/>
      <c r="D550" s="28"/>
      <c r="E550" s="27"/>
      <c r="F550" s="28"/>
      <c r="G550" s="27"/>
      <c r="H550" s="28"/>
      <c r="I550" s="27"/>
      <c r="J550" s="28"/>
      <c r="K550" s="27"/>
      <c r="L550" s="580"/>
      <c r="M550" s="33"/>
      <c r="N550" s="33"/>
      <c r="O550" s="33"/>
      <c r="P550" s="33"/>
      <c r="Q550" s="33"/>
      <c r="R550" s="33"/>
      <c r="S550" s="33"/>
      <c r="T550" s="33"/>
      <c r="U550" s="33"/>
      <c r="V550" s="33"/>
      <c r="W550" s="33"/>
      <c r="X550" s="33"/>
      <c r="Y550" s="33"/>
      <c r="Z550" s="33"/>
      <c r="AA550" s="33"/>
      <c r="AB550" s="33"/>
      <c r="AC550" s="33"/>
      <c r="AD550" s="33"/>
      <c r="AE550" s="33"/>
    </row>
    <row r="551">
      <c r="A551" s="33"/>
      <c r="B551" s="27"/>
      <c r="C551" s="27"/>
      <c r="D551" s="28"/>
      <c r="E551" s="27"/>
      <c r="F551" s="28"/>
      <c r="G551" s="27"/>
      <c r="H551" s="28"/>
      <c r="I551" s="27"/>
      <c r="J551" s="28"/>
      <c r="K551" s="27"/>
      <c r="L551" s="580"/>
      <c r="M551" s="33"/>
      <c r="N551" s="33"/>
      <c r="O551" s="33"/>
      <c r="P551" s="33"/>
      <c r="Q551" s="33"/>
      <c r="R551" s="33"/>
      <c r="S551" s="33"/>
      <c r="T551" s="33"/>
      <c r="U551" s="33"/>
      <c r="V551" s="33"/>
      <c r="W551" s="33"/>
      <c r="X551" s="33"/>
      <c r="Y551" s="33"/>
      <c r="Z551" s="33"/>
      <c r="AA551" s="33"/>
      <c r="AB551" s="33"/>
      <c r="AC551" s="33"/>
      <c r="AD551" s="33"/>
      <c r="AE551" s="33"/>
    </row>
    <row r="552">
      <c r="A552" s="33"/>
      <c r="B552" s="27"/>
      <c r="C552" s="27"/>
      <c r="D552" s="28"/>
      <c r="E552" s="27"/>
      <c r="F552" s="28"/>
      <c r="G552" s="27"/>
      <c r="H552" s="28"/>
      <c r="I552" s="27"/>
      <c r="J552" s="28"/>
      <c r="K552" s="27"/>
      <c r="L552" s="580"/>
      <c r="M552" s="33"/>
      <c r="N552" s="33"/>
      <c r="O552" s="33"/>
      <c r="P552" s="33"/>
      <c r="Q552" s="33"/>
      <c r="R552" s="33"/>
      <c r="S552" s="33"/>
      <c r="T552" s="33"/>
      <c r="U552" s="33"/>
      <c r="V552" s="33"/>
      <c r="W552" s="33"/>
      <c r="X552" s="33"/>
      <c r="Y552" s="33"/>
      <c r="Z552" s="33"/>
      <c r="AA552" s="33"/>
      <c r="AB552" s="33"/>
      <c r="AC552" s="33"/>
      <c r="AD552" s="33"/>
      <c r="AE552" s="33"/>
    </row>
    <row r="553">
      <c r="A553" s="33"/>
      <c r="B553" s="27"/>
      <c r="C553" s="27"/>
      <c r="D553" s="28"/>
      <c r="E553" s="27"/>
      <c r="F553" s="28"/>
      <c r="G553" s="27"/>
      <c r="H553" s="28"/>
      <c r="I553" s="27"/>
      <c r="J553" s="28"/>
      <c r="K553" s="27"/>
      <c r="L553" s="580"/>
      <c r="M553" s="33"/>
      <c r="N553" s="33"/>
      <c r="O553" s="33"/>
      <c r="P553" s="33"/>
      <c r="Q553" s="33"/>
      <c r="R553" s="33"/>
      <c r="S553" s="33"/>
      <c r="T553" s="33"/>
      <c r="U553" s="33"/>
      <c r="V553" s="33"/>
      <c r="W553" s="33"/>
      <c r="X553" s="33"/>
      <c r="Y553" s="33"/>
      <c r="Z553" s="33"/>
      <c r="AA553" s="33"/>
      <c r="AB553" s="33"/>
      <c r="AC553" s="33"/>
      <c r="AD553" s="33"/>
      <c r="AE553" s="33"/>
    </row>
    <row r="554">
      <c r="A554" s="33"/>
      <c r="B554" s="27"/>
      <c r="C554" s="27"/>
      <c r="D554" s="28"/>
      <c r="E554" s="27"/>
      <c r="F554" s="28"/>
      <c r="G554" s="27"/>
      <c r="H554" s="28"/>
      <c r="I554" s="27"/>
      <c r="J554" s="28"/>
      <c r="K554" s="27"/>
      <c r="L554" s="580"/>
      <c r="M554" s="33"/>
      <c r="N554" s="33"/>
      <c r="O554" s="33"/>
      <c r="P554" s="33"/>
      <c r="Q554" s="33"/>
      <c r="R554" s="33"/>
      <c r="S554" s="33"/>
      <c r="T554" s="33"/>
      <c r="U554" s="33"/>
      <c r="V554" s="33"/>
      <c r="W554" s="33"/>
      <c r="X554" s="33"/>
      <c r="Y554" s="33"/>
      <c r="Z554" s="33"/>
      <c r="AA554" s="33"/>
      <c r="AB554" s="33"/>
      <c r="AC554" s="33"/>
      <c r="AD554" s="33"/>
      <c r="AE554" s="33"/>
    </row>
    <row r="555">
      <c r="A555" s="33"/>
      <c r="B555" s="27"/>
      <c r="C555" s="27"/>
      <c r="D555" s="28"/>
      <c r="E555" s="27"/>
      <c r="F555" s="28"/>
      <c r="G555" s="27"/>
      <c r="H555" s="28"/>
      <c r="I555" s="27"/>
      <c r="J555" s="28"/>
      <c r="K555" s="27"/>
      <c r="L555" s="580"/>
      <c r="M555" s="33"/>
      <c r="N555" s="33"/>
      <c r="O555" s="33"/>
      <c r="P555" s="33"/>
      <c r="Q555" s="33"/>
      <c r="R555" s="33"/>
      <c r="S555" s="33"/>
      <c r="T555" s="33"/>
      <c r="U555" s="33"/>
      <c r="V555" s="33"/>
      <c r="W555" s="33"/>
      <c r="X555" s="33"/>
      <c r="Y555" s="33"/>
      <c r="Z555" s="33"/>
      <c r="AA555" s="33"/>
      <c r="AB555" s="33"/>
      <c r="AC555" s="33"/>
      <c r="AD555" s="33"/>
      <c r="AE555" s="33"/>
    </row>
    <row r="556">
      <c r="A556" s="33"/>
      <c r="B556" s="27"/>
      <c r="C556" s="27"/>
      <c r="D556" s="28"/>
      <c r="E556" s="27"/>
      <c r="F556" s="28"/>
      <c r="G556" s="27"/>
      <c r="H556" s="28"/>
      <c r="I556" s="27"/>
      <c r="J556" s="28"/>
      <c r="K556" s="27"/>
      <c r="L556" s="580"/>
      <c r="M556" s="33"/>
      <c r="N556" s="33"/>
      <c r="O556" s="33"/>
      <c r="P556" s="33"/>
      <c r="Q556" s="33"/>
      <c r="R556" s="33"/>
      <c r="S556" s="33"/>
      <c r="T556" s="33"/>
      <c r="U556" s="33"/>
      <c r="V556" s="33"/>
      <c r="W556" s="33"/>
      <c r="X556" s="33"/>
      <c r="Y556" s="33"/>
      <c r="Z556" s="33"/>
      <c r="AA556" s="33"/>
      <c r="AB556" s="33"/>
      <c r="AC556" s="33"/>
      <c r="AD556" s="33"/>
      <c r="AE556" s="33"/>
    </row>
    <row r="557">
      <c r="A557" s="33"/>
      <c r="B557" s="27"/>
      <c r="C557" s="27"/>
      <c r="D557" s="28"/>
      <c r="E557" s="27"/>
      <c r="F557" s="28"/>
      <c r="G557" s="27"/>
      <c r="H557" s="28"/>
      <c r="I557" s="27"/>
      <c r="J557" s="28"/>
      <c r="K557" s="27"/>
      <c r="L557" s="580"/>
      <c r="M557" s="33"/>
      <c r="N557" s="33"/>
      <c r="O557" s="33"/>
      <c r="P557" s="33"/>
      <c r="Q557" s="33"/>
      <c r="R557" s="33"/>
      <c r="S557" s="33"/>
      <c r="T557" s="33"/>
      <c r="U557" s="33"/>
      <c r="V557" s="33"/>
      <c r="W557" s="33"/>
      <c r="X557" s="33"/>
      <c r="Y557" s="33"/>
      <c r="Z557" s="33"/>
      <c r="AA557" s="33"/>
      <c r="AB557" s="33"/>
      <c r="AC557" s="33"/>
      <c r="AD557" s="33"/>
      <c r="AE557" s="33"/>
    </row>
    <row r="558">
      <c r="A558" s="33"/>
      <c r="B558" s="27"/>
      <c r="C558" s="27"/>
      <c r="D558" s="28"/>
      <c r="E558" s="27"/>
      <c r="F558" s="28"/>
      <c r="G558" s="27"/>
      <c r="H558" s="28"/>
      <c r="I558" s="27"/>
      <c r="J558" s="28"/>
      <c r="K558" s="27"/>
      <c r="L558" s="580"/>
      <c r="M558" s="33"/>
      <c r="N558" s="33"/>
      <c r="O558" s="33"/>
      <c r="P558" s="33"/>
      <c r="Q558" s="33"/>
      <c r="R558" s="33"/>
      <c r="S558" s="33"/>
      <c r="T558" s="33"/>
      <c r="U558" s="33"/>
      <c r="V558" s="33"/>
      <c r="W558" s="33"/>
      <c r="X558" s="33"/>
      <c r="Y558" s="33"/>
      <c r="Z558" s="33"/>
      <c r="AA558" s="33"/>
      <c r="AB558" s="33"/>
      <c r="AC558" s="33"/>
      <c r="AD558" s="33"/>
      <c r="AE558" s="33"/>
    </row>
    <row r="559">
      <c r="A559" s="33"/>
      <c r="B559" s="27"/>
      <c r="C559" s="27"/>
      <c r="D559" s="28"/>
      <c r="E559" s="27"/>
      <c r="F559" s="28"/>
      <c r="G559" s="27"/>
      <c r="H559" s="28"/>
      <c r="I559" s="27"/>
      <c r="J559" s="28"/>
      <c r="K559" s="27"/>
      <c r="L559" s="580"/>
      <c r="M559" s="33"/>
      <c r="N559" s="33"/>
      <c r="O559" s="33"/>
      <c r="P559" s="33"/>
      <c r="Q559" s="33"/>
      <c r="R559" s="33"/>
      <c r="S559" s="33"/>
      <c r="T559" s="33"/>
      <c r="U559" s="33"/>
      <c r="V559" s="33"/>
      <c r="W559" s="33"/>
      <c r="X559" s="33"/>
      <c r="Y559" s="33"/>
      <c r="Z559" s="33"/>
      <c r="AA559" s="33"/>
      <c r="AB559" s="33"/>
      <c r="AC559" s="33"/>
      <c r="AD559" s="33"/>
      <c r="AE559" s="33"/>
    </row>
    <row r="560">
      <c r="A560" s="33"/>
      <c r="B560" s="27"/>
      <c r="C560" s="27"/>
      <c r="D560" s="28"/>
      <c r="E560" s="27"/>
      <c r="F560" s="28"/>
      <c r="G560" s="27"/>
      <c r="H560" s="28"/>
      <c r="I560" s="27"/>
      <c r="J560" s="28"/>
      <c r="K560" s="27"/>
      <c r="L560" s="580"/>
      <c r="M560" s="33"/>
      <c r="N560" s="33"/>
      <c r="O560" s="33"/>
      <c r="P560" s="33"/>
      <c r="Q560" s="33"/>
      <c r="R560" s="33"/>
      <c r="S560" s="33"/>
      <c r="T560" s="33"/>
      <c r="U560" s="33"/>
      <c r="V560" s="33"/>
      <c r="W560" s="33"/>
      <c r="X560" s="33"/>
      <c r="Y560" s="33"/>
      <c r="Z560" s="33"/>
      <c r="AA560" s="33"/>
      <c r="AB560" s="33"/>
      <c r="AC560" s="33"/>
      <c r="AD560" s="33"/>
      <c r="AE560" s="33"/>
    </row>
    <row r="561">
      <c r="A561" s="33"/>
      <c r="B561" s="27"/>
      <c r="C561" s="27"/>
      <c r="D561" s="28"/>
      <c r="E561" s="27"/>
      <c r="F561" s="28"/>
      <c r="G561" s="27"/>
      <c r="H561" s="28"/>
      <c r="I561" s="27"/>
      <c r="J561" s="28"/>
      <c r="K561" s="27"/>
      <c r="L561" s="580"/>
      <c r="M561" s="33"/>
      <c r="N561" s="33"/>
      <c r="O561" s="33"/>
      <c r="P561" s="33"/>
      <c r="Q561" s="33"/>
      <c r="R561" s="33"/>
      <c r="S561" s="33"/>
      <c r="T561" s="33"/>
      <c r="U561" s="33"/>
      <c r="V561" s="33"/>
      <c r="W561" s="33"/>
      <c r="X561" s="33"/>
      <c r="Y561" s="33"/>
      <c r="Z561" s="33"/>
      <c r="AA561" s="33"/>
      <c r="AB561" s="33"/>
      <c r="AC561" s="33"/>
      <c r="AD561" s="33"/>
      <c r="AE561" s="33"/>
    </row>
    <row r="562">
      <c r="A562" s="33"/>
      <c r="B562" s="27"/>
      <c r="C562" s="27"/>
      <c r="D562" s="28"/>
      <c r="E562" s="27"/>
      <c r="F562" s="28"/>
      <c r="G562" s="27"/>
      <c r="H562" s="28"/>
      <c r="I562" s="27"/>
      <c r="J562" s="28"/>
      <c r="K562" s="27"/>
      <c r="L562" s="580"/>
      <c r="M562" s="33"/>
      <c r="N562" s="33"/>
      <c r="O562" s="33"/>
      <c r="P562" s="33"/>
      <c r="Q562" s="33"/>
      <c r="R562" s="33"/>
      <c r="S562" s="33"/>
      <c r="T562" s="33"/>
      <c r="U562" s="33"/>
      <c r="V562" s="33"/>
      <c r="W562" s="33"/>
      <c r="X562" s="33"/>
      <c r="Y562" s="33"/>
      <c r="Z562" s="33"/>
      <c r="AA562" s="33"/>
      <c r="AB562" s="33"/>
      <c r="AC562" s="33"/>
      <c r="AD562" s="33"/>
      <c r="AE562" s="33"/>
    </row>
    <row r="563">
      <c r="A563" s="33"/>
      <c r="B563" s="27"/>
      <c r="C563" s="27"/>
      <c r="D563" s="28"/>
      <c r="E563" s="27"/>
      <c r="F563" s="28"/>
      <c r="G563" s="27"/>
      <c r="H563" s="28"/>
      <c r="I563" s="27"/>
      <c r="J563" s="28"/>
      <c r="K563" s="27"/>
      <c r="L563" s="580"/>
      <c r="M563" s="33"/>
      <c r="N563" s="33"/>
      <c r="O563" s="33"/>
      <c r="P563" s="33"/>
      <c r="Q563" s="33"/>
      <c r="R563" s="33"/>
      <c r="S563" s="33"/>
      <c r="T563" s="33"/>
      <c r="U563" s="33"/>
      <c r="V563" s="33"/>
      <c r="W563" s="33"/>
      <c r="X563" s="33"/>
      <c r="Y563" s="33"/>
      <c r="Z563" s="33"/>
      <c r="AA563" s="33"/>
      <c r="AB563" s="33"/>
      <c r="AC563" s="33"/>
      <c r="AD563" s="33"/>
      <c r="AE563" s="33"/>
    </row>
    <row r="564">
      <c r="A564" s="33"/>
      <c r="B564" s="27"/>
      <c r="C564" s="27"/>
      <c r="D564" s="28"/>
      <c r="E564" s="27"/>
      <c r="F564" s="28"/>
      <c r="G564" s="27"/>
      <c r="H564" s="28"/>
      <c r="I564" s="27"/>
      <c r="J564" s="28"/>
      <c r="K564" s="27"/>
      <c r="L564" s="580"/>
      <c r="M564" s="33"/>
      <c r="N564" s="33"/>
      <c r="O564" s="33"/>
      <c r="P564" s="33"/>
      <c r="Q564" s="33"/>
      <c r="R564" s="33"/>
      <c r="S564" s="33"/>
      <c r="T564" s="33"/>
      <c r="U564" s="33"/>
      <c r="V564" s="33"/>
      <c r="W564" s="33"/>
      <c r="X564" s="33"/>
      <c r="Y564" s="33"/>
      <c r="Z564" s="33"/>
      <c r="AA564" s="33"/>
      <c r="AB564" s="33"/>
      <c r="AC564" s="33"/>
      <c r="AD564" s="33"/>
      <c r="AE564" s="33"/>
    </row>
    <row r="565">
      <c r="A565" s="33"/>
      <c r="B565" s="27"/>
      <c r="C565" s="27"/>
      <c r="D565" s="28"/>
      <c r="E565" s="27"/>
      <c r="F565" s="28"/>
      <c r="G565" s="27"/>
      <c r="H565" s="28"/>
      <c r="I565" s="27"/>
      <c r="J565" s="28"/>
      <c r="K565" s="27"/>
      <c r="L565" s="580"/>
      <c r="M565" s="33"/>
      <c r="N565" s="33"/>
      <c r="O565" s="33"/>
      <c r="P565" s="33"/>
      <c r="Q565" s="33"/>
      <c r="R565" s="33"/>
      <c r="S565" s="33"/>
      <c r="T565" s="33"/>
      <c r="U565" s="33"/>
      <c r="V565" s="33"/>
      <c r="W565" s="33"/>
      <c r="X565" s="33"/>
      <c r="Y565" s="33"/>
      <c r="Z565" s="33"/>
      <c r="AA565" s="33"/>
      <c r="AB565" s="33"/>
      <c r="AC565" s="33"/>
      <c r="AD565" s="33"/>
      <c r="AE565" s="33"/>
    </row>
    <row r="566">
      <c r="A566" s="33"/>
      <c r="B566" s="27"/>
      <c r="C566" s="27"/>
      <c r="D566" s="28"/>
      <c r="E566" s="27"/>
      <c r="F566" s="28"/>
      <c r="G566" s="27"/>
      <c r="H566" s="28"/>
      <c r="I566" s="27"/>
      <c r="J566" s="28"/>
      <c r="K566" s="27"/>
      <c r="L566" s="580"/>
      <c r="M566" s="33"/>
      <c r="N566" s="33"/>
      <c r="O566" s="33"/>
      <c r="P566" s="33"/>
      <c r="Q566" s="33"/>
      <c r="R566" s="33"/>
      <c r="S566" s="33"/>
      <c r="T566" s="33"/>
      <c r="U566" s="33"/>
      <c r="V566" s="33"/>
      <c r="W566" s="33"/>
      <c r="X566" s="33"/>
      <c r="Y566" s="33"/>
      <c r="Z566" s="33"/>
      <c r="AA566" s="33"/>
      <c r="AB566" s="33"/>
      <c r="AC566" s="33"/>
      <c r="AD566" s="33"/>
      <c r="AE566" s="33"/>
    </row>
    <row r="567">
      <c r="A567" s="33"/>
      <c r="B567" s="27"/>
      <c r="C567" s="27"/>
      <c r="D567" s="28"/>
      <c r="E567" s="27"/>
      <c r="F567" s="28"/>
      <c r="G567" s="27"/>
      <c r="H567" s="28"/>
      <c r="I567" s="27"/>
      <c r="J567" s="28"/>
      <c r="K567" s="27"/>
      <c r="L567" s="580"/>
      <c r="M567" s="33"/>
      <c r="N567" s="33"/>
      <c r="O567" s="33"/>
      <c r="P567" s="33"/>
      <c r="Q567" s="33"/>
      <c r="R567" s="33"/>
      <c r="S567" s="33"/>
      <c r="T567" s="33"/>
      <c r="U567" s="33"/>
      <c r="V567" s="33"/>
      <c r="W567" s="33"/>
      <c r="X567" s="33"/>
      <c r="Y567" s="33"/>
      <c r="Z567" s="33"/>
      <c r="AA567" s="33"/>
      <c r="AB567" s="33"/>
      <c r="AC567" s="33"/>
      <c r="AD567" s="33"/>
      <c r="AE567" s="33"/>
    </row>
    <row r="568">
      <c r="A568" s="33"/>
      <c r="B568" s="27"/>
      <c r="C568" s="27"/>
      <c r="D568" s="28"/>
      <c r="E568" s="27"/>
      <c r="F568" s="28"/>
      <c r="G568" s="27"/>
      <c r="H568" s="28"/>
      <c r="I568" s="27"/>
      <c r="J568" s="28"/>
      <c r="K568" s="27"/>
      <c r="L568" s="580"/>
      <c r="M568" s="33"/>
      <c r="N568" s="33"/>
      <c r="O568" s="33"/>
      <c r="P568" s="33"/>
      <c r="Q568" s="33"/>
      <c r="R568" s="33"/>
      <c r="S568" s="33"/>
      <c r="T568" s="33"/>
      <c r="U568" s="33"/>
      <c r="V568" s="33"/>
      <c r="W568" s="33"/>
      <c r="X568" s="33"/>
      <c r="Y568" s="33"/>
      <c r="Z568" s="33"/>
      <c r="AA568" s="33"/>
      <c r="AB568" s="33"/>
      <c r="AC568" s="33"/>
      <c r="AD568" s="33"/>
      <c r="AE568" s="33"/>
    </row>
    <row r="569">
      <c r="A569" s="33"/>
      <c r="B569" s="27"/>
      <c r="C569" s="27"/>
      <c r="D569" s="28"/>
      <c r="E569" s="27"/>
      <c r="F569" s="28"/>
      <c r="G569" s="27"/>
      <c r="H569" s="28"/>
      <c r="I569" s="27"/>
      <c r="J569" s="28"/>
      <c r="K569" s="27"/>
      <c r="L569" s="580"/>
      <c r="M569" s="33"/>
      <c r="N569" s="33"/>
      <c r="O569" s="33"/>
      <c r="P569" s="33"/>
      <c r="Q569" s="33"/>
      <c r="R569" s="33"/>
      <c r="S569" s="33"/>
      <c r="T569" s="33"/>
      <c r="U569" s="33"/>
      <c r="V569" s="33"/>
      <c r="W569" s="33"/>
      <c r="X569" s="33"/>
      <c r="Y569" s="33"/>
      <c r="Z569" s="33"/>
      <c r="AA569" s="33"/>
      <c r="AB569" s="33"/>
      <c r="AC569" s="33"/>
      <c r="AD569" s="33"/>
      <c r="AE569" s="33"/>
    </row>
    <row r="570">
      <c r="A570" s="33"/>
      <c r="B570" s="27"/>
      <c r="C570" s="27"/>
      <c r="D570" s="28"/>
      <c r="E570" s="27"/>
      <c r="F570" s="28"/>
      <c r="G570" s="27"/>
      <c r="H570" s="28"/>
      <c r="I570" s="27"/>
      <c r="J570" s="28"/>
      <c r="K570" s="27"/>
      <c r="L570" s="580"/>
      <c r="M570" s="33"/>
      <c r="N570" s="33"/>
      <c r="O570" s="33"/>
      <c r="P570" s="33"/>
      <c r="Q570" s="33"/>
      <c r="R570" s="33"/>
      <c r="S570" s="33"/>
      <c r="T570" s="33"/>
      <c r="U570" s="33"/>
      <c r="V570" s="33"/>
      <c r="W570" s="33"/>
      <c r="X570" s="33"/>
      <c r="Y570" s="33"/>
      <c r="Z570" s="33"/>
      <c r="AA570" s="33"/>
      <c r="AB570" s="33"/>
      <c r="AC570" s="33"/>
      <c r="AD570" s="33"/>
      <c r="AE570" s="33"/>
    </row>
    <row r="571">
      <c r="A571" s="33"/>
      <c r="B571" s="27"/>
      <c r="C571" s="27"/>
      <c r="D571" s="28"/>
      <c r="E571" s="27"/>
      <c r="F571" s="28"/>
      <c r="G571" s="27"/>
      <c r="H571" s="28"/>
      <c r="I571" s="27"/>
      <c r="J571" s="28"/>
      <c r="K571" s="27"/>
      <c r="L571" s="580"/>
      <c r="M571" s="33"/>
      <c r="N571" s="33"/>
      <c r="O571" s="33"/>
      <c r="P571" s="33"/>
      <c r="Q571" s="33"/>
      <c r="R571" s="33"/>
      <c r="S571" s="33"/>
      <c r="T571" s="33"/>
      <c r="U571" s="33"/>
      <c r="V571" s="33"/>
      <c r="W571" s="33"/>
      <c r="X571" s="33"/>
      <c r="Y571" s="33"/>
      <c r="Z571" s="33"/>
      <c r="AA571" s="33"/>
      <c r="AB571" s="33"/>
      <c r="AC571" s="33"/>
      <c r="AD571" s="33"/>
      <c r="AE571" s="33"/>
    </row>
    <row r="572">
      <c r="A572" s="33"/>
      <c r="B572" s="27"/>
      <c r="C572" s="27"/>
      <c r="D572" s="28"/>
      <c r="E572" s="27"/>
      <c r="F572" s="28"/>
      <c r="G572" s="27"/>
      <c r="H572" s="28"/>
      <c r="I572" s="27"/>
      <c r="J572" s="28"/>
      <c r="K572" s="27"/>
      <c r="L572" s="580"/>
      <c r="M572" s="33"/>
      <c r="N572" s="33"/>
      <c r="O572" s="33"/>
      <c r="P572" s="33"/>
      <c r="Q572" s="33"/>
      <c r="R572" s="33"/>
      <c r="S572" s="33"/>
      <c r="T572" s="33"/>
      <c r="U572" s="33"/>
      <c r="V572" s="33"/>
      <c r="W572" s="33"/>
      <c r="X572" s="33"/>
      <c r="Y572" s="33"/>
      <c r="Z572" s="33"/>
      <c r="AA572" s="33"/>
      <c r="AB572" s="33"/>
      <c r="AC572" s="33"/>
      <c r="AD572" s="33"/>
      <c r="AE572" s="33"/>
    </row>
    <row r="573">
      <c r="A573" s="33"/>
      <c r="B573" s="27"/>
      <c r="C573" s="27"/>
      <c r="D573" s="28"/>
      <c r="E573" s="27"/>
      <c r="F573" s="28"/>
      <c r="G573" s="27"/>
      <c r="H573" s="28"/>
      <c r="I573" s="27"/>
      <c r="J573" s="28"/>
      <c r="K573" s="27"/>
      <c r="L573" s="580"/>
      <c r="M573" s="33"/>
      <c r="N573" s="33"/>
      <c r="O573" s="33"/>
      <c r="P573" s="33"/>
      <c r="Q573" s="33"/>
      <c r="R573" s="33"/>
      <c r="S573" s="33"/>
      <c r="T573" s="33"/>
      <c r="U573" s="33"/>
      <c r="V573" s="33"/>
      <c r="W573" s="33"/>
      <c r="X573" s="33"/>
      <c r="Y573" s="33"/>
      <c r="Z573" s="33"/>
      <c r="AA573" s="33"/>
      <c r="AB573" s="33"/>
      <c r="AC573" s="33"/>
      <c r="AD573" s="33"/>
      <c r="AE573" s="33"/>
    </row>
    <row r="574">
      <c r="A574" s="33"/>
      <c r="B574" s="27"/>
      <c r="C574" s="27"/>
      <c r="D574" s="28"/>
      <c r="E574" s="27"/>
      <c r="F574" s="28"/>
      <c r="G574" s="27"/>
      <c r="H574" s="28"/>
      <c r="I574" s="27"/>
      <c r="J574" s="28"/>
      <c r="K574" s="27"/>
      <c r="L574" s="580"/>
      <c r="M574" s="33"/>
      <c r="N574" s="33"/>
      <c r="O574" s="33"/>
      <c r="P574" s="33"/>
      <c r="Q574" s="33"/>
      <c r="R574" s="33"/>
      <c r="S574" s="33"/>
      <c r="T574" s="33"/>
      <c r="U574" s="33"/>
      <c r="V574" s="33"/>
      <c r="W574" s="33"/>
      <c r="X574" s="33"/>
      <c r="Y574" s="33"/>
      <c r="Z574" s="33"/>
      <c r="AA574" s="33"/>
      <c r="AB574" s="33"/>
      <c r="AC574" s="33"/>
      <c r="AD574" s="33"/>
      <c r="AE574" s="33"/>
    </row>
    <row r="575">
      <c r="A575" s="33"/>
      <c r="B575" s="27"/>
      <c r="C575" s="27"/>
      <c r="D575" s="28"/>
      <c r="E575" s="27"/>
      <c r="F575" s="28"/>
      <c r="G575" s="27"/>
      <c r="H575" s="28"/>
      <c r="I575" s="27"/>
      <c r="J575" s="28"/>
      <c r="K575" s="27"/>
      <c r="L575" s="580"/>
      <c r="M575" s="33"/>
      <c r="N575" s="33"/>
      <c r="O575" s="33"/>
      <c r="P575" s="33"/>
      <c r="Q575" s="33"/>
      <c r="R575" s="33"/>
      <c r="S575" s="33"/>
      <c r="T575" s="33"/>
      <c r="U575" s="33"/>
      <c r="V575" s="33"/>
      <c r="W575" s="33"/>
      <c r="X575" s="33"/>
      <c r="Y575" s="33"/>
      <c r="Z575" s="33"/>
      <c r="AA575" s="33"/>
      <c r="AB575" s="33"/>
      <c r="AC575" s="33"/>
      <c r="AD575" s="33"/>
      <c r="AE575" s="33"/>
    </row>
    <row r="576">
      <c r="A576" s="33"/>
      <c r="B576" s="27"/>
      <c r="C576" s="27"/>
      <c r="D576" s="28"/>
      <c r="E576" s="27"/>
      <c r="F576" s="28"/>
      <c r="G576" s="27"/>
      <c r="H576" s="28"/>
      <c r="I576" s="27"/>
      <c r="J576" s="28"/>
      <c r="K576" s="27"/>
      <c r="L576" s="580"/>
      <c r="M576" s="33"/>
      <c r="N576" s="33"/>
      <c r="O576" s="33"/>
      <c r="P576" s="33"/>
      <c r="Q576" s="33"/>
      <c r="R576" s="33"/>
      <c r="S576" s="33"/>
      <c r="T576" s="33"/>
      <c r="U576" s="33"/>
      <c r="V576" s="33"/>
      <c r="W576" s="33"/>
      <c r="X576" s="33"/>
      <c r="Y576" s="33"/>
      <c r="Z576" s="33"/>
      <c r="AA576" s="33"/>
      <c r="AB576" s="33"/>
      <c r="AC576" s="33"/>
      <c r="AD576" s="33"/>
      <c r="AE576" s="33"/>
    </row>
    <row r="577">
      <c r="A577" s="33"/>
      <c r="B577" s="27"/>
      <c r="C577" s="27"/>
      <c r="D577" s="28"/>
      <c r="E577" s="27"/>
      <c r="F577" s="28"/>
      <c r="G577" s="27"/>
      <c r="H577" s="28"/>
      <c r="I577" s="27"/>
      <c r="J577" s="28"/>
      <c r="K577" s="27"/>
      <c r="L577" s="580"/>
      <c r="M577" s="33"/>
      <c r="N577" s="33"/>
      <c r="O577" s="33"/>
      <c r="P577" s="33"/>
      <c r="Q577" s="33"/>
      <c r="R577" s="33"/>
      <c r="S577" s="33"/>
      <c r="T577" s="33"/>
      <c r="U577" s="33"/>
      <c r="V577" s="33"/>
      <c r="W577" s="33"/>
      <c r="X577" s="33"/>
      <c r="Y577" s="33"/>
      <c r="Z577" s="33"/>
      <c r="AA577" s="33"/>
      <c r="AB577" s="33"/>
      <c r="AC577" s="33"/>
      <c r="AD577" s="33"/>
      <c r="AE577" s="33"/>
    </row>
    <row r="578">
      <c r="A578" s="33"/>
      <c r="B578" s="27"/>
      <c r="C578" s="27"/>
      <c r="D578" s="28"/>
      <c r="E578" s="27"/>
      <c r="F578" s="28"/>
      <c r="G578" s="27"/>
      <c r="H578" s="28"/>
      <c r="I578" s="27"/>
      <c r="J578" s="28"/>
      <c r="K578" s="27"/>
      <c r="L578" s="580"/>
      <c r="M578" s="33"/>
      <c r="N578" s="33"/>
      <c r="O578" s="33"/>
      <c r="P578" s="33"/>
      <c r="Q578" s="33"/>
      <c r="R578" s="33"/>
      <c r="S578" s="33"/>
      <c r="T578" s="33"/>
      <c r="U578" s="33"/>
      <c r="V578" s="33"/>
      <c r="W578" s="33"/>
      <c r="X578" s="33"/>
      <c r="Y578" s="33"/>
      <c r="Z578" s="33"/>
      <c r="AA578" s="33"/>
      <c r="AB578" s="33"/>
      <c r="AC578" s="33"/>
      <c r="AD578" s="33"/>
      <c r="AE578" s="33"/>
    </row>
    <row r="579">
      <c r="A579" s="33"/>
      <c r="B579" s="27"/>
      <c r="C579" s="27"/>
      <c r="D579" s="28"/>
      <c r="E579" s="27"/>
      <c r="F579" s="28"/>
      <c r="G579" s="27"/>
      <c r="H579" s="28"/>
      <c r="I579" s="27"/>
      <c r="J579" s="28"/>
      <c r="K579" s="27"/>
      <c r="L579" s="580"/>
      <c r="M579" s="33"/>
      <c r="N579" s="33"/>
      <c r="O579" s="33"/>
      <c r="P579" s="33"/>
      <c r="Q579" s="33"/>
      <c r="R579" s="33"/>
      <c r="S579" s="33"/>
      <c r="T579" s="33"/>
      <c r="U579" s="33"/>
      <c r="V579" s="33"/>
      <c r="W579" s="33"/>
      <c r="X579" s="33"/>
      <c r="Y579" s="33"/>
      <c r="Z579" s="33"/>
      <c r="AA579" s="33"/>
      <c r="AB579" s="33"/>
      <c r="AC579" s="33"/>
      <c r="AD579" s="33"/>
      <c r="AE579" s="33"/>
    </row>
    <row r="580">
      <c r="A580" s="33"/>
      <c r="B580" s="27"/>
      <c r="C580" s="27"/>
      <c r="D580" s="28"/>
      <c r="E580" s="27"/>
      <c r="F580" s="28"/>
      <c r="G580" s="27"/>
      <c r="H580" s="28"/>
      <c r="I580" s="27"/>
      <c r="J580" s="28"/>
      <c r="K580" s="27"/>
      <c r="L580" s="580"/>
      <c r="M580" s="33"/>
      <c r="N580" s="33"/>
      <c r="O580" s="33"/>
      <c r="P580" s="33"/>
      <c r="Q580" s="33"/>
      <c r="R580" s="33"/>
      <c r="S580" s="33"/>
      <c r="T580" s="33"/>
      <c r="U580" s="33"/>
      <c r="V580" s="33"/>
      <c r="W580" s="33"/>
      <c r="X580" s="33"/>
      <c r="Y580" s="33"/>
      <c r="Z580" s="33"/>
      <c r="AA580" s="33"/>
      <c r="AB580" s="33"/>
      <c r="AC580" s="33"/>
      <c r="AD580" s="33"/>
      <c r="AE580" s="33"/>
    </row>
    <row r="581">
      <c r="A581" s="33"/>
      <c r="B581" s="27"/>
      <c r="C581" s="27"/>
      <c r="D581" s="28"/>
      <c r="E581" s="27"/>
      <c r="F581" s="28"/>
      <c r="G581" s="27"/>
      <c r="H581" s="28"/>
      <c r="I581" s="27"/>
      <c r="J581" s="28"/>
      <c r="K581" s="27"/>
      <c r="L581" s="580"/>
      <c r="M581" s="33"/>
      <c r="N581" s="33"/>
      <c r="O581" s="33"/>
      <c r="P581" s="33"/>
      <c r="Q581" s="33"/>
      <c r="R581" s="33"/>
      <c r="S581" s="33"/>
      <c r="T581" s="33"/>
      <c r="U581" s="33"/>
      <c r="V581" s="33"/>
      <c r="W581" s="33"/>
      <c r="X581" s="33"/>
      <c r="Y581" s="33"/>
      <c r="Z581" s="33"/>
      <c r="AA581" s="33"/>
      <c r="AB581" s="33"/>
      <c r="AC581" s="33"/>
      <c r="AD581" s="33"/>
      <c r="AE581" s="33"/>
    </row>
    <row r="582">
      <c r="A582" s="33"/>
      <c r="B582" s="27"/>
      <c r="C582" s="27"/>
      <c r="D582" s="28"/>
      <c r="E582" s="27"/>
      <c r="F582" s="28"/>
      <c r="G582" s="27"/>
      <c r="H582" s="28"/>
      <c r="I582" s="27"/>
      <c r="J582" s="28"/>
      <c r="K582" s="27"/>
      <c r="L582" s="580"/>
      <c r="M582" s="33"/>
      <c r="N582" s="33"/>
      <c r="O582" s="33"/>
      <c r="P582" s="33"/>
      <c r="Q582" s="33"/>
      <c r="R582" s="33"/>
      <c r="S582" s="33"/>
      <c r="T582" s="33"/>
      <c r="U582" s="33"/>
      <c r="V582" s="33"/>
      <c r="W582" s="33"/>
      <c r="X582" s="33"/>
      <c r="Y582" s="33"/>
      <c r="Z582" s="33"/>
      <c r="AA582" s="33"/>
      <c r="AB582" s="33"/>
      <c r="AC582" s="33"/>
      <c r="AD582" s="33"/>
      <c r="AE582" s="33"/>
    </row>
    <row r="583">
      <c r="A583" s="33"/>
      <c r="B583" s="27"/>
      <c r="C583" s="27"/>
      <c r="D583" s="28"/>
      <c r="E583" s="27"/>
      <c r="F583" s="28"/>
      <c r="G583" s="27"/>
      <c r="H583" s="28"/>
      <c r="I583" s="27"/>
      <c r="J583" s="28"/>
      <c r="K583" s="27"/>
      <c r="L583" s="580"/>
      <c r="M583" s="33"/>
      <c r="N583" s="33"/>
      <c r="O583" s="33"/>
      <c r="P583" s="33"/>
      <c r="Q583" s="33"/>
      <c r="R583" s="33"/>
      <c r="S583" s="33"/>
      <c r="T583" s="33"/>
      <c r="U583" s="33"/>
      <c r="V583" s="33"/>
      <c r="W583" s="33"/>
      <c r="X583" s="33"/>
      <c r="Y583" s="33"/>
      <c r="Z583" s="33"/>
      <c r="AA583" s="33"/>
      <c r="AB583" s="33"/>
      <c r="AC583" s="33"/>
      <c r="AD583" s="33"/>
      <c r="AE583" s="33"/>
    </row>
    <row r="584">
      <c r="A584" s="33"/>
      <c r="B584" s="27"/>
      <c r="C584" s="27"/>
      <c r="D584" s="28"/>
      <c r="E584" s="27"/>
      <c r="F584" s="28"/>
      <c r="G584" s="27"/>
      <c r="H584" s="28"/>
      <c r="I584" s="27"/>
      <c r="J584" s="28"/>
      <c r="K584" s="27"/>
      <c r="L584" s="580"/>
      <c r="M584" s="33"/>
      <c r="N584" s="33"/>
      <c r="O584" s="33"/>
      <c r="P584" s="33"/>
      <c r="Q584" s="33"/>
      <c r="R584" s="33"/>
      <c r="S584" s="33"/>
      <c r="T584" s="33"/>
      <c r="U584" s="33"/>
      <c r="V584" s="33"/>
      <c r="W584" s="33"/>
      <c r="X584" s="33"/>
      <c r="Y584" s="33"/>
      <c r="Z584" s="33"/>
      <c r="AA584" s="33"/>
      <c r="AB584" s="33"/>
      <c r="AC584" s="33"/>
      <c r="AD584" s="33"/>
      <c r="AE584" s="33"/>
    </row>
    <row r="585">
      <c r="A585" s="33"/>
      <c r="B585" s="27"/>
      <c r="C585" s="27"/>
      <c r="D585" s="28"/>
      <c r="E585" s="27"/>
      <c r="F585" s="28"/>
      <c r="G585" s="27"/>
      <c r="H585" s="28"/>
      <c r="I585" s="27"/>
      <c r="J585" s="28"/>
      <c r="K585" s="27"/>
      <c r="L585" s="580"/>
      <c r="M585" s="33"/>
      <c r="N585" s="33"/>
      <c r="O585" s="33"/>
      <c r="P585" s="33"/>
      <c r="Q585" s="33"/>
      <c r="R585" s="33"/>
      <c r="S585" s="33"/>
      <c r="T585" s="33"/>
      <c r="U585" s="33"/>
      <c r="V585" s="33"/>
      <c r="W585" s="33"/>
      <c r="X585" s="33"/>
      <c r="Y585" s="33"/>
      <c r="Z585" s="33"/>
      <c r="AA585" s="33"/>
      <c r="AB585" s="33"/>
      <c r="AC585" s="33"/>
      <c r="AD585" s="33"/>
      <c r="AE585" s="33"/>
    </row>
    <row r="586">
      <c r="A586" s="33"/>
      <c r="B586" s="27"/>
      <c r="C586" s="27"/>
      <c r="D586" s="28"/>
      <c r="E586" s="27"/>
      <c r="F586" s="28"/>
      <c r="G586" s="27"/>
      <c r="H586" s="28"/>
      <c r="I586" s="27"/>
      <c r="J586" s="28"/>
      <c r="K586" s="27"/>
      <c r="L586" s="580"/>
      <c r="M586" s="33"/>
      <c r="N586" s="33"/>
      <c r="O586" s="33"/>
      <c r="P586" s="33"/>
      <c r="Q586" s="33"/>
      <c r="R586" s="33"/>
      <c r="S586" s="33"/>
      <c r="T586" s="33"/>
      <c r="U586" s="33"/>
      <c r="V586" s="33"/>
      <c r="W586" s="33"/>
      <c r="X586" s="33"/>
      <c r="Y586" s="33"/>
      <c r="Z586" s="33"/>
      <c r="AA586" s="33"/>
      <c r="AB586" s="33"/>
      <c r="AC586" s="33"/>
      <c r="AD586" s="33"/>
      <c r="AE586" s="33"/>
    </row>
    <row r="587">
      <c r="A587" s="33"/>
      <c r="B587" s="27"/>
      <c r="C587" s="27"/>
      <c r="D587" s="28"/>
      <c r="E587" s="27"/>
      <c r="F587" s="28"/>
      <c r="G587" s="27"/>
      <c r="H587" s="28"/>
      <c r="I587" s="27"/>
      <c r="J587" s="28"/>
      <c r="K587" s="27"/>
      <c r="L587" s="580"/>
      <c r="M587" s="33"/>
      <c r="N587" s="33"/>
      <c r="O587" s="33"/>
      <c r="P587" s="33"/>
      <c r="Q587" s="33"/>
      <c r="R587" s="33"/>
      <c r="S587" s="33"/>
      <c r="T587" s="33"/>
      <c r="U587" s="33"/>
      <c r="V587" s="33"/>
      <c r="W587" s="33"/>
      <c r="X587" s="33"/>
      <c r="Y587" s="33"/>
      <c r="Z587" s="33"/>
      <c r="AA587" s="33"/>
      <c r="AB587" s="33"/>
      <c r="AC587" s="33"/>
      <c r="AD587" s="33"/>
      <c r="AE587" s="33"/>
    </row>
    <row r="588">
      <c r="A588" s="33"/>
      <c r="B588" s="27"/>
      <c r="C588" s="27"/>
      <c r="D588" s="28"/>
      <c r="E588" s="27"/>
      <c r="F588" s="28"/>
      <c r="G588" s="27"/>
      <c r="H588" s="28"/>
      <c r="I588" s="27"/>
      <c r="J588" s="28"/>
      <c r="K588" s="27"/>
      <c r="L588" s="580"/>
      <c r="M588" s="33"/>
      <c r="N588" s="33"/>
      <c r="O588" s="33"/>
      <c r="P588" s="33"/>
      <c r="Q588" s="33"/>
      <c r="R588" s="33"/>
      <c r="S588" s="33"/>
      <c r="T588" s="33"/>
      <c r="U588" s="33"/>
      <c r="V588" s="33"/>
      <c r="W588" s="33"/>
      <c r="X588" s="33"/>
      <c r="Y588" s="33"/>
      <c r="Z588" s="33"/>
      <c r="AA588" s="33"/>
      <c r="AB588" s="33"/>
      <c r="AC588" s="33"/>
      <c r="AD588" s="33"/>
      <c r="AE588" s="33"/>
    </row>
    <row r="589">
      <c r="A589" s="33"/>
      <c r="B589" s="27"/>
      <c r="C589" s="27"/>
      <c r="D589" s="28"/>
      <c r="E589" s="27"/>
      <c r="F589" s="28"/>
      <c r="G589" s="27"/>
      <c r="H589" s="28"/>
      <c r="I589" s="27"/>
      <c r="J589" s="28"/>
      <c r="K589" s="27"/>
      <c r="L589" s="580"/>
      <c r="M589" s="33"/>
      <c r="N589" s="33"/>
      <c r="O589" s="33"/>
      <c r="P589" s="33"/>
      <c r="Q589" s="33"/>
      <c r="R589" s="33"/>
      <c r="S589" s="33"/>
      <c r="T589" s="33"/>
      <c r="U589" s="33"/>
      <c r="V589" s="33"/>
      <c r="W589" s="33"/>
      <c r="X589" s="33"/>
      <c r="Y589" s="33"/>
      <c r="Z589" s="33"/>
      <c r="AA589" s="33"/>
      <c r="AB589" s="33"/>
      <c r="AC589" s="33"/>
      <c r="AD589" s="33"/>
      <c r="AE589" s="33"/>
    </row>
    <row r="590">
      <c r="A590" s="33"/>
      <c r="B590" s="27"/>
      <c r="C590" s="27"/>
      <c r="D590" s="28"/>
      <c r="E590" s="27"/>
      <c r="F590" s="28"/>
      <c r="G590" s="27"/>
      <c r="H590" s="28"/>
      <c r="I590" s="27"/>
      <c r="J590" s="28"/>
      <c r="K590" s="27"/>
      <c r="L590" s="580"/>
      <c r="M590" s="33"/>
      <c r="N590" s="33"/>
      <c r="O590" s="33"/>
      <c r="P590" s="33"/>
      <c r="Q590" s="33"/>
      <c r="R590" s="33"/>
      <c r="S590" s="33"/>
      <c r="T590" s="33"/>
      <c r="U590" s="33"/>
      <c r="V590" s="33"/>
      <c r="W590" s="33"/>
      <c r="X590" s="33"/>
      <c r="Y590" s="33"/>
      <c r="Z590" s="33"/>
      <c r="AA590" s="33"/>
      <c r="AB590" s="33"/>
      <c r="AC590" s="33"/>
      <c r="AD590" s="33"/>
      <c r="AE590" s="33"/>
    </row>
    <row r="591">
      <c r="A591" s="33"/>
      <c r="B591" s="27"/>
      <c r="C591" s="27"/>
      <c r="D591" s="28"/>
      <c r="E591" s="27"/>
      <c r="F591" s="28"/>
      <c r="G591" s="27"/>
      <c r="H591" s="28"/>
      <c r="I591" s="27"/>
      <c r="J591" s="28"/>
      <c r="K591" s="27"/>
      <c r="L591" s="580"/>
      <c r="M591" s="33"/>
      <c r="N591" s="33"/>
      <c r="O591" s="33"/>
      <c r="P591" s="33"/>
      <c r="Q591" s="33"/>
      <c r="R591" s="33"/>
      <c r="S591" s="33"/>
      <c r="T591" s="33"/>
      <c r="U591" s="33"/>
      <c r="V591" s="33"/>
      <c r="W591" s="33"/>
      <c r="X591" s="33"/>
      <c r="Y591" s="33"/>
      <c r="Z591" s="33"/>
      <c r="AA591" s="33"/>
      <c r="AB591" s="33"/>
      <c r="AC591" s="33"/>
      <c r="AD591" s="33"/>
      <c r="AE591" s="33"/>
    </row>
    <row r="592">
      <c r="A592" s="33"/>
      <c r="B592" s="27"/>
      <c r="C592" s="27"/>
      <c r="D592" s="28"/>
      <c r="E592" s="27"/>
      <c r="F592" s="28"/>
      <c r="G592" s="27"/>
      <c r="H592" s="28"/>
      <c r="I592" s="27"/>
      <c r="J592" s="28"/>
      <c r="K592" s="27"/>
      <c r="L592" s="580"/>
      <c r="M592" s="33"/>
      <c r="N592" s="33"/>
      <c r="O592" s="33"/>
      <c r="P592" s="33"/>
      <c r="Q592" s="33"/>
      <c r="R592" s="33"/>
      <c r="S592" s="33"/>
      <c r="T592" s="33"/>
      <c r="U592" s="33"/>
      <c r="V592" s="33"/>
      <c r="W592" s="33"/>
      <c r="X592" s="33"/>
      <c r="Y592" s="33"/>
      <c r="Z592" s="33"/>
      <c r="AA592" s="33"/>
      <c r="AB592" s="33"/>
      <c r="AC592" s="33"/>
      <c r="AD592" s="33"/>
      <c r="AE592" s="33"/>
    </row>
    <row r="593">
      <c r="A593" s="33"/>
      <c r="B593" s="27"/>
      <c r="C593" s="27"/>
      <c r="D593" s="28"/>
      <c r="E593" s="27"/>
      <c r="F593" s="28"/>
      <c r="G593" s="27"/>
      <c r="H593" s="28"/>
      <c r="I593" s="27"/>
      <c r="J593" s="28"/>
      <c r="K593" s="27"/>
      <c r="L593" s="580"/>
      <c r="M593" s="33"/>
      <c r="N593" s="33"/>
      <c r="O593" s="33"/>
      <c r="P593" s="33"/>
      <c r="Q593" s="33"/>
      <c r="R593" s="33"/>
      <c r="S593" s="33"/>
      <c r="T593" s="33"/>
      <c r="U593" s="33"/>
      <c r="V593" s="33"/>
      <c r="W593" s="33"/>
      <c r="X593" s="33"/>
      <c r="Y593" s="33"/>
      <c r="Z593" s="33"/>
      <c r="AA593" s="33"/>
      <c r="AB593" s="33"/>
      <c r="AC593" s="33"/>
      <c r="AD593" s="33"/>
      <c r="AE593" s="33"/>
    </row>
    <row r="594">
      <c r="A594" s="33"/>
      <c r="B594" s="27"/>
      <c r="C594" s="27"/>
      <c r="D594" s="28"/>
      <c r="E594" s="27"/>
      <c r="F594" s="28"/>
      <c r="G594" s="27"/>
      <c r="H594" s="28"/>
      <c r="I594" s="27"/>
      <c r="J594" s="28"/>
      <c r="K594" s="27"/>
      <c r="L594" s="580"/>
      <c r="M594" s="33"/>
      <c r="N594" s="33"/>
      <c r="O594" s="33"/>
      <c r="P594" s="33"/>
      <c r="Q594" s="33"/>
      <c r="R594" s="33"/>
      <c r="S594" s="33"/>
      <c r="T594" s="33"/>
      <c r="U594" s="33"/>
      <c r="V594" s="33"/>
      <c r="W594" s="33"/>
      <c r="X594" s="33"/>
      <c r="Y594" s="33"/>
      <c r="Z594" s="33"/>
      <c r="AA594" s="33"/>
      <c r="AB594" s="33"/>
      <c r="AC594" s="33"/>
      <c r="AD594" s="33"/>
      <c r="AE594" s="33"/>
    </row>
    <row r="595">
      <c r="A595" s="33"/>
      <c r="B595" s="27"/>
      <c r="C595" s="27"/>
      <c r="D595" s="28"/>
      <c r="E595" s="27"/>
      <c r="F595" s="28"/>
      <c r="G595" s="27"/>
      <c r="H595" s="28"/>
      <c r="I595" s="27"/>
      <c r="J595" s="28"/>
      <c r="K595" s="27"/>
      <c r="L595" s="580"/>
      <c r="M595" s="33"/>
      <c r="N595" s="33"/>
      <c r="O595" s="33"/>
      <c r="P595" s="33"/>
      <c r="Q595" s="33"/>
      <c r="R595" s="33"/>
      <c r="S595" s="33"/>
      <c r="T595" s="33"/>
      <c r="U595" s="33"/>
      <c r="V595" s="33"/>
      <c r="W595" s="33"/>
      <c r="X595" s="33"/>
      <c r="Y595" s="33"/>
      <c r="Z595" s="33"/>
      <c r="AA595" s="33"/>
      <c r="AB595" s="33"/>
      <c r="AC595" s="33"/>
      <c r="AD595" s="33"/>
      <c r="AE595" s="33"/>
    </row>
    <row r="596">
      <c r="A596" s="33"/>
      <c r="B596" s="27"/>
      <c r="C596" s="27"/>
      <c r="D596" s="28"/>
      <c r="E596" s="27"/>
      <c r="F596" s="28"/>
      <c r="G596" s="27"/>
      <c r="H596" s="28"/>
      <c r="I596" s="27"/>
      <c r="J596" s="28"/>
      <c r="K596" s="27"/>
      <c r="L596" s="580"/>
      <c r="M596" s="33"/>
      <c r="N596" s="33"/>
      <c r="O596" s="33"/>
      <c r="P596" s="33"/>
      <c r="Q596" s="33"/>
      <c r="R596" s="33"/>
      <c r="S596" s="33"/>
      <c r="T596" s="33"/>
      <c r="U596" s="33"/>
      <c r="V596" s="33"/>
      <c r="W596" s="33"/>
      <c r="X596" s="33"/>
      <c r="Y596" s="33"/>
      <c r="Z596" s="33"/>
      <c r="AA596" s="33"/>
      <c r="AB596" s="33"/>
      <c r="AC596" s="33"/>
      <c r="AD596" s="33"/>
      <c r="AE596" s="33"/>
    </row>
    <row r="597">
      <c r="A597" s="33"/>
      <c r="B597" s="27"/>
      <c r="C597" s="27"/>
      <c r="D597" s="28"/>
      <c r="E597" s="27"/>
      <c r="F597" s="28"/>
      <c r="G597" s="27"/>
      <c r="H597" s="28"/>
      <c r="I597" s="27"/>
      <c r="J597" s="28"/>
      <c r="K597" s="27"/>
      <c r="L597" s="580"/>
      <c r="M597" s="33"/>
      <c r="N597" s="33"/>
      <c r="O597" s="33"/>
      <c r="P597" s="33"/>
      <c r="Q597" s="33"/>
      <c r="R597" s="33"/>
      <c r="S597" s="33"/>
      <c r="T597" s="33"/>
      <c r="U597" s="33"/>
      <c r="V597" s="33"/>
      <c r="W597" s="33"/>
      <c r="X597" s="33"/>
      <c r="Y597" s="33"/>
      <c r="Z597" s="33"/>
      <c r="AA597" s="33"/>
      <c r="AB597" s="33"/>
      <c r="AC597" s="33"/>
      <c r="AD597" s="33"/>
      <c r="AE597" s="33"/>
    </row>
    <row r="598">
      <c r="A598" s="33"/>
      <c r="B598" s="27"/>
      <c r="C598" s="27"/>
      <c r="D598" s="28"/>
      <c r="E598" s="27"/>
      <c r="F598" s="28"/>
      <c r="G598" s="27"/>
      <c r="H598" s="28"/>
      <c r="I598" s="27"/>
      <c r="J598" s="28"/>
      <c r="K598" s="27"/>
      <c r="L598" s="580"/>
      <c r="M598" s="33"/>
      <c r="N598" s="33"/>
      <c r="O598" s="33"/>
      <c r="P598" s="33"/>
      <c r="Q598" s="33"/>
      <c r="R598" s="33"/>
      <c r="S598" s="33"/>
      <c r="T598" s="33"/>
      <c r="U598" s="33"/>
      <c r="V598" s="33"/>
      <c r="W598" s="33"/>
      <c r="X598" s="33"/>
      <c r="Y598" s="33"/>
      <c r="Z598" s="33"/>
      <c r="AA598" s="33"/>
      <c r="AB598" s="33"/>
      <c r="AC598" s="33"/>
      <c r="AD598" s="33"/>
      <c r="AE598" s="33"/>
    </row>
    <row r="599">
      <c r="A599" s="33"/>
      <c r="B599" s="27"/>
      <c r="C599" s="27"/>
      <c r="D599" s="28"/>
      <c r="E599" s="27"/>
      <c r="F599" s="28"/>
      <c r="G599" s="27"/>
      <c r="H599" s="28"/>
      <c r="I599" s="27"/>
      <c r="J599" s="28"/>
      <c r="K599" s="27"/>
      <c r="L599" s="580"/>
      <c r="M599" s="33"/>
      <c r="N599" s="33"/>
      <c r="O599" s="33"/>
      <c r="P599" s="33"/>
      <c r="Q599" s="33"/>
      <c r="R599" s="33"/>
      <c r="S599" s="33"/>
      <c r="T599" s="33"/>
      <c r="U599" s="33"/>
      <c r="V599" s="33"/>
      <c r="W599" s="33"/>
      <c r="X599" s="33"/>
      <c r="Y599" s="33"/>
      <c r="Z599" s="33"/>
      <c r="AA599" s="33"/>
      <c r="AB599" s="33"/>
      <c r="AC599" s="33"/>
      <c r="AD599" s="33"/>
      <c r="AE599" s="33"/>
    </row>
    <row r="600">
      <c r="A600" s="33"/>
      <c r="B600" s="27"/>
      <c r="C600" s="27"/>
      <c r="D600" s="28"/>
      <c r="E600" s="27"/>
      <c r="F600" s="28"/>
      <c r="G600" s="27"/>
      <c r="H600" s="28"/>
      <c r="I600" s="27"/>
      <c r="J600" s="28"/>
      <c r="K600" s="27"/>
      <c r="L600" s="580"/>
      <c r="M600" s="33"/>
      <c r="N600" s="33"/>
      <c r="O600" s="33"/>
      <c r="P600" s="33"/>
      <c r="Q600" s="33"/>
      <c r="R600" s="33"/>
      <c r="S600" s="33"/>
      <c r="T600" s="33"/>
      <c r="U600" s="33"/>
      <c r="V600" s="33"/>
      <c r="W600" s="33"/>
      <c r="X600" s="33"/>
      <c r="Y600" s="33"/>
      <c r="Z600" s="33"/>
      <c r="AA600" s="33"/>
      <c r="AB600" s="33"/>
      <c r="AC600" s="33"/>
      <c r="AD600" s="33"/>
      <c r="AE600" s="33"/>
    </row>
    <row r="601">
      <c r="A601" s="33"/>
      <c r="B601" s="27"/>
      <c r="C601" s="27"/>
      <c r="D601" s="28"/>
      <c r="E601" s="27"/>
      <c r="F601" s="28"/>
      <c r="G601" s="27"/>
      <c r="H601" s="28"/>
      <c r="I601" s="27"/>
      <c r="J601" s="28"/>
      <c r="K601" s="27"/>
      <c r="L601" s="580"/>
      <c r="M601" s="33"/>
      <c r="N601" s="33"/>
      <c r="O601" s="33"/>
      <c r="P601" s="33"/>
      <c r="Q601" s="33"/>
      <c r="R601" s="33"/>
      <c r="S601" s="33"/>
      <c r="T601" s="33"/>
      <c r="U601" s="33"/>
      <c r="V601" s="33"/>
      <c r="W601" s="33"/>
      <c r="X601" s="33"/>
      <c r="Y601" s="33"/>
      <c r="Z601" s="33"/>
      <c r="AA601" s="33"/>
      <c r="AB601" s="33"/>
      <c r="AC601" s="33"/>
      <c r="AD601" s="33"/>
      <c r="AE601" s="33"/>
    </row>
    <row r="602">
      <c r="A602" s="33"/>
      <c r="B602" s="27"/>
      <c r="C602" s="27"/>
      <c r="D602" s="28"/>
      <c r="E602" s="27"/>
      <c r="F602" s="28"/>
      <c r="G602" s="27"/>
      <c r="H602" s="28"/>
      <c r="I602" s="27"/>
      <c r="J602" s="28"/>
      <c r="K602" s="27"/>
      <c r="L602" s="580"/>
      <c r="M602" s="33"/>
      <c r="N602" s="33"/>
      <c r="O602" s="33"/>
      <c r="P602" s="33"/>
      <c r="Q602" s="33"/>
      <c r="R602" s="33"/>
      <c r="S602" s="33"/>
      <c r="T602" s="33"/>
      <c r="U602" s="33"/>
      <c r="V602" s="33"/>
      <c r="W602" s="33"/>
      <c r="X602" s="33"/>
      <c r="Y602" s="33"/>
      <c r="Z602" s="33"/>
      <c r="AA602" s="33"/>
      <c r="AB602" s="33"/>
      <c r="AC602" s="33"/>
      <c r="AD602" s="33"/>
      <c r="AE602" s="33"/>
    </row>
    <row r="603">
      <c r="A603" s="33"/>
      <c r="B603" s="27"/>
      <c r="C603" s="27"/>
      <c r="D603" s="28"/>
      <c r="E603" s="27"/>
      <c r="F603" s="28"/>
      <c r="G603" s="27"/>
      <c r="H603" s="28"/>
      <c r="I603" s="27"/>
      <c r="J603" s="28"/>
      <c r="K603" s="27"/>
      <c r="L603" s="580"/>
      <c r="M603" s="33"/>
      <c r="N603" s="33"/>
      <c r="O603" s="33"/>
      <c r="P603" s="33"/>
      <c r="Q603" s="33"/>
      <c r="R603" s="33"/>
      <c r="S603" s="33"/>
      <c r="T603" s="33"/>
      <c r="U603" s="33"/>
      <c r="V603" s="33"/>
      <c r="W603" s="33"/>
      <c r="X603" s="33"/>
      <c r="Y603" s="33"/>
      <c r="Z603" s="33"/>
      <c r="AA603" s="33"/>
      <c r="AB603" s="33"/>
      <c r="AC603" s="33"/>
      <c r="AD603" s="33"/>
      <c r="AE603" s="33"/>
    </row>
    <row r="604">
      <c r="A604" s="33"/>
      <c r="B604" s="27"/>
      <c r="C604" s="27"/>
      <c r="D604" s="28"/>
      <c r="E604" s="27"/>
      <c r="F604" s="28"/>
      <c r="G604" s="27"/>
      <c r="H604" s="28"/>
      <c r="I604" s="27"/>
      <c r="J604" s="28"/>
      <c r="K604" s="27"/>
      <c r="L604" s="580"/>
      <c r="M604" s="33"/>
      <c r="N604" s="33"/>
      <c r="O604" s="33"/>
      <c r="P604" s="33"/>
      <c r="Q604" s="33"/>
      <c r="R604" s="33"/>
      <c r="S604" s="33"/>
      <c r="T604" s="33"/>
      <c r="U604" s="33"/>
      <c r="V604" s="33"/>
      <c r="W604" s="33"/>
      <c r="X604" s="33"/>
      <c r="Y604" s="33"/>
      <c r="Z604" s="33"/>
      <c r="AA604" s="33"/>
      <c r="AB604" s="33"/>
      <c r="AC604" s="33"/>
      <c r="AD604" s="33"/>
      <c r="AE604" s="33"/>
    </row>
    <row r="605">
      <c r="A605" s="33"/>
      <c r="B605" s="27"/>
      <c r="C605" s="27"/>
      <c r="D605" s="28"/>
      <c r="E605" s="27"/>
      <c r="F605" s="28"/>
      <c r="G605" s="27"/>
      <c r="H605" s="28"/>
      <c r="I605" s="27"/>
      <c r="J605" s="28"/>
      <c r="K605" s="27"/>
      <c r="L605" s="580"/>
      <c r="M605" s="33"/>
      <c r="N605" s="33"/>
      <c r="O605" s="33"/>
      <c r="P605" s="33"/>
      <c r="Q605" s="33"/>
      <c r="R605" s="33"/>
      <c r="S605" s="33"/>
      <c r="T605" s="33"/>
      <c r="U605" s="33"/>
      <c r="V605" s="33"/>
      <c r="W605" s="33"/>
      <c r="X605" s="33"/>
      <c r="Y605" s="33"/>
      <c r="Z605" s="33"/>
      <c r="AA605" s="33"/>
      <c r="AB605" s="33"/>
      <c r="AC605" s="33"/>
      <c r="AD605" s="33"/>
      <c r="AE605" s="33"/>
    </row>
    <row r="606">
      <c r="A606" s="33"/>
      <c r="B606" s="27"/>
      <c r="C606" s="27"/>
      <c r="D606" s="28"/>
      <c r="E606" s="27"/>
      <c r="F606" s="28"/>
      <c r="G606" s="27"/>
      <c r="H606" s="28"/>
      <c r="I606" s="27"/>
      <c r="J606" s="28"/>
      <c r="K606" s="27"/>
      <c r="L606" s="580"/>
      <c r="M606" s="33"/>
      <c r="N606" s="33"/>
      <c r="O606" s="33"/>
      <c r="P606" s="33"/>
      <c r="Q606" s="33"/>
      <c r="R606" s="33"/>
      <c r="S606" s="33"/>
      <c r="T606" s="33"/>
      <c r="U606" s="33"/>
      <c r="V606" s="33"/>
      <c r="W606" s="33"/>
      <c r="X606" s="33"/>
      <c r="Y606" s="33"/>
      <c r="Z606" s="33"/>
      <c r="AA606" s="33"/>
      <c r="AB606" s="33"/>
      <c r="AC606" s="33"/>
      <c r="AD606" s="33"/>
      <c r="AE606" s="33"/>
    </row>
    <row r="607">
      <c r="A607" s="33"/>
      <c r="B607" s="27"/>
      <c r="C607" s="27"/>
      <c r="D607" s="28"/>
      <c r="E607" s="27"/>
      <c r="F607" s="28"/>
      <c r="G607" s="27"/>
      <c r="H607" s="28"/>
      <c r="I607" s="27"/>
      <c r="J607" s="28"/>
      <c r="K607" s="27"/>
      <c r="L607" s="580"/>
      <c r="M607" s="33"/>
      <c r="N607" s="33"/>
      <c r="O607" s="33"/>
      <c r="P607" s="33"/>
      <c r="Q607" s="33"/>
      <c r="R607" s="33"/>
      <c r="S607" s="33"/>
      <c r="T607" s="33"/>
      <c r="U607" s="33"/>
      <c r="V607" s="33"/>
      <c r="W607" s="33"/>
      <c r="X607" s="33"/>
      <c r="Y607" s="33"/>
      <c r="Z607" s="33"/>
      <c r="AA607" s="33"/>
      <c r="AB607" s="33"/>
      <c r="AC607" s="33"/>
      <c r="AD607" s="33"/>
      <c r="AE607" s="33"/>
    </row>
    <row r="608">
      <c r="A608" s="33"/>
      <c r="B608" s="27"/>
      <c r="C608" s="27"/>
      <c r="D608" s="28"/>
      <c r="E608" s="27"/>
      <c r="F608" s="28"/>
      <c r="G608" s="27"/>
      <c r="H608" s="28"/>
      <c r="I608" s="27"/>
      <c r="J608" s="28"/>
      <c r="K608" s="27"/>
      <c r="L608" s="580"/>
      <c r="M608" s="33"/>
      <c r="N608" s="33"/>
      <c r="O608" s="33"/>
      <c r="P608" s="33"/>
      <c r="Q608" s="33"/>
      <c r="R608" s="33"/>
      <c r="S608" s="33"/>
      <c r="T608" s="33"/>
      <c r="U608" s="33"/>
      <c r="V608" s="33"/>
      <c r="W608" s="33"/>
      <c r="X608" s="33"/>
      <c r="Y608" s="33"/>
      <c r="Z608" s="33"/>
      <c r="AA608" s="33"/>
      <c r="AB608" s="33"/>
      <c r="AC608" s="33"/>
      <c r="AD608" s="33"/>
      <c r="AE608" s="33"/>
    </row>
    <row r="609">
      <c r="A609" s="33"/>
      <c r="B609" s="27"/>
      <c r="C609" s="27"/>
      <c r="D609" s="28"/>
      <c r="E609" s="27"/>
      <c r="F609" s="28"/>
      <c r="G609" s="27"/>
      <c r="H609" s="28"/>
      <c r="I609" s="27"/>
      <c r="J609" s="28"/>
      <c r="K609" s="27"/>
      <c r="L609" s="580"/>
      <c r="M609" s="33"/>
      <c r="N609" s="33"/>
      <c r="O609" s="33"/>
      <c r="P609" s="33"/>
      <c r="Q609" s="33"/>
      <c r="R609" s="33"/>
      <c r="S609" s="33"/>
      <c r="T609" s="33"/>
      <c r="U609" s="33"/>
      <c r="V609" s="33"/>
      <c r="W609" s="33"/>
      <c r="X609" s="33"/>
      <c r="Y609" s="33"/>
      <c r="Z609" s="33"/>
      <c r="AA609" s="33"/>
      <c r="AB609" s="33"/>
      <c r="AC609" s="33"/>
      <c r="AD609" s="33"/>
      <c r="AE609" s="33"/>
    </row>
    <row r="610">
      <c r="A610" s="33"/>
      <c r="B610" s="27"/>
      <c r="C610" s="27"/>
      <c r="D610" s="28"/>
      <c r="E610" s="27"/>
      <c r="F610" s="28"/>
      <c r="G610" s="27"/>
      <c r="H610" s="28"/>
      <c r="I610" s="27"/>
      <c r="J610" s="28"/>
      <c r="K610" s="27"/>
      <c r="L610" s="580"/>
      <c r="M610" s="33"/>
      <c r="N610" s="33"/>
      <c r="O610" s="33"/>
      <c r="P610" s="33"/>
      <c r="Q610" s="33"/>
      <c r="R610" s="33"/>
      <c r="S610" s="33"/>
      <c r="T610" s="33"/>
      <c r="U610" s="33"/>
      <c r="V610" s="33"/>
      <c r="W610" s="33"/>
      <c r="X610" s="33"/>
      <c r="Y610" s="33"/>
      <c r="Z610" s="33"/>
      <c r="AA610" s="33"/>
      <c r="AB610" s="33"/>
      <c r="AC610" s="33"/>
      <c r="AD610" s="33"/>
      <c r="AE610" s="33"/>
    </row>
    <row r="611">
      <c r="A611" s="33"/>
      <c r="B611" s="27"/>
      <c r="C611" s="27"/>
      <c r="D611" s="28"/>
      <c r="E611" s="27"/>
      <c r="F611" s="28"/>
      <c r="G611" s="27"/>
      <c r="H611" s="28"/>
      <c r="I611" s="27"/>
      <c r="J611" s="28"/>
      <c r="K611" s="27"/>
      <c r="L611" s="580"/>
      <c r="M611" s="33"/>
      <c r="N611" s="33"/>
      <c r="O611" s="33"/>
      <c r="P611" s="33"/>
      <c r="Q611" s="33"/>
      <c r="R611" s="33"/>
      <c r="S611" s="33"/>
      <c r="T611" s="33"/>
      <c r="U611" s="33"/>
      <c r="V611" s="33"/>
      <c r="W611" s="33"/>
      <c r="X611" s="33"/>
      <c r="Y611" s="33"/>
      <c r="Z611" s="33"/>
      <c r="AA611" s="33"/>
      <c r="AB611" s="33"/>
      <c r="AC611" s="33"/>
      <c r="AD611" s="33"/>
      <c r="AE611" s="33"/>
    </row>
    <row r="612">
      <c r="A612" s="33"/>
      <c r="B612" s="27"/>
      <c r="C612" s="27"/>
      <c r="D612" s="28"/>
      <c r="E612" s="27"/>
      <c r="F612" s="28"/>
      <c r="G612" s="27"/>
      <c r="H612" s="28"/>
      <c r="I612" s="27"/>
      <c r="J612" s="28"/>
      <c r="K612" s="27"/>
      <c r="L612" s="580"/>
      <c r="M612" s="33"/>
      <c r="N612" s="33"/>
      <c r="O612" s="33"/>
      <c r="P612" s="33"/>
      <c r="Q612" s="33"/>
      <c r="R612" s="33"/>
      <c r="S612" s="33"/>
      <c r="T612" s="33"/>
      <c r="U612" s="33"/>
      <c r="V612" s="33"/>
      <c r="W612" s="33"/>
      <c r="X612" s="33"/>
      <c r="Y612" s="33"/>
      <c r="Z612" s="33"/>
      <c r="AA612" s="33"/>
      <c r="AB612" s="33"/>
      <c r="AC612" s="33"/>
      <c r="AD612" s="33"/>
      <c r="AE612" s="33"/>
    </row>
    <row r="613">
      <c r="A613" s="33"/>
      <c r="B613" s="27"/>
      <c r="C613" s="27"/>
      <c r="D613" s="28"/>
      <c r="E613" s="27"/>
      <c r="F613" s="28"/>
      <c r="G613" s="27"/>
      <c r="H613" s="28"/>
      <c r="I613" s="27"/>
      <c r="J613" s="28"/>
      <c r="K613" s="27"/>
      <c r="L613" s="580"/>
      <c r="M613" s="33"/>
      <c r="N613" s="33"/>
      <c r="O613" s="33"/>
      <c r="P613" s="33"/>
      <c r="Q613" s="33"/>
      <c r="R613" s="33"/>
      <c r="S613" s="33"/>
      <c r="T613" s="33"/>
      <c r="U613" s="33"/>
      <c r="V613" s="33"/>
      <c r="W613" s="33"/>
      <c r="X613" s="33"/>
      <c r="Y613" s="33"/>
      <c r="Z613" s="33"/>
      <c r="AA613" s="33"/>
      <c r="AB613" s="33"/>
      <c r="AC613" s="33"/>
      <c r="AD613" s="33"/>
      <c r="AE613" s="33"/>
    </row>
    <row r="614">
      <c r="A614" s="33"/>
      <c r="B614" s="27"/>
      <c r="C614" s="27"/>
      <c r="D614" s="28"/>
      <c r="E614" s="27"/>
      <c r="F614" s="28"/>
      <c r="G614" s="27"/>
      <c r="H614" s="28"/>
      <c r="I614" s="27"/>
      <c r="J614" s="28"/>
      <c r="K614" s="27"/>
      <c r="L614" s="580"/>
      <c r="M614" s="33"/>
      <c r="N614" s="33"/>
      <c r="O614" s="33"/>
      <c r="P614" s="33"/>
      <c r="Q614" s="33"/>
      <c r="R614" s="33"/>
      <c r="S614" s="33"/>
      <c r="T614" s="33"/>
      <c r="U614" s="33"/>
      <c r="V614" s="33"/>
      <c r="W614" s="33"/>
      <c r="X614" s="33"/>
      <c r="Y614" s="33"/>
      <c r="Z614" s="33"/>
      <c r="AA614" s="33"/>
      <c r="AB614" s="33"/>
      <c r="AC614" s="33"/>
      <c r="AD614" s="33"/>
      <c r="AE614" s="33"/>
    </row>
    <row r="615">
      <c r="A615" s="33"/>
      <c r="B615" s="27"/>
      <c r="C615" s="27"/>
      <c r="D615" s="28"/>
      <c r="E615" s="27"/>
      <c r="F615" s="28"/>
      <c r="G615" s="27"/>
      <c r="H615" s="28"/>
      <c r="I615" s="27"/>
      <c r="J615" s="28"/>
      <c r="K615" s="27"/>
      <c r="L615" s="580"/>
      <c r="M615" s="33"/>
      <c r="N615" s="33"/>
      <c r="O615" s="33"/>
      <c r="P615" s="33"/>
      <c r="Q615" s="33"/>
      <c r="R615" s="33"/>
      <c r="S615" s="33"/>
      <c r="T615" s="33"/>
      <c r="U615" s="33"/>
      <c r="V615" s="33"/>
      <c r="W615" s="33"/>
      <c r="X615" s="33"/>
      <c r="Y615" s="33"/>
      <c r="Z615" s="33"/>
      <c r="AA615" s="33"/>
      <c r="AB615" s="33"/>
      <c r="AC615" s="33"/>
      <c r="AD615" s="33"/>
      <c r="AE615" s="33"/>
    </row>
    <row r="616">
      <c r="A616" s="33"/>
      <c r="B616" s="27"/>
      <c r="C616" s="27"/>
      <c r="D616" s="28"/>
      <c r="E616" s="27"/>
      <c r="F616" s="28"/>
      <c r="G616" s="27"/>
      <c r="H616" s="28"/>
      <c r="I616" s="27"/>
      <c r="J616" s="28"/>
      <c r="K616" s="27"/>
      <c r="L616" s="580"/>
      <c r="M616" s="33"/>
      <c r="N616" s="33"/>
      <c r="O616" s="33"/>
      <c r="P616" s="33"/>
      <c r="Q616" s="33"/>
      <c r="R616" s="33"/>
      <c r="S616" s="33"/>
      <c r="T616" s="33"/>
      <c r="U616" s="33"/>
      <c r="V616" s="33"/>
      <c r="W616" s="33"/>
      <c r="X616" s="33"/>
      <c r="Y616" s="33"/>
      <c r="Z616" s="33"/>
      <c r="AA616" s="33"/>
      <c r="AB616" s="33"/>
      <c r="AC616" s="33"/>
      <c r="AD616" s="33"/>
      <c r="AE616" s="33"/>
    </row>
    <row r="617">
      <c r="A617" s="33"/>
      <c r="B617" s="27"/>
      <c r="C617" s="27"/>
      <c r="D617" s="28"/>
      <c r="E617" s="27"/>
      <c r="F617" s="28"/>
      <c r="G617" s="27"/>
      <c r="H617" s="28"/>
      <c r="I617" s="27"/>
      <c r="J617" s="28"/>
      <c r="K617" s="27"/>
      <c r="L617" s="580"/>
      <c r="M617" s="33"/>
      <c r="N617" s="33"/>
      <c r="O617" s="33"/>
      <c r="P617" s="33"/>
      <c r="Q617" s="33"/>
      <c r="R617" s="33"/>
      <c r="S617" s="33"/>
      <c r="T617" s="33"/>
      <c r="U617" s="33"/>
      <c r="V617" s="33"/>
      <c r="W617" s="33"/>
      <c r="X617" s="33"/>
      <c r="Y617" s="33"/>
      <c r="Z617" s="33"/>
      <c r="AA617" s="33"/>
      <c r="AB617" s="33"/>
      <c r="AC617" s="33"/>
      <c r="AD617" s="33"/>
      <c r="AE617" s="33"/>
    </row>
    <row r="618">
      <c r="A618" s="33"/>
      <c r="B618" s="27"/>
      <c r="C618" s="27"/>
      <c r="D618" s="28"/>
      <c r="E618" s="27"/>
      <c r="F618" s="28"/>
      <c r="G618" s="27"/>
      <c r="H618" s="28"/>
      <c r="I618" s="27"/>
      <c r="J618" s="28"/>
      <c r="K618" s="27"/>
      <c r="L618" s="580"/>
      <c r="M618" s="33"/>
      <c r="N618" s="33"/>
      <c r="O618" s="33"/>
      <c r="P618" s="33"/>
      <c r="Q618" s="33"/>
      <c r="R618" s="33"/>
      <c r="S618" s="33"/>
      <c r="T618" s="33"/>
      <c r="U618" s="33"/>
      <c r="V618" s="33"/>
      <c r="W618" s="33"/>
      <c r="X618" s="33"/>
      <c r="Y618" s="33"/>
      <c r="Z618" s="33"/>
      <c r="AA618" s="33"/>
      <c r="AB618" s="33"/>
      <c r="AC618" s="33"/>
      <c r="AD618" s="33"/>
      <c r="AE618" s="33"/>
    </row>
    <row r="619">
      <c r="A619" s="33"/>
      <c r="B619" s="27"/>
      <c r="C619" s="27"/>
      <c r="D619" s="28"/>
      <c r="E619" s="27"/>
      <c r="F619" s="28"/>
      <c r="G619" s="27"/>
      <c r="H619" s="28"/>
      <c r="I619" s="27"/>
      <c r="J619" s="28"/>
      <c r="K619" s="27"/>
      <c r="L619" s="580"/>
      <c r="M619" s="33"/>
      <c r="N619" s="33"/>
      <c r="O619" s="33"/>
      <c r="P619" s="33"/>
      <c r="Q619" s="33"/>
      <c r="R619" s="33"/>
      <c r="S619" s="33"/>
      <c r="T619" s="33"/>
      <c r="U619" s="33"/>
      <c r="V619" s="33"/>
      <c r="W619" s="33"/>
      <c r="X619" s="33"/>
      <c r="Y619" s="33"/>
      <c r="Z619" s="33"/>
      <c r="AA619" s="33"/>
      <c r="AB619" s="33"/>
      <c r="AC619" s="33"/>
      <c r="AD619" s="33"/>
      <c r="AE619" s="33"/>
    </row>
    <row r="620">
      <c r="A620" s="33"/>
      <c r="B620" s="27"/>
      <c r="C620" s="27"/>
      <c r="D620" s="28"/>
      <c r="E620" s="27"/>
      <c r="F620" s="28"/>
      <c r="G620" s="27"/>
      <c r="H620" s="28"/>
      <c r="I620" s="27"/>
      <c r="J620" s="28"/>
      <c r="K620" s="27"/>
      <c r="L620" s="580"/>
      <c r="M620" s="33"/>
      <c r="N620" s="33"/>
      <c r="O620" s="33"/>
      <c r="P620" s="33"/>
      <c r="Q620" s="33"/>
      <c r="R620" s="33"/>
      <c r="S620" s="33"/>
      <c r="T620" s="33"/>
      <c r="U620" s="33"/>
      <c r="V620" s="33"/>
      <c r="W620" s="33"/>
      <c r="X620" s="33"/>
      <c r="Y620" s="33"/>
      <c r="Z620" s="33"/>
      <c r="AA620" s="33"/>
      <c r="AB620" s="33"/>
      <c r="AC620" s="33"/>
      <c r="AD620" s="33"/>
      <c r="AE620" s="33"/>
    </row>
    <row r="621">
      <c r="A621" s="33"/>
      <c r="B621" s="27"/>
      <c r="C621" s="27"/>
      <c r="D621" s="28"/>
      <c r="E621" s="27"/>
      <c r="F621" s="28"/>
      <c r="G621" s="27"/>
      <c r="H621" s="28"/>
      <c r="I621" s="27"/>
      <c r="J621" s="28"/>
      <c r="K621" s="27"/>
      <c r="L621" s="580"/>
      <c r="M621" s="33"/>
      <c r="N621" s="33"/>
      <c r="O621" s="33"/>
      <c r="P621" s="33"/>
      <c r="Q621" s="33"/>
      <c r="R621" s="33"/>
      <c r="S621" s="33"/>
      <c r="T621" s="33"/>
      <c r="U621" s="33"/>
      <c r="V621" s="33"/>
      <c r="W621" s="33"/>
      <c r="X621" s="33"/>
      <c r="Y621" s="33"/>
      <c r="Z621" s="33"/>
      <c r="AA621" s="33"/>
      <c r="AB621" s="33"/>
      <c r="AC621" s="33"/>
      <c r="AD621" s="33"/>
      <c r="AE621" s="33"/>
    </row>
    <row r="622">
      <c r="A622" s="33"/>
      <c r="B622" s="27"/>
      <c r="C622" s="27"/>
      <c r="D622" s="28"/>
      <c r="E622" s="27"/>
      <c r="F622" s="28"/>
      <c r="G622" s="27"/>
      <c r="H622" s="28"/>
      <c r="I622" s="27"/>
      <c r="J622" s="28"/>
      <c r="K622" s="27"/>
      <c r="L622" s="580"/>
      <c r="M622" s="33"/>
      <c r="N622" s="33"/>
      <c r="O622" s="33"/>
      <c r="P622" s="33"/>
      <c r="Q622" s="33"/>
      <c r="R622" s="33"/>
      <c r="S622" s="33"/>
      <c r="T622" s="33"/>
      <c r="U622" s="33"/>
      <c r="V622" s="33"/>
      <c r="W622" s="33"/>
      <c r="X622" s="33"/>
      <c r="Y622" s="33"/>
      <c r="Z622" s="33"/>
      <c r="AA622" s="33"/>
      <c r="AB622" s="33"/>
      <c r="AC622" s="33"/>
      <c r="AD622" s="33"/>
      <c r="AE622" s="33"/>
    </row>
    <row r="623">
      <c r="A623" s="33"/>
      <c r="B623" s="27"/>
      <c r="C623" s="27"/>
      <c r="D623" s="28"/>
      <c r="E623" s="27"/>
      <c r="F623" s="28"/>
      <c r="G623" s="27"/>
      <c r="H623" s="28"/>
      <c r="I623" s="27"/>
      <c r="J623" s="28"/>
      <c r="K623" s="27"/>
      <c r="L623" s="580"/>
      <c r="M623" s="33"/>
      <c r="N623" s="33"/>
      <c r="O623" s="33"/>
      <c r="P623" s="33"/>
      <c r="Q623" s="33"/>
      <c r="R623" s="33"/>
      <c r="S623" s="33"/>
      <c r="T623" s="33"/>
      <c r="U623" s="33"/>
      <c r="V623" s="33"/>
      <c r="W623" s="33"/>
      <c r="X623" s="33"/>
      <c r="Y623" s="33"/>
      <c r="Z623" s="33"/>
      <c r="AA623" s="33"/>
      <c r="AB623" s="33"/>
      <c r="AC623" s="33"/>
      <c r="AD623" s="33"/>
      <c r="AE623" s="33"/>
    </row>
    <row r="624">
      <c r="A624" s="33"/>
      <c r="B624" s="27"/>
      <c r="C624" s="27"/>
      <c r="D624" s="28"/>
      <c r="E624" s="27"/>
      <c r="F624" s="28"/>
      <c r="G624" s="27"/>
      <c r="H624" s="28"/>
      <c r="I624" s="27"/>
      <c r="J624" s="28"/>
      <c r="K624" s="27"/>
      <c r="L624" s="580"/>
      <c r="M624" s="33"/>
      <c r="N624" s="33"/>
      <c r="O624" s="33"/>
      <c r="P624" s="33"/>
      <c r="Q624" s="33"/>
      <c r="R624" s="33"/>
      <c r="S624" s="33"/>
      <c r="T624" s="33"/>
      <c r="U624" s="33"/>
      <c r="V624" s="33"/>
      <c r="W624" s="33"/>
      <c r="X624" s="33"/>
      <c r="Y624" s="33"/>
      <c r="Z624" s="33"/>
      <c r="AA624" s="33"/>
      <c r="AB624" s="33"/>
      <c r="AC624" s="33"/>
      <c r="AD624" s="33"/>
      <c r="AE624" s="33"/>
    </row>
    <row r="625">
      <c r="A625" s="33"/>
      <c r="B625" s="27"/>
      <c r="C625" s="27"/>
      <c r="D625" s="28"/>
      <c r="E625" s="27"/>
      <c r="F625" s="28"/>
      <c r="G625" s="27"/>
      <c r="H625" s="28"/>
      <c r="I625" s="27"/>
      <c r="J625" s="28"/>
      <c r="K625" s="27"/>
      <c r="L625" s="580"/>
      <c r="M625" s="33"/>
      <c r="N625" s="33"/>
      <c r="O625" s="33"/>
      <c r="P625" s="33"/>
      <c r="Q625" s="33"/>
      <c r="R625" s="33"/>
      <c r="S625" s="33"/>
      <c r="T625" s="33"/>
      <c r="U625" s="33"/>
      <c r="V625" s="33"/>
      <c r="W625" s="33"/>
      <c r="X625" s="33"/>
      <c r="Y625" s="33"/>
      <c r="Z625" s="33"/>
      <c r="AA625" s="33"/>
      <c r="AB625" s="33"/>
      <c r="AC625" s="33"/>
      <c r="AD625" s="33"/>
      <c r="AE625" s="33"/>
    </row>
    <row r="626">
      <c r="A626" s="33"/>
      <c r="B626" s="27"/>
      <c r="C626" s="27"/>
      <c r="D626" s="28"/>
      <c r="E626" s="27"/>
      <c r="F626" s="28"/>
      <c r="G626" s="27"/>
      <c r="H626" s="28"/>
      <c r="I626" s="27"/>
      <c r="J626" s="28"/>
      <c r="K626" s="27"/>
      <c r="L626" s="580"/>
      <c r="M626" s="33"/>
      <c r="N626" s="33"/>
      <c r="O626" s="33"/>
      <c r="P626" s="33"/>
      <c r="Q626" s="33"/>
      <c r="R626" s="33"/>
      <c r="S626" s="33"/>
      <c r="T626" s="33"/>
      <c r="U626" s="33"/>
      <c r="V626" s="33"/>
      <c r="W626" s="33"/>
      <c r="X626" s="33"/>
      <c r="Y626" s="33"/>
      <c r="Z626" s="33"/>
      <c r="AA626" s="33"/>
      <c r="AB626" s="33"/>
      <c r="AC626" s="33"/>
      <c r="AD626" s="33"/>
      <c r="AE626" s="33"/>
    </row>
    <row r="627">
      <c r="A627" s="33"/>
      <c r="B627" s="27"/>
      <c r="C627" s="27"/>
      <c r="D627" s="28"/>
      <c r="E627" s="27"/>
      <c r="F627" s="28"/>
      <c r="G627" s="27"/>
      <c r="H627" s="28"/>
      <c r="I627" s="27"/>
      <c r="J627" s="28"/>
      <c r="K627" s="27"/>
      <c r="L627" s="580"/>
      <c r="M627" s="33"/>
      <c r="N627" s="33"/>
      <c r="O627" s="33"/>
      <c r="P627" s="33"/>
      <c r="Q627" s="33"/>
      <c r="R627" s="33"/>
      <c r="S627" s="33"/>
      <c r="T627" s="33"/>
      <c r="U627" s="33"/>
      <c r="V627" s="33"/>
      <c r="W627" s="33"/>
      <c r="X627" s="33"/>
      <c r="Y627" s="33"/>
      <c r="Z627" s="33"/>
      <c r="AA627" s="33"/>
      <c r="AB627" s="33"/>
      <c r="AC627" s="33"/>
      <c r="AD627" s="33"/>
      <c r="AE627" s="33"/>
    </row>
    <row r="628">
      <c r="A628" s="33"/>
      <c r="B628" s="27"/>
      <c r="C628" s="27"/>
      <c r="D628" s="28"/>
      <c r="E628" s="27"/>
      <c r="F628" s="28"/>
      <c r="G628" s="27"/>
      <c r="H628" s="28"/>
      <c r="I628" s="27"/>
      <c r="J628" s="28"/>
      <c r="K628" s="27"/>
      <c r="L628" s="580"/>
      <c r="M628" s="33"/>
      <c r="N628" s="33"/>
      <c r="O628" s="33"/>
      <c r="P628" s="33"/>
      <c r="Q628" s="33"/>
      <c r="R628" s="33"/>
      <c r="S628" s="33"/>
      <c r="T628" s="33"/>
      <c r="U628" s="33"/>
      <c r="V628" s="33"/>
      <c r="W628" s="33"/>
      <c r="X628" s="33"/>
      <c r="Y628" s="33"/>
      <c r="Z628" s="33"/>
      <c r="AA628" s="33"/>
      <c r="AB628" s="33"/>
      <c r="AC628" s="33"/>
      <c r="AD628" s="33"/>
      <c r="AE628" s="33"/>
    </row>
    <row r="629">
      <c r="A629" s="33"/>
      <c r="B629" s="27"/>
      <c r="C629" s="27"/>
      <c r="D629" s="28"/>
      <c r="E629" s="27"/>
      <c r="F629" s="28"/>
      <c r="G629" s="27"/>
      <c r="H629" s="28"/>
      <c r="I629" s="27"/>
      <c r="J629" s="28"/>
      <c r="K629" s="27"/>
      <c r="L629" s="580"/>
      <c r="M629" s="33"/>
      <c r="N629" s="33"/>
      <c r="O629" s="33"/>
      <c r="P629" s="33"/>
      <c r="Q629" s="33"/>
      <c r="R629" s="33"/>
      <c r="S629" s="33"/>
      <c r="T629" s="33"/>
      <c r="U629" s="33"/>
      <c r="V629" s="33"/>
      <c r="W629" s="33"/>
      <c r="X629" s="33"/>
      <c r="Y629" s="33"/>
      <c r="Z629" s="33"/>
      <c r="AA629" s="33"/>
      <c r="AB629" s="33"/>
      <c r="AC629" s="33"/>
      <c r="AD629" s="33"/>
      <c r="AE629" s="33"/>
    </row>
    <row r="630">
      <c r="A630" s="33"/>
      <c r="B630" s="27"/>
      <c r="C630" s="27"/>
      <c r="D630" s="28"/>
      <c r="E630" s="27"/>
      <c r="F630" s="28"/>
      <c r="G630" s="27"/>
      <c r="H630" s="28"/>
      <c r="I630" s="27"/>
      <c r="J630" s="28"/>
      <c r="K630" s="27"/>
      <c r="L630" s="580"/>
      <c r="M630" s="33"/>
      <c r="N630" s="33"/>
      <c r="O630" s="33"/>
      <c r="P630" s="33"/>
      <c r="Q630" s="33"/>
      <c r="R630" s="33"/>
      <c r="S630" s="33"/>
      <c r="T630" s="33"/>
      <c r="U630" s="33"/>
      <c r="V630" s="33"/>
      <c r="W630" s="33"/>
      <c r="X630" s="33"/>
      <c r="Y630" s="33"/>
      <c r="Z630" s="33"/>
      <c r="AA630" s="33"/>
      <c r="AB630" s="33"/>
      <c r="AC630" s="33"/>
      <c r="AD630" s="33"/>
      <c r="AE630" s="33"/>
    </row>
    <row r="631">
      <c r="A631" s="33"/>
      <c r="B631" s="27"/>
      <c r="C631" s="27"/>
      <c r="D631" s="28"/>
      <c r="E631" s="27"/>
      <c r="F631" s="28"/>
      <c r="G631" s="27"/>
      <c r="H631" s="28"/>
      <c r="I631" s="27"/>
      <c r="J631" s="28"/>
      <c r="K631" s="27"/>
      <c r="L631" s="580"/>
      <c r="M631" s="33"/>
      <c r="N631" s="33"/>
      <c r="O631" s="33"/>
      <c r="P631" s="33"/>
      <c r="Q631" s="33"/>
      <c r="R631" s="33"/>
      <c r="S631" s="33"/>
      <c r="T631" s="33"/>
      <c r="U631" s="33"/>
      <c r="V631" s="33"/>
      <c r="W631" s="33"/>
      <c r="X631" s="33"/>
      <c r="Y631" s="33"/>
      <c r="Z631" s="33"/>
      <c r="AA631" s="33"/>
      <c r="AB631" s="33"/>
      <c r="AC631" s="33"/>
      <c r="AD631" s="33"/>
      <c r="AE631" s="33"/>
    </row>
    <row r="632">
      <c r="A632" s="33"/>
      <c r="B632" s="27"/>
      <c r="C632" s="27"/>
      <c r="D632" s="28"/>
      <c r="E632" s="27"/>
      <c r="F632" s="28"/>
      <c r="G632" s="27"/>
      <c r="H632" s="28"/>
      <c r="I632" s="27"/>
      <c r="J632" s="28"/>
      <c r="K632" s="27"/>
      <c r="L632" s="580"/>
      <c r="M632" s="33"/>
      <c r="N632" s="33"/>
      <c r="O632" s="33"/>
      <c r="P632" s="33"/>
      <c r="Q632" s="33"/>
      <c r="R632" s="33"/>
      <c r="S632" s="33"/>
      <c r="T632" s="33"/>
      <c r="U632" s="33"/>
      <c r="V632" s="33"/>
      <c r="W632" s="33"/>
      <c r="X632" s="33"/>
      <c r="Y632" s="33"/>
      <c r="Z632" s="33"/>
      <c r="AA632" s="33"/>
      <c r="AB632" s="33"/>
      <c r="AC632" s="33"/>
      <c r="AD632" s="33"/>
      <c r="AE632" s="33"/>
    </row>
    <row r="633">
      <c r="A633" s="33"/>
      <c r="B633" s="27"/>
      <c r="C633" s="27"/>
      <c r="D633" s="28"/>
      <c r="E633" s="27"/>
      <c r="F633" s="28"/>
      <c r="G633" s="27"/>
      <c r="H633" s="28"/>
      <c r="I633" s="27"/>
      <c r="J633" s="28"/>
      <c r="K633" s="27"/>
      <c r="L633" s="580"/>
      <c r="M633" s="33"/>
      <c r="N633" s="33"/>
      <c r="O633" s="33"/>
      <c r="P633" s="33"/>
      <c r="Q633" s="33"/>
      <c r="R633" s="33"/>
      <c r="S633" s="33"/>
      <c r="T633" s="33"/>
      <c r="U633" s="33"/>
      <c r="V633" s="33"/>
      <c r="W633" s="33"/>
      <c r="X633" s="33"/>
      <c r="Y633" s="33"/>
      <c r="Z633" s="33"/>
      <c r="AA633" s="33"/>
      <c r="AB633" s="33"/>
      <c r="AC633" s="33"/>
      <c r="AD633" s="33"/>
      <c r="AE633" s="33"/>
    </row>
    <row r="634">
      <c r="A634" s="33"/>
      <c r="B634" s="27"/>
      <c r="C634" s="27"/>
      <c r="D634" s="28"/>
      <c r="E634" s="27"/>
      <c r="F634" s="28"/>
      <c r="G634" s="27"/>
      <c r="H634" s="28"/>
      <c r="I634" s="27"/>
      <c r="J634" s="28"/>
      <c r="K634" s="27"/>
      <c r="L634" s="580"/>
      <c r="M634" s="33"/>
      <c r="N634" s="33"/>
      <c r="O634" s="33"/>
      <c r="P634" s="33"/>
      <c r="Q634" s="33"/>
      <c r="R634" s="33"/>
      <c r="S634" s="33"/>
      <c r="T634" s="33"/>
      <c r="U634" s="33"/>
      <c r="V634" s="33"/>
      <c r="W634" s="33"/>
      <c r="X634" s="33"/>
      <c r="Y634" s="33"/>
      <c r="Z634" s="33"/>
      <c r="AA634" s="33"/>
      <c r="AB634" s="33"/>
      <c r="AC634" s="33"/>
      <c r="AD634" s="33"/>
      <c r="AE634" s="33"/>
    </row>
    <row r="635">
      <c r="A635" s="33"/>
      <c r="B635" s="27"/>
      <c r="C635" s="27"/>
      <c r="D635" s="28"/>
      <c r="E635" s="27"/>
      <c r="F635" s="28"/>
      <c r="G635" s="27"/>
      <c r="H635" s="28"/>
      <c r="I635" s="27"/>
      <c r="J635" s="28"/>
      <c r="K635" s="27"/>
      <c r="L635" s="580"/>
      <c r="M635" s="33"/>
      <c r="N635" s="33"/>
      <c r="O635" s="33"/>
      <c r="P635" s="33"/>
      <c r="Q635" s="33"/>
      <c r="R635" s="33"/>
      <c r="S635" s="33"/>
      <c r="T635" s="33"/>
      <c r="U635" s="33"/>
      <c r="V635" s="33"/>
      <c r="W635" s="33"/>
      <c r="X635" s="33"/>
      <c r="Y635" s="33"/>
      <c r="Z635" s="33"/>
      <c r="AA635" s="33"/>
      <c r="AB635" s="33"/>
      <c r="AC635" s="33"/>
      <c r="AD635" s="33"/>
      <c r="AE635" s="33"/>
    </row>
    <row r="636">
      <c r="A636" s="33"/>
      <c r="B636" s="27"/>
      <c r="C636" s="27"/>
      <c r="D636" s="28"/>
      <c r="E636" s="27"/>
      <c r="F636" s="28"/>
      <c r="G636" s="27"/>
      <c r="H636" s="28"/>
      <c r="I636" s="27"/>
      <c r="J636" s="28"/>
      <c r="K636" s="27"/>
      <c r="L636" s="580"/>
      <c r="M636" s="33"/>
      <c r="N636" s="33"/>
      <c r="O636" s="33"/>
      <c r="P636" s="33"/>
      <c r="Q636" s="33"/>
      <c r="R636" s="33"/>
      <c r="S636" s="33"/>
      <c r="T636" s="33"/>
      <c r="U636" s="33"/>
      <c r="V636" s="33"/>
      <c r="W636" s="33"/>
      <c r="X636" s="33"/>
      <c r="Y636" s="33"/>
      <c r="Z636" s="33"/>
      <c r="AA636" s="33"/>
      <c r="AB636" s="33"/>
      <c r="AC636" s="33"/>
      <c r="AD636" s="33"/>
      <c r="AE636" s="33"/>
    </row>
    <row r="637">
      <c r="A637" s="33"/>
      <c r="B637" s="27"/>
      <c r="C637" s="27"/>
      <c r="D637" s="28"/>
      <c r="E637" s="27"/>
      <c r="F637" s="28"/>
      <c r="G637" s="27"/>
      <c r="H637" s="28"/>
      <c r="I637" s="27"/>
      <c r="J637" s="28"/>
      <c r="K637" s="27"/>
      <c r="L637" s="580"/>
      <c r="M637" s="33"/>
      <c r="N637" s="33"/>
      <c r="O637" s="33"/>
      <c r="P637" s="33"/>
      <c r="Q637" s="33"/>
      <c r="R637" s="33"/>
      <c r="S637" s="33"/>
      <c r="T637" s="33"/>
      <c r="U637" s="33"/>
      <c r="V637" s="33"/>
      <c r="W637" s="33"/>
      <c r="X637" s="33"/>
      <c r="Y637" s="33"/>
      <c r="Z637" s="33"/>
      <c r="AA637" s="33"/>
      <c r="AB637" s="33"/>
      <c r="AC637" s="33"/>
      <c r="AD637" s="33"/>
      <c r="AE637" s="33"/>
    </row>
    <row r="638">
      <c r="A638" s="33"/>
      <c r="B638" s="27"/>
      <c r="C638" s="27"/>
      <c r="D638" s="28"/>
      <c r="E638" s="27"/>
      <c r="F638" s="28"/>
      <c r="G638" s="27"/>
      <c r="H638" s="28"/>
      <c r="I638" s="27"/>
      <c r="J638" s="28"/>
      <c r="K638" s="27"/>
      <c r="L638" s="580"/>
      <c r="M638" s="33"/>
      <c r="N638" s="33"/>
      <c r="O638" s="33"/>
      <c r="P638" s="33"/>
      <c r="Q638" s="33"/>
      <c r="R638" s="33"/>
      <c r="S638" s="33"/>
      <c r="T638" s="33"/>
      <c r="U638" s="33"/>
      <c r="V638" s="33"/>
      <c r="W638" s="33"/>
      <c r="X638" s="33"/>
      <c r="Y638" s="33"/>
      <c r="Z638" s="33"/>
      <c r="AA638" s="33"/>
      <c r="AB638" s="33"/>
      <c r="AC638" s="33"/>
      <c r="AD638" s="33"/>
      <c r="AE638" s="33"/>
    </row>
    <row r="639">
      <c r="A639" s="33"/>
      <c r="B639" s="27"/>
      <c r="C639" s="27"/>
      <c r="D639" s="28"/>
      <c r="E639" s="27"/>
      <c r="F639" s="28"/>
      <c r="G639" s="27"/>
      <c r="H639" s="28"/>
      <c r="I639" s="27"/>
      <c r="J639" s="28"/>
      <c r="K639" s="27"/>
      <c r="L639" s="580"/>
      <c r="M639" s="33"/>
      <c r="N639" s="33"/>
      <c r="O639" s="33"/>
      <c r="P639" s="33"/>
      <c r="Q639" s="33"/>
      <c r="R639" s="33"/>
      <c r="S639" s="33"/>
      <c r="T639" s="33"/>
      <c r="U639" s="33"/>
      <c r="V639" s="33"/>
      <c r="W639" s="33"/>
      <c r="X639" s="33"/>
      <c r="Y639" s="33"/>
      <c r="Z639" s="33"/>
      <c r="AA639" s="33"/>
      <c r="AB639" s="33"/>
      <c r="AC639" s="33"/>
      <c r="AD639" s="33"/>
      <c r="AE639" s="33"/>
    </row>
    <row r="640">
      <c r="A640" s="33"/>
      <c r="B640" s="27"/>
      <c r="C640" s="27"/>
      <c r="D640" s="28"/>
      <c r="E640" s="27"/>
      <c r="F640" s="28"/>
      <c r="G640" s="27"/>
      <c r="H640" s="28"/>
      <c r="I640" s="27"/>
      <c r="J640" s="28"/>
      <c r="K640" s="27"/>
      <c r="L640" s="580"/>
      <c r="M640" s="33"/>
      <c r="N640" s="33"/>
      <c r="O640" s="33"/>
      <c r="P640" s="33"/>
      <c r="Q640" s="33"/>
      <c r="R640" s="33"/>
      <c r="S640" s="33"/>
      <c r="T640" s="33"/>
      <c r="U640" s="33"/>
      <c r="V640" s="33"/>
      <c r="W640" s="33"/>
      <c r="X640" s="33"/>
      <c r="Y640" s="33"/>
      <c r="Z640" s="33"/>
      <c r="AA640" s="33"/>
      <c r="AB640" s="33"/>
      <c r="AC640" s="33"/>
      <c r="AD640" s="33"/>
      <c r="AE640" s="33"/>
    </row>
    <row r="641">
      <c r="A641" s="33"/>
      <c r="B641" s="27"/>
      <c r="C641" s="27"/>
      <c r="D641" s="28"/>
      <c r="E641" s="27"/>
      <c r="F641" s="28"/>
      <c r="G641" s="27"/>
      <c r="H641" s="28"/>
      <c r="I641" s="27"/>
      <c r="J641" s="28"/>
      <c r="K641" s="27"/>
      <c r="L641" s="580"/>
      <c r="M641" s="33"/>
      <c r="N641" s="33"/>
      <c r="O641" s="33"/>
      <c r="P641" s="33"/>
      <c r="Q641" s="33"/>
      <c r="R641" s="33"/>
      <c r="S641" s="33"/>
      <c r="T641" s="33"/>
      <c r="U641" s="33"/>
      <c r="V641" s="33"/>
      <c r="W641" s="33"/>
      <c r="X641" s="33"/>
      <c r="Y641" s="33"/>
      <c r="Z641" s="33"/>
      <c r="AA641" s="33"/>
      <c r="AB641" s="33"/>
      <c r="AC641" s="33"/>
      <c r="AD641" s="33"/>
      <c r="AE641" s="33"/>
    </row>
    <row r="642">
      <c r="A642" s="33"/>
      <c r="B642" s="27"/>
      <c r="C642" s="27"/>
      <c r="D642" s="28"/>
      <c r="E642" s="27"/>
      <c r="F642" s="28"/>
      <c r="G642" s="27"/>
      <c r="H642" s="28"/>
      <c r="I642" s="27"/>
      <c r="J642" s="28"/>
      <c r="K642" s="27"/>
      <c r="L642" s="580"/>
      <c r="M642" s="33"/>
      <c r="N642" s="33"/>
      <c r="O642" s="33"/>
      <c r="P642" s="33"/>
      <c r="Q642" s="33"/>
      <c r="R642" s="33"/>
      <c r="S642" s="33"/>
      <c r="T642" s="33"/>
      <c r="U642" s="33"/>
      <c r="V642" s="33"/>
      <c r="W642" s="33"/>
      <c r="X642" s="33"/>
      <c r="Y642" s="33"/>
      <c r="Z642" s="33"/>
      <c r="AA642" s="33"/>
      <c r="AB642" s="33"/>
      <c r="AC642" s="33"/>
      <c r="AD642" s="33"/>
      <c r="AE642" s="33"/>
    </row>
    <row r="643">
      <c r="A643" s="33"/>
      <c r="B643" s="27"/>
      <c r="C643" s="27"/>
      <c r="D643" s="28"/>
      <c r="E643" s="27"/>
      <c r="F643" s="28"/>
      <c r="G643" s="27"/>
      <c r="H643" s="28"/>
      <c r="I643" s="27"/>
      <c r="J643" s="28"/>
      <c r="K643" s="27"/>
      <c r="L643" s="580"/>
      <c r="M643" s="33"/>
      <c r="N643" s="33"/>
      <c r="O643" s="33"/>
      <c r="P643" s="33"/>
      <c r="Q643" s="33"/>
      <c r="R643" s="33"/>
      <c r="S643" s="33"/>
      <c r="T643" s="33"/>
      <c r="U643" s="33"/>
      <c r="V643" s="33"/>
      <c r="W643" s="33"/>
      <c r="X643" s="33"/>
      <c r="Y643" s="33"/>
      <c r="Z643" s="33"/>
      <c r="AA643" s="33"/>
      <c r="AB643" s="33"/>
      <c r="AC643" s="33"/>
      <c r="AD643" s="33"/>
      <c r="AE643" s="33"/>
    </row>
    <row r="644">
      <c r="A644" s="33"/>
      <c r="B644" s="27"/>
      <c r="C644" s="27"/>
      <c r="D644" s="28"/>
      <c r="E644" s="27"/>
      <c r="F644" s="28"/>
      <c r="G644" s="27"/>
      <c r="H644" s="28"/>
      <c r="I644" s="27"/>
      <c r="J644" s="28"/>
      <c r="K644" s="27"/>
      <c r="L644" s="580"/>
      <c r="M644" s="33"/>
      <c r="N644" s="33"/>
      <c r="O644" s="33"/>
      <c r="P644" s="33"/>
      <c r="Q644" s="33"/>
      <c r="R644" s="33"/>
      <c r="S644" s="33"/>
      <c r="T644" s="33"/>
      <c r="U644" s="33"/>
      <c r="V644" s="33"/>
      <c r="W644" s="33"/>
      <c r="X644" s="33"/>
      <c r="Y644" s="33"/>
      <c r="Z644" s="33"/>
      <c r="AA644" s="33"/>
      <c r="AB644" s="33"/>
      <c r="AC644" s="33"/>
      <c r="AD644" s="33"/>
      <c r="AE644" s="33"/>
    </row>
    <row r="645">
      <c r="A645" s="33"/>
      <c r="B645" s="27"/>
      <c r="C645" s="27"/>
      <c r="D645" s="28"/>
      <c r="E645" s="27"/>
      <c r="F645" s="28"/>
      <c r="G645" s="27"/>
      <c r="H645" s="28"/>
      <c r="I645" s="27"/>
      <c r="J645" s="28"/>
      <c r="K645" s="27"/>
      <c r="L645" s="580"/>
      <c r="M645" s="33"/>
      <c r="N645" s="33"/>
      <c r="O645" s="33"/>
      <c r="P645" s="33"/>
      <c r="Q645" s="33"/>
      <c r="R645" s="33"/>
      <c r="S645" s="33"/>
      <c r="T645" s="33"/>
      <c r="U645" s="33"/>
      <c r="V645" s="33"/>
      <c r="W645" s="33"/>
      <c r="X645" s="33"/>
      <c r="Y645" s="33"/>
      <c r="Z645" s="33"/>
      <c r="AA645" s="33"/>
      <c r="AB645" s="33"/>
      <c r="AC645" s="33"/>
      <c r="AD645" s="33"/>
      <c r="AE645" s="33"/>
    </row>
    <row r="646">
      <c r="A646" s="33"/>
      <c r="B646" s="27"/>
      <c r="C646" s="27"/>
      <c r="D646" s="28"/>
      <c r="E646" s="27"/>
      <c r="F646" s="28"/>
      <c r="G646" s="27"/>
      <c r="H646" s="28"/>
      <c r="I646" s="27"/>
      <c r="J646" s="28"/>
      <c r="K646" s="27"/>
      <c r="L646" s="580"/>
      <c r="M646" s="33"/>
      <c r="N646" s="33"/>
      <c r="O646" s="33"/>
      <c r="P646" s="33"/>
      <c r="Q646" s="33"/>
      <c r="R646" s="33"/>
      <c r="S646" s="33"/>
      <c r="T646" s="33"/>
      <c r="U646" s="33"/>
      <c r="V646" s="33"/>
      <c r="W646" s="33"/>
      <c r="X646" s="33"/>
      <c r="Y646" s="33"/>
      <c r="Z646" s="33"/>
      <c r="AA646" s="33"/>
      <c r="AB646" s="33"/>
      <c r="AC646" s="33"/>
      <c r="AD646" s="33"/>
      <c r="AE646" s="33"/>
    </row>
    <row r="647">
      <c r="A647" s="33"/>
      <c r="B647" s="27"/>
      <c r="C647" s="27"/>
      <c r="D647" s="28"/>
      <c r="E647" s="27"/>
      <c r="F647" s="28"/>
      <c r="G647" s="27"/>
      <c r="H647" s="28"/>
      <c r="I647" s="27"/>
      <c r="J647" s="28"/>
      <c r="K647" s="27"/>
      <c r="L647" s="580"/>
      <c r="M647" s="33"/>
      <c r="N647" s="33"/>
      <c r="O647" s="33"/>
      <c r="P647" s="33"/>
      <c r="Q647" s="33"/>
      <c r="R647" s="33"/>
      <c r="S647" s="33"/>
      <c r="T647" s="33"/>
      <c r="U647" s="33"/>
      <c r="V647" s="33"/>
      <c r="W647" s="33"/>
      <c r="X647" s="33"/>
      <c r="Y647" s="33"/>
      <c r="Z647" s="33"/>
      <c r="AA647" s="33"/>
      <c r="AB647" s="33"/>
      <c r="AC647" s="33"/>
      <c r="AD647" s="33"/>
      <c r="AE647" s="33"/>
    </row>
    <row r="648">
      <c r="A648" s="33"/>
      <c r="B648" s="27"/>
      <c r="C648" s="27"/>
      <c r="D648" s="28"/>
      <c r="E648" s="27"/>
      <c r="F648" s="28"/>
      <c r="G648" s="27"/>
      <c r="H648" s="28"/>
      <c r="I648" s="27"/>
      <c r="J648" s="28"/>
      <c r="K648" s="27"/>
      <c r="L648" s="580"/>
      <c r="M648" s="33"/>
      <c r="N648" s="33"/>
      <c r="O648" s="33"/>
      <c r="P648" s="33"/>
      <c r="Q648" s="33"/>
      <c r="R648" s="33"/>
      <c r="S648" s="33"/>
      <c r="T648" s="33"/>
      <c r="U648" s="33"/>
      <c r="V648" s="33"/>
      <c r="W648" s="33"/>
      <c r="X648" s="33"/>
      <c r="Y648" s="33"/>
      <c r="Z648" s="33"/>
      <c r="AA648" s="33"/>
      <c r="AB648" s="33"/>
      <c r="AC648" s="33"/>
      <c r="AD648" s="33"/>
      <c r="AE648" s="33"/>
    </row>
    <row r="649">
      <c r="A649" s="33"/>
      <c r="B649" s="27"/>
      <c r="C649" s="27"/>
      <c r="D649" s="28"/>
      <c r="E649" s="27"/>
      <c r="F649" s="28"/>
      <c r="G649" s="27"/>
      <c r="H649" s="28"/>
      <c r="I649" s="27"/>
      <c r="J649" s="28"/>
      <c r="K649" s="27"/>
      <c r="L649" s="580"/>
      <c r="M649" s="33"/>
      <c r="N649" s="33"/>
      <c r="O649" s="33"/>
      <c r="P649" s="33"/>
      <c r="Q649" s="33"/>
      <c r="R649" s="33"/>
      <c r="S649" s="33"/>
      <c r="T649" s="33"/>
      <c r="U649" s="33"/>
      <c r="V649" s="33"/>
      <c r="W649" s="33"/>
      <c r="X649" s="33"/>
      <c r="Y649" s="33"/>
      <c r="Z649" s="33"/>
      <c r="AA649" s="33"/>
      <c r="AB649" s="33"/>
      <c r="AC649" s="33"/>
      <c r="AD649" s="33"/>
      <c r="AE649" s="33"/>
    </row>
    <row r="650">
      <c r="A650" s="33"/>
      <c r="B650" s="27"/>
      <c r="C650" s="27"/>
      <c r="D650" s="28"/>
      <c r="E650" s="27"/>
      <c r="F650" s="28"/>
      <c r="G650" s="27"/>
      <c r="H650" s="28"/>
      <c r="I650" s="27"/>
      <c r="J650" s="28"/>
      <c r="K650" s="27"/>
      <c r="L650" s="580"/>
      <c r="M650" s="33"/>
      <c r="N650" s="33"/>
      <c r="O650" s="33"/>
      <c r="P650" s="33"/>
      <c r="Q650" s="33"/>
      <c r="R650" s="33"/>
      <c r="S650" s="33"/>
      <c r="T650" s="33"/>
      <c r="U650" s="33"/>
      <c r="V650" s="33"/>
      <c r="W650" s="33"/>
      <c r="X650" s="33"/>
      <c r="Y650" s="33"/>
      <c r="Z650" s="33"/>
      <c r="AA650" s="33"/>
      <c r="AB650" s="33"/>
      <c r="AC650" s="33"/>
      <c r="AD650" s="33"/>
      <c r="AE650" s="33"/>
    </row>
    <row r="651">
      <c r="A651" s="33"/>
      <c r="B651" s="27"/>
      <c r="C651" s="27"/>
      <c r="D651" s="28"/>
      <c r="E651" s="27"/>
      <c r="F651" s="28"/>
      <c r="G651" s="27"/>
      <c r="H651" s="28"/>
      <c r="I651" s="27"/>
      <c r="J651" s="28"/>
      <c r="K651" s="27"/>
      <c r="L651" s="580"/>
      <c r="M651" s="33"/>
      <c r="N651" s="33"/>
      <c r="O651" s="33"/>
      <c r="P651" s="33"/>
      <c r="Q651" s="33"/>
      <c r="R651" s="33"/>
      <c r="S651" s="33"/>
      <c r="T651" s="33"/>
      <c r="U651" s="33"/>
      <c r="V651" s="33"/>
      <c r="W651" s="33"/>
      <c r="X651" s="33"/>
      <c r="Y651" s="33"/>
      <c r="Z651" s="33"/>
      <c r="AA651" s="33"/>
      <c r="AB651" s="33"/>
      <c r="AC651" s="33"/>
      <c r="AD651" s="33"/>
      <c r="AE651" s="33"/>
    </row>
    <row r="652">
      <c r="A652" s="33"/>
      <c r="B652" s="27"/>
      <c r="C652" s="27"/>
      <c r="D652" s="28"/>
      <c r="E652" s="27"/>
      <c r="F652" s="28"/>
      <c r="G652" s="27"/>
      <c r="H652" s="28"/>
      <c r="I652" s="27"/>
      <c r="J652" s="28"/>
      <c r="K652" s="27"/>
      <c r="L652" s="580"/>
      <c r="M652" s="33"/>
      <c r="N652" s="33"/>
      <c r="O652" s="33"/>
      <c r="P652" s="33"/>
      <c r="Q652" s="33"/>
      <c r="R652" s="33"/>
      <c r="S652" s="33"/>
      <c r="T652" s="33"/>
      <c r="U652" s="33"/>
      <c r="V652" s="33"/>
      <c r="W652" s="33"/>
      <c r="X652" s="33"/>
      <c r="Y652" s="33"/>
      <c r="Z652" s="33"/>
      <c r="AA652" s="33"/>
      <c r="AB652" s="33"/>
      <c r="AC652" s="33"/>
      <c r="AD652" s="33"/>
      <c r="AE652" s="33"/>
    </row>
    <row r="653">
      <c r="A653" s="33"/>
      <c r="B653" s="27"/>
      <c r="C653" s="27"/>
      <c r="D653" s="28"/>
      <c r="E653" s="27"/>
      <c r="F653" s="28"/>
      <c r="G653" s="27"/>
      <c r="H653" s="28"/>
      <c r="I653" s="27"/>
      <c r="J653" s="28"/>
      <c r="K653" s="27"/>
      <c r="L653" s="580"/>
      <c r="M653" s="33"/>
      <c r="N653" s="33"/>
      <c r="O653" s="33"/>
      <c r="P653" s="33"/>
      <c r="Q653" s="33"/>
      <c r="R653" s="33"/>
      <c r="S653" s="33"/>
      <c r="T653" s="33"/>
      <c r="U653" s="33"/>
      <c r="V653" s="33"/>
      <c r="W653" s="33"/>
      <c r="X653" s="33"/>
      <c r="Y653" s="33"/>
      <c r="Z653" s="33"/>
      <c r="AA653" s="33"/>
      <c r="AB653" s="33"/>
      <c r="AC653" s="33"/>
      <c r="AD653" s="33"/>
      <c r="AE653" s="33"/>
    </row>
    <row r="654">
      <c r="A654" s="33"/>
      <c r="B654" s="27"/>
      <c r="C654" s="27"/>
      <c r="D654" s="28"/>
      <c r="E654" s="27"/>
      <c r="F654" s="28"/>
      <c r="G654" s="27"/>
      <c r="H654" s="28"/>
      <c r="I654" s="27"/>
      <c r="J654" s="28"/>
      <c r="K654" s="27"/>
      <c r="L654" s="580"/>
      <c r="M654" s="33"/>
      <c r="N654" s="33"/>
      <c r="O654" s="33"/>
      <c r="P654" s="33"/>
      <c r="Q654" s="33"/>
      <c r="R654" s="33"/>
      <c r="S654" s="33"/>
      <c r="T654" s="33"/>
      <c r="U654" s="33"/>
      <c r="V654" s="33"/>
      <c r="W654" s="33"/>
      <c r="X654" s="33"/>
      <c r="Y654" s="33"/>
      <c r="Z654" s="33"/>
      <c r="AA654" s="33"/>
      <c r="AB654" s="33"/>
      <c r="AC654" s="33"/>
      <c r="AD654" s="33"/>
      <c r="AE654" s="33"/>
    </row>
    <row r="655">
      <c r="A655" s="33"/>
      <c r="B655" s="27"/>
      <c r="C655" s="27"/>
      <c r="D655" s="28"/>
      <c r="E655" s="27"/>
      <c r="F655" s="28"/>
      <c r="G655" s="27"/>
      <c r="H655" s="28"/>
      <c r="I655" s="27"/>
      <c r="J655" s="28"/>
      <c r="K655" s="27"/>
      <c r="L655" s="580"/>
      <c r="M655" s="33"/>
      <c r="N655" s="33"/>
      <c r="O655" s="33"/>
      <c r="P655" s="33"/>
      <c r="Q655" s="33"/>
      <c r="R655" s="33"/>
      <c r="S655" s="33"/>
      <c r="T655" s="33"/>
      <c r="U655" s="33"/>
      <c r="V655" s="33"/>
      <c r="W655" s="33"/>
      <c r="X655" s="33"/>
      <c r="Y655" s="33"/>
      <c r="Z655" s="33"/>
      <c r="AA655" s="33"/>
      <c r="AB655" s="33"/>
      <c r="AC655" s="33"/>
      <c r="AD655" s="33"/>
      <c r="AE655" s="33"/>
    </row>
    <row r="656">
      <c r="A656" s="33"/>
      <c r="B656" s="27"/>
      <c r="C656" s="27"/>
      <c r="D656" s="28"/>
      <c r="E656" s="27"/>
      <c r="F656" s="28"/>
      <c r="G656" s="27"/>
      <c r="H656" s="28"/>
      <c r="I656" s="27"/>
      <c r="J656" s="28"/>
      <c r="K656" s="27"/>
      <c r="L656" s="580"/>
      <c r="M656" s="33"/>
      <c r="N656" s="33"/>
      <c r="O656" s="33"/>
      <c r="P656" s="33"/>
      <c r="Q656" s="33"/>
      <c r="R656" s="33"/>
      <c r="S656" s="33"/>
      <c r="T656" s="33"/>
      <c r="U656" s="33"/>
      <c r="V656" s="33"/>
      <c r="W656" s="33"/>
      <c r="X656" s="33"/>
      <c r="Y656" s="33"/>
      <c r="Z656" s="33"/>
      <c r="AA656" s="33"/>
      <c r="AB656" s="33"/>
      <c r="AC656" s="33"/>
      <c r="AD656" s="33"/>
      <c r="AE656" s="33"/>
    </row>
    <row r="657">
      <c r="A657" s="33"/>
      <c r="B657" s="27"/>
      <c r="C657" s="27"/>
      <c r="D657" s="28"/>
      <c r="E657" s="27"/>
      <c r="F657" s="28"/>
      <c r="G657" s="27"/>
      <c r="H657" s="28"/>
      <c r="I657" s="27"/>
      <c r="J657" s="28"/>
      <c r="K657" s="27"/>
      <c r="L657" s="580"/>
      <c r="M657" s="33"/>
      <c r="N657" s="33"/>
      <c r="O657" s="33"/>
      <c r="P657" s="33"/>
      <c r="Q657" s="33"/>
      <c r="R657" s="33"/>
      <c r="S657" s="33"/>
      <c r="T657" s="33"/>
      <c r="U657" s="33"/>
      <c r="V657" s="33"/>
      <c r="W657" s="33"/>
      <c r="X657" s="33"/>
      <c r="Y657" s="33"/>
      <c r="Z657" s="33"/>
      <c r="AA657" s="33"/>
      <c r="AB657" s="33"/>
      <c r="AC657" s="33"/>
      <c r="AD657" s="33"/>
      <c r="AE657" s="33"/>
    </row>
    <row r="658">
      <c r="A658" s="33"/>
      <c r="B658" s="27"/>
      <c r="C658" s="27"/>
      <c r="D658" s="28"/>
      <c r="E658" s="27"/>
      <c r="F658" s="28"/>
      <c r="G658" s="27"/>
      <c r="H658" s="28"/>
      <c r="I658" s="27"/>
      <c r="J658" s="28"/>
      <c r="K658" s="27"/>
      <c r="L658" s="580"/>
      <c r="M658" s="33"/>
      <c r="N658" s="33"/>
      <c r="O658" s="33"/>
      <c r="P658" s="33"/>
      <c r="Q658" s="33"/>
      <c r="R658" s="33"/>
      <c r="S658" s="33"/>
      <c r="T658" s="33"/>
      <c r="U658" s="33"/>
      <c r="V658" s="33"/>
      <c r="W658" s="33"/>
      <c r="X658" s="33"/>
      <c r="Y658" s="33"/>
      <c r="Z658" s="33"/>
      <c r="AA658" s="33"/>
      <c r="AB658" s="33"/>
      <c r="AC658" s="33"/>
      <c r="AD658" s="33"/>
      <c r="AE658" s="33"/>
    </row>
    <row r="659">
      <c r="A659" s="33"/>
      <c r="B659" s="27"/>
      <c r="C659" s="27"/>
      <c r="D659" s="28"/>
      <c r="E659" s="27"/>
      <c r="F659" s="28"/>
      <c r="G659" s="27"/>
      <c r="H659" s="28"/>
      <c r="I659" s="27"/>
      <c r="J659" s="28"/>
      <c r="K659" s="27"/>
      <c r="L659" s="580"/>
      <c r="M659" s="33"/>
      <c r="N659" s="33"/>
      <c r="O659" s="33"/>
      <c r="P659" s="33"/>
      <c r="Q659" s="33"/>
      <c r="R659" s="33"/>
      <c r="S659" s="33"/>
      <c r="T659" s="33"/>
      <c r="U659" s="33"/>
      <c r="V659" s="33"/>
      <c r="W659" s="33"/>
      <c r="X659" s="33"/>
      <c r="Y659" s="33"/>
      <c r="Z659" s="33"/>
      <c r="AA659" s="33"/>
      <c r="AB659" s="33"/>
      <c r="AC659" s="33"/>
      <c r="AD659" s="33"/>
      <c r="AE659" s="33"/>
    </row>
    <row r="660">
      <c r="A660" s="33"/>
      <c r="B660" s="27"/>
      <c r="C660" s="27"/>
      <c r="D660" s="28"/>
      <c r="E660" s="27"/>
      <c r="F660" s="28"/>
      <c r="G660" s="27"/>
      <c r="H660" s="28"/>
      <c r="I660" s="27"/>
      <c r="J660" s="28"/>
      <c r="K660" s="27"/>
      <c r="L660" s="580"/>
      <c r="M660" s="33"/>
      <c r="N660" s="33"/>
      <c r="O660" s="33"/>
      <c r="P660" s="33"/>
      <c r="Q660" s="33"/>
      <c r="R660" s="33"/>
      <c r="S660" s="33"/>
      <c r="T660" s="33"/>
      <c r="U660" s="33"/>
      <c r="V660" s="33"/>
      <c r="W660" s="33"/>
      <c r="X660" s="33"/>
      <c r="Y660" s="33"/>
      <c r="Z660" s="33"/>
      <c r="AA660" s="33"/>
      <c r="AB660" s="33"/>
      <c r="AC660" s="33"/>
      <c r="AD660" s="33"/>
      <c r="AE660" s="33"/>
    </row>
    <row r="661">
      <c r="A661" s="33"/>
      <c r="B661" s="27"/>
      <c r="C661" s="27"/>
      <c r="D661" s="28"/>
      <c r="E661" s="27"/>
      <c r="F661" s="28"/>
      <c r="G661" s="27"/>
      <c r="H661" s="28"/>
      <c r="I661" s="27"/>
      <c r="J661" s="28"/>
      <c r="K661" s="27"/>
      <c r="L661" s="580"/>
      <c r="M661" s="33"/>
      <c r="N661" s="33"/>
      <c r="O661" s="33"/>
      <c r="P661" s="33"/>
      <c r="Q661" s="33"/>
      <c r="R661" s="33"/>
      <c r="S661" s="33"/>
      <c r="T661" s="33"/>
      <c r="U661" s="33"/>
      <c r="V661" s="33"/>
      <c r="W661" s="33"/>
      <c r="X661" s="33"/>
      <c r="Y661" s="33"/>
      <c r="Z661" s="33"/>
      <c r="AA661" s="33"/>
      <c r="AB661" s="33"/>
      <c r="AC661" s="33"/>
      <c r="AD661" s="33"/>
      <c r="AE661" s="33"/>
    </row>
    <row r="662">
      <c r="A662" s="33"/>
      <c r="B662" s="27"/>
      <c r="C662" s="27"/>
      <c r="D662" s="28"/>
      <c r="E662" s="27"/>
      <c r="F662" s="28"/>
      <c r="G662" s="27"/>
      <c r="H662" s="28"/>
      <c r="I662" s="27"/>
      <c r="J662" s="28"/>
      <c r="K662" s="27"/>
      <c r="L662" s="580"/>
      <c r="M662" s="33"/>
      <c r="N662" s="33"/>
      <c r="O662" s="33"/>
      <c r="P662" s="33"/>
      <c r="Q662" s="33"/>
      <c r="R662" s="33"/>
      <c r="S662" s="33"/>
      <c r="T662" s="33"/>
      <c r="U662" s="33"/>
      <c r="V662" s="33"/>
      <c r="W662" s="33"/>
      <c r="X662" s="33"/>
      <c r="Y662" s="33"/>
      <c r="Z662" s="33"/>
      <c r="AA662" s="33"/>
      <c r="AB662" s="33"/>
      <c r="AC662" s="33"/>
      <c r="AD662" s="33"/>
      <c r="AE662" s="33"/>
    </row>
    <row r="663">
      <c r="A663" s="33"/>
      <c r="B663" s="27"/>
      <c r="C663" s="27"/>
      <c r="D663" s="28"/>
      <c r="E663" s="27"/>
      <c r="F663" s="28"/>
      <c r="G663" s="27"/>
      <c r="H663" s="28"/>
      <c r="I663" s="27"/>
      <c r="J663" s="28"/>
      <c r="K663" s="27"/>
      <c r="L663" s="580"/>
      <c r="M663" s="33"/>
      <c r="N663" s="33"/>
      <c r="O663" s="33"/>
      <c r="P663" s="33"/>
      <c r="Q663" s="33"/>
      <c r="R663" s="33"/>
      <c r="S663" s="33"/>
      <c r="T663" s="33"/>
      <c r="U663" s="33"/>
      <c r="V663" s="33"/>
      <c r="W663" s="33"/>
      <c r="X663" s="33"/>
      <c r="Y663" s="33"/>
      <c r="Z663" s="33"/>
      <c r="AA663" s="33"/>
      <c r="AB663" s="33"/>
      <c r="AC663" s="33"/>
      <c r="AD663" s="33"/>
      <c r="AE663" s="33"/>
    </row>
    <row r="664">
      <c r="A664" s="33"/>
      <c r="B664" s="27"/>
      <c r="C664" s="27"/>
      <c r="D664" s="28"/>
      <c r="E664" s="27"/>
      <c r="F664" s="28"/>
      <c r="G664" s="27"/>
      <c r="H664" s="28"/>
      <c r="I664" s="27"/>
      <c r="J664" s="28"/>
      <c r="K664" s="27"/>
      <c r="L664" s="580"/>
      <c r="M664" s="33"/>
      <c r="N664" s="33"/>
      <c r="O664" s="33"/>
      <c r="P664" s="33"/>
      <c r="Q664" s="33"/>
      <c r="R664" s="33"/>
      <c r="S664" s="33"/>
      <c r="T664" s="33"/>
      <c r="U664" s="33"/>
      <c r="V664" s="33"/>
      <c r="W664" s="33"/>
      <c r="X664" s="33"/>
      <c r="Y664" s="33"/>
      <c r="Z664" s="33"/>
      <c r="AA664" s="33"/>
      <c r="AB664" s="33"/>
      <c r="AC664" s="33"/>
      <c r="AD664" s="33"/>
      <c r="AE664" s="33"/>
    </row>
    <row r="665">
      <c r="A665" s="33"/>
      <c r="B665" s="27"/>
      <c r="C665" s="27"/>
      <c r="D665" s="28"/>
      <c r="E665" s="27"/>
      <c r="F665" s="28"/>
      <c r="G665" s="27"/>
      <c r="H665" s="28"/>
      <c r="I665" s="27"/>
      <c r="J665" s="28"/>
      <c r="K665" s="27"/>
      <c r="L665" s="580"/>
      <c r="M665" s="33"/>
      <c r="N665" s="33"/>
      <c r="O665" s="33"/>
      <c r="P665" s="33"/>
      <c r="Q665" s="33"/>
      <c r="R665" s="33"/>
      <c r="S665" s="33"/>
      <c r="T665" s="33"/>
      <c r="U665" s="33"/>
      <c r="V665" s="33"/>
      <c r="W665" s="33"/>
      <c r="X665" s="33"/>
      <c r="Y665" s="33"/>
      <c r="Z665" s="33"/>
      <c r="AA665" s="33"/>
      <c r="AB665" s="33"/>
      <c r="AC665" s="33"/>
      <c r="AD665" s="33"/>
      <c r="AE665" s="33"/>
    </row>
    <row r="666">
      <c r="A666" s="33"/>
      <c r="B666" s="27"/>
      <c r="C666" s="27"/>
      <c r="D666" s="28"/>
      <c r="E666" s="27"/>
      <c r="F666" s="28"/>
      <c r="G666" s="27"/>
      <c r="H666" s="28"/>
      <c r="I666" s="27"/>
      <c r="J666" s="28"/>
      <c r="K666" s="27"/>
      <c r="L666" s="580"/>
      <c r="M666" s="33"/>
      <c r="N666" s="33"/>
      <c r="O666" s="33"/>
      <c r="P666" s="33"/>
      <c r="Q666" s="33"/>
      <c r="R666" s="33"/>
      <c r="S666" s="33"/>
      <c r="T666" s="33"/>
      <c r="U666" s="33"/>
      <c r="V666" s="33"/>
      <c r="W666" s="33"/>
      <c r="X666" s="33"/>
      <c r="Y666" s="33"/>
      <c r="Z666" s="33"/>
      <c r="AA666" s="33"/>
      <c r="AB666" s="33"/>
      <c r="AC666" s="33"/>
      <c r="AD666" s="33"/>
      <c r="AE666" s="33"/>
    </row>
    <row r="667">
      <c r="A667" s="33"/>
      <c r="B667" s="27"/>
      <c r="C667" s="27"/>
      <c r="D667" s="28"/>
      <c r="E667" s="27"/>
      <c r="F667" s="28"/>
      <c r="G667" s="27"/>
      <c r="H667" s="28"/>
      <c r="I667" s="27"/>
      <c r="J667" s="28"/>
      <c r="K667" s="27"/>
      <c r="L667" s="580"/>
      <c r="M667" s="33"/>
      <c r="N667" s="33"/>
      <c r="O667" s="33"/>
      <c r="P667" s="33"/>
      <c r="Q667" s="33"/>
      <c r="R667" s="33"/>
      <c r="S667" s="33"/>
      <c r="T667" s="33"/>
      <c r="U667" s="33"/>
      <c r="V667" s="33"/>
      <c r="W667" s="33"/>
      <c r="X667" s="33"/>
      <c r="Y667" s="33"/>
      <c r="Z667" s="33"/>
      <c r="AA667" s="33"/>
      <c r="AB667" s="33"/>
      <c r="AC667" s="33"/>
      <c r="AD667" s="33"/>
      <c r="AE667" s="33"/>
    </row>
    <row r="668">
      <c r="A668" s="33"/>
      <c r="B668" s="27"/>
      <c r="C668" s="27"/>
      <c r="D668" s="28"/>
      <c r="E668" s="27"/>
      <c r="F668" s="28"/>
      <c r="G668" s="27"/>
      <c r="H668" s="28"/>
      <c r="I668" s="27"/>
      <c r="J668" s="28"/>
      <c r="K668" s="27"/>
      <c r="L668" s="580"/>
      <c r="M668" s="33"/>
      <c r="N668" s="33"/>
      <c r="O668" s="33"/>
      <c r="P668" s="33"/>
      <c r="Q668" s="33"/>
      <c r="R668" s="33"/>
      <c r="S668" s="33"/>
      <c r="T668" s="33"/>
      <c r="U668" s="33"/>
      <c r="V668" s="33"/>
      <c r="W668" s="33"/>
      <c r="X668" s="33"/>
      <c r="Y668" s="33"/>
      <c r="Z668" s="33"/>
      <c r="AA668" s="33"/>
      <c r="AB668" s="33"/>
      <c r="AC668" s="33"/>
      <c r="AD668" s="33"/>
      <c r="AE668" s="33"/>
    </row>
    <row r="669">
      <c r="A669" s="33"/>
      <c r="B669" s="27"/>
      <c r="C669" s="27"/>
      <c r="D669" s="28"/>
      <c r="E669" s="27"/>
      <c r="F669" s="28"/>
      <c r="G669" s="27"/>
      <c r="H669" s="28"/>
      <c r="I669" s="27"/>
      <c r="J669" s="28"/>
      <c r="K669" s="27"/>
      <c r="L669" s="580"/>
      <c r="M669" s="33"/>
      <c r="N669" s="33"/>
      <c r="O669" s="33"/>
      <c r="P669" s="33"/>
      <c r="Q669" s="33"/>
      <c r="R669" s="33"/>
      <c r="S669" s="33"/>
      <c r="T669" s="33"/>
      <c r="U669" s="33"/>
      <c r="V669" s="33"/>
      <c r="W669" s="33"/>
      <c r="X669" s="33"/>
      <c r="Y669" s="33"/>
      <c r="Z669" s="33"/>
      <c r="AA669" s="33"/>
      <c r="AB669" s="33"/>
      <c r="AC669" s="33"/>
      <c r="AD669" s="33"/>
      <c r="AE669" s="33"/>
    </row>
    <row r="670">
      <c r="A670" s="33"/>
      <c r="B670" s="27"/>
      <c r="C670" s="27"/>
      <c r="D670" s="28"/>
      <c r="E670" s="27"/>
      <c r="F670" s="28"/>
      <c r="G670" s="27"/>
      <c r="H670" s="28"/>
      <c r="I670" s="27"/>
      <c r="J670" s="28"/>
      <c r="K670" s="27"/>
      <c r="L670" s="580"/>
      <c r="M670" s="33"/>
      <c r="N670" s="33"/>
      <c r="O670" s="33"/>
      <c r="P670" s="33"/>
      <c r="Q670" s="33"/>
      <c r="R670" s="33"/>
      <c r="S670" s="33"/>
      <c r="T670" s="33"/>
      <c r="U670" s="33"/>
      <c r="V670" s="33"/>
      <c r="W670" s="33"/>
      <c r="X670" s="33"/>
      <c r="Y670" s="33"/>
      <c r="Z670" s="33"/>
      <c r="AA670" s="33"/>
      <c r="AB670" s="33"/>
      <c r="AC670" s="33"/>
      <c r="AD670" s="33"/>
      <c r="AE670" s="33"/>
    </row>
    <row r="671">
      <c r="A671" s="33"/>
      <c r="B671" s="27"/>
      <c r="C671" s="27"/>
      <c r="D671" s="28"/>
      <c r="E671" s="27"/>
      <c r="F671" s="28"/>
      <c r="G671" s="27"/>
      <c r="H671" s="28"/>
      <c r="I671" s="27"/>
      <c r="J671" s="28"/>
      <c r="K671" s="27"/>
      <c r="L671" s="580"/>
      <c r="M671" s="33"/>
      <c r="N671" s="33"/>
      <c r="O671" s="33"/>
      <c r="P671" s="33"/>
      <c r="Q671" s="33"/>
      <c r="R671" s="33"/>
      <c r="S671" s="33"/>
      <c r="T671" s="33"/>
      <c r="U671" s="33"/>
      <c r="V671" s="33"/>
      <c r="W671" s="33"/>
      <c r="X671" s="33"/>
      <c r="Y671" s="33"/>
      <c r="Z671" s="33"/>
      <c r="AA671" s="33"/>
      <c r="AB671" s="33"/>
      <c r="AC671" s="33"/>
      <c r="AD671" s="33"/>
      <c r="AE671" s="33"/>
    </row>
    <row r="672">
      <c r="A672" s="33"/>
      <c r="B672" s="27"/>
      <c r="C672" s="27"/>
      <c r="D672" s="28"/>
      <c r="E672" s="27"/>
      <c r="F672" s="28"/>
      <c r="G672" s="27"/>
      <c r="H672" s="28"/>
      <c r="I672" s="27"/>
      <c r="J672" s="28"/>
      <c r="K672" s="27"/>
      <c r="L672" s="580"/>
      <c r="M672" s="33"/>
      <c r="N672" s="33"/>
      <c r="O672" s="33"/>
      <c r="P672" s="33"/>
      <c r="Q672" s="33"/>
      <c r="R672" s="33"/>
      <c r="S672" s="33"/>
      <c r="T672" s="33"/>
      <c r="U672" s="33"/>
      <c r="V672" s="33"/>
      <c r="W672" s="33"/>
      <c r="X672" s="33"/>
      <c r="Y672" s="33"/>
      <c r="Z672" s="33"/>
      <c r="AA672" s="33"/>
      <c r="AB672" s="33"/>
      <c r="AC672" s="33"/>
      <c r="AD672" s="33"/>
      <c r="AE672" s="33"/>
    </row>
    <row r="673">
      <c r="A673" s="33"/>
      <c r="B673" s="27"/>
      <c r="C673" s="27"/>
      <c r="D673" s="28"/>
      <c r="E673" s="27"/>
      <c r="F673" s="28"/>
      <c r="G673" s="27"/>
      <c r="H673" s="28"/>
      <c r="I673" s="27"/>
      <c r="J673" s="28"/>
      <c r="K673" s="27"/>
      <c r="L673" s="580"/>
      <c r="M673" s="33"/>
      <c r="N673" s="33"/>
      <c r="O673" s="33"/>
      <c r="P673" s="33"/>
      <c r="Q673" s="33"/>
      <c r="R673" s="33"/>
      <c r="S673" s="33"/>
      <c r="T673" s="33"/>
      <c r="U673" s="33"/>
      <c r="V673" s="33"/>
      <c r="W673" s="33"/>
      <c r="X673" s="33"/>
      <c r="Y673" s="33"/>
      <c r="Z673" s="33"/>
      <c r="AA673" s="33"/>
      <c r="AB673" s="33"/>
      <c r="AC673" s="33"/>
      <c r="AD673" s="33"/>
      <c r="AE673" s="33"/>
    </row>
    <row r="674">
      <c r="A674" s="33"/>
      <c r="B674" s="27"/>
      <c r="C674" s="27"/>
      <c r="D674" s="28"/>
      <c r="E674" s="27"/>
      <c r="F674" s="28"/>
      <c r="G674" s="27"/>
      <c r="H674" s="28"/>
      <c r="I674" s="27"/>
      <c r="J674" s="28"/>
      <c r="K674" s="27"/>
      <c r="L674" s="580"/>
      <c r="M674" s="33"/>
      <c r="N674" s="33"/>
      <c r="O674" s="33"/>
      <c r="P674" s="33"/>
      <c r="Q674" s="33"/>
      <c r="R674" s="33"/>
      <c r="S674" s="33"/>
      <c r="T674" s="33"/>
      <c r="U674" s="33"/>
      <c r="V674" s="33"/>
      <c r="W674" s="33"/>
      <c r="X674" s="33"/>
      <c r="Y674" s="33"/>
      <c r="Z674" s="33"/>
      <c r="AA674" s="33"/>
      <c r="AB674" s="33"/>
      <c r="AC674" s="33"/>
      <c r="AD674" s="33"/>
      <c r="AE674" s="33"/>
    </row>
    <row r="675">
      <c r="A675" s="33"/>
      <c r="B675" s="27"/>
      <c r="C675" s="27"/>
      <c r="D675" s="28"/>
      <c r="E675" s="27"/>
      <c r="F675" s="28"/>
      <c r="G675" s="27"/>
      <c r="H675" s="28"/>
      <c r="I675" s="27"/>
      <c r="J675" s="28"/>
      <c r="K675" s="27"/>
      <c r="L675" s="580"/>
      <c r="M675" s="33"/>
      <c r="N675" s="33"/>
      <c r="O675" s="33"/>
      <c r="P675" s="33"/>
      <c r="Q675" s="33"/>
      <c r="R675" s="33"/>
      <c r="S675" s="33"/>
      <c r="T675" s="33"/>
      <c r="U675" s="33"/>
      <c r="V675" s="33"/>
      <c r="W675" s="33"/>
      <c r="X675" s="33"/>
      <c r="Y675" s="33"/>
      <c r="Z675" s="33"/>
      <c r="AA675" s="33"/>
      <c r="AB675" s="33"/>
      <c r="AC675" s="33"/>
      <c r="AD675" s="33"/>
      <c r="AE675" s="33"/>
    </row>
    <row r="676">
      <c r="A676" s="33"/>
      <c r="B676" s="27"/>
      <c r="C676" s="27"/>
      <c r="D676" s="28"/>
      <c r="E676" s="27"/>
      <c r="F676" s="28"/>
      <c r="G676" s="27"/>
      <c r="H676" s="28"/>
      <c r="I676" s="27"/>
      <c r="J676" s="28"/>
      <c r="K676" s="27"/>
      <c r="L676" s="580"/>
      <c r="M676" s="33"/>
      <c r="N676" s="33"/>
      <c r="O676" s="33"/>
      <c r="P676" s="33"/>
      <c r="Q676" s="33"/>
      <c r="R676" s="33"/>
      <c r="S676" s="33"/>
      <c r="T676" s="33"/>
      <c r="U676" s="33"/>
      <c r="V676" s="33"/>
      <c r="W676" s="33"/>
      <c r="X676" s="33"/>
      <c r="Y676" s="33"/>
      <c r="Z676" s="33"/>
      <c r="AA676" s="33"/>
      <c r="AB676" s="33"/>
      <c r="AC676" s="33"/>
      <c r="AD676" s="33"/>
      <c r="AE676" s="33"/>
    </row>
    <row r="677">
      <c r="A677" s="33"/>
      <c r="B677" s="27"/>
      <c r="C677" s="27"/>
      <c r="D677" s="28"/>
      <c r="E677" s="27"/>
      <c r="F677" s="28"/>
      <c r="G677" s="27"/>
      <c r="H677" s="28"/>
      <c r="I677" s="27"/>
      <c r="J677" s="28"/>
      <c r="K677" s="27"/>
      <c r="L677" s="580"/>
      <c r="M677" s="33"/>
      <c r="N677" s="33"/>
      <c r="O677" s="33"/>
      <c r="P677" s="33"/>
      <c r="Q677" s="33"/>
      <c r="R677" s="33"/>
      <c r="S677" s="33"/>
      <c r="T677" s="33"/>
      <c r="U677" s="33"/>
      <c r="V677" s="33"/>
      <c r="W677" s="33"/>
      <c r="X677" s="33"/>
      <c r="Y677" s="33"/>
      <c r="Z677" s="33"/>
      <c r="AA677" s="33"/>
      <c r="AB677" s="33"/>
      <c r="AC677" s="33"/>
      <c r="AD677" s="33"/>
      <c r="AE677" s="33"/>
    </row>
    <row r="678">
      <c r="A678" s="33"/>
      <c r="B678" s="27"/>
      <c r="C678" s="27"/>
      <c r="D678" s="28"/>
      <c r="E678" s="27"/>
      <c r="F678" s="28"/>
      <c r="G678" s="27"/>
      <c r="H678" s="28"/>
      <c r="I678" s="27"/>
      <c r="J678" s="28"/>
      <c r="K678" s="27"/>
      <c r="L678" s="580"/>
      <c r="M678" s="33"/>
      <c r="N678" s="33"/>
      <c r="O678" s="33"/>
      <c r="P678" s="33"/>
      <c r="Q678" s="33"/>
      <c r="R678" s="33"/>
      <c r="S678" s="33"/>
      <c r="T678" s="33"/>
      <c r="U678" s="33"/>
      <c r="V678" s="33"/>
      <c r="W678" s="33"/>
      <c r="X678" s="33"/>
      <c r="Y678" s="33"/>
      <c r="Z678" s="33"/>
      <c r="AA678" s="33"/>
      <c r="AB678" s="33"/>
      <c r="AC678" s="33"/>
      <c r="AD678" s="33"/>
      <c r="AE678" s="33"/>
    </row>
    <row r="679">
      <c r="A679" s="33"/>
      <c r="B679" s="27"/>
      <c r="C679" s="27"/>
      <c r="D679" s="28"/>
      <c r="E679" s="27"/>
      <c r="F679" s="28"/>
      <c r="G679" s="27"/>
      <c r="H679" s="28"/>
      <c r="I679" s="27"/>
      <c r="J679" s="28"/>
      <c r="K679" s="27"/>
      <c r="L679" s="580"/>
      <c r="M679" s="33"/>
      <c r="N679" s="33"/>
      <c r="O679" s="33"/>
      <c r="P679" s="33"/>
      <c r="Q679" s="33"/>
      <c r="R679" s="33"/>
      <c r="S679" s="33"/>
      <c r="T679" s="33"/>
      <c r="U679" s="33"/>
      <c r="V679" s="33"/>
      <c r="W679" s="33"/>
      <c r="X679" s="33"/>
      <c r="Y679" s="33"/>
      <c r="Z679" s="33"/>
      <c r="AA679" s="33"/>
      <c r="AB679" s="33"/>
      <c r="AC679" s="33"/>
      <c r="AD679" s="33"/>
      <c r="AE679" s="33"/>
    </row>
    <row r="680">
      <c r="A680" s="33"/>
      <c r="B680" s="27"/>
      <c r="C680" s="27"/>
      <c r="D680" s="28"/>
      <c r="E680" s="27"/>
      <c r="F680" s="28"/>
      <c r="G680" s="27"/>
      <c r="H680" s="28"/>
      <c r="I680" s="27"/>
      <c r="J680" s="28"/>
      <c r="K680" s="27"/>
      <c r="L680" s="580"/>
      <c r="M680" s="33"/>
      <c r="N680" s="33"/>
      <c r="O680" s="33"/>
      <c r="P680" s="33"/>
      <c r="Q680" s="33"/>
      <c r="R680" s="33"/>
      <c r="S680" s="33"/>
      <c r="T680" s="33"/>
      <c r="U680" s="33"/>
      <c r="V680" s="33"/>
      <c r="W680" s="33"/>
      <c r="X680" s="33"/>
      <c r="Y680" s="33"/>
      <c r="Z680" s="33"/>
      <c r="AA680" s="33"/>
      <c r="AB680" s="33"/>
      <c r="AC680" s="33"/>
      <c r="AD680" s="33"/>
      <c r="AE680" s="33"/>
    </row>
    <row r="681">
      <c r="A681" s="33"/>
      <c r="B681" s="27"/>
      <c r="C681" s="27"/>
      <c r="D681" s="28"/>
      <c r="E681" s="27"/>
      <c r="F681" s="28"/>
      <c r="G681" s="27"/>
      <c r="H681" s="28"/>
      <c r="I681" s="27"/>
      <c r="J681" s="28"/>
      <c r="K681" s="27"/>
      <c r="L681" s="580"/>
      <c r="M681" s="33"/>
      <c r="N681" s="33"/>
      <c r="O681" s="33"/>
      <c r="P681" s="33"/>
      <c r="Q681" s="33"/>
      <c r="R681" s="33"/>
      <c r="S681" s="33"/>
      <c r="T681" s="33"/>
      <c r="U681" s="33"/>
      <c r="V681" s="33"/>
      <c r="W681" s="33"/>
      <c r="X681" s="33"/>
      <c r="Y681" s="33"/>
      <c r="Z681" s="33"/>
      <c r="AA681" s="33"/>
      <c r="AB681" s="33"/>
      <c r="AC681" s="33"/>
      <c r="AD681" s="33"/>
      <c r="AE681" s="33"/>
    </row>
    <row r="682">
      <c r="A682" s="33"/>
      <c r="B682" s="27"/>
      <c r="C682" s="27"/>
      <c r="D682" s="28"/>
      <c r="E682" s="27"/>
      <c r="F682" s="28"/>
      <c r="G682" s="27"/>
      <c r="H682" s="28"/>
      <c r="I682" s="27"/>
      <c r="J682" s="28"/>
      <c r="K682" s="27"/>
      <c r="L682" s="580"/>
      <c r="M682" s="33"/>
      <c r="N682" s="33"/>
      <c r="O682" s="33"/>
      <c r="P682" s="33"/>
      <c r="Q682" s="33"/>
      <c r="R682" s="33"/>
      <c r="S682" s="33"/>
      <c r="T682" s="33"/>
      <c r="U682" s="33"/>
      <c r="V682" s="33"/>
      <c r="W682" s="33"/>
      <c r="X682" s="33"/>
      <c r="Y682" s="33"/>
      <c r="Z682" s="33"/>
      <c r="AA682" s="33"/>
      <c r="AB682" s="33"/>
      <c r="AC682" s="33"/>
      <c r="AD682" s="33"/>
      <c r="AE682" s="33"/>
    </row>
    <row r="683">
      <c r="A683" s="33"/>
      <c r="B683" s="27"/>
      <c r="C683" s="27"/>
      <c r="D683" s="28"/>
      <c r="E683" s="27"/>
      <c r="F683" s="28"/>
      <c r="G683" s="27"/>
      <c r="H683" s="28"/>
      <c r="I683" s="27"/>
      <c r="J683" s="28"/>
      <c r="K683" s="27"/>
      <c r="L683" s="580"/>
      <c r="M683" s="33"/>
      <c r="N683" s="33"/>
      <c r="O683" s="33"/>
      <c r="P683" s="33"/>
      <c r="Q683" s="33"/>
      <c r="R683" s="33"/>
      <c r="S683" s="33"/>
      <c r="T683" s="33"/>
      <c r="U683" s="33"/>
      <c r="V683" s="33"/>
      <c r="W683" s="33"/>
      <c r="X683" s="33"/>
      <c r="Y683" s="33"/>
      <c r="Z683" s="33"/>
      <c r="AA683" s="33"/>
      <c r="AB683" s="33"/>
      <c r="AC683" s="33"/>
      <c r="AD683" s="33"/>
      <c r="AE683" s="33"/>
    </row>
    <row r="684">
      <c r="A684" s="33"/>
      <c r="B684" s="27"/>
      <c r="C684" s="27"/>
      <c r="D684" s="28"/>
      <c r="E684" s="27"/>
      <c r="F684" s="28"/>
      <c r="G684" s="27"/>
      <c r="H684" s="28"/>
      <c r="I684" s="27"/>
      <c r="J684" s="28"/>
      <c r="K684" s="27"/>
      <c r="L684" s="580"/>
      <c r="M684" s="33"/>
      <c r="N684" s="33"/>
      <c r="O684" s="33"/>
      <c r="P684" s="33"/>
      <c r="Q684" s="33"/>
      <c r="R684" s="33"/>
      <c r="S684" s="33"/>
      <c r="T684" s="33"/>
      <c r="U684" s="33"/>
      <c r="V684" s="33"/>
      <c r="W684" s="33"/>
      <c r="X684" s="33"/>
      <c r="Y684" s="33"/>
      <c r="Z684" s="33"/>
      <c r="AA684" s="33"/>
      <c r="AB684" s="33"/>
      <c r="AC684" s="33"/>
      <c r="AD684" s="33"/>
      <c r="AE684" s="33"/>
    </row>
    <row r="685">
      <c r="A685" s="33"/>
      <c r="B685" s="27"/>
      <c r="C685" s="27"/>
      <c r="D685" s="28"/>
      <c r="E685" s="27"/>
      <c r="F685" s="28"/>
      <c r="G685" s="27"/>
      <c r="H685" s="28"/>
      <c r="I685" s="27"/>
      <c r="J685" s="28"/>
      <c r="K685" s="27"/>
      <c r="L685" s="580"/>
      <c r="M685" s="33"/>
      <c r="N685" s="33"/>
      <c r="O685" s="33"/>
      <c r="P685" s="33"/>
      <c r="Q685" s="33"/>
      <c r="R685" s="33"/>
      <c r="S685" s="33"/>
      <c r="T685" s="33"/>
      <c r="U685" s="33"/>
      <c r="V685" s="33"/>
      <c r="W685" s="33"/>
      <c r="X685" s="33"/>
      <c r="Y685" s="33"/>
      <c r="Z685" s="33"/>
      <c r="AA685" s="33"/>
      <c r="AB685" s="33"/>
      <c r="AC685" s="33"/>
      <c r="AD685" s="33"/>
      <c r="AE685" s="33"/>
    </row>
    <row r="686">
      <c r="A686" s="33"/>
      <c r="B686" s="27"/>
      <c r="C686" s="27"/>
      <c r="D686" s="28"/>
      <c r="E686" s="27"/>
      <c r="F686" s="28"/>
      <c r="G686" s="27"/>
      <c r="H686" s="28"/>
      <c r="I686" s="27"/>
      <c r="J686" s="28"/>
      <c r="K686" s="27"/>
      <c r="L686" s="580"/>
      <c r="M686" s="33"/>
      <c r="N686" s="33"/>
      <c r="O686" s="33"/>
      <c r="P686" s="33"/>
      <c r="Q686" s="33"/>
      <c r="R686" s="33"/>
      <c r="S686" s="33"/>
      <c r="T686" s="33"/>
      <c r="U686" s="33"/>
      <c r="V686" s="33"/>
      <c r="W686" s="33"/>
      <c r="X686" s="33"/>
      <c r="Y686" s="33"/>
      <c r="Z686" s="33"/>
      <c r="AA686" s="33"/>
      <c r="AB686" s="33"/>
      <c r="AC686" s="33"/>
      <c r="AD686" s="33"/>
      <c r="AE686" s="33"/>
    </row>
    <row r="687">
      <c r="A687" s="33"/>
      <c r="B687" s="27"/>
      <c r="C687" s="27"/>
      <c r="D687" s="28"/>
      <c r="E687" s="27"/>
      <c r="F687" s="28"/>
      <c r="G687" s="27"/>
      <c r="H687" s="28"/>
      <c r="I687" s="27"/>
      <c r="J687" s="28"/>
      <c r="K687" s="27"/>
      <c r="L687" s="580"/>
      <c r="M687" s="33"/>
      <c r="N687" s="33"/>
      <c r="O687" s="33"/>
      <c r="P687" s="33"/>
      <c r="Q687" s="33"/>
      <c r="R687" s="33"/>
      <c r="S687" s="33"/>
      <c r="T687" s="33"/>
      <c r="U687" s="33"/>
      <c r="V687" s="33"/>
      <c r="W687" s="33"/>
      <c r="X687" s="33"/>
      <c r="Y687" s="33"/>
      <c r="Z687" s="33"/>
      <c r="AA687" s="33"/>
      <c r="AB687" s="33"/>
      <c r="AC687" s="33"/>
      <c r="AD687" s="33"/>
      <c r="AE687" s="33"/>
    </row>
    <row r="688">
      <c r="A688" s="33"/>
      <c r="B688" s="27"/>
      <c r="C688" s="27"/>
      <c r="D688" s="28"/>
      <c r="E688" s="27"/>
      <c r="F688" s="28"/>
      <c r="G688" s="27"/>
      <c r="H688" s="28"/>
      <c r="I688" s="27"/>
      <c r="J688" s="28"/>
      <c r="K688" s="27"/>
      <c r="L688" s="580"/>
      <c r="M688" s="33"/>
      <c r="N688" s="33"/>
      <c r="O688" s="33"/>
      <c r="P688" s="33"/>
      <c r="Q688" s="33"/>
      <c r="R688" s="33"/>
      <c r="S688" s="33"/>
      <c r="T688" s="33"/>
      <c r="U688" s="33"/>
      <c r="V688" s="33"/>
      <c r="W688" s="33"/>
      <c r="X688" s="33"/>
      <c r="Y688" s="33"/>
      <c r="Z688" s="33"/>
      <c r="AA688" s="33"/>
      <c r="AB688" s="33"/>
      <c r="AC688" s="33"/>
      <c r="AD688" s="33"/>
      <c r="AE688" s="33"/>
    </row>
    <row r="689">
      <c r="A689" s="33"/>
      <c r="B689" s="27"/>
      <c r="C689" s="27"/>
      <c r="D689" s="28"/>
      <c r="E689" s="27"/>
      <c r="F689" s="28"/>
      <c r="G689" s="27"/>
      <c r="H689" s="28"/>
      <c r="I689" s="27"/>
      <c r="J689" s="28"/>
      <c r="K689" s="27"/>
      <c r="L689" s="580"/>
      <c r="M689" s="33"/>
      <c r="N689" s="33"/>
      <c r="O689" s="33"/>
      <c r="P689" s="33"/>
      <c r="Q689" s="33"/>
      <c r="R689" s="33"/>
      <c r="S689" s="33"/>
      <c r="T689" s="33"/>
      <c r="U689" s="33"/>
      <c r="V689" s="33"/>
      <c r="W689" s="33"/>
      <c r="X689" s="33"/>
      <c r="Y689" s="33"/>
      <c r="Z689" s="33"/>
      <c r="AA689" s="33"/>
      <c r="AB689" s="33"/>
      <c r="AC689" s="33"/>
      <c r="AD689" s="33"/>
      <c r="AE689" s="33"/>
    </row>
    <row r="690">
      <c r="A690" s="33"/>
      <c r="B690" s="27"/>
      <c r="C690" s="27"/>
      <c r="D690" s="28"/>
      <c r="E690" s="27"/>
      <c r="F690" s="28"/>
      <c r="G690" s="27"/>
      <c r="H690" s="28"/>
      <c r="I690" s="27"/>
      <c r="J690" s="28"/>
      <c r="K690" s="27"/>
      <c r="L690" s="580"/>
      <c r="M690" s="33"/>
      <c r="N690" s="33"/>
      <c r="O690" s="33"/>
      <c r="P690" s="33"/>
      <c r="Q690" s="33"/>
      <c r="R690" s="33"/>
      <c r="S690" s="33"/>
      <c r="T690" s="33"/>
      <c r="U690" s="33"/>
      <c r="V690" s="33"/>
      <c r="W690" s="33"/>
      <c r="X690" s="33"/>
      <c r="Y690" s="33"/>
      <c r="Z690" s="33"/>
      <c r="AA690" s="33"/>
      <c r="AB690" s="33"/>
      <c r="AC690" s="33"/>
      <c r="AD690" s="33"/>
      <c r="AE690" s="33"/>
    </row>
    <row r="691">
      <c r="A691" s="33"/>
      <c r="B691" s="27"/>
      <c r="C691" s="27"/>
      <c r="D691" s="28"/>
      <c r="E691" s="27"/>
      <c r="F691" s="28"/>
      <c r="G691" s="27"/>
      <c r="H691" s="28"/>
      <c r="I691" s="27"/>
      <c r="J691" s="28"/>
      <c r="K691" s="27"/>
      <c r="L691" s="580"/>
      <c r="M691" s="33"/>
      <c r="N691" s="33"/>
      <c r="O691" s="33"/>
      <c r="P691" s="33"/>
      <c r="Q691" s="33"/>
      <c r="R691" s="33"/>
      <c r="S691" s="33"/>
      <c r="T691" s="33"/>
      <c r="U691" s="33"/>
      <c r="V691" s="33"/>
      <c r="W691" s="33"/>
      <c r="X691" s="33"/>
      <c r="Y691" s="33"/>
      <c r="Z691" s="33"/>
      <c r="AA691" s="33"/>
      <c r="AB691" s="33"/>
      <c r="AC691" s="33"/>
      <c r="AD691" s="33"/>
      <c r="AE691" s="33"/>
    </row>
    <row r="692">
      <c r="A692" s="33"/>
      <c r="B692" s="27"/>
      <c r="C692" s="27"/>
      <c r="D692" s="28"/>
      <c r="E692" s="27"/>
      <c r="F692" s="28"/>
      <c r="G692" s="27"/>
      <c r="H692" s="28"/>
      <c r="I692" s="27"/>
      <c r="J692" s="28"/>
      <c r="K692" s="27"/>
      <c r="L692" s="580"/>
      <c r="M692" s="33"/>
      <c r="N692" s="33"/>
      <c r="O692" s="33"/>
      <c r="P692" s="33"/>
      <c r="Q692" s="33"/>
      <c r="R692" s="33"/>
      <c r="S692" s="33"/>
      <c r="T692" s="33"/>
      <c r="U692" s="33"/>
      <c r="V692" s="33"/>
      <c r="W692" s="33"/>
      <c r="X692" s="33"/>
      <c r="Y692" s="33"/>
      <c r="Z692" s="33"/>
      <c r="AA692" s="33"/>
      <c r="AB692" s="33"/>
      <c r="AC692" s="33"/>
      <c r="AD692" s="33"/>
      <c r="AE692" s="33"/>
    </row>
    <row r="693">
      <c r="A693" s="33"/>
      <c r="B693" s="27"/>
      <c r="C693" s="27"/>
      <c r="D693" s="28"/>
      <c r="E693" s="27"/>
      <c r="F693" s="28"/>
      <c r="G693" s="27"/>
      <c r="H693" s="28"/>
      <c r="I693" s="27"/>
      <c r="J693" s="28"/>
      <c r="K693" s="27"/>
      <c r="L693" s="580"/>
      <c r="M693" s="33"/>
      <c r="N693" s="33"/>
      <c r="O693" s="33"/>
      <c r="P693" s="33"/>
      <c r="Q693" s="33"/>
      <c r="R693" s="33"/>
      <c r="S693" s="33"/>
      <c r="T693" s="33"/>
      <c r="U693" s="33"/>
      <c r="V693" s="33"/>
      <c r="W693" s="33"/>
      <c r="X693" s="33"/>
      <c r="Y693" s="33"/>
      <c r="Z693" s="33"/>
      <c r="AA693" s="33"/>
      <c r="AB693" s="33"/>
      <c r="AC693" s="33"/>
      <c r="AD693" s="33"/>
      <c r="AE693" s="33"/>
    </row>
    <row r="694">
      <c r="A694" s="33"/>
      <c r="B694" s="27"/>
      <c r="C694" s="27"/>
      <c r="D694" s="28"/>
      <c r="E694" s="27"/>
      <c r="F694" s="28"/>
      <c r="G694" s="27"/>
      <c r="H694" s="28"/>
      <c r="I694" s="27"/>
      <c r="J694" s="28"/>
      <c r="K694" s="27"/>
      <c r="L694" s="580"/>
      <c r="M694" s="33"/>
      <c r="N694" s="33"/>
      <c r="O694" s="33"/>
      <c r="P694" s="33"/>
      <c r="Q694" s="33"/>
      <c r="R694" s="33"/>
      <c r="S694" s="33"/>
      <c r="T694" s="33"/>
      <c r="U694" s="33"/>
      <c r="V694" s="33"/>
      <c r="W694" s="33"/>
      <c r="X694" s="33"/>
      <c r="Y694" s="33"/>
      <c r="Z694" s="33"/>
      <c r="AA694" s="33"/>
      <c r="AB694" s="33"/>
      <c r="AC694" s="33"/>
      <c r="AD694" s="33"/>
      <c r="AE694" s="33"/>
    </row>
    <row r="695">
      <c r="A695" s="33"/>
      <c r="B695" s="27"/>
      <c r="C695" s="27"/>
      <c r="D695" s="28"/>
      <c r="E695" s="27"/>
      <c r="F695" s="28"/>
      <c r="G695" s="27"/>
      <c r="H695" s="28"/>
      <c r="I695" s="27"/>
      <c r="J695" s="28"/>
      <c r="K695" s="27"/>
      <c r="L695" s="580"/>
      <c r="M695" s="33"/>
      <c r="N695" s="33"/>
      <c r="O695" s="33"/>
      <c r="P695" s="33"/>
      <c r="Q695" s="33"/>
      <c r="R695" s="33"/>
      <c r="S695" s="33"/>
      <c r="T695" s="33"/>
      <c r="U695" s="33"/>
      <c r="V695" s="33"/>
      <c r="W695" s="33"/>
      <c r="X695" s="33"/>
      <c r="Y695" s="33"/>
      <c r="Z695" s="33"/>
      <c r="AA695" s="33"/>
      <c r="AB695" s="33"/>
      <c r="AC695" s="33"/>
      <c r="AD695" s="33"/>
      <c r="AE695" s="33"/>
    </row>
    <row r="696">
      <c r="A696" s="33"/>
      <c r="B696" s="27"/>
      <c r="C696" s="27"/>
      <c r="D696" s="28"/>
      <c r="E696" s="27"/>
      <c r="F696" s="28"/>
      <c r="G696" s="27"/>
      <c r="H696" s="28"/>
      <c r="I696" s="27"/>
      <c r="J696" s="28"/>
      <c r="K696" s="27"/>
      <c r="L696" s="580"/>
      <c r="M696" s="33"/>
      <c r="N696" s="33"/>
      <c r="O696" s="33"/>
      <c r="P696" s="33"/>
      <c r="Q696" s="33"/>
      <c r="R696" s="33"/>
      <c r="S696" s="33"/>
      <c r="T696" s="33"/>
      <c r="U696" s="33"/>
      <c r="V696" s="33"/>
      <c r="W696" s="33"/>
      <c r="X696" s="33"/>
      <c r="Y696" s="33"/>
      <c r="Z696" s="33"/>
      <c r="AA696" s="33"/>
      <c r="AB696" s="33"/>
      <c r="AC696" s="33"/>
      <c r="AD696" s="33"/>
      <c r="AE696" s="33"/>
    </row>
    <row r="697">
      <c r="A697" s="33"/>
      <c r="B697" s="27"/>
      <c r="C697" s="27"/>
      <c r="D697" s="28"/>
      <c r="E697" s="27"/>
      <c r="F697" s="28"/>
      <c r="G697" s="27"/>
      <c r="H697" s="28"/>
      <c r="I697" s="27"/>
      <c r="J697" s="28"/>
      <c r="K697" s="27"/>
      <c r="L697" s="580"/>
      <c r="M697" s="33"/>
      <c r="N697" s="33"/>
      <c r="O697" s="33"/>
      <c r="P697" s="33"/>
      <c r="Q697" s="33"/>
      <c r="R697" s="33"/>
      <c r="S697" s="33"/>
      <c r="T697" s="33"/>
      <c r="U697" s="33"/>
      <c r="V697" s="33"/>
      <c r="W697" s="33"/>
      <c r="X697" s="33"/>
      <c r="Y697" s="33"/>
      <c r="Z697" s="33"/>
      <c r="AA697" s="33"/>
      <c r="AB697" s="33"/>
      <c r="AC697" s="33"/>
      <c r="AD697" s="33"/>
      <c r="AE697" s="33"/>
    </row>
    <row r="698">
      <c r="A698" s="33"/>
      <c r="B698" s="27"/>
      <c r="C698" s="27"/>
      <c r="D698" s="28"/>
      <c r="E698" s="27"/>
      <c r="F698" s="28"/>
      <c r="G698" s="27"/>
      <c r="H698" s="28"/>
      <c r="I698" s="27"/>
      <c r="J698" s="28"/>
      <c r="K698" s="27"/>
      <c r="L698" s="580"/>
      <c r="M698" s="33"/>
      <c r="N698" s="33"/>
      <c r="O698" s="33"/>
      <c r="P698" s="33"/>
      <c r="Q698" s="33"/>
      <c r="R698" s="33"/>
      <c r="S698" s="33"/>
      <c r="T698" s="33"/>
      <c r="U698" s="33"/>
      <c r="V698" s="33"/>
      <c r="W698" s="33"/>
      <c r="X698" s="33"/>
      <c r="Y698" s="33"/>
      <c r="Z698" s="33"/>
      <c r="AA698" s="33"/>
      <c r="AB698" s="33"/>
      <c r="AC698" s="33"/>
      <c r="AD698" s="33"/>
      <c r="AE698" s="33"/>
    </row>
    <row r="699">
      <c r="A699" s="33"/>
      <c r="B699" s="27"/>
      <c r="C699" s="27"/>
      <c r="D699" s="28"/>
      <c r="E699" s="27"/>
      <c r="F699" s="28"/>
      <c r="G699" s="27"/>
      <c r="H699" s="28"/>
      <c r="I699" s="27"/>
      <c r="J699" s="28"/>
      <c r="K699" s="27"/>
      <c r="L699" s="580"/>
      <c r="M699" s="33"/>
      <c r="N699" s="33"/>
      <c r="O699" s="33"/>
      <c r="P699" s="33"/>
      <c r="Q699" s="33"/>
      <c r="R699" s="33"/>
      <c r="S699" s="33"/>
      <c r="T699" s="33"/>
      <c r="U699" s="33"/>
      <c r="V699" s="33"/>
      <c r="W699" s="33"/>
      <c r="X699" s="33"/>
      <c r="Y699" s="33"/>
      <c r="Z699" s="33"/>
      <c r="AA699" s="33"/>
      <c r="AB699" s="33"/>
      <c r="AC699" s="33"/>
      <c r="AD699" s="33"/>
      <c r="AE699" s="33"/>
    </row>
    <row r="700">
      <c r="A700" s="33"/>
      <c r="B700" s="27"/>
      <c r="C700" s="27"/>
      <c r="D700" s="28"/>
      <c r="E700" s="27"/>
      <c r="F700" s="28"/>
      <c r="G700" s="27"/>
      <c r="H700" s="28"/>
      <c r="I700" s="27"/>
      <c r="J700" s="28"/>
      <c r="K700" s="27"/>
      <c r="L700" s="580"/>
      <c r="M700" s="33"/>
      <c r="N700" s="33"/>
      <c r="O700" s="33"/>
      <c r="P700" s="33"/>
      <c r="Q700" s="33"/>
      <c r="R700" s="33"/>
      <c r="S700" s="33"/>
      <c r="T700" s="33"/>
      <c r="U700" s="33"/>
      <c r="V700" s="33"/>
      <c r="W700" s="33"/>
      <c r="X700" s="33"/>
      <c r="Y700" s="33"/>
      <c r="Z700" s="33"/>
      <c r="AA700" s="33"/>
      <c r="AB700" s="33"/>
      <c r="AC700" s="33"/>
      <c r="AD700" s="33"/>
      <c r="AE700" s="33"/>
    </row>
    <row r="701">
      <c r="A701" s="33"/>
      <c r="B701" s="27"/>
      <c r="C701" s="27"/>
      <c r="D701" s="28"/>
      <c r="E701" s="27"/>
      <c r="F701" s="28"/>
      <c r="G701" s="27"/>
      <c r="H701" s="28"/>
      <c r="I701" s="27"/>
      <c r="J701" s="28"/>
      <c r="K701" s="27"/>
      <c r="L701" s="580"/>
      <c r="M701" s="33"/>
      <c r="N701" s="33"/>
      <c r="O701" s="33"/>
      <c r="P701" s="33"/>
      <c r="Q701" s="33"/>
      <c r="R701" s="33"/>
      <c r="S701" s="33"/>
      <c r="T701" s="33"/>
      <c r="U701" s="33"/>
      <c r="V701" s="33"/>
      <c r="W701" s="33"/>
      <c r="X701" s="33"/>
      <c r="Y701" s="33"/>
      <c r="Z701" s="33"/>
      <c r="AA701" s="33"/>
      <c r="AB701" s="33"/>
      <c r="AC701" s="33"/>
      <c r="AD701" s="33"/>
      <c r="AE701" s="33"/>
    </row>
    <row r="702">
      <c r="A702" s="33"/>
      <c r="B702" s="27"/>
      <c r="C702" s="27"/>
      <c r="D702" s="28"/>
      <c r="E702" s="27"/>
      <c r="F702" s="28"/>
      <c r="G702" s="27"/>
      <c r="H702" s="28"/>
      <c r="I702" s="27"/>
      <c r="J702" s="28"/>
      <c r="K702" s="27"/>
      <c r="L702" s="580"/>
      <c r="M702" s="33"/>
      <c r="N702" s="33"/>
      <c r="O702" s="33"/>
      <c r="P702" s="33"/>
      <c r="Q702" s="33"/>
      <c r="R702" s="33"/>
      <c r="S702" s="33"/>
      <c r="T702" s="33"/>
      <c r="U702" s="33"/>
      <c r="V702" s="33"/>
      <c r="W702" s="33"/>
      <c r="X702" s="33"/>
      <c r="Y702" s="33"/>
      <c r="Z702" s="33"/>
      <c r="AA702" s="33"/>
      <c r="AB702" s="33"/>
      <c r="AC702" s="33"/>
      <c r="AD702" s="33"/>
      <c r="AE702" s="33"/>
    </row>
    <row r="703">
      <c r="A703" s="33"/>
      <c r="B703" s="27"/>
      <c r="C703" s="27"/>
      <c r="D703" s="28"/>
      <c r="E703" s="27"/>
      <c r="F703" s="28"/>
      <c r="G703" s="27"/>
      <c r="H703" s="28"/>
      <c r="I703" s="27"/>
      <c r="J703" s="28"/>
      <c r="K703" s="27"/>
      <c r="L703" s="580"/>
      <c r="M703" s="33"/>
      <c r="N703" s="33"/>
      <c r="O703" s="33"/>
      <c r="P703" s="33"/>
      <c r="Q703" s="33"/>
      <c r="R703" s="33"/>
      <c r="S703" s="33"/>
      <c r="T703" s="33"/>
      <c r="U703" s="33"/>
      <c r="V703" s="33"/>
      <c r="W703" s="33"/>
      <c r="X703" s="33"/>
      <c r="Y703" s="33"/>
      <c r="Z703" s="33"/>
      <c r="AA703" s="33"/>
      <c r="AB703" s="33"/>
      <c r="AC703" s="33"/>
      <c r="AD703" s="33"/>
      <c r="AE703" s="33"/>
    </row>
    <row r="704">
      <c r="A704" s="33"/>
      <c r="B704" s="27"/>
      <c r="C704" s="27"/>
      <c r="D704" s="28"/>
      <c r="E704" s="27"/>
      <c r="F704" s="28"/>
      <c r="G704" s="27"/>
      <c r="H704" s="28"/>
      <c r="I704" s="27"/>
      <c r="J704" s="28"/>
      <c r="K704" s="27"/>
      <c r="L704" s="580"/>
      <c r="M704" s="33"/>
      <c r="N704" s="33"/>
      <c r="O704" s="33"/>
      <c r="P704" s="33"/>
      <c r="Q704" s="33"/>
      <c r="R704" s="33"/>
      <c r="S704" s="33"/>
      <c r="T704" s="33"/>
      <c r="U704" s="33"/>
      <c r="V704" s="33"/>
      <c r="W704" s="33"/>
      <c r="X704" s="33"/>
      <c r="Y704" s="33"/>
      <c r="Z704" s="33"/>
      <c r="AA704" s="33"/>
      <c r="AB704" s="33"/>
      <c r="AC704" s="33"/>
      <c r="AD704" s="33"/>
      <c r="AE704" s="33"/>
    </row>
    <row r="705">
      <c r="A705" s="33"/>
      <c r="B705" s="27"/>
      <c r="C705" s="27"/>
      <c r="D705" s="28"/>
      <c r="E705" s="27"/>
      <c r="F705" s="28"/>
      <c r="G705" s="27"/>
      <c r="H705" s="28"/>
      <c r="I705" s="27"/>
      <c r="J705" s="28"/>
      <c r="K705" s="27"/>
      <c r="L705" s="580"/>
      <c r="M705" s="33"/>
      <c r="N705" s="33"/>
      <c r="O705" s="33"/>
      <c r="P705" s="33"/>
      <c r="Q705" s="33"/>
      <c r="R705" s="33"/>
      <c r="S705" s="33"/>
      <c r="T705" s="33"/>
      <c r="U705" s="33"/>
      <c r="V705" s="33"/>
      <c r="W705" s="33"/>
      <c r="X705" s="33"/>
      <c r="Y705" s="33"/>
      <c r="Z705" s="33"/>
      <c r="AA705" s="33"/>
      <c r="AB705" s="33"/>
      <c r="AC705" s="33"/>
      <c r="AD705" s="33"/>
      <c r="AE705" s="33"/>
    </row>
    <row r="706">
      <c r="A706" s="33"/>
      <c r="B706" s="27"/>
      <c r="C706" s="27"/>
      <c r="D706" s="28"/>
      <c r="E706" s="27"/>
      <c r="F706" s="28"/>
      <c r="G706" s="27"/>
      <c r="H706" s="28"/>
      <c r="I706" s="27"/>
      <c r="J706" s="28"/>
      <c r="K706" s="27"/>
      <c r="L706" s="580"/>
      <c r="M706" s="33"/>
      <c r="N706" s="33"/>
      <c r="O706" s="33"/>
      <c r="P706" s="33"/>
      <c r="Q706" s="33"/>
      <c r="R706" s="33"/>
      <c r="S706" s="33"/>
      <c r="T706" s="33"/>
      <c r="U706" s="33"/>
      <c r="V706" s="33"/>
      <c r="W706" s="33"/>
      <c r="X706" s="33"/>
      <c r="Y706" s="33"/>
      <c r="Z706" s="33"/>
      <c r="AA706" s="33"/>
      <c r="AB706" s="33"/>
      <c r="AC706" s="33"/>
      <c r="AD706" s="33"/>
      <c r="AE706" s="33"/>
    </row>
    <row r="707">
      <c r="A707" s="33"/>
      <c r="B707" s="27"/>
      <c r="C707" s="27"/>
      <c r="D707" s="28"/>
      <c r="E707" s="27"/>
      <c r="F707" s="28"/>
      <c r="G707" s="27"/>
      <c r="H707" s="28"/>
      <c r="I707" s="27"/>
      <c r="J707" s="28"/>
      <c r="K707" s="27"/>
      <c r="L707" s="580"/>
      <c r="M707" s="33"/>
      <c r="N707" s="33"/>
      <c r="O707" s="33"/>
      <c r="P707" s="33"/>
      <c r="Q707" s="33"/>
      <c r="R707" s="33"/>
      <c r="S707" s="33"/>
      <c r="T707" s="33"/>
      <c r="U707" s="33"/>
      <c r="V707" s="33"/>
      <c r="W707" s="33"/>
      <c r="X707" s="33"/>
      <c r="Y707" s="33"/>
      <c r="Z707" s="33"/>
      <c r="AA707" s="33"/>
      <c r="AB707" s="33"/>
      <c r="AC707" s="33"/>
      <c r="AD707" s="33"/>
      <c r="AE707" s="33"/>
    </row>
    <row r="708">
      <c r="A708" s="33"/>
      <c r="B708" s="27"/>
      <c r="C708" s="27"/>
      <c r="D708" s="28"/>
      <c r="E708" s="27"/>
      <c r="F708" s="28"/>
      <c r="G708" s="27"/>
      <c r="H708" s="28"/>
      <c r="I708" s="27"/>
      <c r="J708" s="28"/>
      <c r="K708" s="27"/>
      <c r="L708" s="580"/>
      <c r="M708" s="33"/>
      <c r="N708" s="33"/>
      <c r="O708" s="33"/>
      <c r="P708" s="33"/>
      <c r="Q708" s="33"/>
      <c r="R708" s="33"/>
      <c r="S708" s="33"/>
      <c r="T708" s="33"/>
      <c r="U708" s="33"/>
      <c r="V708" s="33"/>
      <c r="W708" s="33"/>
      <c r="X708" s="33"/>
      <c r="Y708" s="33"/>
      <c r="Z708" s="33"/>
      <c r="AA708" s="33"/>
      <c r="AB708" s="33"/>
      <c r="AC708" s="33"/>
      <c r="AD708" s="33"/>
      <c r="AE708" s="33"/>
    </row>
    <row r="709">
      <c r="A709" s="33"/>
      <c r="B709" s="27"/>
      <c r="C709" s="27"/>
      <c r="D709" s="28"/>
      <c r="E709" s="27"/>
      <c r="F709" s="28"/>
      <c r="G709" s="27"/>
      <c r="H709" s="28"/>
      <c r="I709" s="27"/>
      <c r="J709" s="28"/>
      <c r="K709" s="27"/>
      <c r="L709" s="580"/>
      <c r="M709" s="33"/>
      <c r="N709" s="33"/>
      <c r="O709" s="33"/>
      <c r="P709" s="33"/>
      <c r="Q709" s="33"/>
      <c r="R709" s="33"/>
      <c r="S709" s="33"/>
      <c r="T709" s="33"/>
      <c r="U709" s="33"/>
      <c r="V709" s="33"/>
      <c r="W709" s="33"/>
      <c r="X709" s="33"/>
      <c r="Y709" s="33"/>
      <c r="Z709" s="33"/>
      <c r="AA709" s="33"/>
      <c r="AB709" s="33"/>
      <c r="AC709" s="33"/>
      <c r="AD709" s="33"/>
      <c r="AE709" s="33"/>
    </row>
    <row r="710">
      <c r="A710" s="33"/>
      <c r="B710" s="27"/>
      <c r="C710" s="27"/>
      <c r="D710" s="28"/>
      <c r="E710" s="27"/>
      <c r="F710" s="28"/>
      <c r="G710" s="27"/>
      <c r="H710" s="28"/>
      <c r="I710" s="27"/>
      <c r="J710" s="28"/>
      <c r="K710" s="27"/>
      <c r="L710" s="580"/>
      <c r="M710" s="33"/>
      <c r="N710" s="33"/>
      <c r="O710" s="33"/>
      <c r="P710" s="33"/>
      <c r="Q710" s="33"/>
      <c r="R710" s="33"/>
      <c r="S710" s="33"/>
      <c r="T710" s="33"/>
      <c r="U710" s="33"/>
      <c r="V710" s="33"/>
      <c r="W710" s="33"/>
      <c r="X710" s="33"/>
      <c r="Y710" s="33"/>
      <c r="Z710" s="33"/>
      <c r="AA710" s="33"/>
      <c r="AB710" s="33"/>
      <c r="AC710" s="33"/>
      <c r="AD710" s="33"/>
      <c r="AE710" s="33"/>
    </row>
    <row r="711">
      <c r="A711" s="33"/>
      <c r="B711" s="27"/>
      <c r="C711" s="27"/>
      <c r="D711" s="28"/>
      <c r="E711" s="27"/>
      <c r="F711" s="28"/>
      <c r="G711" s="27"/>
      <c r="H711" s="28"/>
      <c r="I711" s="27"/>
      <c r="J711" s="28"/>
      <c r="K711" s="27"/>
      <c r="L711" s="580"/>
      <c r="M711" s="33"/>
      <c r="N711" s="33"/>
      <c r="O711" s="33"/>
      <c r="P711" s="33"/>
      <c r="Q711" s="33"/>
      <c r="R711" s="33"/>
      <c r="S711" s="33"/>
      <c r="T711" s="33"/>
      <c r="U711" s="33"/>
      <c r="V711" s="33"/>
      <c r="W711" s="33"/>
      <c r="X711" s="33"/>
      <c r="Y711" s="33"/>
      <c r="Z711" s="33"/>
      <c r="AA711" s="33"/>
      <c r="AB711" s="33"/>
      <c r="AC711" s="33"/>
      <c r="AD711" s="33"/>
      <c r="AE711" s="33"/>
    </row>
    <row r="712">
      <c r="A712" s="33"/>
      <c r="B712" s="27"/>
      <c r="C712" s="27"/>
      <c r="D712" s="28"/>
      <c r="E712" s="27"/>
      <c r="F712" s="28"/>
      <c r="G712" s="27"/>
      <c r="H712" s="28"/>
      <c r="I712" s="27"/>
      <c r="J712" s="28"/>
      <c r="K712" s="27"/>
      <c r="L712" s="580"/>
      <c r="M712" s="33"/>
      <c r="N712" s="33"/>
      <c r="O712" s="33"/>
      <c r="P712" s="33"/>
      <c r="Q712" s="33"/>
      <c r="R712" s="33"/>
      <c r="S712" s="33"/>
      <c r="T712" s="33"/>
      <c r="U712" s="33"/>
      <c r="V712" s="33"/>
      <c r="W712" s="33"/>
      <c r="X712" s="33"/>
      <c r="Y712" s="33"/>
      <c r="Z712" s="33"/>
      <c r="AA712" s="33"/>
      <c r="AB712" s="33"/>
      <c r="AC712" s="33"/>
      <c r="AD712" s="33"/>
      <c r="AE712" s="33"/>
    </row>
    <row r="713">
      <c r="A713" s="33"/>
      <c r="B713" s="27"/>
      <c r="C713" s="27"/>
      <c r="D713" s="28"/>
      <c r="E713" s="27"/>
      <c r="F713" s="28"/>
      <c r="G713" s="27"/>
      <c r="H713" s="28"/>
      <c r="I713" s="27"/>
      <c r="J713" s="28"/>
      <c r="K713" s="27"/>
      <c r="L713" s="580"/>
      <c r="M713" s="33"/>
      <c r="N713" s="33"/>
      <c r="O713" s="33"/>
      <c r="P713" s="33"/>
      <c r="Q713" s="33"/>
      <c r="R713" s="33"/>
      <c r="S713" s="33"/>
      <c r="T713" s="33"/>
      <c r="U713" s="33"/>
      <c r="V713" s="33"/>
      <c r="W713" s="33"/>
      <c r="X713" s="33"/>
      <c r="Y713" s="33"/>
      <c r="Z713" s="33"/>
      <c r="AA713" s="33"/>
      <c r="AB713" s="33"/>
      <c r="AC713" s="33"/>
      <c r="AD713" s="33"/>
      <c r="AE713" s="33"/>
    </row>
    <row r="714">
      <c r="A714" s="33"/>
      <c r="B714" s="27"/>
      <c r="C714" s="27"/>
      <c r="D714" s="28"/>
      <c r="E714" s="27"/>
      <c r="F714" s="28"/>
      <c r="G714" s="27"/>
      <c r="H714" s="28"/>
      <c r="I714" s="27"/>
      <c r="J714" s="28"/>
      <c r="K714" s="27"/>
      <c r="L714" s="580"/>
      <c r="M714" s="33"/>
      <c r="N714" s="33"/>
      <c r="O714" s="33"/>
      <c r="P714" s="33"/>
      <c r="Q714" s="33"/>
      <c r="R714" s="33"/>
      <c r="S714" s="33"/>
      <c r="T714" s="33"/>
      <c r="U714" s="33"/>
      <c r="V714" s="33"/>
      <c r="W714" s="33"/>
      <c r="X714" s="33"/>
      <c r="Y714" s="33"/>
      <c r="Z714" s="33"/>
      <c r="AA714" s="33"/>
      <c r="AB714" s="33"/>
      <c r="AC714" s="33"/>
      <c r="AD714" s="33"/>
      <c r="AE714" s="33"/>
    </row>
    <row r="715">
      <c r="A715" s="33"/>
      <c r="B715" s="27"/>
      <c r="C715" s="27"/>
      <c r="D715" s="28"/>
      <c r="E715" s="27"/>
      <c r="F715" s="28"/>
      <c r="G715" s="27"/>
      <c r="H715" s="28"/>
      <c r="I715" s="27"/>
      <c r="J715" s="28"/>
      <c r="K715" s="27"/>
      <c r="L715" s="580"/>
      <c r="M715" s="33"/>
      <c r="N715" s="33"/>
      <c r="O715" s="33"/>
      <c r="P715" s="33"/>
      <c r="Q715" s="33"/>
      <c r="R715" s="33"/>
      <c r="S715" s="33"/>
      <c r="T715" s="33"/>
      <c r="U715" s="33"/>
      <c r="V715" s="33"/>
      <c r="W715" s="33"/>
      <c r="X715" s="33"/>
      <c r="Y715" s="33"/>
      <c r="Z715" s="33"/>
      <c r="AA715" s="33"/>
      <c r="AB715" s="33"/>
      <c r="AC715" s="33"/>
      <c r="AD715" s="33"/>
      <c r="AE715" s="33"/>
    </row>
    <row r="716">
      <c r="A716" s="33"/>
      <c r="B716" s="27"/>
      <c r="C716" s="27"/>
      <c r="D716" s="28"/>
      <c r="E716" s="27"/>
      <c r="F716" s="28"/>
      <c r="G716" s="27"/>
      <c r="H716" s="28"/>
      <c r="I716" s="27"/>
      <c r="J716" s="28"/>
      <c r="K716" s="27"/>
      <c r="L716" s="580"/>
      <c r="M716" s="33"/>
      <c r="N716" s="33"/>
      <c r="O716" s="33"/>
      <c r="P716" s="33"/>
      <c r="Q716" s="33"/>
      <c r="R716" s="33"/>
      <c r="S716" s="33"/>
      <c r="T716" s="33"/>
      <c r="U716" s="33"/>
      <c r="V716" s="33"/>
      <c r="W716" s="33"/>
      <c r="X716" s="33"/>
      <c r="Y716" s="33"/>
      <c r="Z716" s="33"/>
      <c r="AA716" s="33"/>
      <c r="AB716" s="33"/>
      <c r="AC716" s="33"/>
      <c r="AD716" s="33"/>
      <c r="AE716" s="33"/>
    </row>
    <row r="717">
      <c r="A717" s="33"/>
      <c r="B717" s="27"/>
      <c r="C717" s="27"/>
      <c r="D717" s="28"/>
      <c r="E717" s="27"/>
      <c r="F717" s="28"/>
      <c r="G717" s="27"/>
      <c r="H717" s="28"/>
      <c r="I717" s="27"/>
      <c r="J717" s="28"/>
      <c r="K717" s="27"/>
      <c r="L717" s="580"/>
      <c r="M717" s="33"/>
      <c r="N717" s="33"/>
      <c r="O717" s="33"/>
      <c r="P717" s="33"/>
      <c r="Q717" s="33"/>
      <c r="R717" s="33"/>
      <c r="S717" s="33"/>
      <c r="T717" s="33"/>
      <c r="U717" s="33"/>
      <c r="V717" s="33"/>
      <c r="W717" s="33"/>
      <c r="X717" s="33"/>
      <c r="Y717" s="33"/>
      <c r="Z717" s="33"/>
      <c r="AA717" s="33"/>
      <c r="AB717" s="33"/>
      <c r="AC717" s="33"/>
      <c r="AD717" s="33"/>
      <c r="AE717" s="33"/>
    </row>
    <row r="718">
      <c r="A718" s="33"/>
      <c r="B718" s="27"/>
      <c r="C718" s="27"/>
      <c r="D718" s="28"/>
      <c r="E718" s="27"/>
      <c r="F718" s="28"/>
      <c r="G718" s="27"/>
      <c r="H718" s="28"/>
      <c r="I718" s="27"/>
      <c r="J718" s="28"/>
      <c r="K718" s="27"/>
      <c r="L718" s="580"/>
      <c r="M718" s="33"/>
      <c r="N718" s="33"/>
      <c r="O718" s="33"/>
      <c r="P718" s="33"/>
      <c r="Q718" s="33"/>
      <c r="R718" s="33"/>
      <c r="S718" s="33"/>
      <c r="T718" s="33"/>
      <c r="U718" s="33"/>
      <c r="V718" s="33"/>
      <c r="W718" s="33"/>
      <c r="X718" s="33"/>
      <c r="Y718" s="33"/>
      <c r="Z718" s="33"/>
      <c r="AA718" s="33"/>
      <c r="AB718" s="33"/>
      <c r="AC718" s="33"/>
      <c r="AD718" s="33"/>
      <c r="AE718" s="33"/>
    </row>
    <row r="719">
      <c r="A719" s="33"/>
      <c r="B719" s="27"/>
      <c r="C719" s="27"/>
      <c r="D719" s="28"/>
      <c r="E719" s="27"/>
      <c r="F719" s="28"/>
      <c r="G719" s="27"/>
      <c r="H719" s="28"/>
      <c r="I719" s="27"/>
      <c r="J719" s="28"/>
      <c r="K719" s="27"/>
      <c r="L719" s="580"/>
      <c r="M719" s="33"/>
      <c r="N719" s="33"/>
      <c r="O719" s="33"/>
      <c r="P719" s="33"/>
      <c r="Q719" s="33"/>
      <c r="R719" s="33"/>
      <c r="S719" s="33"/>
      <c r="T719" s="33"/>
      <c r="U719" s="33"/>
      <c r="V719" s="33"/>
      <c r="W719" s="33"/>
      <c r="X719" s="33"/>
      <c r="Y719" s="33"/>
      <c r="Z719" s="33"/>
      <c r="AA719" s="33"/>
      <c r="AB719" s="33"/>
      <c r="AC719" s="33"/>
      <c r="AD719" s="33"/>
      <c r="AE719" s="33"/>
    </row>
    <row r="720">
      <c r="A720" s="33"/>
      <c r="B720" s="27"/>
      <c r="C720" s="27"/>
      <c r="D720" s="28"/>
      <c r="E720" s="27"/>
      <c r="F720" s="28"/>
      <c r="G720" s="27"/>
      <c r="H720" s="28"/>
      <c r="I720" s="27"/>
      <c r="J720" s="28"/>
      <c r="K720" s="27"/>
      <c r="L720" s="580"/>
      <c r="M720" s="33"/>
      <c r="N720" s="33"/>
      <c r="O720" s="33"/>
      <c r="P720" s="33"/>
      <c r="Q720" s="33"/>
      <c r="R720" s="33"/>
      <c r="S720" s="33"/>
      <c r="T720" s="33"/>
      <c r="U720" s="33"/>
      <c r="V720" s="33"/>
      <c r="W720" s="33"/>
      <c r="X720" s="33"/>
      <c r="Y720" s="33"/>
      <c r="Z720" s="33"/>
      <c r="AA720" s="33"/>
      <c r="AB720" s="33"/>
      <c r="AC720" s="33"/>
      <c r="AD720" s="33"/>
      <c r="AE720" s="33"/>
    </row>
    <row r="721">
      <c r="A721" s="33"/>
      <c r="B721" s="27"/>
      <c r="C721" s="27"/>
      <c r="D721" s="28"/>
      <c r="E721" s="27"/>
      <c r="F721" s="28"/>
      <c r="G721" s="27"/>
      <c r="H721" s="28"/>
      <c r="I721" s="27"/>
      <c r="J721" s="28"/>
      <c r="K721" s="27"/>
      <c r="L721" s="580"/>
      <c r="M721" s="33"/>
      <c r="N721" s="33"/>
      <c r="O721" s="33"/>
      <c r="P721" s="33"/>
      <c r="Q721" s="33"/>
      <c r="R721" s="33"/>
      <c r="S721" s="33"/>
      <c r="T721" s="33"/>
      <c r="U721" s="33"/>
      <c r="V721" s="33"/>
      <c r="W721" s="33"/>
      <c r="X721" s="33"/>
      <c r="Y721" s="33"/>
      <c r="Z721" s="33"/>
      <c r="AA721" s="33"/>
      <c r="AB721" s="33"/>
      <c r="AC721" s="33"/>
      <c r="AD721" s="33"/>
      <c r="AE721" s="33"/>
    </row>
    <row r="722">
      <c r="A722" s="33"/>
      <c r="B722" s="27"/>
      <c r="C722" s="27"/>
      <c r="D722" s="28"/>
      <c r="E722" s="27"/>
      <c r="F722" s="28"/>
      <c r="G722" s="27"/>
      <c r="H722" s="28"/>
      <c r="I722" s="27"/>
      <c r="J722" s="28"/>
      <c r="K722" s="27"/>
      <c r="L722" s="580"/>
      <c r="M722" s="33"/>
      <c r="N722" s="33"/>
      <c r="O722" s="33"/>
      <c r="P722" s="33"/>
      <c r="Q722" s="33"/>
      <c r="R722" s="33"/>
      <c r="S722" s="33"/>
      <c r="T722" s="33"/>
      <c r="U722" s="33"/>
      <c r="V722" s="33"/>
      <c r="W722" s="33"/>
      <c r="X722" s="33"/>
      <c r="Y722" s="33"/>
      <c r="Z722" s="33"/>
      <c r="AA722" s="33"/>
      <c r="AB722" s="33"/>
      <c r="AC722" s="33"/>
      <c r="AD722" s="33"/>
      <c r="AE722" s="33"/>
    </row>
    <row r="723">
      <c r="A723" s="33"/>
      <c r="B723" s="27"/>
      <c r="C723" s="27"/>
      <c r="D723" s="28"/>
      <c r="E723" s="27"/>
      <c r="F723" s="28"/>
      <c r="G723" s="27"/>
      <c r="H723" s="28"/>
      <c r="I723" s="27"/>
      <c r="J723" s="28"/>
      <c r="K723" s="27"/>
      <c r="L723" s="580"/>
      <c r="M723" s="33"/>
      <c r="N723" s="33"/>
      <c r="O723" s="33"/>
      <c r="P723" s="33"/>
      <c r="Q723" s="33"/>
      <c r="R723" s="33"/>
      <c r="S723" s="33"/>
      <c r="T723" s="33"/>
      <c r="U723" s="33"/>
      <c r="V723" s="33"/>
      <c r="W723" s="33"/>
      <c r="X723" s="33"/>
      <c r="Y723" s="33"/>
      <c r="Z723" s="33"/>
      <c r="AA723" s="33"/>
      <c r="AB723" s="33"/>
      <c r="AC723" s="33"/>
      <c r="AD723" s="33"/>
      <c r="AE723" s="33"/>
    </row>
    <row r="724">
      <c r="A724" s="33"/>
      <c r="B724" s="27"/>
      <c r="C724" s="27"/>
      <c r="D724" s="28"/>
      <c r="E724" s="27"/>
      <c r="F724" s="28"/>
      <c r="G724" s="27"/>
      <c r="H724" s="28"/>
      <c r="I724" s="27"/>
      <c r="J724" s="28"/>
      <c r="K724" s="27"/>
      <c r="L724" s="580"/>
      <c r="M724" s="33"/>
      <c r="N724" s="33"/>
      <c r="O724" s="33"/>
      <c r="P724" s="33"/>
      <c r="Q724" s="33"/>
      <c r="R724" s="33"/>
      <c r="S724" s="33"/>
      <c r="T724" s="33"/>
      <c r="U724" s="33"/>
      <c r="V724" s="33"/>
      <c r="W724" s="33"/>
      <c r="X724" s="33"/>
      <c r="Y724" s="33"/>
      <c r="Z724" s="33"/>
      <c r="AA724" s="33"/>
      <c r="AB724" s="33"/>
      <c r="AC724" s="33"/>
      <c r="AD724" s="33"/>
      <c r="AE724" s="33"/>
    </row>
    <row r="725">
      <c r="A725" s="33"/>
      <c r="B725" s="27"/>
      <c r="C725" s="27"/>
      <c r="D725" s="28"/>
      <c r="E725" s="27"/>
      <c r="F725" s="28"/>
      <c r="G725" s="27"/>
      <c r="H725" s="28"/>
      <c r="I725" s="27"/>
      <c r="J725" s="28"/>
      <c r="K725" s="27"/>
      <c r="L725" s="580"/>
      <c r="M725" s="33"/>
      <c r="N725" s="33"/>
      <c r="O725" s="33"/>
      <c r="P725" s="33"/>
      <c r="Q725" s="33"/>
      <c r="R725" s="33"/>
      <c r="S725" s="33"/>
      <c r="T725" s="33"/>
      <c r="U725" s="33"/>
      <c r="V725" s="33"/>
      <c r="W725" s="33"/>
      <c r="X725" s="33"/>
      <c r="Y725" s="33"/>
      <c r="Z725" s="33"/>
      <c r="AA725" s="33"/>
      <c r="AB725" s="33"/>
      <c r="AC725" s="33"/>
      <c r="AD725" s="33"/>
      <c r="AE725" s="33"/>
    </row>
    <row r="726">
      <c r="A726" s="33"/>
      <c r="B726" s="27"/>
      <c r="C726" s="27"/>
      <c r="D726" s="28"/>
      <c r="E726" s="27"/>
      <c r="F726" s="28"/>
      <c r="G726" s="27"/>
      <c r="H726" s="28"/>
      <c r="I726" s="27"/>
      <c r="J726" s="28"/>
      <c r="K726" s="27"/>
      <c r="L726" s="580"/>
      <c r="M726" s="33"/>
      <c r="N726" s="33"/>
      <c r="O726" s="33"/>
      <c r="P726" s="33"/>
      <c r="Q726" s="33"/>
      <c r="R726" s="33"/>
      <c r="S726" s="33"/>
      <c r="T726" s="33"/>
      <c r="U726" s="33"/>
      <c r="V726" s="33"/>
      <c r="W726" s="33"/>
      <c r="X726" s="33"/>
      <c r="Y726" s="33"/>
      <c r="Z726" s="33"/>
      <c r="AA726" s="33"/>
      <c r="AB726" s="33"/>
      <c r="AC726" s="33"/>
      <c r="AD726" s="33"/>
      <c r="AE726" s="33"/>
    </row>
    <row r="727">
      <c r="A727" s="33"/>
      <c r="B727" s="27"/>
      <c r="C727" s="27"/>
      <c r="D727" s="28"/>
      <c r="E727" s="27"/>
      <c r="F727" s="28"/>
      <c r="G727" s="27"/>
      <c r="H727" s="28"/>
      <c r="I727" s="27"/>
      <c r="J727" s="28"/>
      <c r="K727" s="27"/>
      <c r="L727" s="580"/>
      <c r="M727" s="33"/>
      <c r="N727" s="33"/>
      <c r="O727" s="33"/>
      <c r="P727" s="33"/>
      <c r="Q727" s="33"/>
      <c r="R727" s="33"/>
      <c r="S727" s="33"/>
      <c r="T727" s="33"/>
      <c r="U727" s="33"/>
      <c r="V727" s="33"/>
      <c r="W727" s="33"/>
      <c r="X727" s="33"/>
      <c r="Y727" s="33"/>
      <c r="Z727" s="33"/>
      <c r="AA727" s="33"/>
      <c r="AB727" s="33"/>
      <c r="AC727" s="33"/>
      <c r="AD727" s="33"/>
      <c r="AE727" s="33"/>
    </row>
    <row r="728">
      <c r="A728" s="33"/>
      <c r="B728" s="27"/>
      <c r="C728" s="27"/>
      <c r="D728" s="28"/>
      <c r="E728" s="27"/>
      <c r="F728" s="28"/>
      <c r="G728" s="27"/>
      <c r="H728" s="28"/>
      <c r="I728" s="27"/>
      <c r="J728" s="28"/>
      <c r="K728" s="27"/>
      <c r="L728" s="580"/>
      <c r="M728" s="33"/>
      <c r="N728" s="33"/>
      <c r="O728" s="33"/>
      <c r="P728" s="33"/>
      <c r="Q728" s="33"/>
      <c r="R728" s="33"/>
      <c r="S728" s="33"/>
      <c r="T728" s="33"/>
      <c r="U728" s="33"/>
      <c r="V728" s="33"/>
      <c r="W728" s="33"/>
      <c r="X728" s="33"/>
      <c r="Y728" s="33"/>
      <c r="Z728" s="33"/>
      <c r="AA728" s="33"/>
      <c r="AB728" s="33"/>
      <c r="AC728" s="33"/>
      <c r="AD728" s="33"/>
      <c r="AE728" s="33"/>
    </row>
    <row r="729">
      <c r="A729" s="33"/>
      <c r="B729" s="27"/>
      <c r="C729" s="27"/>
      <c r="D729" s="28"/>
      <c r="E729" s="27"/>
      <c r="F729" s="28"/>
      <c r="G729" s="27"/>
      <c r="H729" s="28"/>
      <c r="I729" s="27"/>
      <c r="J729" s="28"/>
      <c r="K729" s="27"/>
      <c r="L729" s="580"/>
      <c r="M729" s="33"/>
      <c r="N729" s="33"/>
      <c r="O729" s="33"/>
      <c r="P729" s="33"/>
      <c r="Q729" s="33"/>
      <c r="R729" s="33"/>
      <c r="S729" s="33"/>
      <c r="T729" s="33"/>
      <c r="U729" s="33"/>
      <c r="V729" s="33"/>
      <c r="W729" s="33"/>
      <c r="X729" s="33"/>
      <c r="Y729" s="33"/>
      <c r="Z729" s="33"/>
      <c r="AA729" s="33"/>
      <c r="AB729" s="33"/>
      <c r="AC729" s="33"/>
      <c r="AD729" s="33"/>
      <c r="AE729" s="33"/>
    </row>
    <row r="730">
      <c r="A730" s="33"/>
      <c r="B730" s="27"/>
      <c r="C730" s="27"/>
      <c r="D730" s="28"/>
      <c r="E730" s="27"/>
      <c r="F730" s="28"/>
      <c r="G730" s="27"/>
      <c r="H730" s="28"/>
      <c r="I730" s="27"/>
      <c r="J730" s="28"/>
      <c r="K730" s="27"/>
      <c r="L730" s="580"/>
      <c r="M730" s="33"/>
      <c r="N730" s="33"/>
      <c r="O730" s="33"/>
      <c r="P730" s="33"/>
      <c r="Q730" s="33"/>
      <c r="R730" s="33"/>
      <c r="S730" s="33"/>
      <c r="T730" s="33"/>
      <c r="U730" s="33"/>
      <c r="V730" s="33"/>
      <c r="W730" s="33"/>
      <c r="X730" s="33"/>
      <c r="Y730" s="33"/>
      <c r="Z730" s="33"/>
      <c r="AA730" s="33"/>
      <c r="AB730" s="33"/>
      <c r="AC730" s="33"/>
      <c r="AD730" s="33"/>
      <c r="AE730" s="33"/>
    </row>
    <row r="731">
      <c r="A731" s="33"/>
      <c r="B731" s="27"/>
      <c r="C731" s="27"/>
      <c r="D731" s="28"/>
      <c r="E731" s="27"/>
      <c r="F731" s="28"/>
      <c r="G731" s="27"/>
      <c r="H731" s="28"/>
      <c r="I731" s="27"/>
      <c r="J731" s="28"/>
      <c r="K731" s="27"/>
      <c r="L731" s="580"/>
      <c r="M731" s="33"/>
      <c r="N731" s="33"/>
      <c r="O731" s="33"/>
      <c r="P731" s="33"/>
      <c r="Q731" s="33"/>
      <c r="R731" s="33"/>
      <c r="S731" s="33"/>
      <c r="T731" s="33"/>
      <c r="U731" s="33"/>
      <c r="V731" s="33"/>
      <c r="W731" s="33"/>
      <c r="X731" s="33"/>
      <c r="Y731" s="33"/>
      <c r="Z731" s="33"/>
      <c r="AA731" s="33"/>
      <c r="AB731" s="33"/>
      <c r="AC731" s="33"/>
      <c r="AD731" s="33"/>
      <c r="AE731" s="33"/>
    </row>
    <row r="732">
      <c r="A732" s="33"/>
      <c r="B732" s="27"/>
      <c r="C732" s="27"/>
      <c r="D732" s="28"/>
      <c r="E732" s="27"/>
      <c r="F732" s="28"/>
      <c r="G732" s="27"/>
      <c r="H732" s="28"/>
      <c r="I732" s="27"/>
      <c r="J732" s="28"/>
      <c r="K732" s="27"/>
      <c r="L732" s="580"/>
      <c r="M732" s="33"/>
      <c r="N732" s="33"/>
      <c r="O732" s="33"/>
      <c r="P732" s="33"/>
      <c r="Q732" s="33"/>
      <c r="R732" s="33"/>
      <c r="S732" s="33"/>
      <c r="T732" s="33"/>
      <c r="U732" s="33"/>
      <c r="V732" s="33"/>
      <c r="W732" s="33"/>
      <c r="X732" s="33"/>
      <c r="Y732" s="33"/>
      <c r="Z732" s="33"/>
      <c r="AA732" s="33"/>
      <c r="AB732" s="33"/>
      <c r="AC732" s="33"/>
      <c r="AD732" s="33"/>
      <c r="AE732" s="33"/>
    </row>
    <row r="733">
      <c r="A733" s="33"/>
      <c r="B733" s="27"/>
      <c r="C733" s="27"/>
      <c r="D733" s="28"/>
      <c r="E733" s="27"/>
      <c r="F733" s="28"/>
      <c r="G733" s="27"/>
      <c r="H733" s="28"/>
      <c r="I733" s="27"/>
      <c r="J733" s="28"/>
      <c r="K733" s="27"/>
      <c r="L733" s="580"/>
      <c r="M733" s="33"/>
      <c r="N733" s="33"/>
      <c r="O733" s="33"/>
      <c r="P733" s="33"/>
      <c r="Q733" s="33"/>
      <c r="R733" s="33"/>
      <c r="S733" s="33"/>
      <c r="T733" s="33"/>
      <c r="U733" s="33"/>
      <c r="V733" s="33"/>
      <c r="W733" s="33"/>
      <c r="X733" s="33"/>
      <c r="Y733" s="33"/>
      <c r="Z733" s="33"/>
      <c r="AA733" s="33"/>
      <c r="AB733" s="33"/>
      <c r="AC733" s="33"/>
      <c r="AD733" s="33"/>
      <c r="AE733" s="33"/>
    </row>
    <row r="734">
      <c r="A734" s="33"/>
      <c r="B734" s="27"/>
      <c r="C734" s="27"/>
      <c r="D734" s="28"/>
      <c r="E734" s="27"/>
      <c r="F734" s="28"/>
      <c r="G734" s="27"/>
      <c r="H734" s="28"/>
      <c r="I734" s="27"/>
      <c r="J734" s="28"/>
      <c r="K734" s="27"/>
      <c r="L734" s="580"/>
      <c r="M734" s="33"/>
      <c r="N734" s="33"/>
      <c r="O734" s="33"/>
      <c r="P734" s="33"/>
      <c r="Q734" s="33"/>
      <c r="R734" s="33"/>
      <c r="S734" s="33"/>
      <c r="T734" s="33"/>
      <c r="U734" s="33"/>
      <c r="V734" s="33"/>
      <c r="W734" s="33"/>
      <c r="X734" s="33"/>
      <c r="Y734" s="33"/>
      <c r="Z734" s="33"/>
      <c r="AA734" s="33"/>
      <c r="AB734" s="33"/>
      <c r="AC734" s="33"/>
      <c r="AD734" s="33"/>
      <c r="AE734" s="33"/>
    </row>
    <row r="735">
      <c r="A735" s="33"/>
      <c r="B735" s="27"/>
      <c r="C735" s="27"/>
      <c r="D735" s="28"/>
      <c r="E735" s="27"/>
      <c r="F735" s="28"/>
      <c r="G735" s="27"/>
      <c r="H735" s="28"/>
      <c r="I735" s="27"/>
      <c r="J735" s="28"/>
      <c r="K735" s="27"/>
      <c r="L735" s="580"/>
      <c r="M735" s="33"/>
      <c r="N735" s="33"/>
      <c r="O735" s="33"/>
      <c r="P735" s="33"/>
      <c r="Q735" s="33"/>
      <c r="R735" s="33"/>
      <c r="S735" s="33"/>
      <c r="T735" s="33"/>
      <c r="U735" s="33"/>
      <c r="V735" s="33"/>
      <c r="W735" s="33"/>
      <c r="X735" s="33"/>
      <c r="Y735" s="33"/>
      <c r="Z735" s="33"/>
      <c r="AA735" s="33"/>
      <c r="AB735" s="33"/>
      <c r="AC735" s="33"/>
      <c r="AD735" s="33"/>
      <c r="AE735" s="33"/>
    </row>
    <row r="736">
      <c r="A736" s="33"/>
      <c r="B736" s="27"/>
      <c r="C736" s="27"/>
      <c r="D736" s="28"/>
      <c r="E736" s="27"/>
      <c r="F736" s="28"/>
      <c r="G736" s="27"/>
      <c r="H736" s="28"/>
      <c r="I736" s="27"/>
      <c r="J736" s="28"/>
      <c r="K736" s="27"/>
      <c r="L736" s="580"/>
      <c r="M736" s="33"/>
      <c r="N736" s="33"/>
      <c r="O736" s="33"/>
      <c r="P736" s="33"/>
      <c r="Q736" s="33"/>
      <c r="R736" s="33"/>
      <c r="S736" s="33"/>
      <c r="T736" s="33"/>
      <c r="U736" s="33"/>
      <c r="V736" s="33"/>
      <c r="W736" s="33"/>
      <c r="X736" s="33"/>
      <c r="Y736" s="33"/>
      <c r="Z736" s="33"/>
      <c r="AA736" s="33"/>
      <c r="AB736" s="33"/>
      <c r="AC736" s="33"/>
      <c r="AD736" s="33"/>
      <c r="AE736" s="33"/>
    </row>
    <row r="737">
      <c r="A737" s="33"/>
      <c r="B737" s="27"/>
      <c r="C737" s="27"/>
      <c r="D737" s="28"/>
      <c r="E737" s="27"/>
      <c r="F737" s="28"/>
      <c r="G737" s="27"/>
      <c r="H737" s="28"/>
      <c r="I737" s="27"/>
      <c r="J737" s="28"/>
      <c r="K737" s="27"/>
      <c r="L737" s="580"/>
      <c r="M737" s="33"/>
      <c r="N737" s="33"/>
      <c r="O737" s="33"/>
      <c r="P737" s="33"/>
      <c r="Q737" s="33"/>
      <c r="R737" s="33"/>
      <c r="S737" s="33"/>
      <c r="T737" s="33"/>
      <c r="U737" s="33"/>
      <c r="V737" s="33"/>
      <c r="W737" s="33"/>
      <c r="X737" s="33"/>
      <c r="Y737" s="33"/>
      <c r="Z737" s="33"/>
      <c r="AA737" s="33"/>
      <c r="AB737" s="33"/>
      <c r="AC737" s="33"/>
      <c r="AD737" s="33"/>
      <c r="AE737" s="33"/>
    </row>
    <row r="738">
      <c r="A738" s="33"/>
      <c r="B738" s="27"/>
      <c r="C738" s="27"/>
      <c r="D738" s="28"/>
      <c r="E738" s="27"/>
      <c r="F738" s="28"/>
      <c r="G738" s="27"/>
      <c r="H738" s="28"/>
      <c r="I738" s="27"/>
      <c r="J738" s="28"/>
      <c r="K738" s="27"/>
      <c r="L738" s="580"/>
      <c r="M738" s="33"/>
      <c r="N738" s="33"/>
      <c r="O738" s="33"/>
      <c r="P738" s="33"/>
      <c r="Q738" s="33"/>
      <c r="R738" s="33"/>
      <c r="S738" s="33"/>
      <c r="T738" s="33"/>
      <c r="U738" s="33"/>
      <c r="V738" s="33"/>
      <c r="W738" s="33"/>
      <c r="X738" s="33"/>
      <c r="Y738" s="33"/>
      <c r="Z738" s="33"/>
      <c r="AA738" s="33"/>
      <c r="AB738" s="33"/>
      <c r="AC738" s="33"/>
      <c r="AD738" s="33"/>
      <c r="AE738" s="33"/>
    </row>
    <row r="739">
      <c r="A739" s="33"/>
      <c r="B739" s="27"/>
      <c r="C739" s="27"/>
      <c r="D739" s="28"/>
      <c r="E739" s="27"/>
      <c r="F739" s="28"/>
      <c r="G739" s="27"/>
      <c r="H739" s="28"/>
      <c r="I739" s="27"/>
      <c r="J739" s="28"/>
      <c r="K739" s="27"/>
      <c r="L739" s="580"/>
      <c r="M739" s="33"/>
      <c r="N739" s="33"/>
      <c r="O739" s="33"/>
      <c r="P739" s="33"/>
      <c r="Q739" s="33"/>
      <c r="R739" s="33"/>
      <c r="S739" s="33"/>
      <c r="T739" s="33"/>
      <c r="U739" s="33"/>
      <c r="V739" s="33"/>
      <c r="W739" s="33"/>
      <c r="X739" s="33"/>
      <c r="Y739" s="33"/>
      <c r="Z739" s="33"/>
      <c r="AA739" s="33"/>
      <c r="AB739" s="33"/>
      <c r="AC739" s="33"/>
      <c r="AD739" s="33"/>
      <c r="AE739" s="33"/>
    </row>
    <row r="740">
      <c r="A740" s="33"/>
      <c r="B740" s="27"/>
      <c r="C740" s="27"/>
      <c r="D740" s="28"/>
      <c r="E740" s="27"/>
      <c r="F740" s="28"/>
      <c r="G740" s="27"/>
      <c r="H740" s="28"/>
      <c r="I740" s="27"/>
      <c r="J740" s="28"/>
      <c r="K740" s="27"/>
      <c r="L740" s="580"/>
      <c r="M740" s="33"/>
      <c r="N740" s="33"/>
      <c r="O740" s="33"/>
      <c r="P740" s="33"/>
      <c r="Q740" s="33"/>
      <c r="R740" s="33"/>
      <c r="S740" s="33"/>
      <c r="T740" s="33"/>
      <c r="U740" s="33"/>
      <c r="V740" s="33"/>
      <c r="W740" s="33"/>
      <c r="X740" s="33"/>
      <c r="Y740" s="33"/>
      <c r="Z740" s="33"/>
      <c r="AA740" s="33"/>
      <c r="AB740" s="33"/>
      <c r="AC740" s="33"/>
      <c r="AD740" s="33"/>
      <c r="AE740" s="33"/>
    </row>
    <row r="741">
      <c r="A741" s="33"/>
      <c r="B741" s="27"/>
      <c r="C741" s="27"/>
      <c r="D741" s="28"/>
      <c r="E741" s="27"/>
      <c r="F741" s="28"/>
      <c r="G741" s="27"/>
      <c r="H741" s="28"/>
      <c r="I741" s="27"/>
      <c r="J741" s="28"/>
      <c r="K741" s="27"/>
      <c r="L741" s="580"/>
      <c r="M741" s="33"/>
      <c r="N741" s="33"/>
      <c r="O741" s="33"/>
      <c r="P741" s="33"/>
      <c r="Q741" s="33"/>
      <c r="R741" s="33"/>
      <c r="S741" s="33"/>
      <c r="T741" s="33"/>
      <c r="U741" s="33"/>
      <c r="V741" s="33"/>
      <c r="W741" s="33"/>
      <c r="X741" s="33"/>
      <c r="Y741" s="33"/>
      <c r="Z741" s="33"/>
      <c r="AA741" s="33"/>
      <c r="AB741" s="33"/>
      <c r="AC741" s="33"/>
      <c r="AD741" s="33"/>
      <c r="AE741" s="33"/>
    </row>
    <row r="742">
      <c r="A742" s="33"/>
      <c r="B742" s="27"/>
      <c r="C742" s="27"/>
      <c r="D742" s="28"/>
      <c r="E742" s="27"/>
      <c r="F742" s="28"/>
      <c r="G742" s="27"/>
      <c r="H742" s="28"/>
      <c r="I742" s="27"/>
      <c r="J742" s="28"/>
      <c r="K742" s="27"/>
      <c r="L742" s="580"/>
      <c r="M742" s="33"/>
      <c r="N742" s="33"/>
      <c r="O742" s="33"/>
      <c r="P742" s="33"/>
      <c r="Q742" s="33"/>
      <c r="R742" s="33"/>
      <c r="S742" s="33"/>
      <c r="T742" s="33"/>
      <c r="U742" s="33"/>
      <c r="V742" s="33"/>
      <c r="W742" s="33"/>
      <c r="X742" s="33"/>
      <c r="Y742" s="33"/>
      <c r="Z742" s="33"/>
      <c r="AA742" s="33"/>
      <c r="AB742" s="33"/>
      <c r="AC742" s="33"/>
      <c r="AD742" s="33"/>
      <c r="AE742" s="33"/>
    </row>
    <row r="743">
      <c r="A743" s="33"/>
      <c r="B743" s="27"/>
      <c r="C743" s="27"/>
      <c r="D743" s="28"/>
      <c r="E743" s="27"/>
      <c r="F743" s="28"/>
      <c r="G743" s="27"/>
      <c r="H743" s="28"/>
      <c r="I743" s="27"/>
      <c r="J743" s="28"/>
      <c r="K743" s="27"/>
      <c r="L743" s="580"/>
      <c r="M743" s="33"/>
      <c r="N743" s="33"/>
      <c r="O743" s="33"/>
      <c r="P743" s="33"/>
      <c r="Q743" s="33"/>
      <c r="R743" s="33"/>
      <c r="S743" s="33"/>
      <c r="T743" s="33"/>
      <c r="U743" s="33"/>
      <c r="V743" s="33"/>
      <c r="W743" s="33"/>
      <c r="X743" s="33"/>
      <c r="Y743" s="33"/>
      <c r="Z743" s="33"/>
      <c r="AA743" s="33"/>
      <c r="AB743" s="33"/>
      <c r="AC743" s="33"/>
      <c r="AD743" s="33"/>
      <c r="AE743" s="33"/>
    </row>
    <row r="744">
      <c r="A744" s="33"/>
      <c r="B744" s="27"/>
      <c r="C744" s="27"/>
      <c r="D744" s="28"/>
      <c r="E744" s="27"/>
      <c r="F744" s="28"/>
      <c r="G744" s="27"/>
      <c r="H744" s="28"/>
      <c r="I744" s="27"/>
      <c r="J744" s="28"/>
      <c r="K744" s="27"/>
      <c r="L744" s="580"/>
      <c r="M744" s="33"/>
      <c r="N744" s="33"/>
      <c r="O744" s="33"/>
      <c r="P744" s="33"/>
      <c r="Q744" s="33"/>
      <c r="R744" s="33"/>
      <c r="S744" s="33"/>
      <c r="T744" s="33"/>
      <c r="U744" s="33"/>
      <c r="V744" s="33"/>
      <c r="W744" s="33"/>
      <c r="X744" s="33"/>
      <c r="Y744" s="33"/>
      <c r="Z744" s="33"/>
      <c r="AA744" s="33"/>
      <c r="AB744" s="33"/>
      <c r="AC744" s="33"/>
      <c r="AD744" s="33"/>
      <c r="AE744" s="33"/>
    </row>
    <row r="745">
      <c r="A745" s="33"/>
      <c r="B745" s="27"/>
      <c r="C745" s="27"/>
      <c r="D745" s="28"/>
      <c r="E745" s="27"/>
      <c r="F745" s="28"/>
      <c r="G745" s="27"/>
      <c r="H745" s="28"/>
      <c r="I745" s="27"/>
      <c r="J745" s="28"/>
      <c r="K745" s="27"/>
      <c r="L745" s="580"/>
      <c r="M745" s="33"/>
      <c r="N745" s="33"/>
      <c r="O745" s="33"/>
      <c r="P745" s="33"/>
      <c r="Q745" s="33"/>
      <c r="R745" s="33"/>
      <c r="S745" s="33"/>
      <c r="T745" s="33"/>
      <c r="U745" s="33"/>
      <c r="V745" s="33"/>
      <c r="W745" s="33"/>
      <c r="X745" s="33"/>
      <c r="Y745" s="33"/>
      <c r="Z745" s="33"/>
      <c r="AA745" s="33"/>
      <c r="AB745" s="33"/>
      <c r="AC745" s="33"/>
      <c r="AD745" s="33"/>
      <c r="AE745" s="33"/>
    </row>
    <row r="746">
      <c r="A746" s="33"/>
      <c r="B746" s="27"/>
      <c r="C746" s="27"/>
      <c r="D746" s="28"/>
      <c r="E746" s="27"/>
      <c r="F746" s="28"/>
      <c r="G746" s="27"/>
      <c r="H746" s="28"/>
      <c r="I746" s="27"/>
      <c r="J746" s="28"/>
      <c r="K746" s="27"/>
      <c r="L746" s="580"/>
      <c r="M746" s="33"/>
      <c r="N746" s="33"/>
      <c r="O746" s="33"/>
      <c r="P746" s="33"/>
      <c r="Q746" s="33"/>
      <c r="R746" s="33"/>
      <c r="S746" s="33"/>
      <c r="T746" s="33"/>
      <c r="U746" s="33"/>
      <c r="V746" s="33"/>
      <c r="W746" s="33"/>
      <c r="X746" s="33"/>
      <c r="Y746" s="33"/>
      <c r="Z746" s="33"/>
      <c r="AA746" s="33"/>
      <c r="AB746" s="33"/>
      <c r="AC746" s="33"/>
      <c r="AD746" s="33"/>
      <c r="AE746" s="33"/>
    </row>
    <row r="747">
      <c r="A747" s="33"/>
      <c r="B747" s="27"/>
      <c r="C747" s="27"/>
      <c r="D747" s="28"/>
      <c r="E747" s="27"/>
      <c r="F747" s="28"/>
      <c r="G747" s="27"/>
      <c r="H747" s="28"/>
      <c r="I747" s="27"/>
      <c r="J747" s="28"/>
      <c r="K747" s="27"/>
      <c r="L747" s="580"/>
      <c r="M747" s="33"/>
      <c r="N747" s="33"/>
      <c r="O747" s="33"/>
      <c r="P747" s="33"/>
      <c r="Q747" s="33"/>
      <c r="R747" s="33"/>
      <c r="S747" s="33"/>
      <c r="T747" s="33"/>
      <c r="U747" s="33"/>
      <c r="V747" s="33"/>
      <c r="W747" s="33"/>
      <c r="X747" s="33"/>
      <c r="Y747" s="33"/>
      <c r="Z747" s="33"/>
      <c r="AA747" s="33"/>
      <c r="AB747" s="33"/>
      <c r="AC747" s="33"/>
      <c r="AD747" s="33"/>
      <c r="AE747" s="33"/>
    </row>
    <row r="748">
      <c r="A748" s="33"/>
      <c r="B748" s="27"/>
      <c r="C748" s="27"/>
      <c r="D748" s="28"/>
      <c r="E748" s="27"/>
      <c r="F748" s="28"/>
      <c r="G748" s="27"/>
      <c r="H748" s="28"/>
      <c r="I748" s="27"/>
      <c r="J748" s="28"/>
      <c r="K748" s="27"/>
      <c r="L748" s="580"/>
      <c r="M748" s="33"/>
      <c r="N748" s="33"/>
      <c r="O748" s="33"/>
      <c r="P748" s="33"/>
      <c r="Q748" s="33"/>
      <c r="R748" s="33"/>
      <c r="S748" s="33"/>
      <c r="T748" s="33"/>
      <c r="U748" s="33"/>
      <c r="V748" s="33"/>
      <c r="W748" s="33"/>
      <c r="X748" s="33"/>
      <c r="Y748" s="33"/>
      <c r="Z748" s="33"/>
      <c r="AA748" s="33"/>
      <c r="AB748" s="33"/>
      <c r="AC748" s="33"/>
      <c r="AD748" s="33"/>
      <c r="AE748" s="33"/>
    </row>
    <row r="749">
      <c r="A749" s="33"/>
      <c r="B749" s="27"/>
      <c r="C749" s="27"/>
      <c r="D749" s="28"/>
      <c r="E749" s="27"/>
      <c r="F749" s="28"/>
      <c r="G749" s="27"/>
      <c r="H749" s="28"/>
      <c r="I749" s="27"/>
      <c r="J749" s="28"/>
      <c r="K749" s="27"/>
      <c r="L749" s="580"/>
      <c r="M749" s="33"/>
      <c r="N749" s="33"/>
      <c r="O749" s="33"/>
      <c r="P749" s="33"/>
      <c r="Q749" s="33"/>
      <c r="R749" s="33"/>
      <c r="S749" s="33"/>
      <c r="T749" s="33"/>
      <c r="U749" s="33"/>
      <c r="V749" s="33"/>
      <c r="W749" s="33"/>
      <c r="X749" s="33"/>
      <c r="Y749" s="33"/>
      <c r="Z749" s="33"/>
      <c r="AA749" s="33"/>
      <c r="AB749" s="33"/>
      <c r="AC749" s="33"/>
      <c r="AD749" s="33"/>
      <c r="AE749" s="33"/>
    </row>
    <row r="750">
      <c r="A750" s="33"/>
      <c r="B750" s="27"/>
      <c r="C750" s="27"/>
      <c r="D750" s="28"/>
      <c r="E750" s="27"/>
      <c r="F750" s="28"/>
      <c r="G750" s="27"/>
      <c r="H750" s="28"/>
      <c r="I750" s="27"/>
      <c r="J750" s="28"/>
      <c r="K750" s="27"/>
      <c r="L750" s="580"/>
      <c r="M750" s="33"/>
      <c r="N750" s="33"/>
      <c r="O750" s="33"/>
      <c r="P750" s="33"/>
      <c r="Q750" s="33"/>
      <c r="R750" s="33"/>
      <c r="S750" s="33"/>
      <c r="T750" s="33"/>
      <c r="U750" s="33"/>
      <c r="V750" s="33"/>
      <c r="W750" s="33"/>
      <c r="X750" s="33"/>
      <c r="Y750" s="33"/>
      <c r="Z750" s="33"/>
      <c r="AA750" s="33"/>
      <c r="AB750" s="33"/>
      <c r="AC750" s="33"/>
      <c r="AD750" s="33"/>
      <c r="AE750" s="33"/>
    </row>
    <row r="751">
      <c r="A751" s="33"/>
      <c r="B751" s="27"/>
      <c r="C751" s="27"/>
      <c r="D751" s="28"/>
      <c r="E751" s="27"/>
      <c r="F751" s="28"/>
      <c r="G751" s="27"/>
      <c r="H751" s="28"/>
      <c r="I751" s="27"/>
      <c r="J751" s="28"/>
      <c r="K751" s="27"/>
      <c r="L751" s="580"/>
      <c r="M751" s="33"/>
      <c r="N751" s="33"/>
      <c r="O751" s="33"/>
      <c r="P751" s="33"/>
      <c r="Q751" s="33"/>
      <c r="R751" s="33"/>
      <c r="S751" s="33"/>
      <c r="T751" s="33"/>
      <c r="U751" s="33"/>
      <c r="V751" s="33"/>
      <c r="W751" s="33"/>
      <c r="X751" s="33"/>
      <c r="Y751" s="33"/>
      <c r="Z751" s="33"/>
      <c r="AA751" s="33"/>
      <c r="AB751" s="33"/>
      <c r="AC751" s="33"/>
      <c r="AD751" s="33"/>
      <c r="AE751" s="33"/>
    </row>
    <row r="752">
      <c r="A752" s="33"/>
      <c r="B752" s="27"/>
      <c r="C752" s="27"/>
      <c r="D752" s="28"/>
      <c r="E752" s="27"/>
      <c r="F752" s="28"/>
      <c r="G752" s="27"/>
      <c r="H752" s="28"/>
      <c r="I752" s="27"/>
      <c r="J752" s="28"/>
      <c r="K752" s="27"/>
      <c r="L752" s="580"/>
      <c r="M752" s="33"/>
      <c r="N752" s="33"/>
      <c r="O752" s="33"/>
      <c r="P752" s="33"/>
      <c r="Q752" s="33"/>
      <c r="R752" s="33"/>
      <c r="S752" s="33"/>
      <c r="T752" s="33"/>
      <c r="U752" s="33"/>
      <c r="V752" s="33"/>
      <c r="W752" s="33"/>
      <c r="X752" s="33"/>
      <c r="Y752" s="33"/>
      <c r="Z752" s="33"/>
      <c r="AA752" s="33"/>
      <c r="AB752" s="33"/>
      <c r="AC752" s="33"/>
      <c r="AD752" s="33"/>
      <c r="AE752" s="33"/>
    </row>
    <row r="753">
      <c r="A753" s="33"/>
      <c r="B753" s="27"/>
      <c r="C753" s="27"/>
      <c r="D753" s="28"/>
      <c r="E753" s="27"/>
      <c r="F753" s="28"/>
      <c r="G753" s="27"/>
      <c r="H753" s="28"/>
      <c r="I753" s="27"/>
      <c r="J753" s="28"/>
      <c r="K753" s="27"/>
      <c r="L753" s="580"/>
      <c r="M753" s="33"/>
      <c r="N753" s="33"/>
      <c r="O753" s="33"/>
      <c r="P753" s="33"/>
      <c r="Q753" s="33"/>
      <c r="R753" s="33"/>
      <c r="S753" s="33"/>
      <c r="T753" s="33"/>
      <c r="U753" s="33"/>
      <c r="V753" s="33"/>
      <c r="W753" s="33"/>
      <c r="X753" s="33"/>
      <c r="Y753" s="33"/>
      <c r="Z753" s="33"/>
      <c r="AA753" s="33"/>
      <c r="AB753" s="33"/>
      <c r="AC753" s="33"/>
      <c r="AD753" s="33"/>
      <c r="AE753" s="33"/>
    </row>
    <row r="754">
      <c r="A754" s="33"/>
      <c r="B754" s="27"/>
      <c r="C754" s="27"/>
      <c r="D754" s="28"/>
      <c r="E754" s="27"/>
      <c r="F754" s="28"/>
      <c r="G754" s="27"/>
      <c r="H754" s="28"/>
      <c r="I754" s="27"/>
      <c r="J754" s="28"/>
      <c r="K754" s="27"/>
      <c r="L754" s="580"/>
      <c r="M754" s="33"/>
      <c r="N754" s="33"/>
      <c r="O754" s="33"/>
      <c r="P754" s="33"/>
      <c r="Q754" s="33"/>
      <c r="R754" s="33"/>
      <c r="S754" s="33"/>
      <c r="T754" s="33"/>
      <c r="U754" s="33"/>
      <c r="V754" s="33"/>
      <c r="W754" s="33"/>
      <c r="X754" s="33"/>
      <c r="Y754" s="33"/>
      <c r="Z754" s="33"/>
      <c r="AA754" s="33"/>
      <c r="AB754" s="33"/>
      <c r="AC754" s="33"/>
      <c r="AD754" s="33"/>
      <c r="AE754" s="33"/>
    </row>
    <row r="755">
      <c r="A755" s="33"/>
      <c r="B755" s="27"/>
      <c r="C755" s="27"/>
      <c r="D755" s="28"/>
      <c r="E755" s="27"/>
      <c r="F755" s="28"/>
      <c r="G755" s="27"/>
      <c r="H755" s="28"/>
      <c r="I755" s="27"/>
      <c r="J755" s="28"/>
      <c r="K755" s="27"/>
      <c r="L755" s="580"/>
      <c r="M755" s="33"/>
      <c r="N755" s="33"/>
      <c r="O755" s="33"/>
      <c r="P755" s="33"/>
      <c r="Q755" s="33"/>
      <c r="R755" s="33"/>
      <c r="S755" s="33"/>
      <c r="T755" s="33"/>
      <c r="U755" s="33"/>
      <c r="V755" s="33"/>
      <c r="W755" s="33"/>
      <c r="X755" s="33"/>
      <c r="Y755" s="33"/>
      <c r="Z755" s="33"/>
      <c r="AA755" s="33"/>
      <c r="AB755" s="33"/>
      <c r="AC755" s="33"/>
      <c r="AD755" s="33"/>
      <c r="AE755" s="33"/>
    </row>
    <row r="756">
      <c r="A756" s="33"/>
      <c r="B756" s="27"/>
      <c r="C756" s="27"/>
      <c r="D756" s="28"/>
      <c r="E756" s="27"/>
      <c r="F756" s="28"/>
      <c r="G756" s="27"/>
      <c r="H756" s="28"/>
      <c r="I756" s="27"/>
      <c r="J756" s="28"/>
      <c r="K756" s="27"/>
      <c r="L756" s="580"/>
      <c r="M756" s="33"/>
      <c r="N756" s="33"/>
      <c r="O756" s="33"/>
      <c r="P756" s="33"/>
      <c r="Q756" s="33"/>
      <c r="R756" s="33"/>
      <c r="S756" s="33"/>
      <c r="T756" s="33"/>
      <c r="U756" s="33"/>
      <c r="V756" s="33"/>
      <c r="W756" s="33"/>
      <c r="X756" s="33"/>
      <c r="Y756" s="33"/>
      <c r="Z756" s="33"/>
      <c r="AA756" s="33"/>
      <c r="AB756" s="33"/>
      <c r="AC756" s="33"/>
      <c r="AD756" s="33"/>
      <c r="AE756" s="33"/>
    </row>
    <row r="757">
      <c r="A757" s="33"/>
      <c r="B757" s="27"/>
      <c r="C757" s="27"/>
      <c r="D757" s="28"/>
      <c r="E757" s="27"/>
      <c r="F757" s="28"/>
      <c r="G757" s="27"/>
      <c r="H757" s="28"/>
      <c r="I757" s="27"/>
      <c r="J757" s="28"/>
      <c r="K757" s="27"/>
      <c r="L757" s="580"/>
      <c r="M757" s="33"/>
      <c r="N757" s="33"/>
      <c r="O757" s="33"/>
      <c r="P757" s="33"/>
      <c r="Q757" s="33"/>
      <c r="R757" s="33"/>
      <c r="S757" s="33"/>
      <c r="T757" s="33"/>
      <c r="U757" s="33"/>
      <c r="V757" s="33"/>
      <c r="W757" s="33"/>
      <c r="X757" s="33"/>
      <c r="Y757" s="33"/>
      <c r="Z757" s="33"/>
      <c r="AA757" s="33"/>
      <c r="AB757" s="33"/>
      <c r="AC757" s="33"/>
      <c r="AD757" s="33"/>
      <c r="AE757" s="33"/>
    </row>
    <row r="758">
      <c r="A758" s="33"/>
      <c r="B758" s="27"/>
      <c r="C758" s="27"/>
      <c r="D758" s="28"/>
      <c r="E758" s="27"/>
      <c r="F758" s="28"/>
      <c r="G758" s="27"/>
      <c r="H758" s="28"/>
      <c r="I758" s="27"/>
      <c r="J758" s="28"/>
      <c r="K758" s="27"/>
      <c r="L758" s="580"/>
      <c r="M758" s="33"/>
      <c r="N758" s="33"/>
      <c r="O758" s="33"/>
      <c r="P758" s="33"/>
      <c r="Q758" s="33"/>
      <c r="R758" s="33"/>
      <c r="S758" s="33"/>
      <c r="T758" s="33"/>
      <c r="U758" s="33"/>
      <c r="V758" s="33"/>
      <c r="W758" s="33"/>
      <c r="X758" s="33"/>
      <c r="Y758" s="33"/>
      <c r="Z758" s="33"/>
      <c r="AA758" s="33"/>
      <c r="AB758" s="33"/>
      <c r="AC758" s="33"/>
      <c r="AD758" s="33"/>
      <c r="AE758" s="33"/>
    </row>
    <row r="759">
      <c r="A759" s="33"/>
      <c r="B759" s="27"/>
      <c r="C759" s="27"/>
      <c r="D759" s="28"/>
      <c r="E759" s="27"/>
      <c r="F759" s="28"/>
      <c r="G759" s="27"/>
      <c r="H759" s="28"/>
      <c r="I759" s="27"/>
      <c r="J759" s="28"/>
      <c r="K759" s="27"/>
      <c r="L759" s="580"/>
      <c r="M759" s="33"/>
      <c r="N759" s="33"/>
      <c r="O759" s="33"/>
      <c r="P759" s="33"/>
      <c r="Q759" s="33"/>
      <c r="R759" s="33"/>
      <c r="S759" s="33"/>
      <c r="T759" s="33"/>
      <c r="U759" s="33"/>
      <c r="V759" s="33"/>
      <c r="W759" s="33"/>
      <c r="X759" s="33"/>
      <c r="Y759" s="33"/>
      <c r="Z759" s="33"/>
      <c r="AA759" s="33"/>
      <c r="AB759" s="33"/>
      <c r="AC759" s="33"/>
      <c r="AD759" s="33"/>
      <c r="AE759" s="33"/>
    </row>
    <row r="760">
      <c r="A760" s="33"/>
      <c r="B760" s="27"/>
      <c r="C760" s="27"/>
      <c r="D760" s="28"/>
      <c r="E760" s="27"/>
      <c r="F760" s="28"/>
      <c r="G760" s="27"/>
      <c r="H760" s="28"/>
      <c r="I760" s="27"/>
      <c r="J760" s="28"/>
      <c r="K760" s="27"/>
      <c r="L760" s="580"/>
      <c r="M760" s="33"/>
      <c r="N760" s="33"/>
      <c r="O760" s="33"/>
      <c r="P760" s="33"/>
      <c r="Q760" s="33"/>
      <c r="R760" s="33"/>
      <c r="S760" s="33"/>
      <c r="T760" s="33"/>
      <c r="U760" s="33"/>
      <c r="V760" s="33"/>
      <c r="W760" s="33"/>
      <c r="X760" s="33"/>
      <c r="Y760" s="33"/>
      <c r="Z760" s="33"/>
      <c r="AA760" s="33"/>
      <c r="AB760" s="33"/>
      <c r="AC760" s="33"/>
      <c r="AD760" s="33"/>
      <c r="AE760" s="33"/>
    </row>
    <row r="761">
      <c r="A761" s="33"/>
      <c r="B761" s="27"/>
      <c r="C761" s="27"/>
      <c r="D761" s="28"/>
      <c r="E761" s="27"/>
      <c r="F761" s="28"/>
      <c r="G761" s="27"/>
      <c r="H761" s="28"/>
      <c r="I761" s="27"/>
      <c r="J761" s="28"/>
      <c r="K761" s="27"/>
      <c r="L761" s="580"/>
      <c r="M761" s="33"/>
      <c r="N761" s="33"/>
      <c r="O761" s="33"/>
      <c r="P761" s="33"/>
      <c r="Q761" s="33"/>
      <c r="R761" s="33"/>
      <c r="S761" s="33"/>
      <c r="T761" s="33"/>
      <c r="U761" s="33"/>
      <c r="V761" s="33"/>
      <c r="W761" s="33"/>
      <c r="X761" s="33"/>
      <c r="Y761" s="33"/>
      <c r="Z761" s="33"/>
      <c r="AA761" s="33"/>
      <c r="AB761" s="33"/>
      <c r="AC761" s="33"/>
      <c r="AD761" s="33"/>
      <c r="AE761" s="33"/>
    </row>
    <row r="762">
      <c r="A762" s="33"/>
      <c r="B762" s="27"/>
      <c r="C762" s="27"/>
      <c r="D762" s="28"/>
      <c r="E762" s="27"/>
      <c r="F762" s="28"/>
      <c r="G762" s="27"/>
      <c r="H762" s="28"/>
      <c r="I762" s="27"/>
      <c r="J762" s="28"/>
      <c r="K762" s="27"/>
      <c r="L762" s="580"/>
      <c r="M762" s="33"/>
      <c r="N762" s="33"/>
      <c r="O762" s="33"/>
      <c r="P762" s="33"/>
      <c r="Q762" s="33"/>
      <c r="R762" s="33"/>
      <c r="S762" s="33"/>
      <c r="T762" s="33"/>
      <c r="U762" s="33"/>
      <c r="V762" s="33"/>
      <c r="W762" s="33"/>
      <c r="X762" s="33"/>
      <c r="Y762" s="33"/>
      <c r="Z762" s="33"/>
      <c r="AA762" s="33"/>
      <c r="AB762" s="33"/>
      <c r="AC762" s="33"/>
      <c r="AD762" s="33"/>
      <c r="AE762" s="33"/>
    </row>
    <row r="763">
      <c r="A763" s="33"/>
      <c r="B763" s="27"/>
      <c r="C763" s="27"/>
      <c r="D763" s="28"/>
      <c r="E763" s="27"/>
      <c r="F763" s="28"/>
      <c r="G763" s="27"/>
      <c r="H763" s="28"/>
      <c r="I763" s="27"/>
      <c r="J763" s="28"/>
      <c r="K763" s="27"/>
      <c r="L763" s="580"/>
      <c r="M763" s="33"/>
      <c r="N763" s="33"/>
      <c r="O763" s="33"/>
      <c r="P763" s="33"/>
      <c r="Q763" s="33"/>
      <c r="R763" s="33"/>
      <c r="S763" s="33"/>
      <c r="T763" s="33"/>
      <c r="U763" s="33"/>
      <c r="V763" s="33"/>
      <c r="W763" s="33"/>
      <c r="X763" s="33"/>
      <c r="Y763" s="33"/>
      <c r="Z763" s="33"/>
      <c r="AA763" s="33"/>
      <c r="AB763" s="33"/>
      <c r="AC763" s="33"/>
      <c r="AD763" s="33"/>
      <c r="AE763" s="33"/>
    </row>
    <row r="764">
      <c r="A764" s="33"/>
      <c r="B764" s="27"/>
      <c r="C764" s="27"/>
      <c r="D764" s="28"/>
      <c r="E764" s="27"/>
      <c r="F764" s="28"/>
      <c r="G764" s="27"/>
      <c r="H764" s="28"/>
      <c r="I764" s="27"/>
      <c r="J764" s="28"/>
      <c r="K764" s="27"/>
      <c r="L764" s="580"/>
      <c r="M764" s="33"/>
      <c r="N764" s="33"/>
      <c r="O764" s="33"/>
      <c r="P764" s="33"/>
      <c r="Q764" s="33"/>
      <c r="R764" s="33"/>
      <c r="S764" s="33"/>
      <c r="T764" s="33"/>
      <c r="U764" s="33"/>
      <c r="V764" s="33"/>
      <c r="W764" s="33"/>
      <c r="X764" s="33"/>
      <c r="Y764" s="33"/>
      <c r="Z764" s="33"/>
      <c r="AA764" s="33"/>
      <c r="AB764" s="33"/>
      <c r="AC764" s="33"/>
      <c r="AD764" s="33"/>
      <c r="AE764" s="33"/>
    </row>
    <row r="765">
      <c r="A765" s="33"/>
      <c r="B765" s="27"/>
      <c r="C765" s="27"/>
      <c r="D765" s="28"/>
      <c r="E765" s="27"/>
      <c r="F765" s="28"/>
      <c r="G765" s="27"/>
      <c r="H765" s="28"/>
      <c r="I765" s="27"/>
      <c r="J765" s="28"/>
      <c r="K765" s="27"/>
      <c r="L765" s="580"/>
      <c r="M765" s="33"/>
      <c r="N765" s="33"/>
      <c r="O765" s="33"/>
      <c r="P765" s="33"/>
      <c r="Q765" s="33"/>
      <c r="R765" s="33"/>
      <c r="S765" s="33"/>
      <c r="T765" s="33"/>
      <c r="U765" s="33"/>
      <c r="V765" s="33"/>
      <c r="W765" s="33"/>
      <c r="X765" s="33"/>
      <c r="Y765" s="33"/>
      <c r="Z765" s="33"/>
      <c r="AA765" s="33"/>
      <c r="AB765" s="33"/>
      <c r="AC765" s="33"/>
      <c r="AD765" s="33"/>
      <c r="AE765" s="33"/>
    </row>
    <row r="766">
      <c r="A766" s="33"/>
      <c r="B766" s="27"/>
      <c r="C766" s="27"/>
      <c r="D766" s="28"/>
      <c r="E766" s="27"/>
      <c r="F766" s="28"/>
      <c r="G766" s="27"/>
      <c r="H766" s="28"/>
      <c r="I766" s="27"/>
      <c r="J766" s="28"/>
      <c r="K766" s="27"/>
      <c r="L766" s="580"/>
      <c r="M766" s="33"/>
      <c r="N766" s="33"/>
      <c r="O766" s="33"/>
      <c r="P766" s="33"/>
      <c r="Q766" s="33"/>
      <c r="R766" s="33"/>
      <c r="S766" s="33"/>
      <c r="T766" s="33"/>
      <c r="U766" s="33"/>
      <c r="V766" s="33"/>
      <c r="W766" s="33"/>
      <c r="X766" s="33"/>
      <c r="Y766" s="33"/>
      <c r="Z766" s="33"/>
      <c r="AA766" s="33"/>
      <c r="AB766" s="33"/>
      <c r="AC766" s="33"/>
      <c r="AD766" s="33"/>
      <c r="AE766" s="33"/>
    </row>
    <row r="767">
      <c r="A767" s="33"/>
      <c r="B767" s="27"/>
      <c r="C767" s="27"/>
      <c r="D767" s="28"/>
      <c r="E767" s="27"/>
      <c r="F767" s="28"/>
      <c r="G767" s="27"/>
      <c r="H767" s="28"/>
      <c r="I767" s="27"/>
      <c r="J767" s="28"/>
      <c r="K767" s="27"/>
      <c r="L767" s="580"/>
      <c r="M767" s="33"/>
      <c r="N767" s="33"/>
      <c r="O767" s="33"/>
      <c r="P767" s="33"/>
      <c r="Q767" s="33"/>
      <c r="R767" s="33"/>
      <c r="S767" s="33"/>
      <c r="T767" s="33"/>
      <c r="U767" s="33"/>
      <c r="V767" s="33"/>
      <c r="W767" s="33"/>
      <c r="X767" s="33"/>
      <c r="Y767" s="33"/>
      <c r="Z767" s="33"/>
      <c r="AA767" s="33"/>
      <c r="AB767" s="33"/>
      <c r="AC767" s="33"/>
      <c r="AD767" s="33"/>
      <c r="AE767" s="33"/>
    </row>
    <row r="768">
      <c r="A768" s="33"/>
      <c r="B768" s="27"/>
      <c r="C768" s="27"/>
      <c r="D768" s="28"/>
      <c r="E768" s="27"/>
      <c r="F768" s="28"/>
      <c r="G768" s="27"/>
      <c r="H768" s="28"/>
      <c r="I768" s="27"/>
      <c r="J768" s="28"/>
      <c r="K768" s="27"/>
      <c r="L768" s="580"/>
      <c r="M768" s="33"/>
      <c r="N768" s="33"/>
      <c r="O768" s="33"/>
      <c r="P768" s="33"/>
      <c r="Q768" s="33"/>
      <c r="R768" s="33"/>
      <c r="S768" s="33"/>
      <c r="T768" s="33"/>
      <c r="U768" s="33"/>
      <c r="V768" s="33"/>
      <c r="W768" s="33"/>
      <c r="X768" s="33"/>
      <c r="Y768" s="33"/>
      <c r="Z768" s="33"/>
      <c r="AA768" s="33"/>
      <c r="AB768" s="33"/>
      <c r="AC768" s="33"/>
      <c r="AD768" s="33"/>
      <c r="AE768" s="33"/>
    </row>
    <row r="769">
      <c r="A769" s="33"/>
      <c r="B769" s="27"/>
      <c r="C769" s="27"/>
      <c r="D769" s="28"/>
      <c r="E769" s="27"/>
      <c r="F769" s="28"/>
      <c r="G769" s="27"/>
      <c r="H769" s="28"/>
      <c r="I769" s="27"/>
      <c r="J769" s="28"/>
      <c r="K769" s="27"/>
      <c r="L769" s="580"/>
      <c r="M769" s="33"/>
      <c r="N769" s="33"/>
      <c r="O769" s="33"/>
      <c r="P769" s="33"/>
      <c r="Q769" s="33"/>
      <c r="R769" s="33"/>
      <c r="S769" s="33"/>
      <c r="T769" s="33"/>
      <c r="U769" s="33"/>
      <c r="V769" s="33"/>
      <c r="W769" s="33"/>
      <c r="X769" s="33"/>
      <c r="Y769" s="33"/>
      <c r="Z769" s="33"/>
      <c r="AA769" s="33"/>
      <c r="AB769" s="33"/>
      <c r="AC769" s="33"/>
      <c r="AD769" s="33"/>
      <c r="AE769" s="33"/>
    </row>
    <row r="770">
      <c r="A770" s="33"/>
      <c r="B770" s="27"/>
      <c r="C770" s="27"/>
      <c r="D770" s="28"/>
      <c r="E770" s="27"/>
      <c r="F770" s="28"/>
      <c r="G770" s="27"/>
      <c r="H770" s="28"/>
      <c r="I770" s="27"/>
      <c r="J770" s="28"/>
      <c r="K770" s="27"/>
      <c r="L770" s="580"/>
      <c r="M770" s="33"/>
      <c r="N770" s="33"/>
      <c r="O770" s="33"/>
      <c r="P770" s="33"/>
      <c r="Q770" s="33"/>
      <c r="R770" s="33"/>
      <c r="S770" s="33"/>
      <c r="T770" s="33"/>
      <c r="U770" s="33"/>
      <c r="V770" s="33"/>
      <c r="W770" s="33"/>
      <c r="X770" s="33"/>
      <c r="Y770" s="33"/>
      <c r="Z770" s="33"/>
      <c r="AA770" s="33"/>
      <c r="AB770" s="33"/>
      <c r="AC770" s="33"/>
      <c r="AD770" s="33"/>
      <c r="AE770" s="33"/>
    </row>
    <row r="771">
      <c r="A771" s="33"/>
      <c r="B771" s="27"/>
      <c r="C771" s="27"/>
      <c r="D771" s="28"/>
      <c r="E771" s="27"/>
      <c r="F771" s="28"/>
      <c r="G771" s="27"/>
      <c r="H771" s="28"/>
      <c r="I771" s="27"/>
      <c r="J771" s="28"/>
      <c r="K771" s="27"/>
      <c r="L771" s="580"/>
      <c r="M771" s="33"/>
      <c r="N771" s="33"/>
      <c r="O771" s="33"/>
      <c r="P771" s="33"/>
      <c r="Q771" s="33"/>
      <c r="R771" s="33"/>
      <c r="S771" s="33"/>
      <c r="T771" s="33"/>
      <c r="U771" s="33"/>
      <c r="V771" s="33"/>
      <c r="W771" s="33"/>
      <c r="X771" s="33"/>
      <c r="Y771" s="33"/>
      <c r="Z771" s="33"/>
      <c r="AA771" s="33"/>
      <c r="AB771" s="33"/>
      <c r="AC771" s="33"/>
      <c r="AD771" s="33"/>
      <c r="AE771" s="33"/>
    </row>
    <row r="772">
      <c r="A772" s="33"/>
      <c r="B772" s="27"/>
      <c r="C772" s="27"/>
      <c r="D772" s="28"/>
      <c r="E772" s="27"/>
      <c r="F772" s="28"/>
      <c r="G772" s="27"/>
      <c r="H772" s="28"/>
      <c r="I772" s="27"/>
      <c r="J772" s="28"/>
      <c r="K772" s="27"/>
      <c r="L772" s="580"/>
      <c r="M772" s="33"/>
      <c r="N772" s="33"/>
      <c r="O772" s="33"/>
      <c r="P772" s="33"/>
      <c r="Q772" s="33"/>
      <c r="R772" s="33"/>
      <c r="S772" s="33"/>
      <c r="T772" s="33"/>
      <c r="U772" s="33"/>
      <c r="V772" s="33"/>
      <c r="W772" s="33"/>
      <c r="X772" s="33"/>
      <c r="Y772" s="33"/>
      <c r="Z772" s="33"/>
      <c r="AA772" s="33"/>
      <c r="AB772" s="33"/>
      <c r="AC772" s="33"/>
      <c r="AD772" s="33"/>
      <c r="AE772" s="33"/>
    </row>
    <row r="773">
      <c r="A773" s="33"/>
      <c r="B773" s="27"/>
      <c r="C773" s="27"/>
      <c r="D773" s="28"/>
      <c r="E773" s="27"/>
      <c r="F773" s="28"/>
      <c r="G773" s="27"/>
      <c r="H773" s="28"/>
      <c r="I773" s="27"/>
      <c r="J773" s="28"/>
      <c r="K773" s="27"/>
      <c r="L773" s="580"/>
      <c r="M773" s="33"/>
      <c r="N773" s="33"/>
      <c r="O773" s="33"/>
      <c r="P773" s="33"/>
      <c r="Q773" s="33"/>
      <c r="R773" s="33"/>
      <c r="S773" s="33"/>
      <c r="T773" s="33"/>
      <c r="U773" s="33"/>
      <c r="V773" s="33"/>
      <c r="W773" s="33"/>
      <c r="X773" s="33"/>
      <c r="Y773" s="33"/>
      <c r="Z773" s="33"/>
      <c r="AA773" s="33"/>
      <c r="AB773" s="33"/>
      <c r="AC773" s="33"/>
      <c r="AD773" s="33"/>
      <c r="AE773" s="33"/>
    </row>
    <row r="774">
      <c r="A774" s="33"/>
      <c r="B774" s="27"/>
      <c r="C774" s="27"/>
      <c r="D774" s="28"/>
      <c r="E774" s="27"/>
      <c r="F774" s="28"/>
      <c r="G774" s="27"/>
      <c r="H774" s="28"/>
      <c r="I774" s="27"/>
      <c r="J774" s="28"/>
      <c r="K774" s="27"/>
      <c r="L774" s="580"/>
      <c r="M774" s="33"/>
      <c r="N774" s="33"/>
      <c r="O774" s="33"/>
      <c r="P774" s="33"/>
      <c r="Q774" s="33"/>
      <c r="R774" s="33"/>
      <c r="S774" s="33"/>
      <c r="T774" s="33"/>
      <c r="U774" s="33"/>
      <c r="V774" s="33"/>
      <c r="W774" s="33"/>
      <c r="X774" s="33"/>
      <c r="Y774" s="33"/>
      <c r="Z774" s="33"/>
      <c r="AA774" s="33"/>
      <c r="AB774" s="33"/>
      <c r="AC774" s="33"/>
      <c r="AD774" s="33"/>
      <c r="AE774" s="33"/>
    </row>
    <row r="775">
      <c r="A775" s="33"/>
      <c r="B775" s="27"/>
      <c r="C775" s="27"/>
      <c r="D775" s="28"/>
      <c r="E775" s="27"/>
      <c r="F775" s="28"/>
      <c r="G775" s="27"/>
      <c r="H775" s="28"/>
      <c r="I775" s="27"/>
      <c r="J775" s="28"/>
      <c r="K775" s="27"/>
      <c r="L775" s="580"/>
      <c r="M775" s="33"/>
      <c r="N775" s="33"/>
      <c r="O775" s="33"/>
      <c r="P775" s="33"/>
      <c r="Q775" s="33"/>
      <c r="R775" s="33"/>
      <c r="S775" s="33"/>
      <c r="T775" s="33"/>
      <c r="U775" s="33"/>
      <c r="V775" s="33"/>
      <c r="W775" s="33"/>
      <c r="X775" s="33"/>
      <c r="Y775" s="33"/>
      <c r="Z775" s="33"/>
      <c r="AA775" s="33"/>
      <c r="AB775" s="33"/>
      <c r="AC775" s="33"/>
      <c r="AD775" s="33"/>
      <c r="AE775" s="33"/>
    </row>
    <row r="776">
      <c r="A776" s="33"/>
      <c r="B776" s="27"/>
      <c r="C776" s="27"/>
      <c r="D776" s="28"/>
      <c r="E776" s="27"/>
      <c r="F776" s="28"/>
      <c r="G776" s="27"/>
      <c r="H776" s="28"/>
      <c r="I776" s="27"/>
      <c r="J776" s="28"/>
      <c r="K776" s="27"/>
      <c r="L776" s="580"/>
      <c r="M776" s="33"/>
      <c r="N776" s="33"/>
      <c r="O776" s="33"/>
      <c r="P776" s="33"/>
      <c r="Q776" s="33"/>
      <c r="R776" s="33"/>
      <c r="S776" s="33"/>
      <c r="T776" s="33"/>
      <c r="U776" s="33"/>
      <c r="V776" s="33"/>
      <c r="W776" s="33"/>
      <c r="X776" s="33"/>
      <c r="Y776" s="33"/>
      <c r="Z776" s="33"/>
      <c r="AA776" s="33"/>
      <c r="AB776" s="33"/>
      <c r="AC776" s="33"/>
      <c r="AD776" s="33"/>
      <c r="AE776" s="33"/>
    </row>
    <row r="777">
      <c r="A777" s="33"/>
      <c r="B777" s="27"/>
      <c r="C777" s="27"/>
      <c r="D777" s="28"/>
      <c r="E777" s="27"/>
      <c r="F777" s="28"/>
      <c r="G777" s="27"/>
      <c r="H777" s="28"/>
      <c r="I777" s="27"/>
      <c r="J777" s="28"/>
      <c r="K777" s="27"/>
      <c r="L777" s="580"/>
      <c r="M777" s="33"/>
      <c r="N777" s="33"/>
      <c r="O777" s="33"/>
      <c r="P777" s="33"/>
      <c r="Q777" s="33"/>
      <c r="R777" s="33"/>
      <c r="S777" s="33"/>
      <c r="T777" s="33"/>
      <c r="U777" s="33"/>
      <c r="V777" s="33"/>
      <c r="W777" s="33"/>
      <c r="X777" s="33"/>
      <c r="Y777" s="33"/>
      <c r="Z777" s="33"/>
      <c r="AA777" s="33"/>
      <c r="AB777" s="33"/>
      <c r="AC777" s="33"/>
      <c r="AD777" s="33"/>
      <c r="AE777" s="33"/>
    </row>
    <row r="778">
      <c r="A778" s="33"/>
      <c r="B778" s="27"/>
      <c r="C778" s="27"/>
      <c r="D778" s="28"/>
      <c r="E778" s="27"/>
      <c r="F778" s="28"/>
      <c r="G778" s="27"/>
      <c r="H778" s="28"/>
      <c r="I778" s="27"/>
      <c r="J778" s="28"/>
      <c r="K778" s="27"/>
      <c r="L778" s="580"/>
      <c r="M778" s="33"/>
      <c r="N778" s="33"/>
      <c r="O778" s="33"/>
      <c r="P778" s="33"/>
      <c r="Q778" s="33"/>
      <c r="R778" s="33"/>
      <c r="S778" s="33"/>
      <c r="T778" s="33"/>
      <c r="U778" s="33"/>
      <c r="V778" s="33"/>
      <c r="W778" s="33"/>
      <c r="X778" s="33"/>
      <c r="Y778" s="33"/>
      <c r="Z778" s="33"/>
      <c r="AA778" s="33"/>
      <c r="AB778" s="33"/>
      <c r="AC778" s="33"/>
      <c r="AD778" s="33"/>
      <c r="AE778" s="33"/>
    </row>
    <row r="779">
      <c r="A779" s="33"/>
      <c r="B779" s="27"/>
      <c r="C779" s="27"/>
      <c r="D779" s="28"/>
      <c r="E779" s="27"/>
      <c r="F779" s="28"/>
      <c r="G779" s="27"/>
      <c r="H779" s="28"/>
      <c r="I779" s="27"/>
      <c r="J779" s="28"/>
      <c r="K779" s="27"/>
      <c r="L779" s="580"/>
      <c r="M779" s="33"/>
      <c r="N779" s="33"/>
      <c r="O779" s="33"/>
      <c r="P779" s="33"/>
      <c r="Q779" s="33"/>
      <c r="R779" s="33"/>
      <c r="S779" s="33"/>
      <c r="T779" s="33"/>
      <c r="U779" s="33"/>
      <c r="V779" s="33"/>
      <c r="W779" s="33"/>
      <c r="X779" s="33"/>
      <c r="Y779" s="33"/>
      <c r="Z779" s="33"/>
      <c r="AA779" s="33"/>
      <c r="AB779" s="33"/>
      <c r="AC779" s="33"/>
      <c r="AD779" s="33"/>
      <c r="AE779" s="33"/>
    </row>
    <row r="780">
      <c r="A780" s="33"/>
      <c r="B780" s="27"/>
      <c r="C780" s="27"/>
      <c r="D780" s="28"/>
      <c r="E780" s="27"/>
      <c r="F780" s="28"/>
      <c r="G780" s="27"/>
      <c r="H780" s="28"/>
      <c r="I780" s="27"/>
      <c r="J780" s="28"/>
      <c r="K780" s="27"/>
      <c r="L780" s="580"/>
      <c r="M780" s="33"/>
      <c r="N780" s="33"/>
      <c r="O780" s="33"/>
      <c r="P780" s="33"/>
      <c r="Q780" s="33"/>
      <c r="R780" s="33"/>
      <c r="S780" s="33"/>
      <c r="T780" s="33"/>
      <c r="U780" s="33"/>
      <c r="V780" s="33"/>
      <c r="W780" s="33"/>
      <c r="X780" s="33"/>
      <c r="Y780" s="33"/>
      <c r="Z780" s="33"/>
      <c r="AA780" s="33"/>
      <c r="AB780" s="33"/>
      <c r="AC780" s="33"/>
      <c r="AD780" s="33"/>
      <c r="AE780" s="33"/>
    </row>
    <row r="781">
      <c r="A781" s="33"/>
      <c r="B781" s="27"/>
      <c r="C781" s="27"/>
      <c r="D781" s="28"/>
      <c r="E781" s="27"/>
      <c r="F781" s="28"/>
      <c r="G781" s="27"/>
      <c r="H781" s="28"/>
      <c r="I781" s="27"/>
      <c r="J781" s="28"/>
      <c r="K781" s="27"/>
      <c r="L781" s="580"/>
      <c r="M781" s="33"/>
      <c r="N781" s="33"/>
      <c r="O781" s="33"/>
      <c r="P781" s="33"/>
      <c r="Q781" s="33"/>
      <c r="R781" s="33"/>
      <c r="S781" s="33"/>
      <c r="T781" s="33"/>
      <c r="U781" s="33"/>
      <c r="V781" s="33"/>
      <c r="W781" s="33"/>
      <c r="X781" s="33"/>
      <c r="Y781" s="33"/>
      <c r="Z781" s="33"/>
      <c r="AA781" s="33"/>
      <c r="AB781" s="33"/>
      <c r="AC781" s="33"/>
      <c r="AD781" s="33"/>
      <c r="AE781" s="33"/>
    </row>
    <row r="782">
      <c r="A782" s="33"/>
      <c r="B782" s="27"/>
      <c r="C782" s="27"/>
      <c r="D782" s="28"/>
      <c r="E782" s="27"/>
      <c r="F782" s="28"/>
      <c r="G782" s="27"/>
      <c r="H782" s="28"/>
      <c r="I782" s="27"/>
      <c r="J782" s="28"/>
      <c r="K782" s="27"/>
      <c r="L782" s="580"/>
      <c r="M782" s="33"/>
      <c r="N782" s="33"/>
      <c r="O782" s="33"/>
      <c r="P782" s="33"/>
      <c r="Q782" s="33"/>
      <c r="R782" s="33"/>
      <c r="S782" s="33"/>
      <c r="T782" s="33"/>
      <c r="U782" s="33"/>
      <c r="V782" s="33"/>
      <c r="W782" s="33"/>
      <c r="X782" s="33"/>
      <c r="Y782" s="33"/>
      <c r="Z782" s="33"/>
      <c r="AA782" s="33"/>
      <c r="AB782" s="33"/>
      <c r="AC782" s="33"/>
      <c r="AD782" s="33"/>
      <c r="AE782" s="33"/>
    </row>
    <row r="783">
      <c r="A783" s="33"/>
      <c r="B783" s="27"/>
      <c r="C783" s="27"/>
      <c r="D783" s="28"/>
      <c r="E783" s="27"/>
      <c r="F783" s="28"/>
      <c r="G783" s="27"/>
      <c r="H783" s="28"/>
      <c r="I783" s="27"/>
      <c r="J783" s="28"/>
      <c r="K783" s="27"/>
      <c r="L783" s="580"/>
      <c r="M783" s="33"/>
      <c r="N783" s="33"/>
      <c r="O783" s="33"/>
      <c r="P783" s="33"/>
      <c r="Q783" s="33"/>
      <c r="R783" s="33"/>
      <c r="S783" s="33"/>
      <c r="T783" s="33"/>
      <c r="U783" s="33"/>
      <c r="V783" s="33"/>
      <c r="W783" s="33"/>
      <c r="X783" s="33"/>
      <c r="Y783" s="33"/>
      <c r="Z783" s="33"/>
      <c r="AA783" s="33"/>
      <c r="AB783" s="33"/>
      <c r="AC783" s="33"/>
      <c r="AD783" s="33"/>
      <c r="AE783" s="33"/>
    </row>
    <row r="784">
      <c r="A784" s="33"/>
      <c r="B784" s="27"/>
      <c r="C784" s="27"/>
      <c r="D784" s="28"/>
      <c r="E784" s="27"/>
      <c r="F784" s="28"/>
      <c r="G784" s="27"/>
      <c r="H784" s="28"/>
      <c r="I784" s="27"/>
      <c r="J784" s="28"/>
      <c r="K784" s="27"/>
      <c r="L784" s="580"/>
      <c r="M784" s="33"/>
      <c r="N784" s="33"/>
      <c r="O784" s="33"/>
      <c r="P784" s="33"/>
      <c r="Q784" s="33"/>
      <c r="R784" s="33"/>
      <c r="S784" s="33"/>
      <c r="T784" s="33"/>
      <c r="U784" s="33"/>
      <c r="V784" s="33"/>
      <c r="W784" s="33"/>
      <c r="X784" s="33"/>
      <c r="Y784" s="33"/>
      <c r="Z784" s="33"/>
      <c r="AA784" s="33"/>
      <c r="AB784" s="33"/>
      <c r="AC784" s="33"/>
      <c r="AD784" s="33"/>
      <c r="AE784" s="33"/>
    </row>
    <row r="785">
      <c r="A785" s="33"/>
      <c r="B785" s="27"/>
      <c r="C785" s="27"/>
      <c r="D785" s="28"/>
      <c r="E785" s="27"/>
      <c r="F785" s="28"/>
      <c r="G785" s="27"/>
      <c r="H785" s="28"/>
      <c r="I785" s="27"/>
      <c r="J785" s="28"/>
      <c r="K785" s="27"/>
      <c r="L785" s="580"/>
      <c r="M785" s="33"/>
      <c r="N785" s="33"/>
      <c r="O785" s="33"/>
      <c r="P785" s="33"/>
      <c r="Q785" s="33"/>
      <c r="R785" s="33"/>
      <c r="S785" s="33"/>
      <c r="T785" s="33"/>
      <c r="U785" s="33"/>
      <c r="V785" s="33"/>
      <c r="W785" s="33"/>
      <c r="X785" s="33"/>
      <c r="Y785" s="33"/>
      <c r="Z785" s="33"/>
      <c r="AA785" s="33"/>
      <c r="AB785" s="33"/>
      <c r="AC785" s="33"/>
      <c r="AD785" s="33"/>
      <c r="AE785" s="33"/>
    </row>
    <row r="786">
      <c r="A786" s="33"/>
      <c r="B786" s="27"/>
      <c r="C786" s="27"/>
      <c r="D786" s="28"/>
      <c r="E786" s="27"/>
      <c r="F786" s="28"/>
      <c r="G786" s="27"/>
      <c r="H786" s="28"/>
      <c r="I786" s="27"/>
      <c r="J786" s="28"/>
      <c r="K786" s="27"/>
      <c r="L786" s="580"/>
      <c r="M786" s="33"/>
      <c r="N786" s="33"/>
      <c r="O786" s="33"/>
      <c r="P786" s="33"/>
      <c r="Q786" s="33"/>
      <c r="R786" s="33"/>
      <c r="S786" s="33"/>
      <c r="T786" s="33"/>
      <c r="U786" s="33"/>
      <c r="V786" s="33"/>
      <c r="W786" s="33"/>
      <c r="X786" s="33"/>
      <c r="Y786" s="33"/>
      <c r="Z786" s="33"/>
      <c r="AA786" s="33"/>
      <c r="AB786" s="33"/>
      <c r="AC786" s="33"/>
      <c r="AD786" s="33"/>
      <c r="AE786" s="33"/>
    </row>
    <row r="787">
      <c r="A787" s="33"/>
      <c r="B787" s="27"/>
      <c r="C787" s="27"/>
      <c r="D787" s="28"/>
      <c r="E787" s="27"/>
      <c r="F787" s="28"/>
      <c r="G787" s="27"/>
      <c r="H787" s="28"/>
      <c r="I787" s="27"/>
      <c r="J787" s="28"/>
      <c r="K787" s="27"/>
      <c r="L787" s="580"/>
      <c r="M787" s="33"/>
      <c r="N787" s="33"/>
      <c r="O787" s="33"/>
      <c r="P787" s="33"/>
      <c r="Q787" s="33"/>
      <c r="R787" s="33"/>
      <c r="S787" s="33"/>
      <c r="T787" s="33"/>
      <c r="U787" s="33"/>
      <c r="V787" s="33"/>
      <c r="W787" s="33"/>
      <c r="X787" s="33"/>
      <c r="Y787" s="33"/>
      <c r="Z787" s="33"/>
      <c r="AA787" s="33"/>
      <c r="AB787" s="33"/>
      <c r="AC787" s="33"/>
      <c r="AD787" s="33"/>
      <c r="AE787" s="33"/>
    </row>
    <row r="788">
      <c r="A788" s="33"/>
      <c r="B788" s="27"/>
      <c r="C788" s="27"/>
      <c r="D788" s="28"/>
      <c r="E788" s="27"/>
      <c r="F788" s="28"/>
      <c r="G788" s="27"/>
      <c r="H788" s="28"/>
      <c r="I788" s="27"/>
      <c r="J788" s="28"/>
      <c r="K788" s="27"/>
      <c r="L788" s="580"/>
      <c r="M788" s="33"/>
      <c r="N788" s="33"/>
      <c r="O788" s="33"/>
      <c r="P788" s="33"/>
      <c r="Q788" s="33"/>
      <c r="R788" s="33"/>
      <c r="S788" s="33"/>
      <c r="T788" s="33"/>
      <c r="U788" s="33"/>
      <c r="V788" s="33"/>
      <c r="W788" s="33"/>
      <c r="X788" s="33"/>
      <c r="Y788" s="33"/>
      <c r="Z788" s="33"/>
      <c r="AA788" s="33"/>
      <c r="AB788" s="33"/>
      <c r="AC788" s="33"/>
      <c r="AD788" s="33"/>
      <c r="AE788" s="33"/>
    </row>
    <row r="789">
      <c r="A789" s="33"/>
      <c r="B789" s="27"/>
      <c r="C789" s="27"/>
      <c r="D789" s="28"/>
      <c r="E789" s="27"/>
      <c r="F789" s="28"/>
      <c r="G789" s="27"/>
      <c r="H789" s="28"/>
      <c r="I789" s="27"/>
      <c r="J789" s="28"/>
      <c r="K789" s="27"/>
      <c r="L789" s="580"/>
      <c r="M789" s="33"/>
      <c r="N789" s="33"/>
      <c r="O789" s="33"/>
      <c r="P789" s="33"/>
      <c r="Q789" s="33"/>
      <c r="R789" s="33"/>
      <c r="S789" s="33"/>
      <c r="T789" s="33"/>
      <c r="U789" s="33"/>
      <c r="V789" s="33"/>
      <c r="W789" s="33"/>
      <c r="X789" s="33"/>
      <c r="Y789" s="33"/>
      <c r="Z789" s="33"/>
      <c r="AA789" s="33"/>
      <c r="AB789" s="33"/>
      <c r="AC789" s="33"/>
      <c r="AD789" s="33"/>
      <c r="AE789" s="33"/>
    </row>
    <row r="790">
      <c r="A790" s="33"/>
      <c r="B790" s="27"/>
      <c r="C790" s="27"/>
      <c r="D790" s="28"/>
      <c r="E790" s="27"/>
      <c r="F790" s="28"/>
      <c r="G790" s="27"/>
      <c r="H790" s="28"/>
      <c r="I790" s="27"/>
      <c r="J790" s="28"/>
      <c r="K790" s="27"/>
      <c r="L790" s="580"/>
      <c r="M790" s="33"/>
      <c r="N790" s="33"/>
      <c r="O790" s="33"/>
      <c r="P790" s="33"/>
      <c r="Q790" s="33"/>
      <c r="R790" s="33"/>
      <c r="S790" s="33"/>
      <c r="T790" s="33"/>
      <c r="U790" s="33"/>
      <c r="V790" s="33"/>
      <c r="W790" s="33"/>
      <c r="X790" s="33"/>
      <c r="Y790" s="33"/>
      <c r="Z790" s="33"/>
      <c r="AA790" s="33"/>
      <c r="AB790" s="33"/>
      <c r="AC790" s="33"/>
      <c r="AD790" s="33"/>
      <c r="AE790" s="33"/>
    </row>
    <row r="791">
      <c r="A791" s="33"/>
      <c r="B791" s="27"/>
      <c r="C791" s="27"/>
      <c r="D791" s="28"/>
      <c r="E791" s="27"/>
      <c r="F791" s="28"/>
      <c r="G791" s="27"/>
      <c r="H791" s="28"/>
      <c r="I791" s="27"/>
      <c r="J791" s="28"/>
      <c r="K791" s="27"/>
      <c r="L791" s="580"/>
      <c r="M791" s="33"/>
      <c r="N791" s="33"/>
      <c r="O791" s="33"/>
      <c r="P791" s="33"/>
      <c r="Q791" s="33"/>
      <c r="R791" s="33"/>
      <c r="S791" s="33"/>
      <c r="T791" s="33"/>
      <c r="U791" s="33"/>
      <c r="V791" s="33"/>
      <c r="W791" s="33"/>
      <c r="X791" s="33"/>
      <c r="Y791" s="33"/>
      <c r="Z791" s="33"/>
      <c r="AA791" s="33"/>
      <c r="AB791" s="33"/>
      <c r="AC791" s="33"/>
      <c r="AD791" s="33"/>
      <c r="AE791" s="33"/>
    </row>
    <row r="792">
      <c r="A792" s="33"/>
      <c r="B792" s="27"/>
      <c r="C792" s="27"/>
      <c r="D792" s="28"/>
      <c r="E792" s="27"/>
      <c r="F792" s="28"/>
      <c r="G792" s="27"/>
      <c r="H792" s="28"/>
      <c r="I792" s="27"/>
      <c r="J792" s="28"/>
      <c r="K792" s="27"/>
      <c r="L792" s="580"/>
      <c r="M792" s="33"/>
      <c r="N792" s="33"/>
      <c r="O792" s="33"/>
      <c r="P792" s="33"/>
      <c r="Q792" s="33"/>
      <c r="R792" s="33"/>
      <c r="S792" s="33"/>
      <c r="T792" s="33"/>
      <c r="U792" s="33"/>
      <c r="V792" s="33"/>
      <c r="W792" s="33"/>
      <c r="X792" s="33"/>
      <c r="Y792" s="33"/>
      <c r="Z792" s="33"/>
      <c r="AA792" s="33"/>
      <c r="AB792" s="33"/>
      <c r="AC792" s="33"/>
      <c r="AD792" s="33"/>
      <c r="AE792" s="33"/>
    </row>
    <row r="793">
      <c r="A793" s="33"/>
      <c r="B793" s="27"/>
      <c r="C793" s="27"/>
      <c r="D793" s="28"/>
      <c r="E793" s="27"/>
      <c r="F793" s="28"/>
      <c r="G793" s="27"/>
      <c r="H793" s="28"/>
      <c r="I793" s="27"/>
      <c r="J793" s="28"/>
      <c r="K793" s="27"/>
      <c r="L793" s="580"/>
      <c r="M793" s="33"/>
      <c r="N793" s="33"/>
      <c r="O793" s="33"/>
      <c r="P793" s="33"/>
      <c r="Q793" s="33"/>
      <c r="R793" s="33"/>
      <c r="S793" s="33"/>
      <c r="T793" s="33"/>
      <c r="U793" s="33"/>
      <c r="V793" s="33"/>
      <c r="W793" s="33"/>
      <c r="X793" s="33"/>
      <c r="Y793" s="33"/>
      <c r="Z793" s="33"/>
      <c r="AA793" s="33"/>
      <c r="AB793" s="33"/>
      <c r="AC793" s="33"/>
      <c r="AD793" s="33"/>
      <c r="AE793" s="33"/>
    </row>
    <row r="794">
      <c r="A794" s="33"/>
      <c r="B794" s="27"/>
      <c r="C794" s="27"/>
      <c r="D794" s="28"/>
      <c r="E794" s="27"/>
      <c r="F794" s="28"/>
      <c r="G794" s="27"/>
      <c r="H794" s="28"/>
      <c r="I794" s="27"/>
      <c r="J794" s="28"/>
      <c r="K794" s="27"/>
      <c r="L794" s="580"/>
      <c r="M794" s="33"/>
      <c r="N794" s="33"/>
      <c r="O794" s="33"/>
      <c r="P794" s="33"/>
      <c r="Q794" s="33"/>
      <c r="R794" s="33"/>
      <c r="S794" s="33"/>
      <c r="T794" s="33"/>
      <c r="U794" s="33"/>
      <c r="V794" s="33"/>
      <c r="W794" s="33"/>
      <c r="X794" s="33"/>
      <c r="Y794" s="33"/>
      <c r="Z794" s="33"/>
      <c r="AA794" s="33"/>
      <c r="AB794" s="33"/>
      <c r="AC794" s="33"/>
      <c r="AD794" s="33"/>
      <c r="AE794" s="33"/>
    </row>
    <row r="795">
      <c r="A795" s="33"/>
      <c r="B795" s="27"/>
      <c r="C795" s="27"/>
      <c r="D795" s="28"/>
      <c r="E795" s="27"/>
      <c r="F795" s="28"/>
      <c r="G795" s="27"/>
      <c r="H795" s="28"/>
      <c r="I795" s="27"/>
      <c r="J795" s="28"/>
      <c r="K795" s="27"/>
      <c r="L795" s="580"/>
      <c r="M795" s="33"/>
      <c r="N795" s="33"/>
      <c r="O795" s="33"/>
      <c r="P795" s="33"/>
      <c r="Q795" s="33"/>
      <c r="R795" s="33"/>
      <c r="S795" s="33"/>
      <c r="T795" s="33"/>
      <c r="U795" s="33"/>
      <c r="V795" s="33"/>
      <c r="W795" s="33"/>
      <c r="X795" s="33"/>
      <c r="Y795" s="33"/>
      <c r="Z795" s="33"/>
      <c r="AA795" s="33"/>
      <c r="AB795" s="33"/>
      <c r="AC795" s="33"/>
      <c r="AD795" s="33"/>
      <c r="AE795" s="33"/>
    </row>
    <row r="796">
      <c r="A796" s="33"/>
      <c r="B796" s="27"/>
      <c r="C796" s="27"/>
      <c r="D796" s="28"/>
      <c r="E796" s="27"/>
      <c r="F796" s="28"/>
      <c r="G796" s="27"/>
      <c r="H796" s="28"/>
      <c r="I796" s="27"/>
      <c r="J796" s="28"/>
      <c r="K796" s="27"/>
      <c r="L796" s="580"/>
      <c r="M796" s="33"/>
      <c r="N796" s="33"/>
      <c r="O796" s="33"/>
      <c r="P796" s="33"/>
      <c r="Q796" s="33"/>
      <c r="R796" s="33"/>
      <c r="S796" s="33"/>
      <c r="T796" s="33"/>
      <c r="U796" s="33"/>
      <c r="V796" s="33"/>
      <c r="W796" s="33"/>
      <c r="X796" s="33"/>
      <c r="Y796" s="33"/>
      <c r="Z796" s="33"/>
      <c r="AA796" s="33"/>
      <c r="AB796" s="33"/>
      <c r="AC796" s="33"/>
      <c r="AD796" s="33"/>
      <c r="AE796" s="33"/>
    </row>
    <row r="797">
      <c r="A797" s="33"/>
      <c r="B797" s="27"/>
      <c r="C797" s="27"/>
      <c r="D797" s="28"/>
      <c r="E797" s="27"/>
      <c r="F797" s="28"/>
      <c r="G797" s="27"/>
      <c r="H797" s="28"/>
      <c r="I797" s="27"/>
      <c r="J797" s="28"/>
      <c r="K797" s="27"/>
      <c r="L797" s="580"/>
      <c r="M797" s="33"/>
      <c r="N797" s="33"/>
      <c r="O797" s="33"/>
      <c r="P797" s="33"/>
      <c r="Q797" s="33"/>
      <c r="R797" s="33"/>
      <c r="S797" s="33"/>
      <c r="T797" s="33"/>
      <c r="U797" s="33"/>
      <c r="V797" s="33"/>
      <c r="W797" s="33"/>
      <c r="X797" s="33"/>
      <c r="Y797" s="33"/>
      <c r="Z797" s="33"/>
      <c r="AA797" s="33"/>
      <c r="AB797" s="33"/>
      <c r="AC797" s="33"/>
      <c r="AD797" s="33"/>
      <c r="AE797" s="33"/>
    </row>
    <row r="798">
      <c r="A798" s="33"/>
      <c r="B798" s="27"/>
      <c r="C798" s="27"/>
      <c r="D798" s="28"/>
      <c r="E798" s="27"/>
      <c r="F798" s="28"/>
      <c r="G798" s="27"/>
      <c r="H798" s="28"/>
      <c r="I798" s="27"/>
      <c r="J798" s="28"/>
      <c r="K798" s="27"/>
      <c r="L798" s="580"/>
      <c r="M798" s="33"/>
      <c r="N798" s="33"/>
      <c r="O798" s="33"/>
      <c r="P798" s="33"/>
      <c r="Q798" s="33"/>
      <c r="R798" s="33"/>
      <c r="S798" s="33"/>
      <c r="T798" s="33"/>
      <c r="U798" s="33"/>
      <c r="V798" s="33"/>
      <c r="W798" s="33"/>
      <c r="X798" s="33"/>
      <c r="Y798" s="33"/>
      <c r="Z798" s="33"/>
      <c r="AA798" s="33"/>
      <c r="AB798" s="33"/>
      <c r="AC798" s="33"/>
      <c r="AD798" s="33"/>
      <c r="AE798" s="33"/>
    </row>
    <row r="799">
      <c r="A799" s="33"/>
      <c r="B799" s="27"/>
      <c r="C799" s="27"/>
      <c r="D799" s="28"/>
      <c r="E799" s="27"/>
      <c r="F799" s="28"/>
      <c r="G799" s="27"/>
      <c r="H799" s="28"/>
      <c r="I799" s="27"/>
      <c r="J799" s="28"/>
      <c r="K799" s="27"/>
      <c r="L799" s="580"/>
      <c r="M799" s="33"/>
      <c r="N799" s="33"/>
      <c r="O799" s="33"/>
      <c r="P799" s="33"/>
      <c r="Q799" s="33"/>
      <c r="R799" s="33"/>
      <c r="S799" s="33"/>
      <c r="T799" s="33"/>
      <c r="U799" s="33"/>
      <c r="V799" s="33"/>
      <c r="W799" s="33"/>
      <c r="X799" s="33"/>
      <c r="Y799" s="33"/>
      <c r="Z799" s="33"/>
      <c r="AA799" s="33"/>
      <c r="AB799" s="33"/>
      <c r="AC799" s="33"/>
      <c r="AD799" s="33"/>
      <c r="AE799" s="33"/>
    </row>
    <row r="800">
      <c r="A800" s="33"/>
      <c r="B800" s="27"/>
      <c r="C800" s="27"/>
      <c r="D800" s="28"/>
      <c r="E800" s="27"/>
      <c r="F800" s="28"/>
      <c r="G800" s="27"/>
      <c r="H800" s="28"/>
      <c r="I800" s="27"/>
      <c r="J800" s="28"/>
      <c r="K800" s="27"/>
      <c r="L800" s="580"/>
      <c r="M800" s="33"/>
      <c r="N800" s="33"/>
      <c r="O800" s="33"/>
      <c r="P800" s="33"/>
      <c r="Q800" s="33"/>
      <c r="R800" s="33"/>
      <c r="S800" s="33"/>
      <c r="T800" s="33"/>
      <c r="U800" s="33"/>
      <c r="V800" s="33"/>
      <c r="W800" s="33"/>
      <c r="X800" s="33"/>
      <c r="Y800" s="33"/>
      <c r="Z800" s="33"/>
      <c r="AA800" s="33"/>
      <c r="AB800" s="33"/>
      <c r="AC800" s="33"/>
      <c r="AD800" s="33"/>
      <c r="AE800" s="33"/>
    </row>
    <row r="801">
      <c r="A801" s="33"/>
      <c r="B801" s="27"/>
      <c r="C801" s="27"/>
      <c r="D801" s="28"/>
      <c r="E801" s="27"/>
      <c r="F801" s="28"/>
      <c r="G801" s="27"/>
      <c r="H801" s="28"/>
      <c r="I801" s="27"/>
      <c r="J801" s="28"/>
      <c r="K801" s="27"/>
      <c r="L801" s="580"/>
      <c r="M801" s="33"/>
      <c r="N801" s="33"/>
      <c r="O801" s="33"/>
      <c r="P801" s="33"/>
      <c r="Q801" s="33"/>
      <c r="R801" s="33"/>
      <c r="S801" s="33"/>
      <c r="T801" s="33"/>
      <c r="U801" s="33"/>
      <c r="V801" s="33"/>
      <c r="W801" s="33"/>
      <c r="X801" s="33"/>
      <c r="Y801" s="33"/>
      <c r="Z801" s="33"/>
      <c r="AA801" s="33"/>
      <c r="AB801" s="33"/>
      <c r="AC801" s="33"/>
      <c r="AD801" s="33"/>
      <c r="AE801" s="33"/>
    </row>
    <row r="802">
      <c r="A802" s="33"/>
      <c r="B802" s="27"/>
      <c r="C802" s="27"/>
      <c r="D802" s="28"/>
      <c r="E802" s="27"/>
      <c r="F802" s="28"/>
      <c r="G802" s="27"/>
      <c r="H802" s="28"/>
      <c r="I802" s="27"/>
      <c r="J802" s="28"/>
      <c r="K802" s="27"/>
      <c r="L802" s="580"/>
      <c r="M802" s="33"/>
      <c r="N802" s="33"/>
      <c r="O802" s="33"/>
      <c r="P802" s="33"/>
      <c r="Q802" s="33"/>
      <c r="R802" s="33"/>
      <c r="S802" s="33"/>
      <c r="T802" s="33"/>
      <c r="U802" s="33"/>
      <c r="V802" s="33"/>
      <c r="W802" s="33"/>
      <c r="X802" s="33"/>
      <c r="Y802" s="33"/>
      <c r="Z802" s="33"/>
      <c r="AA802" s="33"/>
      <c r="AB802" s="33"/>
      <c r="AC802" s="33"/>
      <c r="AD802" s="33"/>
      <c r="AE802" s="33"/>
    </row>
    <row r="803">
      <c r="A803" s="33"/>
      <c r="B803" s="27"/>
      <c r="C803" s="27"/>
      <c r="D803" s="28"/>
      <c r="E803" s="27"/>
      <c r="F803" s="28"/>
      <c r="G803" s="27"/>
      <c r="H803" s="28"/>
      <c r="I803" s="27"/>
      <c r="J803" s="28"/>
      <c r="K803" s="27"/>
      <c r="L803" s="580"/>
      <c r="M803" s="33"/>
      <c r="N803" s="33"/>
      <c r="O803" s="33"/>
      <c r="P803" s="33"/>
      <c r="Q803" s="33"/>
      <c r="R803" s="33"/>
      <c r="S803" s="33"/>
      <c r="T803" s="33"/>
      <c r="U803" s="33"/>
      <c r="V803" s="33"/>
      <c r="W803" s="33"/>
      <c r="X803" s="33"/>
      <c r="Y803" s="33"/>
      <c r="Z803" s="33"/>
      <c r="AA803" s="33"/>
      <c r="AB803" s="33"/>
      <c r="AC803" s="33"/>
      <c r="AD803" s="33"/>
      <c r="AE803" s="33"/>
    </row>
    <row r="804">
      <c r="A804" s="33"/>
      <c r="B804" s="27"/>
      <c r="C804" s="27"/>
      <c r="D804" s="28"/>
      <c r="E804" s="27"/>
      <c r="F804" s="28"/>
      <c r="G804" s="27"/>
      <c r="H804" s="28"/>
      <c r="I804" s="27"/>
      <c r="J804" s="28"/>
      <c r="K804" s="27"/>
      <c r="L804" s="580"/>
      <c r="M804" s="33"/>
      <c r="N804" s="33"/>
      <c r="O804" s="33"/>
      <c r="P804" s="33"/>
      <c r="Q804" s="33"/>
      <c r="R804" s="33"/>
      <c r="S804" s="33"/>
      <c r="T804" s="33"/>
      <c r="U804" s="33"/>
      <c r="V804" s="33"/>
      <c r="W804" s="33"/>
      <c r="X804" s="33"/>
      <c r="Y804" s="33"/>
      <c r="Z804" s="33"/>
      <c r="AA804" s="33"/>
      <c r="AB804" s="33"/>
      <c r="AC804" s="33"/>
      <c r="AD804" s="33"/>
      <c r="AE804" s="33"/>
    </row>
    <row r="805">
      <c r="A805" s="33"/>
      <c r="B805" s="27"/>
      <c r="C805" s="27"/>
      <c r="D805" s="28"/>
      <c r="E805" s="27"/>
      <c r="F805" s="28"/>
      <c r="G805" s="27"/>
      <c r="H805" s="28"/>
      <c r="I805" s="27"/>
      <c r="J805" s="28"/>
      <c r="K805" s="27"/>
      <c r="L805" s="580"/>
      <c r="M805" s="33"/>
      <c r="N805" s="33"/>
      <c r="O805" s="33"/>
      <c r="P805" s="33"/>
      <c r="Q805" s="33"/>
      <c r="R805" s="33"/>
      <c r="S805" s="33"/>
      <c r="T805" s="33"/>
      <c r="U805" s="33"/>
      <c r="V805" s="33"/>
      <c r="W805" s="33"/>
      <c r="X805" s="33"/>
      <c r="Y805" s="33"/>
      <c r="Z805" s="33"/>
      <c r="AA805" s="33"/>
      <c r="AB805" s="33"/>
      <c r="AC805" s="33"/>
      <c r="AD805" s="33"/>
      <c r="AE805" s="33"/>
    </row>
    <row r="806">
      <c r="A806" s="33"/>
      <c r="B806" s="27"/>
      <c r="C806" s="27"/>
      <c r="D806" s="28"/>
      <c r="E806" s="27"/>
      <c r="F806" s="28"/>
      <c r="G806" s="27"/>
      <c r="H806" s="28"/>
      <c r="I806" s="27"/>
      <c r="J806" s="28"/>
      <c r="K806" s="27"/>
      <c r="L806" s="580"/>
      <c r="M806" s="33"/>
      <c r="N806" s="33"/>
      <c r="O806" s="33"/>
      <c r="P806" s="33"/>
      <c r="Q806" s="33"/>
      <c r="R806" s="33"/>
      <c r="S806" s="33"/>
      <c r="T806" s="33"/>
      <c r="U806" s="33"/>
      <c r="V806" s="33"/>
      <c r="W806" s="33"/>
      <c r="X806" s="33"/>
      <c r="Y806" s="33"/>
      <c r="Z806" s="33"/>
      <c r="AA806" s="33"/>
      <c r="AB806" s="33"/>
      <c r="AC806" s="33"/>
      <c r="AD806" s="33"/>
      <c r="AE806" s="33"/>
    </row>
    <row r="807">
      <c r="A807" s="33"/>
      <c r="B807" s="27"/>
      <c r="C807" s="27"/>
      <c r="D807" s="28"/>
      <c r="E807" s="27"/>
      <c r="F807" s="28"/>
      <c r="G807" s="27"/>
      <c r="H807" s="28"/>
      <c r="I807" s="27"/>
      <c r="J807" s="28"/>
      <c r="K807" s="27"/>
      <c r="L807" s="580"/>
      <c r="M807" s="33"/>
      <c r="N807" s="33"/>
      <c r="O807" s="33"/>
      <c r="P807" s="33"/>
      <c r="Q807" s="33"/>
      <c r="R807" s="33"/>
      <c r="S807" s="33"/>
      <c r="T807" s="33"/>
      <c r="U807" s="33"/>
      <c r="V807" s="33"/>
      <c r="W807" s="33"/>
      <c r="X807" s="33"/>
      <c r="Y807" s="33"/>
      <c r="Z807" s="33"/>
      <c r="AA807" s="33"/>
      <c r="AB807" s="33"/>
      <c r="AC807" s="33"/>
      <c r="AD807" s="33"/>
      <c r="AE807" s="33"/>
    </row>
    <row r="808">
      <c r="A808" s="33"/>
      <c r="B808" s="27"/>
      <c r="C808" s="27"/>
      <c r="D808" s="28"/>
      <c r="E808" s="27"/>
      <c r="F808" s="28"/>
      <c r="G808" s="27"/>
      <c r="H808" s="28"/>
      <c r="I808" s="27"/>
      <c r="J808" s="28"/>
      <c r="K808" s="27"/>
      <c r="L808" s="580"/>
      <c r="M808" s="33"/>
      <c r="N808" s="33"/>
      <c r="O808" s="33"/>
      <c r="P808" s="33"/>
      <c r="Q808" s="33"/>
      <c r="R808" s="33"/>
      <c r="S808" s="33"/>
      <c r="T808" s="33"/>
      <c r="U808" s="33"/>
      <c r="V808" s="33"/>
      <c r="W808" s="33"/>
      <c r="X808" s="33"/>
      <c r="Y808" s="33"/>
      <c r="Z808" s="33"/>
      <c r="AA808" s="33"/>
      <c r="AB808" s="33"/>
      <c r="AC808" s="33"/>
      <c r="AD808" s="33"/>
      <c r="AE808" s="33"/>
    </row>
    <row r="809">
      <c r="A809" s="33"/>
      <c r="B809" s="27"/>
      <c r="C809" s="27"/>
      <c r="D809" s="28"/>
      <c r="E809" s="27"/>
      <c r="F809" s="28"/>
      <c r="G809" s="27"/>
      <c r="H809" s="28"/>
      <c r="I809" s="27"/>
      <c r="J809" s="28"/>
      <c r="K809" s="27"/>
      <c r="L809" s="580"/>
      <c r="M809" s="33"/>
      <c r="N809" s="33"/>
      <c r="O809" s="33"/>
      <c r="P809" s="33"/>
      <c r="Q809" s="33"/>
      <c r="R809" s="33"/>
      <c r="S809" s="33"/>
      <c r="T809" s="33"/>
      <c r="U809" s="33"/>
      <c r="V809" s="33"/>
      <c r="W809" s="33"/>
      <c r="X809" s="33"/>
      <c r="Y809" s="33"/>
      <c r="Z809" s="33"/>
      <c r="AA809" s="33"/>
      <c r="AB809" s="33"/>
      <c r="AC809" s="33"/>
      <c r="AD809" s="33"/>
      <c r="AE809" s="33"/>
    </row>
    <row r="810">
      <c r="A810" s="33"/>
      <c r="B810" s="27"/>
      <c r="C810" s="27"/>
      <c r="D810" s="28"/>
      <c r="E810" s="27"/>
      <c r="F810" s="28"/>
      <c r="G810" s="27"/>
      <c r="H810" s="28"/>
      <c r="I810" s="27"/>
      <c r="J810" s="28"/>
      <c r="K810" s="27"/>
      <c r="L810" s="580"/>
      <c r="M810" s="33"/>
      <c r="N810" s="33"/>
      <c r="O810" s="33"/>
      <c r="P810" s="33"/>
      <c r="Q810" s="33"/>
      <c r="R810" s="33"/>
      <c r="S810" s="33"/>
      <c r="T810" s="33"/>
      <c r="U810" s="33"/>
      <c r="V810" s="33"/>
      <c r="W810" s="33"/>
      <c r="X810" s="33"/>
      <c r="Y810" s="33"/>
      <c r="Z810" s="33"/>
      <c r="AA810" s="33"/>
      <c r="AB810" s="33"/>
      <c r="AC810" s="33"/>
      <c r="AD810" s="33"/>
      <c r="AE810" s="33"/>
    </row>
    <row r="811">
      <c r="A811" s="33"/>
      <c r="B811" s="27"/>
      <c r="C811" s="27"/>
      <c r="D811" s="28"/>
      <c r="E811" s="27"/>
      <c r="F811" s="28"/>
      <c r="G811" s="27"/>
      <c r="H811" s="28"/>
      <c r="I811" s="27"/>
      <c r="J811" s="28"/>
      <c r="K811" s="27"/>
      <c r="L811" s="580"/>
      <c r="M811" s="33"/>
      <c r="N811" s="33"/>
      <c r="O811" s="33"/>
      <c r="P811" s="33"/>
      <c r="Q811" s="33"/>
      <c r="R811" s="33"/>
      <c r="S811" s="33"/>
      <c r="T811" s="33"/>
      <c r="U811" s="33"/>
      <c r="V811" s="33"/>
      <c r="W811" s="33"/>
      <c r="X811" s="33"/>
      <c r="Y811" s="33"/>
      <c r="Z811" s="33"/>
      <c r="AA811" s="33"/>
      <c r="AB811" s="33"/>
      <c r="AC811" s="33"/>
      <c r="AD811" s="33"/>
      <c r="AE811" s="33"/>
    </row>
    <row r="812">
      <c r="A812" s="33"/>
      <c r="B812" s="27"/>
      <c r="C812" s="27"/>
      <c r="D812" s="28"/>
      <c r="E812" s="27"/>
      <c r="F812" s="28"/>
      <c r="G812" s="27"/>
      <c r="H812" s="28"/>
      <c r="I812" s="27"/>
      <c r="J812" s="28"/>
      <c r="K812" s="27"/>
      <c r="L812" s="580"/>
      <c r="M812" s="33"/>
      <c r="N812" s="33"/>
      <c r="O812" s="33"/>
      <c r="P812" s="33"/>
      <c r="Q812" s="33"/>
      <c r="R812" s="33"/>
      <c r="S812" s="33"/>
      <c r="T812" s="33"/>
      <c r="U812" s="33"/>
      <c r="V812" s="33"/>
      <c r="W812" s="33"/>
      <c r="X812" s="33"/>
      <c r="Y812" s="33"/>
      <c r="Z812" s="33"/>
      <c r="AA812" s="33"/>
      <c r="AB812" s="33"/>
      <c r="AC812" s="33"/>
      <c r="AD812" s="33"/>
      <c r="AE812" s="33"/>
    </row>
    <row r="813">
      <c r="A813" s="33"/>
      <c r="B813" s="27"/>
      <c r="C813" s="27"/>
      <c r="D813" s="28"/>
      <c r="E813" s="27"/>
      <c r="F813" s="28"/>
      <c r="G813" s="27"/>
      <c r="H813" s="28"/>
      <c r="I813" s="27"/>
      <c r="J813" s="28"/>
      <c r="K813" s="27"/>
      <c r="L813" s="580"/>
      <c r="M813" s="33"/>
      <c r="N813" s="33"/>
      <c r="O813" s="33"/>
      <c r="P813" s="33"/>
      <c r="Q813" s="33"/>
      <c r="R813" s="33"/>
      <c r="S813" s="33"/>
      <c r="T813" s="33"/>
      <c r="U813" s="33"/>
      <c r="V813" s="33"/>
      <c r="W813" s="33"/>
      <c r="X813" s="33"/>
      <c r="Y813" s="33"/>
      <c r="Z813" s="33"/>
      <c r="AA813" s="33"/>
      <c r="AB813" s="33"/>
      <c r="AC813" s="33"/>
      <c r="AD813" s="33"/>
      <c r="AE813" s="33"/>
    </row>
    <row r="814">
      <c r="A814" s="33"/>
      <c r="B814" s="27"/>
      <c r="C814" s="27"/>
      <c r="D814" s="28"/>
      <c r="E814" s="27"/>
      <c r="F814" s="28"/>
      <c r="G814" s="27"/>
      <c r="H814" s="28"/>
      <c r="I814" s="27"/>
      <c r="J814" s="28"/>
      <c r="K814" s="27"/>
      <c r="L814" s="580"/>
      <c r="M814" s="33"/>
      <c r="N814" s="33"/>
      <c r="O814" s="33"/>
      <c r="P814" s="33"/>
      <c r="Q814" s="33"/>
      <c r="R814" s="33"/>
      <c r="S814" s="33"/>
      <c r="T814" s="33"/>
      <c r="U814" s="33"/>
      <c r="V814" s="33"/>
      <c r="W814" s="33"/>
      <c r="X814" s="33"/>
      <c r="Y814" s="33"/>
      <c r="Z814" s="33"/>
      <c r="AA814" s="33"/>
      <c r="AB814" s="33"/>
      <c r="AC814" s="33"/>
      <c r="AD814" s="33"/>
      <c r="AE814" s="33"/>
    </row>
    <row r="815">
      <c r="A815" s="33"/>
      <c r="B815" s="27"/>
      <c r="C815" s="27"/>
      <c r="D815" s="28"/>
      <c r="E815" s="27"/>
      <c r="F815" s="28"/>
      <c r="G815" s="27"/>
      <c r="H815" s="28"/>
      <c r="I815" s="27"/>
      <c r="J815" s="28"/>
      <c r="K815" s="27"/>
      <c r="L815" s="580"/>
      <c r="M815" s="33"/>
      <c r="N815" s="33"/>
      <c r="O815" s="33"/>
      <c r="P815" s="33"/>
      <c r="Q815" s="33"/>
      <c r="R815" s="33"/>
      <c r="S815" s="33"/>
      <c r="T815" s="33"/>
      <c r="U815" s="33"/>
      <c r="V815" s="33"/>
      <c r="W815" s="33"/>
      <c r="X815" s="33"/>
      <c r="Y815" s="33"/>
      <c r="Z815" s="33"/>
      <c r="AA815" s="33"/>
      <c r="AB815" s="33"/>
      <c r="AC815" s="33"/>
      <c r="AD815" s="33"/>
      <c r="AE815" s="33"/>
    </row>
    <row r="816">
      <c r="A816" s="33"/>
      <c r="B816" s="27"/>
      <c r="C816" s="27"/>
      <c r="D816" s="28"/>
      <c r="E816" s="27"/>
      <c r="F816" s="28"/>
      <c r="G816" s="27"/>
      <c r="H816" s="28"/>
      <c r="I816" s="27"/>
      <c r="J816" s="28"/>
      <c r="K816" s="27"/>
      <c r="L816" s="580"/>
      <c r="M816" s="33"/>
      <c r="N816" s="33"/>
      <c r="O816" s="33"/>
      <c r="P816" s="33"/>
      <c r="Q816" s="33"/>
      <c r="R816" s="33"/>
      <c r="S816" s="33"/>
      <c r="T816" s="33"/>
      <c r="U816" s="33"/>
      <c r="V816" s="33"/>
      <c r="W816" s="33"/>
      <c r="X816" s="33"/>
      <c r="Y816" s="33"/>
      <c r="Z816" s="33"/>
      <c r="AA816" s="33"/>
      <c r="AB816" s="33"/>
      <c r="AC816" s="33"/>
      <c r="AD816" s="33"/>
      <c r="AE816" s="33"/>
    </row>
    <row r="817">
      <c r="A817" s="33"/>
      <c r="B817" s="27"/>
      <c r="C817" s="27"/>
      <c r="D817" s="28"/>
      <c r="E817" s="27"/>
      <c r="F817" s="28"/>
      <c r="G817" s="27"/>
      <c r="H817" s="28"/>
      <c r="I817" s="27"/>
      <c r="J817" s="28"/>
      <c r="K817" s="27"/>
      <c r="L817" s="580"/>
      <c r="M817" s="33"/>
      <c r="N817" s="33"/>
      <c r="O817" s="33"/>
      <c r="P817" s="33"/>
      <c r="Q817" s="33"/>
      <c r="R817" s="33"/>
      <c r="S817" s="33"/>
      <c r="T817" s="33"/>
      <c r="U817" s="33"/>
      <c r="V817" s="33"/>
      <c r="W817" s="33"/>
      <c r="X817" s="33"/>
      <c r="Y817" s="33"/>
      <c r="Z817" s="33"/>
      <c r="AA817" s="33"/>
      <c r="AB817" s="33"/>
      <c r="AC817" s="33"/>
      <c r="AD817" s="33"/>
      <c r="AE817" s="33"/>
    </row>
    <row r="818">
      <c r="A818" s="33"/>
      <c r="B818" s="27"/>
      <c r="C818" s="27"/>
      <c r="D818" s="28"/>
      <c r="E818" s="27"/>
      <c r="F818" s="28"/>
      <c r="G818" s="27"/>
      <c r="H818" s="28"/>
      <c r="I818" s="27"/>
      <c r="J818" s="28"/>
      <c r="K818" s="27"/>
      <c r="L818" s="580"/>
      <c r="M818" s="33"/>
      <c r="N818" s="33"/>
      <c r="O818" s="33"/>
      <c r="P818" s="33"/>
      <c r="Q818" s="33"/>
      <c r="R818" s="33"/>
      <c r="S818" s="33"/>
      <c r="T818" s="33"/>
      <c r="U818" s="33"/>
      <c r="V818" s="33"/>
      <c r="W818" s="33"/>
      <c r="X818" s="33"/>
      <c r="Y818" s="33"/>
      <c r="Z818" s="33"/>
      <c r="AA818" s="33"/>
      <c r="AB818" s="33"/>
      <c r="AC818" s="33"/>
      <c r="AD818" s="33"/>
      <c r="AE818" s="33"/>
    </row>
    <row r="819">
      <c r="A819" s="33"/>
      <c r="B819" s="27"/>
      <c r="C819" s="27"/>
      <c r="D819" s="28"/>
      <c r="E819" s="27"/>
      <c r="F819" s="28"/>
      <c r="G819" s="27"/>
      <c r="H819" s="28"/>
      <c r="I819" s="27"/>
      <c r="J819" s="28"/>
      <c r="K819" s="27"/>
      <c r="L819" s="580"/>
      <c r="M819" s="33"/>
      <c r="N819" s="33"/>
      <c r="O819" s="33"/>
      <c r="P819" s="33"/>
      <c r="Q819" s="33"/>
      <c r="R819" s="33"/>
      <c r="S819" s="33"/>
      <c r="T819" s="33"/>
      <c r="U819" s="33"/>
      <c r="V819" s="33"/>
      <c r="W819" s="33"/>
      <c r="X819" s="33"/>
      <c r="Y819" s="33"/>
      <c r="Z819" s="33"/>
      <c r="AA819" s="33"/>
      <c r="AB819" s="33"/>
      <c r="AC819" s="33"/>
      <c r="AD819" s="33"/>
      <c r="AE819" s="33"/>
    </row>
    <row r="820">
      <c r="A820" s="33"/>
      <c r="B820" s="27"/>
      <c r="C820" s="27"/>
      <c r="D820" s="28"/>
      <c r="E820" s="27"/>
      <c r="F820" s="28"/>
      <c r="G820" s="27"/>
      <c r="H820" s="28"/>
      <c r="I820" s="27"/>
      <c r="J820" s="28"/>
      <c r="K820" s="27"/>
      <c r="L820" s="580"/>
      <c r="M820" s="33"/>
      <c r="N820" s="33"/>
      <c r="O820" s="33"/>
      <c r="P820" s="33"/>
      <c r="Q820" s="33"/>
      <c r="R820" s="33"/>
      <c r="S820" s="33"/>
      <c r="T820" s="33"/>
      <c r="U820" s="33"/>
      <c r="V820" s="33"/>
      <c r="W820" s="33"/>
      <c r="X820" s="33"/>
      <c r="Y820" s="33"/>
      <c r="Z820" s="33"/>
      <c r="AA820" s="33"/>
      <c r="AB820" s="33"/>
      <c r="AC820" s="33"/>
      <c r="AD820" s="33"/>
      <c r="AE820" s="33"/>
    </row>
    <row r="821">
      <c r="A821" s="33"/>
      <c r="B821" s="27"/>
      <c r="C821" s="27"/>
      <c r="D821" s="28"/>
      <c r="E821" s="27"/>
      <c r="F821" s="28"/>
      <c r="G821" s="27"/>
      <c r="H821" s="28"/>
      <c r="I821" s="27"/>
      <c r="J821" s="28"/>
      <c r="K821" s="27"/>
      <c r="L821" s="580"/>
      <c r="M821" s="33"/>
      <c r="N821" s="33"/>
      <c r="O821" s="33"/>
      <c r="P821" s="33"/>
      <c r="Q821" s="33"/>
      <c r="R821" s="33"/>
      <c r="S821" s="33"/>
      <c r="T821" s="33"/>
      <c r="U821" s="33"/>
      <c r="V821" s="33"/>
      <c r="W821" s="33"/>
      <c r="X821" s="33"/>
      <c r="Y821" s="33"/>
      <c r="Z821" s="33"/>
      <c r="AA821" s="33"/>
      <c r="AB821" s="33"/>
      <c r="AC821" s="33"/>
      <c r="AD821" s="33"/>
      <c r="AE821" s="33"/>
    </row>
    <row r="822">
      <c r="A822" s="33"/>
      <c r="B822" s="27"/>
      <c r="C822" s="27"/>
      <c r="D822" s="28"/>
      <c r="E822" s="27"/>
      <c r="F822" s="28"/>
      <c r="G822" s="27"/>
      <c r="H822" s="28"/>
      <c r="I822" s="27"/>
      <c r="J822" s="28"/>
      <c r="K822" s="27"/>
      <c r="L822" s="580"/>
      <c r="M822" s="33"/>
      <c r="N822" s="33"/>
      <c r="O822" s="33"/>
      <c r="P822" s="33"/>
      <c r="Q822" s="33"/>
      <c r="R822" s="33"/>
      <c r="S822" s="33"/>
      <c r="T822" s="33"/>
      <c r="U822" s="33"/>
      <c r="V822" s="33"/>
      <c r="W822" s="33"/>
      <c r="X822" s="33"/>
      <c r="Y822" s="33"/>
      <c r="Z822" s="33"/>
      <c r="AA822" s="33"/>
      <c r="AB822" s="33"/>
      <c r="AC822" s="33"/>
      <c r="AD822" s="33"/>
      <c r="AE822" s="33"/>
    </row>
    <row r="823">
      <c r="A823" s="33"/>
      <c r="B823" s="27"/>
      <c r="C823" s="27"/>
      <c r="D823" s="28"/>
      <c r="E823" s="27"/>
      <c r="F823" s="28"/>
      <c r="G823" s="27"/>
      <c r="H823" s="28"/>
      <c r="I823" s="27"/>
      <c r="J823" s="28"/>
      <c r="K823" s="27"/>
      <c r="L823" s="580"/>
      <c r="M823" s="33"/>
      <c r="N823" s="33"/>
      <c r="O823" s="33"/>
      <c r="P823" s="33"/>
      <c r="Q823" s="33"/>
      <c r="R823" s="33"/>
      <c r="S823" s="33"/>
      <c r="T823" s="33"/>
      <c r="U823" s="33"/>
      <c r="V823" s="33"/>
      <c r="W823" s="33"/>
      <c r="X823" s="33"/>
      <c r="Y823" s="33"/>
      <c r="Z823" s="33"/>
      <c r="AA823" s="33"/>
      <c r="AB823" s="33"/>
      <c r="AC823" s="33"/>
      <c r="AD823" s="33"/>
      <c r="AE823" s="33"/>
    </row>
    <row r="824">
      <c r="A824" s="33"/>
      <c r="B824" s="27"/>
      <c r="C824" s="27"/>
      <c r="D824" s="28"/>
      <c r="E824" s="27"/>
      <c r="F824" s="28"/>
      <c r="G824" s="27"/>
      <c r="H824" s="28"/>
      <c r="I824" s="27"/>
      <c r="J824" s="28"/>
      <c r="K824" s="27"/>
      <c r="L824" s="580"/>
      <c r="M824" s="33"/>
      <c r="N824" s="33"/>
      <c r="O824" s="33"/>
      <c r="P824" s="33"/>
      <c r="Q824" s="33"/>
      <c r="R824" s="33"/>
      <c r="S824" s="33"/>
      <c r="T824" s="33"/>
      <c r="U824" s="33"/>
      <c r="V824" s="33"/>
      <c r="W824" s="33"/>
      <c r="X824" s="33"/>
      <c r="Y824" s="33"/>
      <c r="Z824" s="33"/>
      <c r="AA824" s="33"/>
      <c r="AB824" s="33"/>
      <c r="AC824" s="33"/>
      <c r="AD824" s="33"/>
      <c r="AE824" s="33"/>
    </row>
    <row r="825">
      <c r="A825" s="33"/>
      <c r="B825" s="27"/>
      <c r="C825" s="27"/>
      <c r="D825" s="28"/>
      <c r="E825" s="27"/>
      <c r="F825" s="28"/>
      <c r="G825" s="27"/>
      <c r="H825" s="28"/>
      <c r="I825" s="27"/>
      <c r="J825" s="28"/>
      <c r="K825" s="27"/>
      <c r="L825" s="580"/>
      <c r="M825" s="33"/>
      <c r="N825" s="33"/>
      <c r="O825" s="33"/>
      <c r="P825" s="33"/>
      <c r="Q825" s="33"/>
      <c r="R825" s="33"/>
      <c r="S825" s="33"/>
      <c r="T825" s="33"/>
      <c r="U825" s="33"/>
      <c r="V825" s="33"/>
      <c r="W825" s="33"/>
      <c r="X825" s="33"/>
      <c r="Y825" s="33"/>
      <c r="Z825" s="33"/>
      <c r="AA825" s="33"/>
      <c r="AB825" s="33"/>
      <c r="AC825" s="33"/>
      <c r="AD825" s="33"/>
      <c r="AE825" s="33"/>
    </row>
    <row r="826">
      <c r="A826" s="33"/>
      <c r="B826" s="27"/>
      <c r="C826" s="27"/>
      <c r="D826" s="28"/>
      <c r="E826" s="27"/>
      <c r="F826" s="28"/>
      <c r="G826" s="27"/>
      <c r="H826" s="28"/>
      <c r="I826" s="27"/>
      <c r="J826" s="28"/>
      <c r="K826" s="27"/>
      <c r="L826" s="580"/>
      <c r="M826" s="33"/>
      <c r="N826" s="33"/>
      <c r="O826" s="33"/>
      <c r="P826" s="33"/>
      <c r="Q826" s="33"/>
      <c r="R826" s="33"/>
      <c r="S826" s="33"/>
      <c r="T826" s="33"/>
      <c r="U826" s="33"/>
      <c r="V826" s="33"/>
      <c r="W826" s="33"/>
      <c r="X826" s="33"/>
      <c r="Y826" s="33"/>
      <c r="Z826" s="33"/>
      <c r="AA826" s="33"/>
      <c r="AB826" s="33"/>
      <c r="AC826" s="33"/>
      <c r="AD826" s="33"/>
      <c r="AE826" s="33"/>
    </row>
    <row r="827">
      <c r="A827" s="33"/>
      <c r="B827" s="27"/>
      <c r="C827" s="27"/>
      <c r="D827" s="28"/>
      <c r="E827" s="27"/>
      <c r="F827" s="28"/>
      <c r="G827" s="27"/>
      <c r="H827" s="28"/>
      <c r="I827" s="27"/>
      <c r="J827" s="28"/>
      <c r="K827" s="27"/>
      <c r="L827" s="580"/>
      <c r="M827" s="33"/>
      <c r="N827" s="33"/>
      <c r="O827" s="33"/>
      <c r="P827" s="33"/>
      <c r="Q827" s="33"/>
      <c r="R827" s="33"/>
      <c r="S827" s="33"/>
      <c r="T827" s="33"/>
      <c r="U827" s="33"/>
      <c r="V827" s="33"/>
      <c r="W827" s="33"/>
      <c r="X827" s="33"/>
      <c r="Y827" s="33"/>
      <c r="Z827" s="33"/>
      <c r="AA827" s="33"/>
      <c r="AB827" s="33"/>
      <c r="AC827" s="33"/>
      <c r="AD827" s="33"/>
      <c r="AE827" s="33"/>
    </row>
    <row r="828">
      <c r="A828" s="33"/>
      <c r="B828" s="27"/>
      <c r="C828" s="27"/>
      <c r="D828" s="28"/>
      <c r="E828" s="27"/>
      <c r="F828" s="28"/>
      <c r="G828" s="27"/>
      <c r="H828" s="28"/>
      <c r="I828" s="27"/>
      <c r="J828" s="28"/>
      <c r="K828" s="27"/>
      <c r="L828" s="580"/>
      <c r="M828" s="33"/>
      <c r="N828" s="33"/>
      <c r="O828" s="33"/>
      <c r="P828" s="33"/>
      <c r="Q828" s="33"/>
      <c r="R828" s="33"/>
      <c r="S828" s="33"/>
      <c r="T828" s="33"/>
      <c r="U828" s="33"/>
      <c r="V828" s="33"/>
      <c r="W828" s="33"/>
      <c r="X828" s="33"/>
      <c r="Y828" s="33"/>
      <c r="Z828" s="33"/>
      <c r="AA828" s="33"/>
      <c r="AB828" s="33"/>
      <c r="AC828" s="33"/>
      <c r="AD828" s="33"/>
      <c r="AE828" s="33"/>
    </row>
    <row r="829">
      <c r="A829" s="33"/>
      <c r="B829" s="27"/>
      <c r="C829" s="27"/>
      <c r="D829" s="28"/>
      <c r="E829" s="27"/>
      <c r="F829" s="28"/>
      <c r="G829" s="27"/>
      <c r="H829" s="28"/>
      <c r="I829" s="27"/>
      <c r="J829" s="28"/>
      <c r="K829" s="27"/>
      <c r="L829" s="580"/>
      <c r="M829" s="33"/>
      <c r="N829" s="33"/>
      <c r="O829" s="33"/>
      <c r="P829" s="33"/>
      <c r="Q829" s="33"/>
      <c r="R829" s="33"/>
      <c r="S829" s="33"/>
      <c r="T829" s="33"/>
      <c r="U829" s="33"/>
      <c r="V829" s="33"/>
      <c r="W829" s="33"/>
      <c r="X829" s="33"/>
      <c r="Y829" s="33"/>
      <c r="Z829" s="33"/>
      <c r="AA829" s="33"/>
      <c r="AB829" s="33"/>
      <c r="AC829" s="33"/>
      <c r="AD829" s="33"/>
      <c r="AE829" s="33"/>
    </row>
    <row r="830">
      <c r="A830" s="33"/>
      <c r="B830" s="27"/>
      <c r="C830" s="27"/>
      <c r="D830" s="28"/>
      <c r="E830" s="27"/>
      <c r="F830" s="28"/>
      <c r="G830" s="27"/>
      <c r="H830" s="28"/>
      <c r="I830" s="27"/>
      <c r="J830" s="28"/>
      <c r="K830" s="27"/>
      <c r="L830" s="580"/>
      <c r="M830" s="33"/>
      <c r="N830" s="33"/>
      <c r="O830" s="33"/>
      <c r="P830" s="33"/>
      <c r="Q830" s="33"/>
      <c r="R830" s="33"/>
      <c r="S830" s="33"/>
      <c r="T830" s="33"/>
      <c r="U830" s="33"/>
      <c r="V830" s="33"/>
      <c r="W830" s="33"/>
      <c r="X830" s="33"/>
      <c r="Y830" s="33"/>
      <c r="Z830" s="33"/>
      <c r="AA830" s="33"/>
      <c r="AB830" s="33"/>
      <c r="AC830" s="33"/>
      <c r="AD830" s="33"/>
      <c r="AE830" s="33"/>
    </row>
    <row r="831">
      <c r="A831" s="33"/>
      <c r="B831" s="27"/>
      <c r="C831" s="27"/>
      <c r="D831" s="28"/>
      <c r="E831" s="27"/>
      <c r="F831" s="28"/>
      <c r="G831" s="27"/>
      <c r="H831" s="28"/>
      <c r="I831" s="27"/>
      <c r="J831" s="28"/>
      <c r="K831" s="27"/>
      <c r="L831" s="580"/>
      <c r="M831" s="33"/>
      <c r="N831" s="33"/>
      <c r="O831" s="33"/>
      <c r="P831" s="33"/>
      <c r="Q831" s="33"/>
      <c r="R831" s="33"/>
      <c r="S831" s="33"/>
      <c r="T831" s="33"/>
      <c r="U831" s="33"/>
      <c r="V831" s="33"/>
      <c r="W831" s="33"/>
      <c r="X831" s="33"/>
      <c r="Y831" s="33"/>
      <c r="Z831" s="33"/>
      <c r="AA831" s="33"/>
      <c r="AB831" s="33"/>
      <c r="AC831" s="33"/>
      <c r="AD831" s="33"/>
      <c r="AE831" s="33"/>
    </row>
    <row r="832">
      <c r="A832" s="33"/>
      <c r="B832" s="27"/>
      <c r="C832" s="27"/>
      <c r="D832" s="28"/>
      <c r="E832" s="27"/>
      <c r="F832" s="28"/>
      <c r="G832" s="27"/>
      <c r="H832" s="28"/>
      <c r="I832" s="27"/>
      <c r="J832" s="28"/>
      <c r="K832" s="27"/>
      <c r="L832" s="580"/>
      <c r="M832" s="33"/>
      <c r="N832" s="33"/>
      <c r="O832" s="33"/>
      <c r="P832" s="33"/>
      <c r="Q832" s="33"/>
      <c r="R832" s="33"/>
      <c r="S832" s="33"/>
      <c r="T832" s="33"/>
      <c r="U832" s="33"/>
      <c r="V832" s="33"/>
      <c r="W832" s="33"/>
      <c r="X832" s="33"/>
      <c r="Y832" s="33"/>
      <c r="Z832" s="33"/>
      <c r="AA832" s="33"/>
      <c r="AB832" s="33"/>
      <c r="AC832" s="33"/>
      <c r="AD832" s="33"/>
      <c r="AE832" s="33"/>
    </row>
    <row r="833">
      <c r="A833" s="33"/>
      <c r="B833" s="27"/>
      <c r="C833" s="27"/>
      <c r="D833" s="28"/>
      <c r="E833" s="27"/>
      <c r="F833" s="28"/>
      <c r="G833" s="27"/>
      <c r="H833" s="28"/>
      <c r="I833" s="27"/>
      <c r="J833" s="28"/>
      <c r="K833" s="27"/>
      <c r="L833" s="580"/>
      <c r="M833" s="33"/>
      <c r="N833" s="33"/>
      <c r="O833" s="33"/>
      <c r="P833" s="33"/>
      <c r="Q833" s="33"/>
      <c r="R833" s="33"/>
      <c r="S833" s="33"/>
      <c r="T833" s="33"/>
      <c r="U833" s="33"/>
      <c r="V833" s="33"/>
      <c r="W833" s="33"/>
      <c r="X833" s="33"/>
      <c r="Y833" s="33"/>
      <c r="Z833" s="33"/>
      <c r="AA833" s="33"/>
      <c r="AB833" s="33"/>
      <c r="AC833" s="33"/>
      <c r="AD833" s="33"/>
      <c r="AE833" s="33"/>
    </row>
    <row r="834">
      <c r="A834" s="33"/>
      <c r="B834" s="27"/>
      <c r="C834" s="27"/>
      <c r="D834" s="28"/>
      <c r="E834" s="27"/>
      <c r="F834" s="28"/>
      <c r="G834" s="27"/>
      <c r="H834" s="28"/>
      <c r="I834" s="27"/>
      <c r="J834" s="28"/>
      <c r="K834" s="27"/>
      <c r="L834" s="580"/>
      <c r="M834" s="33"/>
      <c r="N834" s="33"/>
      <c r="O834" s="33"/>
      <c r="P834" s="33"/>
      <c r="Q834" s="33"/>
      <c r="R834" s="33"/>
      <c r="S834" s="33"/>
      <c r="T834" s="33"/>
      <c r="U834" s="33"/>
      <c r="V834" s="33"/>
      <c r="W834" s="33"/>
      <c r="X834" s="33"/>
      <c r="Y834" s="33"/>
      <c r="Z834" s="33"/>
      <c r="AA834" s="33"/>
      <c r="AB834" s="33"/>
      <c r="AC834" s="33"/>
      <c r="AD834" s="33"/>
      <c r="AE834" s="33"/>
    </row>
    <row r="835">
      <c r="A835" s="33"/>
      <c r="B835" s="27"/>
      <c r="C835" s="27"/>
      <c r="D835" s="28"/>
      <c r="E835" s="27"/>
      <c r="F835" s="28"/>
      <c r="G835" s="27"/>
      <c r="H835" s="28"/>
      <c r="I835" s="27"/>
      <c r="J835" s="28"/>
      <c r="K835" s="27"/>
      <c r="L835" s="580"/>
      <c r="M835" s="33"/>
      <c r="N835" s="33"/>
      <c r="O835" s="33"/>
      <c r="P835" s="33"/>
      <c r="Q835" s="33"/>
      <c r="R835" s="33"/>
      <c r="S835" s="33"/>
      <c r="T835" s="33"/>
      <c r="U835" s="33"/>
      <c r="V835" s="33"/>
      <c r="W835" s="33"/>
      <c r="X835" s="33"/>
      <c r="Y835" s="33"/>
      <c r="Z835" s="33"/>
      <c r="AA835" s="33"/>
      <c r="AB835" s="33"/>
      <c r="AC835" s="33"/>
      <c r="AD835" s="33"/>
      <c r="AE835" s="33"/>
    </row>
    <row r="836">
      <c r="A836" s="33"/>
      <c r="B836" s="27"/>
      <c r="C836" s="27"/>
      <c r="D836" s="28"/>
      <c r="E836" s="27"/>
      <c r="F836" s="28"/>
      <c r="G836" s="27"/>
      <c r="H836" s="28"/>
      <c r="I836" s="27"/>
      <c r="J836" s="28"/>
      <c r="K836" s="27"/>
      <c r="L836" s="580"/>
      <c r="M836" s="33"/>
      <c r="N836" s="33"/>
      <c r="O836" s="33"/>
      <c r="P836" s="33"/>
      <c r="Q836" s="33"/>
      <c r="R836" s="33"/>
      <c r="S836" s="33"/>
      <c r="T836" s="33"/>
      <c r="U836" s="33"/>
      <c r="V836" s="33"/>
      <c r="W836" s="33"/>
      <c r="X836" s="33"/>
      <c r="Y836" s="33"/>
      <c r="Z836" s="33"/>
      <c r="AA836" s="33"/>
      <c r="AB836" s="33"/>
      <c r="AC836" s="33"/>
      <c r="AD836" s="33"/>
      <c r="AE836" s="33"/>
    </row>
    <row r="837">
      <c r="A837" s="33"/>
      <c r="B837" s="27"/>
      <c r="C837" s="27"/>
      <c r="D837" s="28"/>
      <c r="E837" s="27"/>
      <c r="F837" s="28"/>
      <c r="G837" s="27"/>
      <c r="H837" s="28"/>
      <c r="I837" s="27"/>
      <c r="J837" s="28"/>
      <c r="K837" s="27"/>
      <c r="L837" s="580"/>
      <c r="M837" s="33"/>
      <c r="N837" s="33"/>
      <c r="O837" s="33"/>
      <c r="P837" s="33"/>
      <c r="Q837" s="33"/>
      <c r="R837" s="33"/>
      <c r="S837" s="33"/>
      <c r="T837" s="33"/>
      <c r="U837" s="33"/>
      <c r="V837" s="33"/>
      <c r="W837" s="33"/>
      <c r="X837" s="33"/>
      <c r="Y837" s="33"/>
      <c r="Z837" s="33"/>
      <c r="AA837" s="33"/>
      <c r="AB837" s="33"/>
      <c r="AC837" s="33"/>
      <c r="AD837" s="33"/>
      <c r="AE837" s="33"/>
    </row>
    <row r="838">
      <c r="A838" s="33"/>
      <c r="B838" s="27"/>
      <c r="C838" s="27"/>
      <c r="D838" s="28"/>
      <c r="E838" s="27"/>
      <c r="F838" s="28"/>
      <c r="G838" s="27"/>
      <c r="H838" s="28"/>
      <c r="I838" s="27"/>
      <c r="J838" s="28"/>
      <c r="K838" s="27"/>
      <c r="L838" s="580"/>
      <c r="M838" s="33"/>
      <c r="N838" s="33"/>
      <c r="O838" s="33"/>
      <c r="P838" s="33"/>
      <c r="Q838" s="33"/>
      <c r="R838" s="33"/>
      <c r="S838" s="33"/>
      <c r="T838" s="33"/>
      <c r="U838" s="33"/>
      <c r="V838" s="33"/>
      <c r="W838" s="33"/>
      <c r="X838" s="33"/>
      <c r="Y838" s="33"/>
      <c r="Z838" s="33"/>
      <c r="AA838" s="33"/>
      <c r="AB838" s="33"/>
      <c r="AC838" s="33"/>
      <c r="AD838" s="33"/>
      <c r="AE838" s="33"/>
    </row>
    <row r="839">
      <c r="A839" s="33"/>
      <c r="B839" s="27"/>
      <c r="C839" s="27"/>
      <c r="D839" s="28"/>
      <c r="E839" s="27"/>
      <c r="F839" s="28"/>
      <c r="G839" s="27"/>
      <c r="H839" s="28"/>
      <c r="I839" s="27"/>
      <c r="J839" s="28"/>
      <c r="K839" s="27"/>
      <c r="L839" s="580"/>
      <c r="M839" s="33"/>
      <c r="N839" s="33"/>
      <c r="O839" s="33"/>
      <c r="P839" s="33"/>
      <c r="Q839" s="33"/>
      <c r="R839" s="33"/>
      <c r="S839" s="33"/>
      <c r="T839" s="33"/>
      <c r="U839" s="33"/>
      <c r="V839" s="33"/>
      <c r="W839" s="33"/>
      <c r="X839" s="33"/>
      <c r="Y839" s="33"/>
      <c r="Z839" s="33"/>
      <c r="AA839" s="33"/>
      <c r="AB839" s="33"/>
      <c r="AC839" s="33"/>
      <c r="AD839" s="33"/>
      <c r="AE839" s="33"/>
    </row>
    <row r="840">
      <c r="A840" s="33"/>
      <c r="B840" s="27"/>
      <c r="C840" s="27"/>
      <c r="D840" s="28"/>
      <c r="E840" s="27"/>
      <c r="F840" s="28"/>
      <c r="G840" s="27"/>
      <c r="H840" s="28"/>
      <c r="I840" s="27"/>
      <c r="J840" s="28"/>
      <c r="K840" s="27"/>
      <c r="L840" s="580"/>
      <c r="M840" s="33"/>
      <c r="N840" s="33"/>
      <c r="O840" s="33"/>
      <c r="P840" s="33"/>
      <c r="Q840" s="33"/>
      <c r="R840" s="33"/>
      <c r="S840" s="33"/>
      <c r="T840" s="33"/>
      <c r="U840" s="33"/>
      <c r="V840" s="33"/>
      <c r="W840" s="33"/>
      <c r="X840" s="33"/>
      <c r="Y840" s="33"/>
      <c r="Z840" s="33"/>
      <c r="AA840" s="33"/>
      <c r="AB840" s="33"/>
      <c r="AC840" s="33"/>
      <c r="AD840" s="33"/>
      <c r="AE840" s="33"/>
    </row>
    <row r="841">
      <c r="A841" s="33"/>
      <c r="B841" s="27"/>
      <c r="C841" s="27"/>
      <c r="D841" s="28"/>
      <c r="E841" s="27"/>
      <c r="F841" s="28"/>
      <c r="G841" s="27"/>
      <c r="H841" s="28"/>
      <c r="I841" s="27"/>
      <c r="J841" s="28"/>
      <c r="K841" s="27"/>
      <c r="L841" s="580"/>
      <c r="M841" s="33"/>
      <c r="N841" s="33"/>
      <c r="O841" s="33"/>
      <c r="P841" s="33"/>
      <c r="Q841" s="33"/>
      <c r="R841" s="33"/>
      <c r="S841" s="33"/>
      <c r="T841" s="33"/>
      <c r="U841" s="33"/>
      <c r="V841" s="33"/>
      <c r="W841" s="33"/>
      <c r="X841" s="33"/>
      <c r="Y841" s="33"/>
      <c r="Z841" s="33"/>
      <c r="AA841" s="33"/>
      <c r="AB841" s="33"/>
      <c r="AC841" s="33"/>
      <c r="AD841" s="33"/>
      <c r="AE841" s="33"/>
    </row>
    <row r="842">
      <c r="A842" s="33"/>
      <c r="B842" s="27"/>
      <c r="C842" s="27"/>
      <c r="D842" s="28"/>
      <c r="E842" s="27"/>
      <c r="F842" s="28"/>
      <c r="G842" s="27"/>
      <c r="H842" s="28"/>
      <c r="I842" s="27"/>
      <c r="J842" s="28"/>
      <c r="K842" s="27"/>
      <c r="L842" s="580"/>
      <c r="M842" s="33"/>
      <c r="N842" s="33"/>
      <c r="O842" s="33"/>
      <c r="P842" s="33"/>
      <c r="Q842" s="33"/>
      <c r="R842" s="33"/>
      <c r="S842" s="33"/>
      <c r="T842" s="33"/>
      <c r="U842" s="33"/>
      <c r="V842" s="33"/>
      <c r="W842" s="33"/>
      <c r="X842" s="33"/>
      <c r="Y842" s="33"/>
      <c r="Z842" s="33"/>
      <c r="AA842" s="33"/>
      <c r="AB842" s="33"/>
      <c r="AC842" s="33"/>
      <c r="AD842" s="33"/>
      <c r="AE842" s="33"/>
    </row>
    <row r="843">
      <c r="A843" s="33"/>
      <c r="B843" s="27"/>
      <c r="C843" s="27"/>
      <c r="D843" s="28"/>
      <c r="E843" s="27"/>
      <c r="F843" s="28"/>
      <c r="G843" s="27"/>
      <c r="H843" s="28"/>
      <c r="I843" s="27"/>
      <c r="J843" s="28"/>
      <c r="K843" s="27"/>
      <c r="L843" s="580"/>
      <c r="M843" s="33"/>
      <c r="N843" s="33"/>
      <c r="O843" s="33"/>
      <c r="P843" s="33"/>
      <c r="Q843" s="33"/>
      <c r="R843" s="33"/>
      <c r="S843" s="33"/>
      <c r="T843" s="33"/>
      <c r="U843" s="33"/>
      <c r="V843" s="33"/>
      <c r="W843" s="33"/>
      <c r="X843" s="33"/>
      <c r="Y843" s="33"/>
      <c r="Z843" s="33"/>
      <c r="AA843" s="33"/>
      <c r="AB843" s="33"/>
      <c r="AC843" s="33"/>
      <c r="AD843" s="33"/>
      <c r="AE843" s="33"/>
    </row>
    <row r="844">
      <c r="A844" s="33"/>
      <c r="B844" s="27"/>
      <c r="C844" s="27"/>
      <c r="D844" s="28"/>
      <c r="E844" s="27"/>
      <c r="F844" s="28"/>
      <c r="G844" s="27"/>
      <c r="H844" s="28"/>
      <c r="I844" s="27"/>
      <c r="J844" s="28"/>
      <c r="K844" s="27"/>
      <c r="L844" s="580"/>
      <c r="M844" s="33"/>
      <c r="N844" s="33"/>
      <c r="O844" s="33"/>
      <c r="P844" s="33"/>
      <c r="Q844" s="33"/>
      <c r="R844" s="33"/>
      <c r="S844" s="33"/>
      <c r="T844" s="33"/>
      <c r="U844" s="33"/>
      <c r="V844" s="33"/>
      <c r="W844" s="33"/>
      <c r="X844" s="33"/>
      <c r="Y844" s="33"/>
      <c r="Z844" s="33"/>
      <c r="AA844" s="33"/>
      <c r="AB844" s="33"/>
      <c r="AC844" s="33"/>
      <c r="AD844" s="33"/>
      <c r="AE844" s="33"/>
    </row>
    <row r="845">
      <c r="A845" s="33"/>
      <c r="B845" s="27"/>
      <c r="C845" s="27"/>
      <c r="D845" s="28"/>
      <c r="E845" s="27"/>
      <c r="F845" s="28"/>
      <c r="G845" s="27"/>
      <c r="H845" s="28"/>
      <c r="I845" s="27"/>
      <c r="J845" s="28"/>
      <c r="K845" s="27"/>
      <c r="L845" s="580"/>
      <c r="M845" s="33"/>
      <c r="N845" s="33"/>
      <c r="O845" s="33"/>
      <c r="P845" s="33"/>
      <c r="Q845" s="33"/>
      <c r="R845" s="33"/>
      <c r="S845" s="33"/>
      <c r="T845" s="33"/>
      <c r="U845" s="33"/>
      <c r="V845" s="33"/>
      <c r="W845" s="33"/>
      <c r="X845" s="33"/>
      <c r="Y845" s="33"/>
      <c r="Z845" s="33"/>
      <c r="AA845" s="33"/>
      <c r="AB845" s="33"/>
      <c r="AC845" s="33"/>
      <c r="AD845" s="33"/>
      <c r="AE845" s="33"/>
    </row>
    <row r="846">
      <c r="A846" s="33"/>
      <c r="B846" s="27"/>
      <c r="C846" s="27"/>
      <c r="D846" s="28"/>
      <c r="E846" s="27"/>
      <c r="F846" s="28"/>
      <c r="G846" s="27"/>
      <c r="H846" s="28"/>
      <c r="I846" s="27"/>
      <c r="J846" s="28"/>
      <c r="K846" s="27"/>
      <c r="L846" s="580"/>
      <c r="M846" s="33"/>
      <c r="N846" s="33"/>
      <c r="O846" s="33"/>
      <c r="P846" s="33"/>
      <c r="Q846" s="33"/>
      <c r="R846" s="33"/>
      <c r="S846" s="33"/>
      <c r="T846" s="33"/>
      <c r="U846" s="33"/>
      <c r="V846" s="33"/>
      <c r="W846" s="33"/>
      <c r="X846" s="33"/>
      <c r="Y846" s="33"/>
      <c r="Z846" s="33"/>
      <c r="AA846" s="33"/>
      <c r="AB846" s="33"/>
      <c r="AC846" s="33"/>
      <c r="AD846" s="33"/>
      <c r="AE846" s="33"/>
    </row>
    <row r="847">
      <c r="A847" s="33"/>
      <c r="B847" s="27"/>
      <c r="C847" s="27"/>
      <c r="D847" s="28"/>
      <c r="E847" s="27"/>
      <c r="F847" s="28"/>
      <c r="G847" s="27"/>
      <c r="H847" s="28"/>
      <c r="I847" s="27"/>
      <c r="J847" s="28"/>
      <c r="K847" s="27"/>
      <c r="L847" s="580"/>
      <c r="M847" s="33"/>
      <c r="N847" s="33"/>
      <c r="O847" s="33"/>
      <c r="P847" s="33"/>
      <c r="Q847" s="33"/>
      <c r="R847" s="33"/>
      <c r="S847" s="33"/>
      <c r="T847" s="33"/>
      <c r="U847" s="33"/>
      <c r="V847" s="33"/>
      <c r="W847" s="33"/>
      <c r="X847" s="33"/>
      <c r="Y847" s="33"/>
      <c r="Z847" s="33"/>
      <c r="AA847" s="33"/>
      <c r="AB847" s="33"/>
      <c r="AC847" s="33"/>
      <c r="AD847" s="33"/>
      <c r="AE847" s="33"/>
    </row>
    <row r="848">
      <c r="A848" s="33"/>
      <c r="B848" s="27"/>
      <c r="C848" s="27"/>
      <c r="D848" s="28"/>
      <c r="E848" s="27"/>
      <c r="F848" s="28"/>
      <c r="G848" s="27"/>
      <c r="H848" s="28"/>
      <c r="I848" s="27"/>
      <c r="J848" s="28"/>
      <c r="K848" s="27"/>
      <c r="L848" s="580"/>
      <c r="M848" s="33"/>
      <c r="N848" s="33"/>
      <c r="O848" s="33"/>
      <c r="P848" s="33"/>
      <c r="Q848" s="33"/>
      <c r="R848" s="33"/>
      <c r="S848" s="33"/>
      <c r="T848" s="33"/>
      <c r="U848" s="33"/>
      <c r="V848" s="33"/>
      <c r="W848" s="33"/>
      <c r="X848" s="33"/>
      <c r="Y848" s="33"/>
      <c r="Z848" s="33"/>
      <c r="AA848" s="33"/>
      <c r="AB848" s="33"/>
      <c r="AC848" s="33"/>
      <c r="AD848" s="33"/>
      <c r="AE848" s="33"/>
    </row>
    <row r="849">
      <c r="A849" s="33"/>
      <c r="B849" s="27"/>
      <c r="C849" s="27"/>
      <c r="D849" s="28"/>
      <c r="E849" s="27"/>
      <c r="F849" s="28"/>
      <c r="G849" s="27"/>
      <c r="H849" s="28"/>
      <c r="I849" s="27"/>
      <c r="J849" s="28"/>
      <c r="K849" s="27"/>
      <c r="L849" s="580"/>
      <c r="M849" s="33"/>
      <c r="N849" s="33"/>
      <c r="O849" s="33"/>
      <c r="P849" s="33"/>
      <c r="Q849" s="33"/>
      <c r="R849" s="33"/>
      <c r="S849" s="33"/>
      <c r="T849" s="33"/>
      <c r="U849" s="33"/>
      <c r="V849" s="33"/>
      <c r="W849" s="33"/>
      <c r="X849" s="33"/>
      <c r="Y849" s="33"/>
      <c r="Z849" s="33"/>
      <c r="AA849" s="33"/>
      <c r="AB849" s="33"/>
      <c r="AC849" s="33"/>
      <c r="AD849" s="33"/>
      <c r="AE849" s="33"/>
    </row>
    <row r="850">
      <c r="A850" s="33"/>
      <c r="B850" s="27"/>
      <c r="C850" s="27"/>
      <c r="D850" s="28"/>
      <c r="E850" s="27"/>
      <c r="F850" s="28"/>
      <c r="G850" s="27"/>
      <c r="H850" s="28"/>
      <c r="I850" s="27"/>
      <c r="J850" s="28"/>
      <c r="K850" s="27"/>
      <c r="L850" s="580"/>
      <c r="M850" s="33"/>
      <c r="N850" s="33"/>
      <c r="O850" s="33"/>
      <c r="P850" s="33"/>
      <c r="Q850" s="33"/>
      <c r="R850" s="33"/>
      <c r="S850" s="33"/>
      <c r="T850" s="33"/>
      <c r="U850" s="33"/>
      <c r="V850" s="33"/>
      <c r="W850" s="33"/>
      <c r="X850" s="33"/>
      <c r="Y850" s="33"/>
      <c r="Z850" s="33"/>
      <c r="AA850" s="33"/>
      <c r="AB850" s="33"/>
      <c r="AC850" s="33"/>
      <c r="AD850" s="33"/>
      <c r="AE850" s="33"/>
    </row>
    <row r="851">
      <c r="A851" s="33"/>
      <c r="B851" s="27"/>
      <c r="C851" s="27"/>
      <c r="D851" s="28"/>
      <c r="E851" s="27"/>
      <c r="F851" s="28"/>
      <c r="G851" s="27"/>
      <c r="H851" s="28"/>
      <c r="I851" s="27"/>
      <c r="J851" s="28"/>
      <c r="K851" s="27"/>
      <c r="L851" s="580"/>
      <c r="M851" s="33"/>
      <c r="N851" s="33"/>
      <c r="O851" s="33"/>
      <c r="P851" s="33"/>
      <c r="Q851" s="33"/>
      <c r="R851" s="33"/>
      <c r="S851" s="33"/>
      <c r="T851" s="33"/>
      <c r="U851" s="33"/>
      <c r="V851" s="33"/>
      <c r="W851" s="33"/>
      <c r="X851" s="33"/>
      <c r="Y851" s="33"/>
      <c r="Z851" s="33"/>
      <c r="AA851" s="33"/>
      <c r="AB851" s="33"/>
      <c r="AC851" s="33"/>
      <c r="AD851" s="33"/>
      <c r="AE851" s="33"/>
    </row>
    <row r="852">
      <c r="A852" s="33"/>
      <c r="B852" s="27"/>
      <c r="C852" s="27"/>
      <c r="D852" s="28"/>
      <c r="E852" s="27"/>
      <c r="F852" s="28"/>
      <c r="G852" s="27"/>
      <c r="H852" s="28"/>
      <c r="I852" s="27"/>
      <c r="J852" s="28"/>
      <c r="K852" s="27"/>
      <c r="L852" s="580"/>
      <c r="M852" s="33"/>
      <c r="N852" s="33"/>
      <c r="O852" s="33"/>
      <c r="P852" s="33"/>
      <c r="Q852" s="33"/>
      <c r="R852" s="33"/>
      <c r="S852" s="33"/>
      <c r="T852" s="33"/>
      <c r="U852" s="33"/>
      <c r="V852" s="33"/>
      <c r="W852" s="33"/>
      <c r="X852" s="33"/>
      <c r="Y852" s="33"/>
      <c r="Z852" s="33"/>
      <c r="AA852" s="33"/>
      <c r="AB852" s="33"/>
      <c r="AC852" s="33"/>
      <c r="AD852" s="33"/>
      <c r="AE852" s="33"/>
    </row>
    <row r="853">
      <c r="A853" s="33"/>
      <c r="B853" s="27"/>
      <c r="C853" s="27"/>
      <c r="D853" s="28"/>
      <c r="E853" s="27"/>
      <c r="F853" s="28"/>
      <c r="G853" s="27"/>
      <c r="H853" s="28"/>
      <c r="I853" s="27"/>
      <c r="J853" s="28"/>
      <c r="K853" s="27"/>
      <c r="L853" s="580"/>
      <c r="M853" s="33"/>
      <c r="N853" s="33"/>
      <c r="O853" s="33"/>
      <c r="P853" s="33"/>
      <c r="Q853" s="33"/>
      <c r="R853" s="33"/>
      <c r="S853" s="33"/>
      <c r="T853" s="33"/>
      <c r="U853" s="33"/>
      <c r="V853" s="33"/>
      <c r="W853" s="33"/>
      <c r="X853" s="33"/>
      <c r="Y853" s="33"/>
      <c r="Z853" s="33"/>
      <c r="AA853" s="33"/>
      <c r="AB853" s="33"/>
      <c r="AC853" s="33"/>
      <c r="AD853" s="33"/>
      <c r="AE853" s="33"/>
    </row>
    <row r="854">
      <c r="A854" s="33"/>
      <c r="B854" s="27"/>
      <c r="C854" s="27"/>
      <c r="D854" s="28"/>
      <c r="E854" s="27"/>
      <c r="F854" s="28"/>
      <c r="G854" s="27"/>
      <c r="H854" s="28"/>
      <c r="I854" s="27"/>
      <c r="J854" s="28"/>
      <c r="K854" s="27"/>
      <c r="L854" s="580"/>
      <c r="M854" s="33"/>
      <c r="N854" s="33"/>
      <c r="O854" s="33"/>
      <c r="P854" s="33"/>
      <c r="Q854" s="33"/>
      <c r="R854" s="33"/>
      <c r="S854" s="33"/>
      <c r="T854" s="33"/>
      <c r="U854" s="33"/>
      <c r="V854" s="33"/>
      <c r="W854" s="33"/>
      <c r="X854" s="33"/>
      <c r="Y854" s="33"/>
      <c r="Z854" s="33"/>
      <c r="AA854" s="33"/>
      <c r="AB854" s="33"/>
      <c r="AC854" s="33"/>
      <c r="AD854" s="33"/>
      <c r="AE854" s="33"/>
    </row>
    <row r="855">
      <c r="A855" s="33"/>
      <c r="B855" s="27"/>
      <c r="C855" s="27"/>
      <c r="D855" s="28"/>
      <c r="E855" s="27"/>
      <c r="F855" s="28"/>
      <c r="G855" s="27"/>
      <c r="H855" s="28"/>
      <c r="I855" s="27"/>
      <c r="J855" s="28"/>
      <c r="K855" s="27"/>
      <c r="L855" s="580"/>
      <c r="M855" s="33"/>
      <c r="N855" s="33"/>
      <c r="O855" s="33"/>
      <c r="P855" s="33"/>
      <c r="Q855" s="33"/>
      <c r="R855" s="33"/>
      <c r="S855" s="33"/>
      <c r="T855" s="33"/>
      <c r="U855" s="33"/>
      <c r="V855" s="33"/>
      <c r="W855" s="33"/>
      <c r="X855" s="33"/>
      <c r="Y855" s="33"/>
      <c r="Z855" s="33"/>
      <c r="AA855" s="33"/>
      <c r="AB855" s="33"/>
      <c r="AC855" s="33"/>
      <c r="AD855" s="33"/>
      <c r="AE855" s="33"/>
    </row>
    <row r="856">
      <c r="A856" s="33"/>
      <c r="B856" s="27"/>
      <c r="C856" s="27"/>
      <c r="D856" s="28"/>
      <c r="E856" s="27"/>
      <c r="F856" s="28"/>
      <c r="G856" s="27"/>
      <c r="H856" s="28"/>
      <c r="I856" s="27"/>
      <c r="J856" s="28"/>
      <c r="K856" s="27"/>
      <c r="L856" s="580"/>
      <c r="M856" s="33"/>
      <c r="N856" s="33"/>
      <c r="O856" s="33"/>
      <c r="P856" s="33"/>
      <c r="Q856" s="33"/>
      <c r="R856" s="33"/>
      <c r="S856" s="33"/>
      <c r="T856" s="33"/>
      <c r="U856" s="33"/>
      <c r="V856" s="33"/>
      <c r="W856" s="33"/>
      <c r="X856" s="33"/>
      <c r="Y856" s="33"/>
      <c r="Z856" s="33"/>
      <c r="AA856" s="33"/>
      <c r="AB856" s="33"/>
      <c r="AC856" s="33"/>
      <c r="AD856" s="33"/>
      <c r="AE856" s="33"/>
    </row>
    <row r="857">
      <c r="A857" s="33"/>
      <c r="B857" s="27"/>
      <c r="C857" s="27"/>
      <c r="D857" s="28"/>
      <c r="E857" s="27"/>
      <c r="F857" s="28"/>
      <c r="G857" s="27"/>
      <c r="H857" s="28"/>
      <c r="I857" s="27"/>
      <c r="J857" s="28"/>
      <c r="K857" s="27"/>
      <c r="L857" s="580"/>
      <c r="M857" s="33"/>
      <c r="N857" s="33"/>
      <c r="O857" s="33"/>
      <c r="P857" s="33"/>
      <c r="Q857" s="33"/>
      <c r="R857" s="33"/>
      <c r="S857" s="33"/>
      <c r="T857" s="33"/>
      <c r="U857" s="33"/>
      <c r="V857" s="33"/>
      <c r="W857" s="33"/>
      <c r="X857" s="33"/>
      <c r="Y857" s="33"/>
      <c r="Z857" s="33"/>
      <c r="AA857" s="33"/>
      <c r="AB857" s="33"/>
      <c r="AC857" s="33"/>
      <c r="AD857" s="33"/>
      <c r="AE857" s="33"/>
    </row>
    <row r="858">
      <c r="A858" s="33"/>
      <c r="B858" s="27"/>
      <c r="C858" s="27"/>
      <c r="D858" s="28"/>
      <c r="E858" s="27"/>
      <c r="F858" s="28"/>
      <c r="G858" s="27"/>
      <c r="H858" s="28"/>
      <c r="I858" s="27"/>
      <c r="J858" s="28"/>
      <c r="K858" s="27"/>
      <c r="L858" s="580"/>
      <c r="M858" s="33"/>
      <c r="N858" s="33"/>
      <c r="O858" s="33"/>
      <c r="P858" s="33"/>
      <c r="Q858" s="33"/>
      <c r="R858" s="33"/>
      <c r="S858" s="33"/>
      <c r="T858" s="33"/>
      <c r="U858" s="33"/>
      <c r="V858" s="33"/>
      <c r="W858" s="33"/>
      <c r="X858" s="33"/>
      <c r="Y858" s="33"/>
      <c r="Z858" s="33"/>
      <c r="AA858" s="33"/>
      <c r="AB858" s="33"/>
      <c r="AC858" s="33"/>
      <c r="AD858" s="33"/>
      <c r="AE858" s="33"/>
    </row>
    <row r="859">
      <c r="A859" s="33"/>
      <c r="B859" s="27"/>
      <c r="C859" s="27"/>
      <c r="D859" s="28"/>
      <c r="E859" s="27"/>
      <c r="F859" s="28"/>
      <c r="G859" s="27"/>
      <c r="H859" s="28"/>
      <c r="I859" s="27"/>
      <c r="J859" s="28"/>
      <c r="K859" s="27"/>
      <c r="L859" s="580"/>
      <c r="M859" s="33"/>
      <c r="N859" s="33"/>
      <c r="O859" s="33"/>
      <c r="P859" s="33"/>
      <c r="Q859" s="33"/>
      <c r="R859" s="33"/>
      <c r="S859" s="33"/>
      <c r="T859" s="33"/>
      <c r="U859" s="33"/>
      <c r="V859" s="33"/>
      <c r="W859" s="33"/>
      <c r="X859" s="33"/>
      <c r="Y859" s="33"/>
      <c r="Z859" s="33"/>
      <c r="AA859" s="33"/>
      <c r="AB859" s="33"/>
      <c r="AC859" s="33"/>
      <c r="AD859" s="33"/>
      <c r="AE859" s="33"/>
    </row>
    <row r="860">
      <c r="A860" s="33"/>
      <c r="B860" s="27"/>
      <c r="C860" s="27"/>
      <c r="D860" s="28"/>
      <c r="E860" s="27"/>
      <c r="F860" s="28"/>
      <c r="G860" s="27"/>
      <c r="H860" s="28"/>
      <c r="I860" s="27"/>
      <c r="J860" s="28"/>
      <c r="K860" s="27"/>
      <c r="L860" s="580"/>
      <c r="M860" s="33"/>
      <c r="N860" s="33"/>
      <c r="O860" s="33"/>
      <c r="P860" s="33"/>
      <c r="Q860" s="33"/>
      <c r="R860" s="33"/>
      <c r="S860" s="33"/>
      <c r="T860" s="33"/>
      <c r="U860" s="33"/>
      <c r="V860" s="33"/>
      <c r="W860" s="33"/>
      <c r="X860" s="33"/>
      <c r="Y860" s="33"/>
      <c r="Z860" s="33"/>
      <c r="AA860" s="33"/>
      <c r="AB860" s="33"/>
      <c r="AC860" s="33"/>
      <c r="AD860" s="33"/>
      <c r="AE860" s="33"/>
    </row>
    <row r="861">
      <c r="A861" s="33"/>
      <c r="B861" s="27"/>
      <c r="C861" s="27"/>
      <c r="D861" s="28"/>
      <c r="E861" s="27"/>
      <c r="F861" s="28"/>
      <c r="G861" s="27"/>
      <c r="H861" s="28"/>
      <c r="I861" s="27"/>
      <c r="J861" s="28"/>
      <c r="K861" s="27"/>
      <c r="L861" s="580"/>
      <c r="M861" s="33"/>
      <c r="N861" s="33"/>
      <c r="O861" s="33"/>
      <c r="P861" s="33"/>
      <c r="Q861" s="33"/>
      <c r="R861" s="33"/>
      <c r="S861" s="33"/>
      <c r="T861" s="33"/>
      <c r="U861" s="33"/>
      <c r="V861" s="33"/>
      <c r="W861" s="33"/>
      <c r="X861" s="33"/>
      <c r="Y861" s="33"/>
      <c r="Z861" s="33"/>
      <c r="AA861" s="33"/>
      <c r="AB861" s="33"/>
      <c r="AC861" s="33"/>
      <c r="AD861" s="33"/>
      <c r="AE861" s="33"/>
    </row>
    <row r="862">
      <c r="A862" s="33"/>
      <c r="B862" s="27"/>
      <c r="C862" s="27"/>
      <c r="D862" s="28"/>
      <c r="E862" s="27"/>
      <c r="F862" s="28"/>
      <c r="G862" s="27"/>
      <c r="H862" s="28"/>
      <c r="I862" s="27"/>
      <c r="J862" s="28"/>
      <c r="K862" s="27"/>
      <c r="L862" s="580"/>
      <c r="M862" s="33"/>
      <c r="N862" s="33"/>
      <c r="O862" s="33"/>
      <c r="P862" s="33"/>
      <c r="Q862" s="33"/>
      <c r="R862" s="33"/>
      <c r="S862" s="33"/>
      <c r="T862" s="33"/>
      <c r="U862" s="33"/>
      <c r="V862" s="33"/>
      <c r="W862" s="33"/>
      <c r="X862" s="33"/>
      <c r="Y862" s="33"/>
      <c r="Z862" s="33"/>
      <c r="AA862" s="33"/>
      <c r="AB862" s="33"/>
      <c r="AC862" s="33"/>
      <c r="AD862" s="33"/>
      <c r="AE862" s="33"/>
    </row>
    <row r="863">
      <c r="A863" s="33"/>
      <c r="B863" s="27"/>
      <c r="C863" s="27"/>
      <c r="D863" s="28"/>
      <c r="E863" s="27"/>
      <c r="F863" s="28"/>
      <c r="G863" s="27"/>
      <c r="H863" s="28"/>
      <c r="I863" s="27"/>
      <c r="J863" s="28"/>
      <c r="K863" s="27"/>
      <c r="L863" s="580"/>
      <c r="M863" s="33"/>
      <c r="N863" s="33"/>
      <c r="O863" s="33"/>
      <c r="P863" s="33"/>
      <c r="Q863" s="33"/>
      <c r="R863" s="33"/>
      <c r="S863" s="33"/>
      <c r="T863" s="33"/>
      <c r="U863" s="33"/>
      <c r="V863" s="33"/>
      <c r="W863" s="33"/>
      <c r="X863" s="33"/>
      <c r="Y863" s="33"/>
      <c r="Z863" s="33"/>
      <c r="AA863" s="33"/>
      <c r="AB863" s="33"/>
      <c r="AC863" s="33"/>
      <c r="AD863" s="33"/>
      <c r="AE863" s="33"/>
    </row>
    <row r="864">
      <c r="A864" s="33"/>
      <c r="B864" s="27"/>
      <c r="C864" s="27"/>
      <c r="D864" s="28"/>
      <c r="E864" s="27"/>
      <c r="F864" s="28"/>
      <c r="G864" s="27"/>
      <c r="H864" s="28"/>
      <c r="I864" s="27"/>
      <c r="J864" s="28"/>
      <c r="K864" s="27"/>
      <c r="L864" s="580"/>
      <c r="M864" s="33"/>
      <c r="N864" s="33"/>
      <c r="O864" s="33"/>
      <c r="P864" s="33"/>
      <c r="Q864" s="33"/>
      <c r="R864" s="33"/>
      <c r="S864" s="33"/>
      <c r="T864" s="33"/>
      <c r="U864" s="33"/>
      <c r="V864" s="33"/>
      <c r="W864" s="33"/>
      <c r="X864" s="33"/>
      <c r="Y864" s="33"/>
      <c r="Z864" s="33"/>
      <c r="AA864" s="33"/>
      <c r="AB864" s="33"/>
      <c r="AC864" s="33"/>
      <c r="AD864" s="33"/>
      <c r="AE864" s="33"/>
    </row>
    <row r="865">
      <c r="A865" s="33"/>
      <c r="B865" s="27"/>
      <c r="C865" s="27"/>
      <c r="D865" s="28"/>
      <c r="E865" s="27"/>
      <c r="F865" s="28"/>
      <c r="G865" s="27"/>
      <c r="H865" s="28"/>
      <c r="I865" s="27"/>
      <c r="J865" s="28"/>
      <c r="K865" s="27"/>
      <c r="L865" s="580"/>
      <c r="M865" s="33"/>
      <c r="N865" s="33"/>
      <c r="O865" s="33"/>
      <c r="P865" s="33"/>
      <c r="Q865" s="33"/>
      <c r="R865" s="33"/>
      <c r="S865" s="33"/>
      <c r="T865" s="33"/>
      <c r="U865" s="33"/>
      <c r="V865" s="33"/>
      <c r="W865" s="33"/>
      <c r="X865" s="33"/>
      <c r="Y865" s="33"/>
      <c r="Z865" s="33"/>
      <c r="AA865" s="33"/>
      <c r="AB865" s="33"/>
      <c r="AC865" s="33"/>
      <c r="AD865" s="33"/>
      <c r="AE865" s="33"/>
    </row>
    <row r="866">
      <c r="A866" s="33"/>
      <c r="B866" s="27"/>
      <c r="C866" s="27"/>
      <c r="D866" s="28"/>
      <c r="E866" s="27"/>
      <c r="F866" s="28"/>
      <c r="G866" s="27"/>
      <c r="H866" s="28"/>
      <c r="I866" s="27"/>
      <c r="J866" s="28"/>
      <c r="K866" s="27"/>
      <c r="L866" s="580"/>
      <c r="M866" s="33"/>
      <c r="N866" s="33"/>
      <c r="O866" s="33"/>
      <c r="P866" s="33"/>
      <c r="Q866" s="33"/>
      <c r="R866" s="33"/>
      <c r="S866" s="33"/>
      <c r="T866" s="33"/>
      <c r="U866" s="33"/>
      <c r="V866" s="33"/>
      <c r="W866" s="33"/>
      <c r="X866" s="33"/>
      <c r="Y866" s="33"/>
      <c r="Z866" s="33"/>
      <c r="AA866" s="33"/>
      <c r="AB866" s="33"/>
      <c r="AC866" s="33"/>
      <c r="AD866" s="33"/>
      <c r="AE866" s="33"/>
    </row>
    <row r="867">
      <c r="A867" s="33"/>
      <c r="B867" s="27"/>
      <c r="C867" s="27"/>
      <c r="D867" s="28"/>
      <c r="E867" s="27"/>
      <c r="F867" s="28"/>
      <c r="G867" s="27"/>
      <c r="H867" s="28"/>
      <c r="I867" s="27"/>
      <c r="J867" s="28"/>
      <c r="K867" s="27"/>
      <c r="L867" s="580"/>
      <c r="M867" s="33"/>
      <c r="N867" s="33"/>
      <c r="O867" s="33"/>
      <c r="P867" s="33"/>
      <c r="Q867" s="33"/>
      <c r="R867" s="33"/>
      <c r="S867" s="33"/>
      <c r="T867" s="33"/>
      <c r="U867" s="33"/>
      <c r="V867" s="33"/>
      <c r="W867" s="33"/>
      <c r="X867" s="33"/>
      <c r="Y867" s="33"/>
      <c r="Z867" s="33"/>
      <c r="AA867" s="33"/>
      <c r="AB867" s="33"/>
      <c r="AC867" s="33"/>
      <c r="AD867" s="33"/>
      <c r="AE867" s="33"/>
    </row>
    <row r="868">
      <c r="A868" s="33"/>
      <c r="B868" s="27"/>
      <c r="C868" s="27"/>
      <c r="D868" s="28"/>
      <c r="E868" s="27"/>
      <c r="F868" s="28"/>
      <c r="G868" s="27"/>
      <c r="H868" s="28"/>
      <c r="I868" s="27"/>
      <c r="J868" s="28"/>
      <c r="K868" s="27"/>
      <c r="L868" s="580"/>
      <c r="M868" s="33"/>
      <c r="N868" s="33"/>
      <c r="O868" s="33"/>
      <c r="P868" s="33"/>
      <c r="Q868" s="33"/>
      <c r="R868" s="33"/>
      <c r="S868" s="33"/>
      <c r="T868" s="33"/>
      <c r="U868" s="33"/>
      <c r="V868" s="33"/>
      <c r="W868" s="33"/>
      <c r="X868" s="33"/>
      <c r="Y868" s="33"/>
      <c r="Z868" s="33"/>
      <c r="AA868" s="33"/>
      <c r="AB868" s="33"/>
      <c r="AC868" s="33"/>
      <c r="AD868" s="33"/>
      <c r="AE868" s="33"/>
    </row>
    <row r="869">
      <c r="A869" s="33"/>
      <c r="B869" s="27"/>
      <c r="C869" s="27"/>
      <c r="D869" s="28"/>
      <c r="E869" s="27"/>
      <c r="F869" s="28"/>
      <c r="G869" s="27"/>
      <c r="H869" s="28"/>
      <c r="I869" s="27"/>
      <c r="J869" s="28"/>
      <c r="K869" s="27"/>
      <c r="L869" s="580"/>
      <c r="M869" s="33"/>
      <c r="N869" s="33"/>
      <c r="O869" s="33"/>
      <c r="P869" s="33"/>
      <c r="Q869" s="33"/>
      <c r="R869" s="33"/>
      <c r="S869" s="33"/>
      <c r="T869" s="33"/>
      <c r="U869" s="33"/>
      <c r="V869" s="33"/>
      <c r="W869" s="33"/>
      <c r="X869" s="33"/>
      <c r="Y869" s="33"/>
      <c r="Z869" s="33"/>
      <c r="AA869" s="33"/>
      <c r="AB869" s="33"/>
      <c r="AC869" s="33"/>
      <c r="AD869" s="33"/>
      <c r="AE869" s="33"/>
    </row>
    <row r="870">
      <c r="A870" s="33"/>
      <c r="B870" s="27"/>
      <c r="C870" s="27"/>
      <c r="D870" s="28"/>
      <c r="E870" s="27"/>
      <c r="F870" s="28"/>
      <c r="G870" s="27"/>
      <c r="H870" s="28"/>
      <c r="I870" s="27"/>
      <c r="J870" s="28"/>
      <c r="K870" s="27"/>
      <c r="L870" s="580"/>
      <c r="M870" s="33"/>
      <c r="N870" s="33"/>
      <c r="O870" s="33"/>
      <c r="P870" s="33"/>
      <c r="Q870" s="33"/>
      <c r="R870" s="33"/>
      <c r="S870" s="33"/>
      <c r="T870" s="33"/>
      <c r="U870" s="33"/>
      <c r="V870" s="33"/>
      <c r="W870" s="33"/>
      <c r="X870" s="33"/>
      <c r="Y870" s="33"/>
      <c r="Z870" s="33"/>
      <c r="AA870" s="33"/>
      <c r="AB870" s="33"/>
      <c r="AC870" s="33"/>
      <c r="AD870" s="33"/>
      <c r="AE870" s="33"/>
    </row>
    <row r="871">
      <c r="A871" s="33"/>
      <c r="B871" s="27"/>
      <c r="C871" s="27"/>
      <c r="D871" s="28"/>
      <c r="E871" s="27"/>
      <c r="F871" s="28"/>
      <c r="G871" s="27"/>
      <c r="H871" s="28"/>
      <c r="I871" s="27"/>
      <c r="J871" s="28"/>
      <c r="K871" s="27"/>
      <c r="L871" s="580"/>
      <c r="M871" s="33"/>
      <c r="N871" s="33"/>
      <c r="O871" s="33"/>
      <c r="P871" s="33"/>
      <c r="Q871" s="33"/>
      <c r="R871" s="33"/>
      <c r="S871" s="33"/>
      <c r="T871" s="33"/>
      <c r="U871" s="33"/>
      <c r="V871" s="33"/>
      <c r="W871" s="33"/>
      <c r="X871" s="33"/>
      <c r="Y871" s="33"/>
      <c r="Z871" s="33"/>
      <c r="AA871" s="33"/>
      <c r="AB871" s="33"/>
      <c r="AC871" s="33"/>
      <c r="AD871" s="33"/>
      <c r="AE871" s="33"/>
    </row>
    <row r="872">
      <c r="A872" s="33"/>
      <c r="B872" s="27"/>
      <c r="C872" s="27"/>
      <c r="D872" s="28"/>
      <c r="E872" s="27"/>
      <c r="F872" s="28"/>
      <c r="G872" s="27"/>
      <c r="H872" s="28"/>
      <c r="I872" s="27"/>
      <c r="J872" s="28"/>
      <c r="K872" s="27"/>
      <c r="L872" s="580"/>
      <c r="M872" s="33"/>
      <c r="N872" s="33"/>
      <c r="O872" s="33"/>
      <c r="P872" s="33"/>
      <c r="Q872" s="33"/>
      <c r="R872" s="33"/>
      <c r="S872" s="33"/>
      <c r="T872" s="33"/>
      <c r="U872" s="33"/>
      <c r="V872" s="33"/>
      <c r="W872" s="33"/>
      <c r="X872" s="33"/>
      <c r="Y872" s="33"/>
      <c r="Z872" s="33"/>
      <c r="AA872" s="33"/>
      <c r="AB872" s="33"/>
      <c r="AC872" s="33"/>
      <c r="AD872" s="33"/>
      <c r="AE872" s="33"/>
    </row>
    <row r="873">
      <c r="A873" s="33"/>
      <c r="B873" s="27"/>
      <c r="C873" s="27"/>
      <c r="D873" s="28"/>
      <c r="E873" s="27"/>
      <c r="F873" s="28"/>
      <c r="G873" s="27"/>
      <c r="H873" s="28"/>
      <c r="I873" s="27"/>
      <c r="J873" s="28"/>
      <c r="K873" s="27"/>
      <c r="L873" s="580"/>
      <c r="M873" s="33"/>
      <c r="N873" s="33"/>
      <c r="O873" s="33"/>
      <c r="P873" s="33"/>
      <c r="Q873" s="33"/>
      <c r="R873" s="33"/>
      <c r="S873" s="33"/>
      <c r="T873" s="33"/>
      <c r="U873" s="33"/>
      <c r="V873" s="33"/>
      <c r="W873" s="33"/>
      <c r="X873" s="33"/>
      <c r="Y873" s="33"/>
      <c r="Z873" s="33"/>
      <c r="AA873" s="33"/>
      <c r="AB873" s="33"/>
      <c r="AC873" s="33"/>
      <c r="AD873" s="33"/>
      <c r="AE873" s="33"/>
    </row>
    <row r="874">
      <c r="A874" s="33"/>
      <c r="B874" s="27"/>
      <c r="C874" s="27"/>
      <c r="D874" s="28"/>
      <c r="E874" s="27"/>
      <c r="F874" s="28"/>
      <c r="G874" s="27"/>
      <c r="H874" s="28"/>
      <c r="I874" s="27"/>
      <c r="J874" s="28"/>
      <c r="K874" s="27"/>
      <c r="L874" s="580"/>
      <c r="M874" s="33"/>
      <c r="N874" s="33"/>
      <c r="O874" s="33"/>
      <c r="P874" s="33"/>
      <c r="Q874" s="33"/>
      <c r="R874" s="33"/>
      <c r="S874" s="33"/>
      <c r="T874" s="33"/>
      <c r="U874" s="33"/>
      <c r="V874" s="33"/>
      <c r="W874" s="33"/>
      <c r="X874" s="33"/>
      <c r="Y874" s="33"/>
      <c r="Z874" s="33"/>
      <c r="AA874" s="33"/>
      <c r="AB874" s="33"/>
      <c r="AC874" s="33"/>
      <c r="AD874" s="33"/>
      <c r="AE874" s="33"/>
    </row>
    <row r="875">
      <c r="A875" s="33"/>
      <c r="B875" s="27"/>
      <c r="C875" s="27"/>
      <c r="D875" s="28"/>
      <c r="E875" s="27"/>
      <c r="F875" s="28"/>
      <c r="G875" s="27"/>
      <c r="H875" s="28"/>
      <c r="I875" s="27"/>
      <c r="J875" s="28"/>
      <c r="K875" s="27"/>
      <c r="L875" s="580"/>
      <c r="M875" s="33"/>
      <c r="N875" s="33"/>
      <c r="O875" s="33"/>
      <c r="P875" s="33"/>
      <c r="Q875" s="33"/>
      <c r="R875" s="33"/>
      <c r="S875" s="33"/>
      <c r="T875" s="33"/>
      <c r="U875" s="33"/>
      <c r="V875" s="33"/>
      <c r="W875" s="33"/>
      <c r="X875" s="33"/>
      <c r="Y875" s="33"/>
      <c r="Z875" s="33"/>
      <c r="AA875" s="33"/>
      <c r="AB875" s="33"/>
      <c r="AC875" s="33"/>
      <c r="AD875" s="33"/>
      <c r="AE875" s="33"/>
    </row>
    <row r="876">
      <c r="A876" s="33"/>
      <c r="B876" s="27"/>
      <c r="C876" s="27"/>
      <c r="D876" s="28"/>
      <c r="E876" s="27"/>
      <c r="F876" s="28"/>
      <c r="G876" s="27"/>
      <c r="H876" s="28"/>
      <c r="I876" s="27"/>
      <c r="J876" s="28"/>
      <c r="K876" s="27"/>
      <c r="L876" s="580"/>
      <c r="M876" s="33"/>
      <c r="N876" s="33"/>
      <c r="O876" s="33"/>
      <c r="P876" s="33"/>
      <c r="Q876" s="33"/>
      <c r="R876" s="33"/>
      <c r="S876" s="33"/>
      <c r="T876" s="33"/>
      <c r="U876" s="33"/>
      <c r="V876" s="33"/>
      <c r="W876" s="33"/>
      <c r="X876" s="33"/>
      <c r="Y876" s="33"/>
      <c r="Z876" s="33"/>
      <c r="AA876" s="33"/>
      <c r="AB876" s="33"/>
      <c r="AC876" s="33"/>
      <c r="AD876" s="33"/>
      <c r="AE876" s="33"/>
    </row>
    <row r="877">
      <c r="A877" s="33"/>
      <c r="B877" s="27"/>
      <c r="C877" s="27"/>
      <c r="D877" s="28"/>
      <c r="E877" s="27"/>
      <c r="F877" s="28"/>
      <c r="G877" s="27"/>
      <c r="H877" s="28"/>
      <c r="I877" s="27"/>
      <c r="J877" s="28"/>
      <c r="K877" s="27"/>
      <c r="L877" s="580"/>
      <c r="M877" s="33"/>
      <c r="N877" s="33"/>
      <c r="O877" s="33"/>
      <c r="P877" s="33"/>
      <c r="Q877" s="33"/>
      <c r="R877" s="33"/>
      <c r="S877" s="33"/>
      <c r="T877" s="33"/>
      <c r="U877" s="33"/>
      <c r="V877" s="33"/>
      <c r="W877" s="33"/>
      <c r="X877" s="33"/>
      <c r="Y877" s="33"/>
      <c r="Z877" s="33"/>
      <c r="AA877" s="33"/>
      <c r="AB877" s="33"/>
      <c r="AC877" s="33"/>
      <c r="AD877" s="33"/>
      <c r="AE877" s="33"/>
    </row>
    <row r="878">
      <c r="A878" s="33"/>
      <c r="B878" s="27"/>
      <c r="C878" s="27"/>
      <c r="D878" s="28"/>
      <c r="E878" s="27"/>
      <c r="F878" s="28"/>
      <c r="G878" s="27"/>
      <c r="H878" s="28"/>
      <c r="I878" s="27"/>
      <c r="J878" s="28"/>
      <c r="K878" s="27"/>
      <c r="L878" s="580"/>
      <c r="M878" s="33"/>
      <c r="N878" s="33"/>
      <c r="O878" s="33"/>
      <c r="P878" s="33"/>
      <c r="Q878" s="33"/>
      <c r="R878" s="33"/>
      <c r="S878" s="33"/>
      <c r="T878" s="33"/>
      <c r="U878" s="33"/>
      <c r="V878" s="33"/>
      <c r="W878" s="33"/>
      <c r="X878" s="33"/>
      <c r="Y878" s="33"/>
      <c r="Z878" s="33"/>
      <c r="AA878" s="33"/>
      <c r="AB878" s="33"/>
      <c r="AC878" s="33"/>
      <c r="AD878" s="33"/>
      <c r="AE878" s="33"/>
    </row>
    <row r="879">
      <c r="A879" s="33"/>
      <c r="B879" s="27"/>
      <c r="C879" s="27"/>
      <c r="D879" s="28"/>
      <c r="E879" s="27"/>
      <c r="F879" s="28"/>
      <c r="G879" s="27"/>
      <c r="H879" s="28"/>
      <c r="I879" s="27"/>
      <c r="J879" s="28"/>
      <c r="K879" s="27"/>
      <c r="L879" s="580"/>
      <c r="M879" s="33"/>
      <c r="N879" s="33"/>
      <c r="O879" s="33"/>
      <c r="P879" s="33"/>
      <c r="Q879" s="33"/>
      <c r="R879" s="33"/>
      <c r="S879" s="33"/>
      <c r="T879" s="33"/>
      <c r="U879" s="33"/>
      <c r="V879" s="33"/>
      <c r="W879" s="33"/>
      <c r="X879" s="33"/>
      <c r="Y879" s="33"/>
      <c r="Z879" s="33"/>
      <c r="AA879" s="33"/>
      <c r="AB879" s="33"/>
      <c r="AC879" s="33"/>
      <c r="AD879" s="33"/>
      <c r="AE879" s="33"/>
    </row>
    <row r="880">
      <c r="A880" s="33"/>
      <c r="B880" s="27"/>
      <c r="C880" s="27"/>
      <c r="D880" s="28"/>
      <c r="E880" s="27"/>
      <c r="F880" s="28"/>
      <c r="G880" s="27"/>
      <c r="H880" s="28"/>
      <c r="I880" s="27"/>
      <c r="J880" s="28"/>
      <c r="K880" s="27"/>
      <c r="L880" s="580"/>
      <c r="M880" s="33"/>
      <c r="N880" s="33"/>
      <c r="O880" s="33"/>
      <c r="P880" s="33"/>
      <c r="Q880" s="33"/>
      <c r="R880" s="33"/>
      <c r="S880" s="33"/>
      <c r="T880" s="33"/>
      <c r="U880" s="33"/>
      <c r="V880" s="33"/>
      <c r="W880" s="33"/>
      <c r="X880" s="33"/>
      <c r="Y880" s="33"/>
      <c r="Z880" s="33"/>
      <c r="AA880" s="33"/>
      <c r="AB880" s="33"/>
      <c r="AC880" s="33"/>
      <c r="AD880" s="33"/>
      <c r="AE880" s="33"/>
    </row>
    <row r="881">
      <c r="A881" s="33"/>
      <c r="B881" s="27"/>
      <c r="C881" s="27"/>
      <c r="D881" s="28"/>
      <c r="E881" s="27"/>
      <c r="F881" s="28"/>
      <c r="G881" s="27"/>
      <c r="H881" s="28"/>
      <c r="I881" s="27"/>
      <c r="J881" s="28"/>
      <c r="K881" s="27"/>
      <c r="L881" s="580"/>
      <c r="M881" s="33"/>
      <c r="N881" s="33"/>
      <c r="O881" s="33"/>
      <c r="P881" s="33"/>
      <c r="Q881" s="33"/>
      <c r="R881" s="33"/>
      <c r="S881" s="33"/>
      <c r="T881" s="33"/>
      <c r="U881" s="33"/>
      <c r="V881" s="33"/>
      <c r="W881" s="33"/>
      <c r="X881" s="33"/>
      <c r="Y881" s="33"/>
      <c r="Z881" s="33"/>
      <c r="AA881" s="33"/>
      <c r="AB881" s="33"/>
      <c r="AC881" s="33"/>
      <c r="AD881" s="33"/>
      <c r="AE881" s="33"/>
    </row>
    <row r="882">
      <c r="A882" s="33"/>
      <c r="B882" s="27"/>
      <c r="C882" s="27"/>
      <c r="D882" s="28"/>
      <c r="E882" s="27"/>
      <c r="F882" s="28"/>
      <c r="G882" s="27"/>
      <c r="H882" s="28"/>
      <c r="I882" s="27"/>
      <c r="J882" s="28"/>
      <c r="K882" s="27"/>
      <c r="L882" s="580"/>
      <c r="M882" s="33"/>
      <c r="N882" s="33"/>
      <c r="O882" s="33"/>
      <c r="P882" s="33"/>
      <c r="Q882" s="33"/>
      <c r="R882" s="33"/>
      <c r="S882" s="33"/>
      <c r="T882" s="33"/>
      <c r="U882" s="33"/>
      <c r="V882" s="33"/>
      <c r="W882" s="33"/>
      <c r="X882" s="33"/>
      <c r="Y882" s="33"/>
      <c r="Z882" s="33"/>
      <c r="AA882" s="33"/>
      <c r="AB882" s="33"/>
      <c r="AC882" s="33"/>
      <c r="AD882" s="33"/>
      <c r="AE882" s="33"/>
    </row>
    <row r="883">
      <c r="A883" s="33"/>
      <c r="B883" s="27"/>
      <c r="C883" s="27"/>
      <c r="D883" s="28"/>
      <c r="E883" s="27"/>
      <c r="F883" s="28"/>
      <c r="G883" s="27"/>
      <c r="H883" s="28"/>
      <c r="I883" s="27"/>
      <c r="J883" s="28"/>
      <c r="K883" s="27"/>
      <c r="L883" s="580"/>
      <c r="M883" s="33"/>
      <c r="N883" s="33"/>
      <c r="O883" s="33"/>
      <c r="P883" s="33"/>
      <c r="Q883" s="33"/>
      <c r="R883" s="33"/>
      <c r="S883" s="33"/>
      <c r="T883" s="33"/>
      <c r="U883" s="33"/>
      <c r="V883" s="33"/>
      <c r="W883" s="33"/>
      <c r="X883" s="33"/>
      <c r="Y883" s="33"/>
      <c r="Z883" s="33"/>
      <c r="AA883" s="33"/>
      <c r="AB883" s="33"/>
      <c r="AC883" s="33"/>
      <c r="AD883" s="33"/>
      <c r="AE883" s="33"/>
    </row>
    <row r="884">
      <c r="A884" s="33"/>
      <c r="B884" s="27"/>
      <c r="C884" s="27"/>
      <c r="D884" s="28"/>
      <c r="E884" s="27"/>
      <c r="F884" s="28"/>
      <c r="G884" s="27"/>
      <c r="H884" s="28"/>
      <c r="I884" s="27"/>
      <c r="J884" s="28"/>
      <c r="K884" s="27"/>
      <c r="L884" s="580"/>
      <c r="M884" s="33"/>
      <c r="N884" s="33"/>
      <c r="O884" s="33"/>
      <c r="P884" s="33"/>
      <c r="Q884" s="33"/>
      <c r="R884" s="33"/>
      <c r="S884" s="33"/>
      <c r="T884" s="33"/>
      <c r="U884" s="33"/>
      <c r="V884" s="33"/>
      <c r="W884" s="33"/>
      <c r="X884" s="33"/>
      <c r="Y884" s="33"/>
      <c r="Z884" s="33"/>
      <c r="AA884" s="33"/>
      <c r="AB884" s="33"/>
      <c r="AC884" s="33"/>
      <c r="AD884" s="33"/>
      <c r="AE884" s="33"/>
    </row>
    <row r="885">
      <c r="A885" s="33"/>
      <c r="B885" s="27"/>
      <c r="C885" s="27"/>
      <c r="D885" s="28"/>
      <c r="E885" s="27"/>
      <c r="F885" s="28"/>
      <c r="G885" s="27"/>
      <c r="H885" s="28"/>
      <c r="I885" s="27"/>
      <c r="J885" s="28"/>
      <c r="K885" s="27"/>
      <c r="L885" s="580"/>
      <c r="M885" s="33"/>
      <c r="N885" s="33"/>
      <c r="O885" s="33"/>
      <c r="P885" s="33"/>
      <c r="Q885" s="33"/>
      <c r="R885" s="33"/>
      <c r="S885" s="33"/>
      <c r="T885" s="33"/>
      <c r="U885" s="33"/>
      <c r="V885" s="33"/>
      <c r="W885" s="33"/>
      <c r="X885" s="33"/>
      <c r="Y885" s="33"/>
      <c r="Z885" s="33"/>
      <c r="AA885" s="33"/>
      <c r="AB885" s="33"/>
      <c r="AC885" s="33"/>
      <c r="AD885" s="33"/>
      <c r="AE885" s="33"/>
    </row>
    <row r="886">
      <c r="A886" s="33"/>
      <c r="B886" s="27"/>
      <c r="C886" s="27"/>
      <c r="D886" s="28"/>
      <c r="E886" s="27"/>
      <c r="F886" s="28"/>
      <c r="G886" s="27"/>
      <c r="H886" s="28"/>
      <c r="I886" s="27"/>
      <c r="J886" s="28"/>
      <c r="K886" s="27"/>
      <c r="L886" s="580"/>
      <c r="M886" s="33"/>
      <c r="N886" s="33"/>
      <c r="O886" s="33"/>
      <c r="P886" s="33"/>
      <c r="Q886" s="33"/>
      <c r="R886" s="33"/>
      <c r="S886" s="33"/>
      <c r="T886" s="33"/>
      <c r="U886" s="33"/>
      <c r="V886" s="33"/>
      <c r="W886" s="33"/>
      <c r="X886" s="33"/>
      <c r="Y886" s="33"/>
      <c r="Z886" s="33"/>
      <c r="AA886" s="33"/>
      <c r="AB886" s="33"/>
      <c r="AC886" s="33"/>
      <c r="AD886" s="33"/>
      <c r="AE886" s="33"/>
    </row>
    <row r="887">
      <c r="A887" s="33"/>
      <c r="B887" s="27"/>
      <c r="C887" s="27"/>
      <c r="D887" s="28"/>
      <c r="E887" s="27"/>
      <c r="F887" s="28"/>
      <c r="G887" s="27"/>
      <c r="H887" s="28"/>
      <c r="I887" s="27"/>
      <c r="J887" s="28"/>
      <c r="K887" s="27"/>
      <c r="L887" s="580"/>
      <c r="M887" s="33"/>
      <c r="N887" s="33"/>
      <c r="O887" s="33"/>
      <c r="P887" s="33"/>
      <c r="Q887" s="33"/>
      <c r="R887" s="33"/>
      <c r="S887" s="33"/>
      <c r="T887" s="33"/>
      <c r="U887" s="33"/>
      <c r="V887" s="33"/>
      <c r="W887" s="33"/>
      <c r="X887" s="33"/>
      <c r="Y887" s="33"/>
      <c r="Z887" s="33"/>
      <c r="AA887" s="33"/>
      <c r="AB887" s="33"/>
      <c r="AC887" s="33"/>
      <c r="AD887" s="33"/>
      <c r="AE887" s="33"/>
    </row>
    <row r="888">
      <c r="A888" s="33"/>
      <c r="B888" s="27"/>
      <c r="C888" s="27"/>
      <c r="D888" s="28"/>
      <c r="E888" s="27"/>
      <c r="F888" s="28"/>
      <c r="G888" s="27"/>
      <c r="H888" s="28"/>
      <c r="I888" s="27"/>
      <c r="J888" s="28"/>
      <c r="K888" s="27"/>
      <c r="L888" s="580"/>
      <c r="M888" s="33"/>
      <c r="N888" s="33"/>
      <c r="O888" s="33"/>
      <c r="P888" s="33"/>
      <c r="Q888" s="33"/>
      <c r="R888" s="33"/>
      <c r="S888" s="33"/>
      <c r="T888" s="33"/>
      <c r="U888" s="33"/>
      <c r="V888" s="33"/>
      <c r="W888" s="33"/>
      <c r="X888" s="33"/>
      <c r="Y888" s="33"/>
      <c r="Z888" s="33"/>
      <c r="AA888" s="33"/>
      <c r="AB888" s="33"/>
      <c r="AC888" s="33"/>
      <c r="AD888" s="33"/>
      <c r="AE888" s="33"/>
    </row>
    <row r="889">
      <c r="A889" s="33"/>
      <c r="B889" s="27"/>
      <c r="C889" s="27"/>
      <c r="D889" s="28"/>
      <c r="E889" s="27"/>
      <c r="F889" s="28"/>
      <c r="G889" s="27"/>
      <c r="H889" s="28"/>
      <c r="I889" s="27"/>
      <c r="J889" s="28"/>
      <c r="K889" s="27"/>
      <c r="L889" s="580"/>
      <c r="M889" s="33"/>
      <c r="N889" s="33"/>
      <c r="O889" s="33"/>
      <c r="P889" s="33"/>
      <c r="Q889" s="33"/>
      <c r="R889" s="33"/>
      <c r="S889" s="33"/>
      <c r="T889" s="33"/>
      <c r="U889" s="33"/>
      <c r="V889" s="33"/>
      <c r="W889" s="33"/>
      <c r="X889" s="33"/>
      <c r="Y889" s="33"/>
      <c r="Z889" s="33"/>
      <c r="AA889" s="33"/>
      <c r="AB889" s="33"/>
      <c r="AC889" s="33"/>
      <c r="AD889" s="33"/>
      <c r="AE889" s="33"/>
    </row>
    <row r="890">
      <c r="A890" s="33"/>
      <c r="B890" s="27"/>
      <c r="C890" s="27"/>
      <c r="D890" s="28"/>
      <c r="E890" s="27"/>
      <c r="F890" s="28"/>
      <c r="G890" s="27"/>
      <c r="H890" s="28"/>
      <c r="I890" s="27"/>
      <c r="J890" s="28"/>
      <c r="K890" s="27"/>
      <c r="L890" s="580"/>
      <c r="M890" s="33"/>
      <c r="N890" s="33"/>
      <c r="O890" s="33"/>
      <c r="P890" s="33"/>
      <c r="Q890" s="33"/>
      <c r="R890" s="33"/>
      <c r="S890" s="33"/>
      <c r="T890" s="33"/>
      <c r="U890" s="33"/>
      <c r="V890" s="33"/>
      <c r="W890" s="33"/>
      <c r="X890" s="33"/>
      <c r="Y890" s="33"/>
      <c r="Z890" s="33"/>
      <c r="AA890" s="33"/>
      <c r="AB890" s="33"/>
      <c r="AC890" s="33"/>
      <c r="AD890" s="33"/>
      <c r="AE890" s="33"/>
    </row>
    <row r="891">
      <c r="A891" s="33"/>
      <c r="B891" s="27"/>
      <c r="C891" s="27"/>
      <c r="D891" s="28"/>
      <c r="E891" s="27"/>
      <c r="F891" s="28"/>
      <c r="G891" s="27"/>
      <c r="H891" s="28"/>
      <c r="I891" s="27"/>
      <c r="J891" s="28"/>
      <c r="K891" s="27"/>
      <c r="L891" s="580"/>
      <c r="M891" s="33"/>
      <c r="N891" s="33"/>
      <c r="O891" s="33"/>
      <c r="P891" s="33"/>
      <c r="Q891" s="33"/>
      <c r="R891" s="33"/>
      <c r="S891" s="33"/>
      <c r="T891" s="33"/>
      <c r="U891" s="33"/>
      <c r="V891" s="33"/>
      <c r="W891" s="33"/>
      <c r="X891" s="33"/>
      <c r="Y891" s="33"/>
      <c r="Z891" s="33"/>
      <c r="AA891" s="33"/>
      <c r="AB891" s="33"/>
      <c r="AC891" s="33"/>
      <c r="AD891" s="33"/>
      <c r="AE891" s="33"/>
    </row>
    <row r="892">
      <c r="A892" s="33"/>
      <c r="B892" s="27"/>
      <c r="C892" s="27"/>
      <c r="D892" s="28"/>
      <c r="E892" s="27"/>
      <c r="F892" s="28"/>
      <c r="G892" s="27"/>
      <c r="H892" s="28"/>
      <c r="I892" s="27"/>
      <c r="J892" s="28"/>
      <c r="K892" s="27"/>
      <c r="L892" s="580"/>
      <c r="M892" s="33"/>
      <c r="N892" s="33"/>
      <c r="O892" s="33"/>
      <c r="P892" s="33"/>
      <c r="Q892" s="33"/>
      <c r="R892" s="33"/>
      <c r="S892" s="33"/>
      <c r="T892" s="33"/>
      <c r="U892" s="33"/>
      <c r="V892" s="33"/>
      <c r="W892" s="33"/>
      <c r="X892" s="33"/>
      <c r="Y892" s="33"/>
      <c r="Z892" s="33"/>
      <c r="AA892" s="33"/>
      <c r="AB892" s="33"/>
      <c r="AC892" s="33"/>
      <c r="AD892" s="33"/>
      <c r="AE892" s="33"/>
    </row>
    <row r="893">
      <c r="A893" s="33"/>
      <c r="B893" s="27"/>
      <c r="C893" s="27"/>
      <c r="D893" s="28"/>
      <c r="E893" s="27"/>
      <c r="F893" s="28"/>
      <c r="G893" s="27"/>
      <c r="H893" s="28"/>
      <c r="I893" s="27"/>
      <c r="J893" s="28"/>
      <c r="K893" s="27"/>
      <c r="L893" s="580"/>
      <c r="M893" s="33"/>
      <c r="N893" s="33"/>
      <c r="O893" s="33"/>
      <c r="P893" s="33"/>
      <c r="Q893" s="33"/>
      <c r="R893" s="33"/>
      <c r="S893" s="33"/>
      <c r="T893" s="33"/>
      <c r="U893" s="33"/>
      <c r="V893" s="33"/>
      <c r="W893" s="33"/>
      <c r="X893" s="33"/>
      <c r="Y893" s="33"/>
      <c r="Z893" s="33"/>
      <c r="AA893" s="33"/>
      <c r="AB893" s="33"/>
      <c r="AC893" s="33"/>
      <c r="AD893" s="33"/>
      <c r="AE893" s="33"/>
    </row>
    <row r="894">
      <c r="A894" s="33"/>
      <c r="B894" s="27"/>
      <c r="C894" s="27"/>
      <c r="D894" s="28"/>
      <c r="E894" s="27"/>
      <c r="F894" s="28"/>
      <c r="G894" s="27"/>
      <c r="H894" s="28"/>
      <c r="I894" s="27"/>
      <c r="J894" s="28"/>
      <c r="K894" s="27"/>
      <c r="L894" s="580"/>
      <c r="M894" s="33"/>
      <c r="N894" s="33"/>
      <c r="O894" s="33"/>
      <c r="P894" s="33"/>
      <c r="Q894" s="33"/>
      <c r="R894" s="33"/>
      <c r="S894" s="33"/>
      <c r="T894" s="33"/>
      <c r="U894" s="33"/>
      <c r="V894" s="33"/>
      <c r="W894" s="33"/>
      <c r="X894" s="33"/>
      <c r="Y894" s="33"/>
      <c r="Z894" s="33"/>
      <c r="AA894" s="33"/>
      <c r="AB894" s="33"/>
      <c r="AC894" s="33"/>
      <c r="AD894" s="33"/>
      <c r="AE894" s="33"/>
    </row>
    <row r="895">
      <c r="A895" s="33"/>
      <c r="B895" s="27"/>
      <c r="C895" s="27"/>
      <c r="D895" s="28"/>
      <c r="E895" s="27"/>
      <c r="F895" s="28"/>
      <c r="G895" s="27"/>
      <c r="H895" s="28"/>
      <c r="I895" s="27"/>
      <c r="J895" s="28"/>
      <c r="K895" s="27"/>
      <c r="L895" s="580"/>
      <c r="M895" s="33"/>
      <c r="N895" s="33"/>
      <c r="O895" s="33"/>
      <c r="P895" s="33"/>
      <c r="Q895" s="33"/>
      <c r="R895" s="33"/>
      <c r="S895" s="33"/>
      <c r="T895" s="33"/>
      <c r="U895" s="33"/>
      <c r="V895" s="33"/>
      <c r="W895" s="33"/>
      <c r="X895" s="33"/>
      <c r="Y895" s="33"/>
      <c r="Z895" s="33"/>
      <c r="AA895" s="33"/>
      <c r="AB895" s="33"/>
      <c r="AC895" s="33"/>
      <c r="AD895" s="33"/>
      <c r="AE895" s="33"/>
    </row>
    <row r="896">
      <c r="A896" s="33"/>
      <c r="B896" s="27"/>
      <c r="C896" s="27"/>
      <c r="D896" s="28"/>
      <c r="E896" s="27"/>
      <c r="F896" s="28"/>
      <c r="G896" s="27"/>
      <c r="H896" s="28"/>
      <c r="I896" s="27"/>
      <c r="J896" s="28"/>
      <c r="K896" s="27"/>
      <c r="L896" s="580"/>
      <c r="M896" s="33"/>
      <c r="N896" s="33"/>
      <c r="O896" s="33"/>
      <c r="P896" s="33"/>
      <c r="Q896" s="33"/>
      <c r="R896" s="33"/>
      <c r="S896" s="33"/>
      <c r="T896" s="33"/>
      <c r="U896" s="33"/>
      <c r="V896" s="33"/>
      <c r="W896" s="33"/>
      <c r="X896" s="33"/>
      <c r="Y896" s="33"/>
      <c r="Z896" s="33"/>
      <c r="AA896" s="33"/>
      <c r="AB896" s="33"/>
      <c r="AC896" s="33"/>
      <c r="AD896" s="33"/>
      <c r="AE896" s="33"/>
    </row>
    <row r="897">
      <c r="A897" s="33"/>
      <c r="B897" s="27"/>
      <c r="C897" s="27"/>
      <c r="D897" s="28"/>
      <c r="E897" s="27"/>
      <c r="F897" s="28"/>
      <c r="G897" s="27"/>
      <c r="H897" s="28"/>
      <c r="I897" s="27"/>
      <c r="J897" s="28"/>
      <c r="K897" s="27"/>
      <c r="L897" s="580"/>
      <c r="M897" s="33"/>
      <c r="N897" s="33"/>
      <c r="O897" s="33"/>
      <c r="P897" s="33"/>
      <c r="Q897" s="33"/>
      <c r="R897" s="33"/>
      <c r="S897" s="33"/>
      <c r="T897" s="33"/>
      <c r="U897" s="33"/>
      <c r="V897" s="33"/>
      <c r="W897" s="33"/>
      <c r="X897" s="33"/>
      <c r="Y897" s="33"/>
      <c r="Z897" s="33"/>
      <c r="AA897" s="33"/>
      <c r="AB897" s="33"/>
      <c r="AC897" s="33"/>
      <c r="AD897" s="33"/>
      <c r="AE897" s="33"/>
    </row>
    <row r="898">
      <c r="A898" s="33"/>
      <c r="B898" s="27"/>
      <c r="C898" s="27"/>
      <c r="D898" s="28"/>
      <c r="E898" s="27"/>
      <c r="F898" s="28"/>
      <c r="G898" s="27"/>
      <c r="H898" s="28"/>
      <c r="I898" s="27"/>
      <c r="J898" s="28"/>
      <c r="K898" s="27"/>
      <c r="L898" s="580"/>
      <c r="M898" s="33"/>
      <c r="N898" s="33"/>
      <c r="O898" s="33"/>
      <c r="P898" s="33"/>
      <c r="Q898" s="33"/>
      <c r="R898" s="33"/>
      <c r="S898" s="33"/>
      <c r="T898" s="33"/>
      <c r="U898" s="33"/>
      <c r="V898" s="33"/>
      <c r="W898" s="33"/>
      <c r="X898" s="33"/>
      <c r="Y898" s="33"/>
      <c r="Z898" s="33"/>
      <c r="AA898" s="33"/>
      <c r="AB898" s="33"/>
      <c r="AC898" s="33"/>
      <c r="AD898" s="33"/>
      <c r="AE898" s="33"/>
    </row>
    <row r="899">
      <c r="A899" s="33"/>
      <c r="B899" s="27"/>
      <c r="C899" s="27"/>
      <c r="D899" s="28"/>
      <c r="E899" s="27"/>
      <c r="F899" s="28"/>
      <c r="G899" s="27"/>
      <c r="H899" s="28"/>
      <c r="I899" s="27"/>
      <c r="J899" s="28"/>
      <c r="K899" s="27"/>
      <c r="L899" s="580"/>
      <c r="M899" s="33"/>
      <c r="N899" s="33"/>
      <c r="O899" s="33"/>
      <c r="P899" s="33"/>
      <c r="Q899" s="33"/>
      <c r="R899" s="33"/>
      <c r="S899" s="33"/>
      <c r="T899" s="33"/>
      <c r="U899" s="33"/>
      <c r="V899" s="33"/>
      <c r="W899" s="33"/>
      <c r="X899" s="33"/>
      <c r="Y899" s="33"/>
      <c r="Z899" s="33"/>
      <c r="AA899" s="33"/>
      <c r="AB899" s="33"/>
      <c r="AC899" s="33"/>
      <c r="AD899" s="33"/>
      <c r="AE899" s="33"/>
    </row>
    <row r="900">
      <c r="A900" s="33"/>
      <c r="B900" s="27"/>
      <c r="C900" s="27"/>
      <c r="D900" s="28"/>
      <c r="E900" s="27"/>
      <c r="F900" s="28"/>
      <c r="G900" s="27"/>
      <c r="H900" s="28"/>
      <c r="I900" s="27"/>
      <c r="J900" s="28"/>
      <c r="K900" s="27"/>
      <c r="L900" s="580"/>
      <c r="M900" s="33"/>
      <c r="N900" s="33"/>
      <c r="O900" s="33"/>
      <c r="P900" s="33"/>
      <c r="Q900" s="33"/>
      <c r="R900" s="33"/>
      <c r="S900" s="33"/>
      <c r="T900" s="33"/>
      <c r="U900" s="33"/>
      <c r="V900" s="33"/>
      <c r="W900" s="33"/>
      <c r="X900" s="33"/>
      <c r="Y900" s="33"/>
      <c r="Z900" s="33"/>
      <c r="AA900" s="33"/>
      <c r="AB900" s="33"/>
      <c r="AC900" s="33"/>
      <c r="AD900" s="33"/>
      <c r="AE900" s="33"/>
    </row>
    <row r="901">
      <c r="A901" s="33"/>
      <c r="B901" s="27"/>
      <c r="C901" s="27"/>
      <c r="D901" s="28"/>
      <c r="E901" s="27"/>
      <c r="F901" s="28"/>
      <c r="G901" s="27"/>
      <c r="H901" s="28"/>
      <c r="I901" s="27"/>
      <c r="J901" s="28"/>
      <c r="K901" s="27"/>
      <c r="L901" s="580"/>
      <c r="M901" s="33"/>
      <c r="N901" s="33"/>
      <c r="O901" s="33"/>
      <c r="P901" s="33"/>
      <c r="Q901" s="33"/>
      <c r="R901" s="33"/>
      <c r="S901" s="33"/>
      <c r="T901" s="33"/>
      <c r="U901" s="33"/>
      <c r="V901" s="33"/>
      <c r="W901" s="33"/>
      <c r="X901" s="33"/>
      <c r="Y901" s="33"/>
      <c r="Z901" s="33"/>
      <c r="AA901" s="33"/>
      <c r="AB901" s="33"/>
      <c r="AC901" s="33"/>
      <c r="AD901" s="33"/>
      <c r="AE901" s="33"/>
    </row>
    <row r="902">
      <c r="A902" s="33"/>
      <c r="B902" s="27"/>
      <c r="C902" s="27"/>
      <c r="D902" s="28"/>
      <c r="E902" s="27"/>
      <c r="F902" s="28"/>
      <c r="G902" s="27"/>
      <c r="H902" s="28"/>
      <c r="I902" s="27"/>
      <c r="J902" s="28"/>
      <c r="K902" s="27"/>
      <c r="L902" s="580"/>
      <c r="M902" s="33"/>
      <c r="N902" s="33"/>
      <c r="O902" s="33"/>
      <c r="P902" s="33"/>
      <c r="Q902" s="33"/>
      <c r="R902" s="33"/>
      <c r="S902" s="33"/>
      <c r="T902" s="33"/>
      <c r="U902" s="33"/>
      <c r="V902" s="33"/>
      <c r="W902" s="33"/>
      <c r="X902" s="33"/>
      <c r="Y902" s="33"/>
      <c r="Z902" s="33"/>
      <c r="AA902" s="33"/>
      <c r="AB902" s="33"/>
      <c r="AC902" s="33"/>
      <c r="AD902" s="33"/>
      <c r="AE902" s="33"/>
    </row>
    <row r="903">
      <c r="A903" s="33"/>
      <c r="B903" s="27"/>
      <c r="C903" s="27"/>
      <c r="D903" s="28"/>
      <c r="E903" s="27"/>
      <c r="F903" s="28"/>
      <c r="G903" s="27"/>
      <c r="H903" s="28"/>
      <c r="I903" s="27"/>
      <c r="J903" s="28"/>
      <c r="K903" s="27"/>
      <c r="L903" s="580"/>
      <c r="M903" s="33"/>
      <c r="N903" s="33"/>
      <c r="O903" s="33"/>
      <c r="P903" s="33"/>
      <c r="Q903" s="33"/>
      <c r="R903" s="33"/>
      <c r="S903" s="33"/>
      <c r="T903" s="33"/>
      <c r="U903" s="33"/>
      <c r="V903" s="33"/>
      <c r="W903" s="33"/>
      <c r="X903" s="33"/>
      <c r="Y903" s="33"/>
      <c r="Z903" s="33"/>
      <c r="AA903" s="33"/>
      <c r="AB903" s="33"/>
      <c r="AC903" s="33"/>
      <c r="AD903" s="33"/>
      <c r="AE903" s="33"/>
    </row>
    <row r="904">
      <c r="A904" s="33"/>
      <c r="B904" s="27"/>
      <c r="C904" s="27"/>
      <c r="D904" s="28"/>
      <c r="E904" s="27"/>
      <c r="F904" s="28"/>
      <c r="G904" s="27"/>
      <c r="H904" s="28"/>
      <c r="I904" s="27"/>
      <c r="J904" s="28"/>
      <c r="K904" s="27"/>
      <c r="L904" s="580"/>
      <c r="M904" s="33"/>
      <c r="N904" s="33"/>
      <c r="O904" s="33"/>
      <c r="P904" s="33"/>
      <c r="Q904" s="33"/>
      <c r="R904" s="33"/>
      <c r="S904" s="33"/>
      <c r="T904" s="33"/>
      <c r="U904" s="33"/>
      <c r="V904" s="33"/>
      <c r="W904" s="33"/>
      <c r="X904" s="33"/>
      <c r="Y904" s="33"/>
      <c r="Z904" s="33"/>
      <c r="AA904" s="33"/>
      <c r="AB904" s="33"/>
      <c r="AC904" s="33"/>
      <c r="AD904" s="33"/>
      <c r="AE904" s="33"/>
    </row>
    <row r="905">
      <c r="A905" s="33"/>
      <c r="B905" s="27"/>
      <c r="C905" s="27"/>
      <c r="D905" s="28"/>
      <c r="E905" s="27"/>
      <c r="F905" s="28"/>
      <c r="G905" s="27"/>
      <c r="H905" s="28"/>
      <c r="I905" s="27"/>
      <c r="J905" s="28"/>
      <c r="K905" s="27"/>
      <c r="L905" s="580"/>
      <c r="M905" s="33"/>
      <c r="N905" s="33"/>
      <c r="O905" s="33"/>
      <c r="P905" s="33"/>
      <c r="Q905" s="33"/>
      <c r="R905" s="33"/>
      <c r="S905" s="33"/>
      <c r="T905" s="33"/>
      <c r="U905" s="33"/>
      <c r="V905" s="33"/>
      <c r="W905" s="33"/>
      <c r="X905" s="33"/>
      <c r="Y905" s="33"/>
      <c r="Z905" s="33"/>
      <c r="AA905" s="33"/>
      <c r="AB905" s="33"/>
      <c r="AC905" s="33"/>
      <c r="AD905" s="33"/>
      <c r="AE905" s="33"/>
    </row>
    <row r="906">
      <c r="A906" s="33"/>
      <c r="B906" s="27"/>
      <c r="C906" s="27"/>
      <c r="D906" s="28"/>
      <c r="E906" s="27"/>
      <c r="F906" s="28"/>
      <c r="G906" s="27"/>
      <c r="H906" s="28"/>
      <c r="I906" s="27"/>
      <c r="J906" s="28"/>
      <c r="K906" s="27"/>
      <c r="L906" s="580"/>
      <c r="M906" s="33"/>
      <c r="N906" s="33"/>
      <c r="O906" s="33"/>
      <c r="P906" s="33"/>
      <c r="Q906" s="33"/>
      <c r="R906" s="33"/>
      <c r="S906" s="33"/>
      <c r="T906" s="33"/>
      <c r="U906" s="33"/>
      <c r="V906" s="33"/>
      <c r="W906" s="33"/>
      <c r="X906" s="33"/>
      <c r="Y906" s="33"/>
      <c r="Z906" s="33"/>
      <c r="AA906" s="33"/>
      <c r="AB906" s="33"/>
      <c r="AC906" s="33"/>
      <c r="AD906" s="33"/>
      <c r="AE906" s="33"/>
    </row>
    <row r="907">
      <c r="A907" s="33"/>
      <c r="B907" s="27"/>
      <c r="C907" s="27"/>
      <c r="D907" s="28"/>
      <c r="E907" s="27"/>
      <c r="F907" s="28"/>
      <c r="G907" s="27"/>
      <c r="H907" s="28"/>
      <c r="I907" s="27"/>
      <c r="J907" s="28"/>
      <c r="K907" s="27"/>
      <c r="L907" s="580"/>
      <c r="M907" s="33"/>
      <c r="N907" s="33"/>
      <c r="O907" s="33"/>
      <c r="P907" s="33"/>
      <c r="Q907" s="33"/>
      <c r="R907" s="33"/>
      <c r="S907" s="33"/>
      <c r="T907" s="33"/>
      <c r="U907" s="33"/>
      <c r="V907" s="33"/>
      <c r="W907" s="33"/>
      <c r="X907" s="33"/>
      <c r="Y907" s="33"/>
      <c r="Z907" s="33"/>
      <c r="AA907" s="33"/>
      <c r="AB907" s="33"/>
      <c r="AC907" s="33"/>
      <c r="AD907" s="33"/>
      <c r="AE907" s="33"/>
    </row>
    <row r="908">
      <c r="A908" s="33"/>
      <c r="B908" s="27"/>
      <c r="C908" s="27"/>
      <c r="D908" s="28"/>
      <c r="E908" s="27"/>
      <c r="F908" s="28"/>
      <c r="G908" s="27"/>
      <c r="H908" s="28"/>
      <c r="I908" s="27"/>
      <c r="J908" s="28"/>
      <c r="K908" s="27"/>
      <c r="L908" s="580"/>
      <c r="M908" s="33"/>
      <c r="N908" s="33"/>
      <c r="O908" s="33"/>
      <c r="P908" s="33"/>
      <c r="Q908" s="33"/>
      <c r="R908" s="33"/>
      <c r="S908" s="33"/>
      <c r="T908" s="33"/>
      <c r="U908" s="33"/>
      <c r="V908" s="33"/>
      <c r="W908" s="33"/>
      <c r="X908" s="33"/>
      <c r="Y908" s="33"/>
      <c r="Z908" s="33"/>
      <c r="AA908" s="33"/>
      <c r="AB908" s="33"/>
      <c r="AC908" s="33"/>
      <c r="AD908" s="33"/>
      <c r="AE908" s="33"/>
    </row>
    <row r="909">
      <c r="A909" s="33"/>
      <c r="B909" s="27"/>
      <c r="C909" s="27"/>
      <c r="D909" s="28"/>
      <c r="E909" s="27"/>
      <c r="F909" s="28"/>
      <c r="G909" s="27"/>
      <c r="H909" s="28"/>
      <c r="I909" s="27"/>
      <c r="J909" s="28"/>
      <c r="K909" s="27"/>
      <c r="L909" s="580"/>
      <c r="M909" s="33"/>
      <c r="N909" s="33"/>
      <c r="O909" s="33"/>
      <c r="P909" s="33"/>
      <c r="Q909" s="33"/>
      <c r="R909" s="33"/>
      <c r="S909" s="33"/>
      <c r="T909" s="33"/>
      <c r="U909" s="33"/>
      <c r="V909" s="33"/>
      <c r="W909" s="33"/>
      <c r="X909" s="33"/>
      <c r="Y909" s="33"/>
      <c r="Z909" s="33"/>
      <c r="AA909" s="33"/>
      <c r="AB909" s="33"/>
      <c r="AC909" s="33"/>
      <c r="AD909" s="33"/>
      <c r="AE909" s="33"/>
    </row>
    <row r="910">
      <c r="A910" s="33"/>
      <c r="B910" s="27"/>
      <c r="C910" s="27"/>
      <c r="D910" s="28"/>
      <c r="E910" s="27"/>
      <c r="F910" s="28"/>
      <c r="G910" s="27"/>
      <c r="H910" s="28"/>
      <c r="I910" s="27"/>
      <c r="J910" s="28"/>
      <c r="K910" s="27"/>
      <c r="L910" s="580"/>
      <c r="M910" s="33"/>
      <c r="N910" s="33"/>
      <c r="O910" s="33"/>
      <c r="P910" s="33"/>
      <c r="Q910" s="33"/>
      <c r="R910" s="33"/>
      <c r="S910" s="33"/>
      <c r="T910" s="33"/>
      <c r="U910" s="33"/>
      <c r="V910" s="33"/>
      <c r="W910" s="33"/>
      <c r="X910" s="33"/>
      <c r="Y910" s="33"/>
      <c r="Z910" s="33"/>
      <c r="AA910" s="33"/>
      <c r="AB910" s="33"/>
      <c r="AC910" s="33"/>
      <c r="AD910" s="33"/>
      <c r="AE910" s="33"/>
    </row>
    <row r="911">
      <c r="A911" s="33"/>
      <c r="B911" s="27"/>
      <c r="C911" s="27"/>
      <c r="D911" s="28"/>
      <c r="E911" s="27"/>
      <c r="F911" s="28"/>
      <c r="G911" s="27"/>
      <c r="H911" s="28"/>
      <c r="I911" s="27"/>
      <c r="J911" s="28"/>
      <c r="K911" s="27"/>
      <c r="L911" s="580"/>
      <c r="M911" s="33"/>
      <c r="N911" s="33"/>
      <c r="O911" s="33"/>
      <c r="P911" s="33"/>
      <c r="Q911" s="33"/>
      <c r="R911" s="33"/>
      <c r="S911" s="33"/>
      <c r="T911" s="33"/>
      <c r="U911" s="33"/>
      <c r="V911" s="33"/>
      <c r="W911" s="33"/>
      <c r="X911" s="33"/>
      <c r="Y911" s="33"/>
      <c r="Z911" s="33"/>
      <c r="AA911" s="33"/>
      <c r="AB911" s="33"/>
      <c r="AC911" s="33"/>
      <c r="AD911" s="33"/>
      <c r="AE911" s="33"/>
    </row>
    <row r="912">
      <c r="A912" s="33"/>
      <c r="B912" s="27"/>
      <c r="C912" s="27"/>
      <c r="D912" s="28"/>
      <c r="E912" s="27"/>
      <c r="F912" s="28"/>
      <c r="G912" s="27"/>
      <c r="H912" s="28"/>
      <c r="I912" s="27"/>
      <c r="J912" s="28"/>
      <c r="K912" s="27"/>
      <c r="L912" s="580"/>
      <c r="M912" s="33"/>
      <c r="N912" s="33"/>
      <c r="O912" s="33"/>
      <c r="P912" s="33"/>
      <c r="Q912" s="33"/>
      <c r="R912" s="33"/>
      <c r="S912" s="33"/>
      <c r="T912" s="33"/>
      <c r="U912" s="33"/>
      <c r="V912" s="33"/>
      <c r="W912" s="33"/>
      <c r="X912" s="33"/>
      <c r="Y912" s="33"/>
      <c r="Z912" s="33"/>
      <c r="AA912" s="33"/>
      <c r="AB912" s="33"/>
      <c r="AC912" s="33"/>
      <c r="AD912" s="33"/>
      <c r="AE912" s="33"/>
    </row>
    <row r="913">
      <c r="A913" s="33"/>
      <c r="B913" s="27"/>
      <c r="C913" s="27"/>
      <c r="D913" s="28"/>
      <c r="E913" s="27"/>
      <c r="F913" s="28"/>
      <c r="G913" s="27"/>
      <c r="H913" s="28"/>
      <c r="I913" s="27"/>
      <c r="J913" s="28"/>
      <c r="K913" s="27"/>
      <c r="L913" s="580"/>
      <c r="M913" s="33"/>
      <c r="N913" s="33"/>
      <c r="O913" s="33"/>
      <c r="P913" s="33"/>
      <c r="Q913" s="33"/>
      <c r="R913" s="33"/>
      <c r="S913" s="33"/>
      <c r="T913" s="33"/>
      <c r="U913" s="33"/>
      <c r="V913" s="33"/>
      <c r="W913" s="33"/>
      <c r="X913" s="33"/>
      <c r="Y913" s="33"/>
      <c r="Z913" s="33"/>
      <c r="AA913" s="33"/>
      <c r="AB913" s="33"/>
      <c r="AC913" s="33"/>
      <c r="AD913" s="33"/>
      <c r="AE913" s="33"/>
    </row>
    <row r="914">
      <c r="A914" s="33"/>
      <c r="B914" s="27"/>
      <c r="C914" s="27"/>
      <c r="D914" s="28"/>
      <c r="E914" s="27"/>
      <c r="F914" s="28"/>
      <c r="G914" s="27"/>
      <c r="H914" s="28"/>
      <c r="I914" s="27"/>
      <c r="J914" s="28"/>
      <c r="K914" s="27"/>
      <c r="L914" s="580"/>
      <c r="M914" s="33"/>
      <c r="N914" s="33"/>
      <c r="O914" s="33"/>
      <c r="P914" s="33"/>
      <c r="Q914" s="33"/>
      <c r="R914" s="33"/>
      <c r="S914" s="33"/>
      <c r="T914" s="33"/>
      <c r="U914" s="33"/>
      <c r="V914" s="33"/>
      <c r="W914" s="33"/>
      <c r="X914" s="33"/>
      <c r="Y914" s="33"/>
      <c r="Z914" s="33"/>
      <c r="AA914" s="33"/>
      <c r="AB914" s="33"/>
      <c r="AC914" s="33"/>
      <c r="AD914" s="33"/>
      <c r="AE914" s="33"/>
    </row>
    <row r="915">
      <c r="A915" s="33"/>
      <c r="B915" s="27"/>
      <c r="C915" s="27"/>
      <c r="D915" s="28"/>
      <c r="E915" s="27"/>
      <c r="F915" s="28"/>
      <c r="G915" s="27"/>
      <c r="H915" s="28"/>
      <c r="I915" s="27"/>
      <c r="J915" s="28"/>
      <c r="K915" s="27"/>
      <c r="L915" s="580"/>
      <c r="M915" s="33"/>
      <c r="N915" s="33"/>
      <c r="O915" s="33"/>
      <c r="P915" s="33"/>
      <c r="Q915" s="33"/>
      <c r="R915" s="33"/>
      <c r="S915" s="33"/>
      <c r="T915" s="33"/>
      <c r="U915" s="33"/>
      <c r="V915" s="33"/>
      <c r="W915" s="33"/>
      <c r="X915" s="33"/>
      <c r="Y915" s="33"/>
      <c r="Z915" s="33"/>
      <c r="AA915" s="33"/>
      <c r="AB915" s="33"/>
      <c r="AC915" s="33"/>
      <c r="AD915" s="33"/>
      <c r="AE915" s="33"/>
    </row>
    <row r="916">
      <c r="A916" s="33"/>
      <c r="B916" s="27"/>
      <c r="C916" s="27"/>
      <c r="D916" s="28"/>
      <c r="E916" s="27"/>
      <c r="F916" s="28"/>
      <c r="G916" s="27"/>
      <c r="H916" s="28"/>
      <c r="I916" s="27"/>
      <c r="J916" s="28"/>
      <c r="K916" s="27"/>
      <c r="L916" s="580"/>
      <c r="M916" s="33"/>
      <c r="N916" s="33"/>
      <c r="O916" s="33"/>
      <c r="P916" s="33"/>
      <c r="Q916" s="33"/>
      <c r="R916" s="33"/>
      <c r="S916" s="33"/>
      <c r="T916" s="33"/>
      <c r="U916" s="33"/>
      <c r="V916" s="33"/>
      <c r="W916" s="33"/>
      <c r="X916" s="33"/>
      <c r="Y916" s="33"/>
      <c r="Z916" s="33"/>
      <c r="AA916" s="33"/>
      <c r="AB916" s="33"/>
      <c r="AC916" s="33"/>
      <c r="AD916" s="33"/>
      <c r="AE916" s="33"/>
    </row>
    <row r="917">
      <c r="A917" s="33"/>
      <c r="B917" s="27"/>
      <c r="C917" s="27"/>
      <c r="D917" s="28"/>
      <c r="E917" s="27"/>
      <c r="F917" s="28"/>
      <c r="G917" s="27"/>
      <c r="H917" s="28"/>
      <c r="I917" s="27"/>
      <c r="J917" s="28"/>
      <c r="K917" s="27"/>
      <c r="L917" s="580"/>
      <c r="M917" s="33"/>
      <c r="N917" s="33"/>
      <c r="O917" s="33"/>
      <c r="P917" s="33"/>
      <c r="Q917" s="33"/>
      <c r="R917" s="33"/>
      <c r="S917" s="33"/>
      <c r="T917" s="33"/>
      <c r="U917" s="33"/>
      <c r="V917" s="33"/>
      <c r="W917" s="33"/>
      <c r="X917" s="33"/>
      <c r="Y917" s="33"/>
      <c r="Z917" s="33"/>
      <c r="AA917" s="33"/>
      <c r="AB917" s="33"/>
      <c r="AC917" s="33"/>
      <c r="AD917" s="33"/>
      <c r="AE917" s="33"/>
    </row>
    <row r="918">
      <c r="A918" s="33"/>
      <c r="B918" s="27"/>
      <c r="C918" s="27"/>
      <c r="D918" s="28"/>
      <c r="E918" s="27"/>
      <c r="F918" s="28"/>
      <c r="G918" s="27"/>
      <c r="H918" s="28"/>
      <c r="I918" s="27"/>
      <c r="J918" s="28"/>
      <c r="K918" s="27"/>
      <c r="L918" s="580"/>
      <c r="M918" s="33"/>
      <c r="N918" s="33"/>
      <c r="O918" s="33"/>
      <c r="P918" s="33"/>
      <c r="Q918" s="33"/>
      <c r="R918" s="33"/>
      <c r="S918" s="33"/>
      <c r="T918" s="33"/>
      <c r="U918" s="33"/>
      <c r="V918" s="33"/>
      <c r="W918" s="33"/>
      <c r="X918" s="33"/>
      <c r="Y918" s="33"/>
      <c r="Z918" s="33"/>
      <c r="AA918" s="33"/>
      <c r="AB918" s="33"/>
      <c r="AC918" s="33"/>
      <c r="AD918" s="33"/>
      <c r="AE918" s="33"/>
    </row>
    <row r="919">
      <c r="A919" s="33"/>
      <c r="B919" s="27"/>
      <c r="C919" s="27"/>
      <c r="D919" s="28"/>
      <c r="E919" s="27"/>
      <c r="F919" s="28"/>
      <c r="G919" s="27"/>
      <c r="H919" s="28"/>
      <c r="I919" s="27"/>
      <c r="J919" s="28"/>
      <c r="K919" s="27"/>
      <c r="L919" s="580"/>
      <c r="M919" s="33"/>
      <c r="N919" s="33"/>
      <c r="O919" s="33"/>
      <c r="P919" s="33"/>
      <c r="Q919" s="33"/>
      <c r="R919" s="33"/>
      <c r="S919" s="33"/>
      <c r="T919" s="33"/>
      <c r="U919" s="33"/>
      <c r="V919" s="33"/>
      <c r="W919" s="33"/>
      <c r="X919" s="33"/>
      <c r="Y919" s="33"/>
      <c r="Z919" s="33"/>
      <c r="AA919" s="33"/>
      <c r="AB919" s="33"/>
      <c r="AC919" s="33"/>
      <c r="AD919" s="33"/>
      <c r="AE919" s="33"/>
    </row>
    <row r="920">
      <c r="A920" s="33"/>
      <c r="B920" s="27"/>
      <c r="C920" s="27"/>
      <c r="D920" s="28"/>
      <c r="E920" s="27"/>
      <c r="F920" s="28"/>
      <c r="G920" s="27"/>
      <c r="H920" s="28"/>
      <c r="I920" s="27"/>
      <c r="J920" s="28"/>
      <c r="K920" s="27"/>
      <c r="L920" s="580"/>
      <c r="M920" s="33"/>
      <c r="N920" s="33"/>
      <c r="O920" s="33"/>
      <c r="P920" s="33"/>
      <c r="Q920" s="33"/>
      <c r="R920" s="33"/>
      <c r="S920" s="33"/>
      <c r="T920" s="33"/>
      <c r="U920" s="33"/>
      <c r="V920" s="33"/>
      <c r="W920" s="33"/>
      <c r="X920" s="33"/>
      <c r="Y920" s="33"/>
      <c r="Z920" s="33"/>
      <c r="AA920" s="33"/>
      <c r="AB920" s="33"/>
      <c r="AC920" s="33"/>
      <c r="AD920" s="33"/>
      <c r="AE920" s="33"/>
    </row>
    <row r="921">
      <c r="A921" s="33"/>
      <c r="B921" s="27"/>
      <c r="C921" s="27"/>
      <c r="D921" s="28"/>
      <c r="E921" s="27"/>
      <c r="F921" s="28"/>
      <c r="G921" s="27"/>
      <c r="H921" s="28"/>
      <c r="I921" s="27"/>
      <c r="J921" s="28"/>
      <c r="K921" s="27"/>
      <c r="L921" s="580"/>
      <c r="M921" s="33"/>
      <c r="N921" s="33"/>
      <c r="O921" s="33"/>
      <c r="P921" s="33"/>
      <c r="Q921" s="33"/>
      <c r="R921" s="33"/>
      <c r="S921" s="33"/>
      <c r="T921" s="33"/>
      <c r="U921" s="33"/>
      <c r="V921" s="33"/>
      <c r="W921" s="33"/>
      <c r="X921" s="33"/>
      <c r="Y921" s="33"/>
      <c r="Z921" s="33"/>
      <c r="AA921" s="33"/>
      <c r="AB921" s="33"/>
      <c r="AC921" s="33"/>
      <c r="AD921" s="33"/>
      <c r="AE921" s="33"/>
    </row>
    <row r="922">
      <c r="A922" s="33"/>
      <c r="B922" s="27"/>
      <c r="C922" s="27"/>
      <c r="D922" s="28"/>
      <c r="E922" s="27"/>
      <c r="F922" s="28"/>
      <c r="G922" s="27"/>
      <c r="H922" s="28"/>
      <c r="I922" s="27"/>
      <c r="J922" s="28"/>
      <c r="K922" s="27"/>
      <c r="L922" s="580"/>
      <c r="M922" s="33"/>
      <c r="N922" s="33"/>
      <c r="O922" s="33"/>
      <c r="P922" s="33"/>
      <c r="Q922" s="33"/>
      <c r="R922" s="33"/>
      <c r="S922" s="33"/>
      <c r="T922" s="33"/>
      <c r="U922" s="33"/>
      <c r="V922" s="33"/>
      <c r="W922" s="33"/>
      <c r="X922" s="33"/>
      <c r="Y922" s="33"/>
      <c r="Z922" s="33"/>
      <c r="AA922" s="33"/>
      <c r="AB922" s="33"/>
      <c r="AC922" s="33"/>
      <c r="AD922" s="33"/>
      <c r="AE922" s="33"/>
    </row>
    <row r="923">
      <c r="A923" s="33"/>
      <c r="B923" s="27"/>
      <c r="C923" s="27"/>
      <c r="D923" s="28"/>
      <c r="E923" s="27"/>
      <c r="F923" s="28"/>
      <c r="G923" s="27"/>
      <c r="H923" s="28"/>
      <c r="I923" s="27"/>
      <c r="J923" s="28"/>
      <c r="K923" s="27"/>
      <c r="L923" s="580"/>
      <c r="M923" s="33"/>
      <c r="N923" s="33"/>
      <c r="O923" s="33"/>
      <c r="P923" s="33"/>
      <c r="Q923" s="33"/>
      <c r="R923" s="33"/>
      <c r="S923" s="33"/>
      <c r="T923" s="33"/>
      <c r="U923" s="33"/>
      <c r="V923" s="33"/>
      <c r="W923" s="33"/>
      <c r="X923" s="33"/>
      <c r="Y923" s="33"/>
      <c r="Z923" s="33"/>
      <c r="AA923" s="33"/>
      <c r="AB923" s="33"/>
      <c r="AC923" s="33"/>
      <c r="AD923" s="33"/>
      <c r="AE923" s="33"/>
    </row>
    <row r="924">
      <c r="A924" s="33"/>
      <c r="B924" s="27"/>
      <c r="C924" s="27"/>
      <c r="D924" s="28"/>
      <c r="E924" s="27"/>
      <c r="F924" s="28"/>
      <c r="G924" s="27"/>
      <c r="H924" s="28"/>
      <c r="I924" s="27"/>
      <c r="J924" s="28"/>
      <c r="K924" s="27"/>
      <c r="L924" s="580"/>
      <c r="M924" s="33"/>
      <c r="N924" s="33"/>
      <c r="O924" s="33"/>
      <c r="P924" s="33"/>
      <c r="Q924" s="33"/>
      <c r="R924" s="33"/>
      <c r="S924" s="33"/>
      <c r="T924" s="33"/>
      <c r="U924" s="33"/>
      <c r="V924" s="33"/>
      <c r="W924" s="33"/>
      <c r="X924" s="33"/>
      <c r="Y924" s="33"/>
      <c r="Z924" s="33"/>
      <c r="AA924" s="33"/>
      <c r="AB924" s="33"/>
      <c r="AC924" s="33"/>
      <c r="AD924" s="33"/>
      <c r="AE924" s="33"/>
    </row>
    <row r="925">
      <c r="A925" s="33"/>
      <c r="B925" s="27"/>
      <c r="C925" s="27"/>
      <c r="D925" s="28"/>
      <c r="E925" s="27"/>
      <c r="F925" s="28"/>
      <c r="G925" s="27"/>
      <c r="H925" s="28"/>
      <c r="I925" s="27"/>
      <c r="J925" s="28"/>
      <c r="K925" s="27"/>
      <c r="L925" s="580"/>
      <c r="M925" s="33"/>
      <c r="N925" s="33"/>
      <c r="O925" s="33"/>
      <c r="P925" s="33"/>
      <c r="Q925" s="33"/>
      <c r="R925" s="33"/>
      <c r="S925" s="33"/>
      <c r="T925" s="33"/>
      <c r="U925" s="33"/>
      <c r="V925" s="33"/>
      <c r="W925" s="33"/>
      <c r="X925" s="33"/>
      <c r="Y925" s="33"/>
      <c r="Z925" s="33"/>
      <c r="AA925" s="33"/>
      <c r="AB925" s="33"/>
      <c r="AC925" s="33"/>
      <c r="AD925" s="33"/>
      <c r="AE925" s="33"/>
    </row>
    <row r="926">
      <c r="A926" s="33"/>
      <c r="B926" s="27"/>
      <c r="C926" s="27"/>
      <c r="D926" s="28"/>
      <c r="E926" s="27"/>
      <c r="F926" s="28"/>
      <c r="G926" s="27"/>
      <c r="H926" s="28"/>
      <c r="I926" s="27"/>
      <c r="J926" s="28"/>
      <c r="K926" s="27"/>
      <c r="L926" s="580"/>
      <c r="M926" s="33"/>
      <c r="N926" s="33"/>
      <c r="O926" s="33"/>
      <c r="P926" s="33"/>
      <c r="Q926" s="33"/>
      <c r="R926" s="33"/>
      <c r="S926" s="33"/>
      <c r="T926" s="33"/>
      <c r="U926" s="33"/>
      <c r="V926" s="33"/>
      <c r="W926" s="33"/>
      <c r="X926" s="33"/>
      <c r="Y926" s="33"/>
      <c r="Z926" s="33"/>
      <c r="AA926" s="33"/>
      <c r="AB926" s="33"/>
      <c r="AC926" s="33"/>
      <c r="AD926" s="33"/>
      <c r="AE926" s="33"/>
    </row>
    <row r="927">
      <c r="A927" s="33"/>
      <c r="B927" s="27"/>
      <c r="C927" s="27"/>
      <c r="D927" s="28"/>
      <c r="E927" s="27"/>
      <c r="F927" s="28"/>
      <c r="G927" s="27"/>
      <c r="H927" s="28"/>
      <c r="I927" s="27"/>
      <c r="J927" s="28"/>
      <c r="K927" s="27"/>
      <c r="L927" s="580"/>
      <c r="M927" s="33"/>
      <c r="N927" s="33"/>
      <c r="O927" s="33"/>
      <c r="P927" s="33"/>
      <c r="Q927" s="33"/>
      <c r="R927" s="33"/>
      <c r="S927" s="33"/>
      <c r="T927" s="33"/>
      <c r="U927" s="33"/>
      <c r="V927" s="33"/>
      <c r="W927" s="33"/>
      <c r="X927" s="33"/>
      <c r="Y927" s="33"/>
      <c r="Z927" s="33"/>
      <c r="AA927" s="33"/>
      <c r="AB927" s="33"/>
      <c r="AC927" s="33"/>
      <c r="AD927" s="33"/>
      <c r="AE927" s="33"/>
    </row>
    <row r="928">
      <c r="A928" s="33"/>
      <c r="B928" s="27"/>
      <c r="C928" s="27"/>
      <c r="D928" s="28"/>
      <c r="E928" s="27"/>
      <c r="F928" s="28"/>
      <c r="G928" s="27"/>
      <c r="H928" s="28"/>
      <c r="I928" s="27"/>
      <c r="J928" s="28"/>
      <c r="K928" s="27"/>
      <c r="L928" s="580"/>
      <c r="M928" s="33"/>
      <c r="N928" s="33"/>
      <c r="O928" s="33"/>
      <c r="P928" s="33"/>
      <c r="Q928" s="33"/>
      <c r="R928" s="33"/>
      <c r="S928" s="33"/>
      <c r="T928" s="33"/>
      <c r="U928" s="33"/>
      <c r="V928" s="33"/>
      <c r="W928" s="33"/>
      <c r="X928" s="33"/>
      <c r="Y928" s="33"/>
      <c r="Z928" s="33"/>
      <c r="AA928" s="33"/>
      <c r="AB928" s="33"/>
      <c r="AC928" s="33"/>
      <c r="AD928" s="33"/>
      <c r="AE928" s="33"/>
    </row>
    <row r="929">
      <c r="A929" s="33"/>
      <c r="B929" s="27"/>
      <c r="C929" s="27"/>
      <c r="D929" s="28"/>
      <c r="E929" s="27"/>
      <c r="F929" s="28"/>
      <c r="G929" s="27"/>
      <c r="H929" s="28"/>
      <c r="I929" s="27"/>
      <c r="J929" s="28"/>
      <c r="K929" s="27"/>
      <c r="L929" s="580"/>
      <c r="M929" s="33"/>
      <c r="N929" s="33"/>
      <c r="O929" s="33"/>
      <c r="P929" s="33"/>
      <c r="Q929" s="33"/>
      <c r="R929" s="33"/>
      <c r="S929" s="33"/>
      <c r="T929" s="33"/>
      <c r="U929" s="33"/>
      <c r="V929" s="33"/>
      <c r="W929" s="33"/>
      <c r="X929" s="33"/>
      <c r="Y929" s="33"/>
      <c r="Z929" s="33"/>
      <c r="AA929" s="33"/>
      <c r="AB929" s="33"/>
      <c r="AC929" s="33"/>
      <c r="AD929" s="33"/>
      <c r="AE929" s="33"/>
    </row>
    <row r="930">
      <c r="A930" s="33"/>
      <c r="B930" s="27"/>
      <c r="C930" s="27"/>
      <c r="D930" s="28"/>
      <c r="E930" s="27"/>
      <c r="F930" s="28"/>
      <c r="G930" s="27"/>
      <c r="H930" s="28"/>
      <c r="I930" s="27"/>
      <c r="J930" s="28"/>
      <c r="K930" s="27"/>
      <c r="L930" s="580"/>
      <c r="M930" s="33"/>
      <c r="N930" s="33"/>
      <c r="O930" s="33"/>
      <c r="P930" s="33"/>
      <c r="Q930" s="33"/>
      <c r="R930" s="33"/>
      <c r="S930" s="33"/>
      <c r="T930" s="33"/>
      <c r="U930" s="33"/>
      <c r="V930" s="33"/>
      <c r="W930" s="33"/>
      <c r="X930" s="33"/>
      <c r="Y930" s="33"/>
      <c r="Z930" s="33"/>
      <c r="AA930" s="33"/>
      <c r="AB930" s="33"/>
      <c r="AC930" s="33"/>
      <c r="AD930" s="33"/>
      <c r="AE930" s="33"/>
    </row>
    <row r="931">
      <c r="A931" s="33"/>
      <c r="B931" s="27"/>
      <c r="C931" s="27"/>
      <c r="D931" s="28"/>
      <c r="E931" s="27"/>
      <c r="F931" s="28"/>
      <c r="G931" s="27"/>
      <c r="H931" s="28"/>
      <c r="I931" s="27"/>
      <c r="J931" s="28"/>
      <c r="K931" s="27"/>
      <c r="L931" s="580"/>
      <c r="M931" s="33"/>
      <c r="N931" s="33"/>
      <c r="O931" s="33"/>
      <c r="P931" s="33"/>
      <c r="Q931" s="33"/>
      <c r="R931" s="33"/>
      <c r="S931" s="33"/>
      <c r="T931" s="33"/>
      <c r="U931" s="33"/>
      <c r="V931" s="33"/>
      <c r="W931" s="33"/>
      <c r="X931" s="33"/>
      <c r="Y931" s="33"/>
      <c r="Z931" s="33"/>
      <c r="AA931" s="33"/>
      <c r="AB931" s="33"/>
      <c r="AC931" s="33"/>
      <c r="AD931" s="33"/>
      <c r="AE931" s="33"/>
    </row>
    <row r="932">
      <c r="A932" s="33"/>
      <c r="B932" s="27"/>
      <c r="C932" s="27"/>
      <c r="D932" s="28"/>
      <c r="E932" s="27"/>
      <c r="F932" s="28"/>
      <c r="G932" s="27"/>
      <c r="H932" s="28"/>
      <c r="I932" s="27"/>
      <c r="J932" s="28"/>
      <c r="K932" s="27"/>
      <c r="L932" s="580"/>
      <c r="M932" s="33"/>
      <c r="N932" s="33"/>
      <c r="O932" s="33"/>
      <c r="P932" s="33"/>
      <c r="Q932" s="33"/>
      <c r="R932" s="33"/>
      <c r="S932" s="33"/>
      <c r="T932" s="33"/>
      <c r="U932" s="33"/>
      <c r="V932" s="33"/>
      <c r="W932" s="33"/>
      <c r="X932" s="33"/>
      <c r="Y932" s="33"/>
      <c r="Z932" s="33"/>
      <c r="AA932" s="33"/>
      <c r="AB932" s="33"/>
      <c r="AC932" s="33"/>
      <c r="AD932" s="33"/>
      <c r="AE932" s="33"/>
    </row>
    <row r="933">
      <c r="A933" s="33"/>
      <c r="B933" s="27"/>
      <c r="C933" s="27"/>
      <c r="D933" s="28"/>
      <c r="E933" s="27"/>
      <c r="F933" s="28"/>
      <c r="G933" s="27"/>
      <c r="H933" s="28"/>
      <c r="I933" s="27"/>
      <c r="J933" s="28"/>
      <c r="K933" s="27"/>
      <c r="L933" s="580"/>
      <c r="M933" s="33"/>
      <c r="N933" s="33"/>
      <c r="O933" s="33"/>
      <c r="P933" s="33"/>
      <c r="Q933" s="33"/>
      <c r="R933" s="33"/>
      <c r="S933" s="33"/>
      <c r="T933" s="33"/>
      <c r="U933" s="33"/>
      <c r="V933" s="33"/>
      <c r="W933" s="33"/>
      <c r="X933" s="33"/>
      <c r="Y933" s="33"/>
      <c r="Z933" s="33"/>
      <c r="AA933" s="33"/>
      <c r="AB933" s="33"/>
      <c r="AC933" s="33"/>
      <c r="AD933" s="33"/>
      <c r="AE933" s="33"/>
    </row>
    <row r="934">
      <c r="A934" s="33"/>
      <c r="B934" s="27"/>
      <c r="C934" s="27"/>
      <c r="D934" s="28"/>
      <c r="E934" s="27"/>
      <c r="F934" s="28"/>
      <c r="G934" s="27"/>
      <c r="H934" s="28"/>
      <c r="I934" s="27"/>
      <c r="J934" s="28"/>
      <c r="K934" s="27"/>
      <c r="L934" s="580"/>
      <c r="M934" s="33"/>
      <c r="N934" s="33"/>
      <c r="O934" s="33"/>
      <c r="P934" s="33"/>
      <c r="Q934" s="33"/>
      <c r="R934" s="33"/>
      <c r="S934" s="33"/>
      <c r="T934" s="33"/>
      <c r="U934" s="33"/>
      <c r="V934" s="33"/>
      <c r="W934" s="33"/>
      <c r="X934" s="33"/>
      <c r="Y934" s="33"/>
      <c r="Z934" s="33"/>
      <c r="AA934" s="33"/>
      <c r="AB934" s="33"/>
      <c r="AC934" s="33"/>
      <c r="AD934" s="33"/>
      <c r="AE934" s="33"/>
    </row>
    <row r="935">
      <c r="A935" s="33"/>
      <c r="B935" s="27"/>
      <c r="C935" s="27"/>
      <c r="D935" s="28"/>
      <c r="E935" s="27"/>
      <c r="F935" s="28"/>
      <c r="G935" s="27"/>
      <c r="H935" s="28"/>
      <c r="I935" s="27"/>
      <c r="J935" s="28"/>
      <c r="K935" s="27"/>
      <c r="L935" s="580"/>
      <c r="M935" s="33"/>
      <c r="N935" s="33"/>
      <c r="O935" s="33"/>
      <c r="P935" s="33"/>
      <c r="Q935" s="33"/>
      <c r="R935" s="33"/>
      <c r="S935" s="33"/>
      <c r="T935" s="33"/>
      <c r="U935" s="33"/>
      <c r="V935" s="33"/>
      <c r="W935" s="33"/>
      <c r="X935" s="33"/>
      <c r="Y935" s="33"/>
      <c r="Z935" s="33"/>
      <c r="AA935" s="33"/>
      <c r="AB935" s="33"/>
      <c r="AC935" s="33"/>
      <c r="AD935" s="33"/>
      <c r="AE935" s="33"/>
    </row>
    <row r="936">
      <c r="A936" s="33"/>
      <c r="B936" s="27"/>
      <c r="C936" s="27"/>
      <c r="D936" s="28"/>
      <c r="E936" s="27"/>
      <c r="F936" s="28"/>
      <c r="G936" s="27"/>
      <c r="H936" s="28"/>
      <c r="I936" s="27"/>
      <c r="J936" s="28"/>
      <c r="K936" s="27"/>
      <c r="L936" s="580"/>
      <c r="M936" s="33"/>
      <c r="N936" s="33"/>
      <c r="O936" s="33"/>
      <c r="P936" s="33"/>
      <c r="Q936" s="33"/>
      <c r="R936" s="33"/>
      <c r="S936" s="33"/>
      <c r="T936" s="33"/>
      <c r="U936" s="33"/>
      <c r="V936" s="33"/>
      <c r="W936" s="33"/>
      <c r="X936" s="33"/>
      <c r="Y936" s="33"/>
      <c r="Z936" s="33"/>
      <c r="AA936" s="33"/>
      <c r="AB936" s="33"/>
      <c r="AC936" s="33"/>
      <c r="AD936" s="33"/>
      <c r="AE936" s="33"/>
    </row>
    <row r="937">
      <c r="A937" s="33"/>
      <c r="B937" s="27"/>
      <c r="C937" s="27"/>
      <c r="D937" s="28"/>
      <c r="E937" s="27"/>
      <c r="F937" s="28"/>
      <c r="G937" s="27"/>
      <c r="H937" s="28"/>
      <c r="I937" s="27"/>
      <c r="J937" s="28"/>
      <c r="K937" s="27"/>
      <c r="L937" s="580"/>
      <c r="M937" s="33"/>
      <c r="N937" s="33"/>
      <c r="O937" s="33"/>
      <c r="P937" s="33"/>
      <c r="Q937" s="33"/>
      <c r="R937" s="33"/>
      <c r="S937" s="33"/>
      <c r="T937" s="33"/>
      <c r="U937" s="33"/>
      <c r="V937" s="33"/>
      <c r="W937" s="33"/>
      <c r="X937" s="33"/>
      <c r="Y937" s="33"/>
      <c r="Z937" s="33"/>
      <c r="AA937" s="33"/>
      <c r="AB937" s="33"/>
      <c r="AC937" s="33"/>
      <c r="AD937" s="33"/>
      <c r="AE937" s="33"/>
    </row>
    <row r="938">
      <c r="A938" s="33"/>
      <c r="B938" s="27"/>
      <c r="C938" s="27"/>
      <c r="D938" s="28"/>
      <c r="E938" s="27"/>
      <c r="F938" s="28"/>
      <c r="G938" s="27"/>
      <c r="H938" s="28"/>
      <c r="I938" s="27"/>
      <c r="J938" s="28"/>
      <c r="K938" s="27"/>
      <c r="L938" s="580"/>
      <c r="M938" s="33"/>
      <c r="N938" s="33"/>
      <c r="O938" s="33"/>
      <c r="P938" s="33"/>
      <c r="Q938" s="33"/>
      <c r="R938" s="33"/>
      <c r="S938" s="33"/>
      <c r="T938" s="33"/>
      <c r="U938" s="33"/>
      <c r="V938" s="33"/>
      <c r="W938" s="33"/>
      <c r="X938" s="33"/>
      <c r="Y938" s="33"/>
      <c r="Z938" s="33"/>
      <c r="AA938" s="33"/>
      <c r="AB938" s="33"/>
      <c r="AC938" s="33"/>
      <c r="AD938" s="33"/>
      <c r="AE938" s="33"/>
    </row>
    <row r="939">
      <c r="A939" s="33"/>
      <c r="B939" s="27"/>
      <c r="C939" s="27"/>
      <c r="D939" s="28"/>
      <c r="E939" s="27"/>
      <c r="F939" s="28"/>
      <c r="G939" s="27"/>
      <c r="H939" s="28"/>
      <c r="I939" s="27"/>
      <c r="J939" s="28"/>
      <c r="K939" s="27"/>
      <c r="L939" s="580"/>
      <c r="M939" s="33"/>
      <c r="N939" s="33"/>
      <c r="O939" s="33"/>
      <c r="P939" s="33"/>
      <c r="Q939" s="33"/>
      <c r="R939" s="33"/>
      <c r="S939" s="33"/>
      <c r="T939" s="33"/>
      <c r="U939" s="33"/>
      <c r="V939" s="33"/>
      <c r="W939" s="33"/>
      <c r="X939" s="33"/>
      <c r="Y939" s="33"/>
      <c r="Z939" s="33"/>
      <c r="AA939" s="33"/>
      <c r="AB939" s="33"/>
      <c r="AC939" s="33"/>
      <c r="AD939" s="33"/>
      <c r="AE939" s="33"/>
    </row>
    <row r="940">
      <c r="A940" s="33"/>
      <c r="B940" s="27"/>
      <c r="C940" s="27"/>
      <c r="D940" s="28"/>
      <c r="E940" s="27"/>
      <c r="F940" s="28"/>
      <c r="G940" s="27"/>
      <c r="H940" s="28"/>
      <c r="I940" s="27"/>
      <c r="J940" s="28"/>
      <c r="K940" s="27"/>
      <c r="L940" s="580"/>
      <c r="M940" s="33"/>
      <c r="N940" s="33"/>
      <c r="O940" s="33"/>
      <c r="P940" s="33"/>
      <c r="Q940" s="33"/>
      <c r="R940" s="33"/>
      <c r="S940" s="33"/>
      <c r="T940" s="33"/>
      <c r="U940" s="33"/>
      <c r="V940" s="33"/>
      <c r="W940" s="33"/>
      <c r="X940" s="33"/>
      <c r="Y940" s="33"/>
      <c r="Z940" s="33"/>
      <c r="AA940" s="33"/>
      <c r="AB940" s="33"/>
      <c r="AC940" s="33"/>
      <c r="AD940" s="33"/>
      <c r="AE940" s="33"/>
    </row>
    <row r="941">
      <c r="A941" s="33"/>
      <c r="B941" s="27"/>
      <c r="C941" s="27"/>
      <c r="D941" s="28"/>
      <c r="E941" s="27"/>
      <c r="F941" s="28"/>
      <c r="G941" s="27"/>
      <c r="H941" s="28"/>
      <c r="I941" s="27"/>
      <c r="J941" s="28"/>
      <c r="K941" s="27"/>
      <c r="L941" s="580"/>
      <c r="M941" s="33"/>
      <c r="N941" s="33"/>
      <c r="O941" s="33"/>
      <c r="P941" s="33"/>
      <c r="Q941" s="33"/>
      <c r="R941" s="33"/>
      <c r="S941" s="33"/>
      <c r="T941" s="33"/>
      <c r="U941" s="33"/>
      <c r="V941" s="33"/>
      <c r="W941" s="33"/>
      <c r="X941" s="33"/>
      <c r="Y941" s="33"/>
      <c r="Z941" s="33"/>
      <c r="AA941" s="33"/>
      <c r="AB941" s="33"/>
      <c r="AC941" s="33"/>
      <c r="AD941" s="33"/>
      <c r="AE941" s="33"/>
    </row>
    <row r="942">
      <c r="A942" s="33"/>
      <c r="B942" s="27"/>
      <c r="C942" s="27"/>
      <c r="D942" s="28"/>
      <c r="E942" s="27"/>
      <c r="F942" s="28"/>
      <c r="G942" s="27"/>
      <c r="H942" s="28"/>
      <c r="I942" s="27"/>
      <c r="J942" s="28"/>
      <c r="K942" s="27"/>
      <c r="L942" s="580"/>
      <c r="M942" s="33"/>
      <c r="N942" s="33"/>
      <c r="O942" s="33"/>
      <c r="P942" s="33"/>
      <c r="Q942" s="33"/>
      <c r="R942" s="33"/>
      <c r="S942" s="33"/>
      <c r="T942" s="33"/>
      <c r="U942" s="33"/>
      <c r="V942" s="33"/>
      <c r="W942" s="33"/>
      <c r="X942" s="33"/>
      <c r="Y942" s="33"/>
      <c r="Z942" s="33"/>
      <c r="AA942" s="33"/>
      <c r="AB942" s="33"/>
      <c r="AC942" s="33"/>
      <c r="AD942" s="33"/>
      <c r="AE942" s="33"/>
    </row>
    <row r="943">
      <c r="A943" s="33"/>
      <c r="B943" s="27"/>
      <c r="C943" s="27"/>
      <c r="D943" s="28"/>
      <c r="E943" s="27"/>
      <c r="F943" s="28"/>
      <c r="G943" s="27"/>
      <c r="H943" s="28"/>
      <c r="I943" s="27"/>
      <c r="J943" s="28"/>
      <c r="K943" s="27"/>
      <c r="L943" s="580"/>
      <c r="M943" s="33"/>
      <c r="N943" s="33"/>
      <c r="O943" s="33"/>
      <c r="P943" s="33"/>
      <c r="Q943" s="33"/>
      <c r="R943" s="33"/>
      <c r="S943" s="33"/>
      <c r="T943" s="33"/>
      <c r="U943" s="33"/>
      <c r="V943" s="33"/>
      <c r="W943" s="33"/>
      <c r="X943" s="33"/>
      <c r="Y943" s="33"/>
      <c r="Z943" s="33"/>
      <c r="AA943" s="33"/>
      <c r="AB943" s="33"/>
      <c r="AC943" s="33"/>
      <c r="AD943" s="33"/>
      <c r="AE943" s="33"/>
    </row>
    <row r="944">
      <c r="A944" s="33"/>
      <c r="B944" s="27"/>
      <c r="C944" s="27"/>
      <c r="D944" s="28"/>
      <c r="E944" s="27"/>
      <c r="F944" s="28"/>
      <c r="G944" s="27"/>
      <c r="H944" s="28"/>
      <c r="I944" s="27"/>
      <c r="J944" s="28"/>
      <c r="K944" s="27"/>
      <c r="L944" s="580"/>
      <c r="M944" s="33"/>
      <c r="N944" s="33"/>
      <c r="O944" s="33"/>
      <c r="P944" s="33"/>
      <c r="Q944" s="33"/>
      <c r="R944" s="33"/>
      <c r="S944" s="33"/>
      <c r="T944" s="33"/>
      <c r="U944" s="33"/>
      <c r="V944" s="33"/>
      <c r="W944" s="33"/>
      <c r="X944" s="33"/>
      <c r="Y944" s="33"/>
      <c r="Z944" s="33"/>
      <c r="AA944" s="33"/>
      <c r="AB944" s="33"/>
      <c r="AC944" s="33"/>
      <c r="AD944" s="33"/>
      <c r="AE944" s="33"/>
    </row>
    <row r="945">
      <c r="A945" s="33"/>
      <c r="B945" s="27"/>
      <c r="C945" s="27"/>
      <c r="D945" s="28"/>
      <c r="E945" s="27"/>
      <c r="F945" s="28"/>
      <c r="G945" s="27"/>
      <c r="H945" s="28"/>
      <c r="I945" s="27"/>
      <c r="J945" s="28"/>
      <c r="K945" s="27"/>
      <c r="L945" s="580"/>
      <c r="M945" s="33"/>
      <c r="N945" s="33"/>
      <c r="O945" s="33"/>
      <c r="P945" s="33"/>
      <c r="Q945" s="33"/>
      <c r="R945" s="33"/>
      <c r="S945" s="33"/>
      <c r="T945" s="33"/>
      <c r="U945" s="33"/>
      <c r="V945" s="33"/>
      <c r="W945" s="33"/>
      <c r="X945" s="33"/>
      <c r="Y945" s="33"/>
      <c r="Z945" s="33"/>
      <c r="AA945" s="33"/>
      <c r="AB945" s="33"/>
      <c r="AC945" s="33"/>
      <c r="AD945" s="33"/>
      <c r="AE945" s="33"/>
    </row>
    <row r="946">
      <c r="A946" s="33"/>
      <c r="B946" s="27"/>
      <c r="C946" s="27"/>
      <c r="D946" s="28"/>
      <c r="E946" s="27"/>
      <c r="F946" s="28"/>
      <c r="G946" s="27"/>
      <c r="H946" s="28"/>
      <c r="I946" s="27"/>
      <c r="J946" s="28"/>
      <c r="K946" s="27"/>
      <c r="L946" s="580"/>
      <c r="M946" s="33"/>
      <c r="N946" s="33"/>
      <c r="O946" s="33"/>
      <c r="P946" s="33"/>
      <c r="Q946" s="33"/>
      <c r="R946" s="33"/>
      <c r="S946" s="33"/>
      <c r="T946" s="33"/>
      <c r="U946" s="33"/>
      <c r="V946" s="33"/>
      <c r="W946" s="33"/>
      <c r="X946" s="33"/>
      <c r="Y946" s="33"/>
      <c r="Z946" s="33"/>
      <c r="AA946" s="33"/>
      <c r="AB946" s="33"/>
      <c r="AC946" s="33"/>
      <c r="AD946" s="33"/>
      <c r="AE946" s="33"/>
    </row>
    <row r="947">
      <c r="A947" s="33"/>
      <c r="B947" s="27"/>
      <c r="C947" s="27"/>
      <c r="D947" s="28"/>
      <c r="E947" s="27"/>
      <c r="F947" s="28"/>
      <c r="G947" s="27"/>
      <c r="H947" s="28"/>
      <c r="I947" s="27"/>
      <c r="J947" s="28"/>
      <c r="K947" s="27"/>
      <c r="L947" s="580"/>
      <c r="M947" s="33"/>
      <c r="N947" s="33"/>
      <c r="O947" s="33"/>
      <c r="P947" s="33"/>
      <c r="Q947" s="33"/>
      <c r="R947" s="33"/>
      <c r="S947" s="33"/>
      <c r="T947" s="33"/>
      <c r="U947" s="33"/>
      <c r="V947" s="33"/>
      <c r="W947" s="33"/>
      <c r="X947" s="33"/>
      <c r="Y947" s="33"/>
      <c r="Z947" s="33"/>
      <c r="AA947" s="33"/>
      <c r="AB947" s="33"/>
      <c r="AC947" s="33"/>
      <c r="AD947" s="33"/>
      <c r="AE947" s="33"/>
    </row>
    <row r="948">
      <c r="A948" s="33"/>
      <c r="B948" s="27"/>
      <c r="C948" s="27"/>
      <c r="D948" s="28"/>
      <c r="E948" s="27"/>
      <c r="F948" s="28"/>
      <c r="G948" s="27"/>
      <c r="H948" s="28"/>
      <c r="I948" s="27"/>
      <c r="J948" s="28"/>
      <c r="K948" s="27"/>
      <c r="L948" s="580"/>
      <c r="M948" s="33"/>
      <c r="N948" s="33"/>
      <c r="O948" s="33"/>
      <c r="P948" s="33"/>
      <c r="Q948" s="33"/>
      <c r="R948" s="33"/>
      <c r="S948" s="33"/>
      <c r="T948" s="33"/>
      <c r="U948" s="33"/>
      <c r="V948" s="33"/>
      <c r="W948" s="33"/>
      <c r="X948" s="33"/>
      <c r="Y948" s="33"/>
      <c r="Z948" s="33"/>
      <c r="AA948" s="33"/>
      <c r="AB948" s="33"/>
      <c r="AC948" s="33"/>
      <c r="AD948" s="33"/>
      <c r="AE948" s="33"/>
    </row>
    <row r="949">
      <c r="A949" s="33"/>
      <c r="B949" s="27"/>
      <c r="C949" s="27"/>
      <c r="D949" s="28"/>
      <c r="E949" s="27"/>
      <c r="F949" s="28"/>
      <c r="G949" s="27"/>
      <c r="H949" s="28"/>
      <c r="I949" s="27"/>
      <c r="J949" s="28"/>
      <c r="K949" s="27"/>
      <c r="L949" s="580"/>
      <c r="M949" s="33"/>
      <c r="N949" s="33"/>
      <c r="O949" s="33"/>
      <c r="P949" s="33"/>
      <c r="Q949" s="33"/>
      <c r="R949" s="33"/>
      <c r="S949" s="33"/>
      <c r="T949" s="33"/>
      <c r="U949" s="33"/>
      <c r="V949" s="33"/>
      <c r="W949" s="33"/>
      <c r="X949" s="33"/>
      <c r="Y949" s="33"/>
      <c r="Z949" s="33"/>
      <c r="AA949" s="33"/>
      <c r="AB949" s="33"/>
      <c r="AC949" s="33"/>
      <c r="AD949" s="33"/>
      <c r="AE949" s="33"/>
    </row>
    <row r="950">
      <c r="A950" s="33"/>
      <c r="B950" s="27"/>
      <c r="C950" s="27"/>
      <c r="D950" s="28"/>
      <c r="E950" s="27"/>
      <c r="F950" s="28"/>
      <c r="G950" s="27"/>
      <c r="H950" s="28"/>
      <c r="I950" s="27"/>
      <c r="J950" s="28"/>
      <c r="K950" s="27"/>
      <c r="L950" s="580"/>
      <c r="M950" s="33"/>
      <c r="N950" s="33"/>
      <c r="O950" s="33"/>
      <c r="P950" s="33"/>
      <c r="Q950" s="33"/>
      <c r="R950" s="33"/>
      <c r="S950" s="33"/>
      <c r="T950" s="33"/>
      <c r="U950" s="33"/>
      <c r="V950" s="33"/>
      <c r="W950" s="33"/>
      <c r="X950" s="33"/>
      <c r="Y950" s="33"/>
      <c r="Z950" s="33"/>
      <c r="AA950" s="33"/>
      <c r="AB950" s="33"/>
      <c r="AC950" s="33"/>
      <c r="AD950" s="33"/>
      <c r="AE950" s="33"/>
    </row>
    <row r="951">
      <c r="A951" s="33"/>
      <c r="B951" s="27"/>
      <c r="C951" s="27"/>
      <c r="D951" s="28"/>
      <c r="E951" s="27"/>
      <c r="F951" s="28"/>
      <c r="G951" s="27"/>
      <c r="H951" s="28"/>
      <c r="I951" s="27"/>
      <c r="J951" s="28"/>
      <c r="K951" s="27"/>
      <c r="L951" s="580"/>
      <c r="M951" s="33"/>
      <c r="N951" s="33"/>
      <c r="O951" s="33"/>
      <c r="P951" s="33"/>
      <c r="Q951" s="33"/>
      <c r="R951" s="33"/>
      <c r="S951" s="33"/>
      <c r="T951" s="33"/>
      <c r="U951" s="33"/>
      <c r="V951" s="33"/>
      <c r="W951" s="33"/>
      <c r="X951" s="33"/>
      <c r="Y951" s="33"/>
      <c r="Z951" s="33"/>
      <c r="AA951" s="33"/>
      <c r="AB951" s="33"/>
      <c r="AC951" s="33"/>
      <c r="AD951" s="33"/>
      <c r="AE951" s="33"/>
    </row>
    <row r="952">
      <c r="A952" s="33"/>
      <c r="B952" s="27"/>
      <c r="C952" s="27"/>
      <c r="D952" s="28"/>
      <c r="E952" s="27"/>
      <c r="F952" s="28"/>
      <c r="G952" s="27"/>
      <c r="H952" s="28"/>
      <c r="I952" s="27"/>
      <c r="J952" s="28"/>
      <c r="K952" s="27"/>
      <c r="L952" s="580"/>
      <c r="M952" s="33"/>
      <c r="N952" s="33"/>
      <c r="O952" s="33"/>
      <c r="P952" s="33"/>
      <c r="Q952" s="33"/>
      <c r="R952" s="33"/>
      <c r="S952" s="33"/>
      <c r="T952" s="33"/>
      <c r="U952" s="33"/>
      <c r="V952" s="33"/>
      <c r="W952" s="33"/>
      <c r="X952" s="33"/>
      <c r="Y952" s="33"/>
      <c r="Z952" s="33"/>
      <c r="AA952" s="33"/>
      <c r="AB952" s="33"/>
      <c r="AC952" s="33"/>
      <c r="AD952" s="33"/>
      <c r="AE952" s="33"/>
    </row>
    <row r="953">
      <c r="A953" s="33"/>
      <c r="B953" s="27"/>
      <c r="C953" s="27"/>
      <c r="D953" s="28"/>
      <c r="E953" s="27"/>
      <c r="F953" s="28"/>
      <c r="G953" s="27"/>
      <c r="H953" s="28"/>
      <c r="I953" s="27"/>
      <c r="J953" s="28"/>
      <c r="K953" s="27"/>
      <c r="L953" s="580"/>
      <c r="M953" s="33"/>
      <c r="N953" s="33"/>
      <c r="O953" s="33"/>
      <c r="P953" s="33"/>
      <c r="Q953" s="33"/>
      <c r="R953" s="33"/>
      <c r="S953" s="33"/>
      <c r="T953" s="33"/>
      <c r="U953" s="33"/>
      <c r="V953" s="33"/>
      <c r="W953" s="33"/>
      <c r="X953" s="33"/>
      <c r="Y953" s="33"/>
      <c r="Z953" s="33"/>
      <c r="AA953" s="33"/>
      <c r="AB953" s="33"/>
      <c r="AC953" s="33"/>
      <c r="AD953" s="33"/>
      <c r="AE953" s="33"/>
    </row>
    <row r="954">
      <c r="A954" s="33"/>
      <c r="B954" s="27"/>
      <c r="C954" s="27"/>
      <c r="D954" s="28"/>
      <c r="E954" s="27"/>
      <c r="F954" s="28"/>
      <c r="G954" s="27"/>
      <c r="H954" s="28"/>
      <c r="I954" s="27"/>
      <c r="J954" s="28"/>
      <c r="K954" s="27"/>
      <c r="L954" s="580"/>
      <c r="M954" s="33"/>
      <c r="N954" s="33"/>
      <c r="O954" s="33"/>
      <c r="P954" s="33"/>
      <c r="Q954" s="33"/>
      <c r="R954" s="33"/>
      <c r="S954" s="33"/>
      <c r="T954" s="33"/>
      <c r="U954" s="33"/>
      <c r="V954" s="33"/>
      <c r="W954" s="33"/>
      <c r="X954" s="33"/>
      <c r="Y954" s="33"/>
      <c r="Z954" s="33"/>
      <c r="AA954" s="33"/>
      <c r="AB954" s="33"/>
      <c r="AC954" s="33"/>
      <c r="AD954" s="33"/>
      <c r="AE954" s="33"/>
    </row>
    <row r="955">
      <c r="A955" s="33"/>
      <c r="B955" s="27"/>
      <c r="C955" s="27"/>
      <c r="D955" s="28"/>
      <c r="E955" s="27"/>
      <c r="F955" s="28"/>
      <c r="G955" s="27"/>
      <c r="H955" s="28"/>
      <c r="I955" s="27"/>
      <c r="J955" s="28"/>
      <c r="K955" s="27"/>
      <c r="L955" s="580"/>
      <c r="M955" s="33"/>
      <c r="N955" s="33"/>
      <c r="O955" s="33"/>
      <c r="P955" s="33"/>
      <c r="Q955" s="33"/>
      <c r="R955" s="33"/>
      <c r="S955" s="33"/>
      <c r="T955" s="33"/>
      <c r="U955" s="33"/>
      <c r="V955" s="33"/>
      <c r="W955" s="33"/>
      <c r="X955" s="33"/>
      <c r="Y955" s="33"/>
      <c r="Z955" s="33"/>
      <c r="AA955" s="33"/>
      <c r="AB955" s="33"/>
      <c r="AC955" s="33"/>
      <c r="AD955" s="33"/>
      <c r="AE955" s="33"/>
    </row>
    <row r="956">
      <c r="A956" s="33"/>
      <c r="B956" s="27"/>
      <c r="C956" s="27"/>
      <c r="D956" s="28"/>
      <c r="E956" s="27"/>
      <c r="F956" s="28"/>
      <c r="G956" s="27"/>
      <c r="H956" s="28"/>
      <c r="I956" s="27"/>
      <c r="J956" s="28"/>
      <c r="K956" s="27"/>
      <c r="L956" s="580"/>
      <c r="M956" s="33"/>
      <c r="N956" s="33"/>
      <c r="O956" s="33"/>
      <c r="P956" s="33"/>
      <c r="Q956" s="33"/>
      <c r="R956" s="33"/>
      <c r="S956" s="33"/>
      <c r="T956" s="33"/>
      <c r="U956" s="33"/>
      <c r="V956" s="33"/>
      <c r="W956" s="33"/>
      <c r="X956" s="33"/>
      <c r="Y956" s="33"/>
      <c r="Z956" s="33"/>
      <c r="AA956" s="33"/>
      <c r="AB956" s="33"/>
      <c r="AC956" s="33"/>
      <c r="AD956" s="33"/>
      <c r="AE956" s="33"/>
    </row>
    <row r="957">
      <c r="A957" s="33"/>
      <c r="B957" s="27"/>
      <c r="C957" s="27"/>
      <c r="D957" s="28"/>
      <c r="E957" s="27"/>
      <c r="F957" s="28"/>
      <c r="G957" s="27"/>
      <c r="H957" s="28"/>
      <c r="I957" s="27"/>
      <c r="J957" s="28"/>
      <c r="K957" s="27"/>
      <c r="L957" s="580"/>
      <c r="M957" s="33"/>
      <c r="N957" s="33"/>
      <c r="O957" s="33"/>
      <c r="P957" s="33"/>
      <c r="Q957" s="33"/>
      <c r="R957" s="33"/>
      <c r="S957" s="33"/>
      <c r="T957" s="33"/>
      <c r="U957" s="33"/>
      <c r="V957" s="33"/>
      <c r="W957" s="33"/>
      <c r="X957" s="33"/>
      <c r="Y957" s="33"/>
      <c r="Z957" s="33"/>
      <c r="AA957" s="33"/>
      <c r="AB957" s="33"/>
      <c r="AC957" s="33"/>
      <c r="AD957" s="33"/>
      <c r="AE957" s="33"/>
    </row>
    <row r="958">
      <c r="A958" s="33"/>
      <c r="B958" s="27"/>
      <c r="C958" s="27"/>
      <c r="D958" s="28"/>
      <c r="E958" s="27"/>
      <c r="F958" s="28"/>
      <c r="G958" s="27"/>
      <c r="H958" s="28"/>
      <c r="I958" s="27"/>
      <c r="J958" s="28"/>
      <c r="K958" s="27"/>
      <c r="L958" s="580"/>
      <c r="M958" s="33"/>
      <c r="N958" s="33"/>
      <c r="O958" s="33"/>
      <c r="P958" s="33"/>
      <c r="Q958" s="33"/>
      <c r="R958" s="33"/>
      <c r="S958" s="33"/>
      <c r="T958" s="33"/>
      <c r="U958" s="33"/>
      <c r="V958" s="33"/>
      <c r="W958" s="33"/>
      <c r="X958" s="33"/>
      <c r="Y958" s="33"/>
      <c r="Z958" s="33"/>
      <c r="AA958" s="33"/>
      <c r="AB958" s="33"/>
      <c r="AC958" s="33"/>
      <c r="AD958" s="33"/>
      <c r="AE958" s="33"/>
    </row>
    <row r="959">
      <c r="A959" s="33"/>
      <c r="B959" s="27"/>
      <c r="C959" s="27"/>
      <c r="D959" s="28"/>
      <c r="E959" s="27"/>
      <c r="F959" s="28"/>
      <c r="G959" s="27"/>
      <c r="H959" s="28"/>
      <c r="I959" s="27"/>
      <c r="J959" s="28"/>
      <c r="K959" s="27"/>
      <c r="L959" s="580"/>
      <c r="M959" s="33"/>
      <c r="N959" s="33"/>
      <c r="O959" s="33"/>
      <c r="P959" s="33"/>
      <c r="Q959" s="33"/>
      <c r="R959" s="33"/>
      <c r="S959" s="33"/>
      <c r="T959" s="33"/>
      <c r="U959" s="33"/>
      <c r="V959" s="33"/>
      <c r="W959" s="33"/>
      <c r="X959" s="33"/>
      <c r="Y959" s="33"/>
      <c r="Z959" s="33"/>
      <c r="AA959" s="33"/>
      <c r="AB959" s="33"/>
      <c r="AC959" s="33"/>
      <c r="AD959" s="33"/>
      <c r="AE959" s="33"/>
    </row>
    <row r="960">
      <c r="A960" s="33"/>
      <c r="B960" s="27"/>
      <c r="C960" s="27"/>
      <c r="D960" s="28"/>
      <c r="E960" s="27"/>
      <c r="F960" s="28"/>
      <c r="G960" s="27"/>
      <c r="H960" s="28"/>
      <c r="I960" s="27"/>
      <c r="J960" s="28"/>
      <c r="K960" s="27"/>
      <c r="L960" s="580"/>
      <c r="M960" s="33"/>
      <c r="N960" s="33"/>
      <c r="O960" s="33"/>
      <c r="P960" s="33"/>
      <c r="Q960" s="33"/>
      <c r="R960" s="33"/>
      <c r="S960" s="33"/>
      <c r="T960" s="33"/>
      <c r="U960" s="33"/>
      <c r="V960" s="33"/>
      <c r="W960" s="33"/>
      <c r="X960" s="33"/>
      <c r="Y960" s="33"/>
      <c r="Z960" s="33"/>
      <c r="AA960" s="33"/>
      <c r="AB960" s="33"/>
      <c r="AC960" s="33"/>
      <c r="AD960" s="33"/>
      <c r="AE960" s="33"/>
    </row>
    <row r="961">
      <c r="A961" s="33"/>
      <c r="B961" s="27"/>
      <c r="C961" s="27"/>
      <c r="D961" s="28"/>
      <c r="E961" s="27"/>
      <c r="F961" s="28"/>
      <c r="G961" s="27"/>
      <c r="H961" s="28"/>
      <c r="I961" s="27"/>
      <c r="J961" s="28"/>
      <c r="K961" s="27"/>
      <c r="L961" s="580"/>
      <c r="M961" s="33"/>
      <c r="N961" s="33"/>
      <c r="O961" s="33"/>
      <c r="P961" s="33"/>
      <c r="Q961" s="33"/>
      <c r="R961" s="33"/>
      <c r="S961" s="33"/>
      <c r="T961" s="33"/>
      <c r="U961" s="33"/>
      <c r="V961" s="33"/>
      <c r="W961" s="33"/>
      <c r="X961" s="33"/>
      <c r="Y961" s="33"/>
      <c r="Z961" s="33"/>
      <c r="AA961" s="33"/>
      <c r="AB961" s="33"/>
      <c r="AC961" s="33"/>
      <c r="AD961" s="33"/>
      <c r="AE961" s="33"/>
    </row>
    <row r="962">
      <c r="A962" s="33"/>
      <c r="B962" s="27"/>
      <c r="C962" s="27"/>
      <c r="D962" s="28"/>
      <c r="E962" s="27"/>
      <c r="F962" s="28"/>
      <c r="G962" s="27"/>
      <c r="H962" s="28"/>
      <c r="I962" s="27"/>
      <c r="J962" s="28"/>
      <c r="K962" s="27"/>
      <c r="L962" s="580"/>
      <c r="M962" s="33"/>
      <c r="N962" s="33"/>
      <c r="O962" s="33"/>
      <c r="P962" s="33"/>
      <c r="Q962" s="33"/>
      <c r="R962" s="33"/>
      <c r="S962" s="33"/>
      <c r="T962" s="33"/>
      <c r="U962" s="33"/>
      <c r="V962" s="33"/>
      <c r="W962" s="33"/>
      <c r="X962" s="33"/>
      <c r="Y962" s="33"/>
      <c r="Z962" s="33"/>
      <c r="AA962" s="33"/>
      <c r="AB962" s="33"/>
      <c r="AC962" s="33"/>
      <c r="AD962" s="33"/>
      <c r="AE962" s="33"/>
    </row>
    <row r="963">
      <c r="A963" s="33"/>
      <c r="B963" s="27"/>
      <c r="C963" s="27"/>
      <c r="D963" s="28"/>
      <c r="E963" s="27"/>
      <c r="F963" s="28"/>
      <c r="G963" s="27"/>
      <c r="H963" s="28"/>
      <c r="I963" s="27"/>
      <c r="J963" s="28"/>
      <c r="K963" s="27"/>
      <c r="L963" s="580"/>
      <c r="M963" s="33"/>
      <c r="N963" s="33"/>
      <c r="O963" s="33"/>
      <c r="P963" s="33"/>
      <c r="Q963" s="33"/>
      <c r="R963" s="33"/>
      <c r="S963" s="33"/>
      <c r="T963" s="33"/>
      <c r="U963" s="33"/>
      <c r="V963" s="33"/>
      <c r="W963" s="33"/>
      <c r="X963" s="33"/>
      <c r="Y963" s="33"/>
      <c r="Z963" s="33"/>
      <c r="AA963" s="33"/>
      <c r="AB963" s="33"/>
      <c r="AC963" s="33"/>
      <c r="AD963" s="33"/>
      <c r="AE963" s="33"/>
    </row>
    <row r="964">
      <c r="A964" s="33"/>
      <c r="B964" s="27"/>
      <c r="C964" s="27"/>
      <c r="D964" s="28"/>
      <c r="E964" s="27"/>
      <c r="F964" s="28"/>
      <c r="G964" s="27"/>
      <c r="H964" s="28"/>
      <c r="I964" s="27"/>
      <c r="J964" s="28"/>
      <c r="K964" s="27"/>
      <c r="L964" s="580"/>
      <c r="M964" s="33"/>
      <c r="N964" s="33"/>
      <c r="O964" s="33"/>
      <c r="P964" s="33"/>
      <c r="Q964" s="33"/>
      <c r="R964" s="33"/>
      <c r="S964" s="33"/>
      <c r="T964" s="33"/>
      <c r="U964" s="33"/>
      <c r="V964" s="33"/>
      <c r="W964" s="33"/>
      <c r="X964" s="33"/>
      <c r="Y964" s="33"/>
      <c r="Z964" s="33"/>
      <c r="AA964" s="33"/>
      <c r="AB964" s="33"/>
      <c r="AC964" s="33"/>
      <c r="AD964" s="33"/>
      <c r="AE964" s="33"/>
    </row>
    <row r="965">
      <c r="A965" s="33"/>
      <c r="B965" s="27"/>
      <c r="C965" s="27"/>
      <c r="D965" s="28"/>
      <c r="E965" s="27"/>
      <c r="F965" s="28"/>
      <c r="G965" s="27"/>
      <c r="H965" s="28"/>
      <c r="I965" s="27"/>
      <c r="J965" s="28"/>
      <c r="K965" s="27"/>
      <c r="L965" s="580"/>
      <c r="M965" s="33"/>
      <c r="N965" s="33"/>
      <c r="O965" s="33"/>
      <c r="P965" s="33"/>
      <c r="Q965" s="33"/>
      <c r="R965" s="33"/>
      <c r="S965" s="33"/>
      <c r="T965" s="33"/>
      <c r="U965" s="33"/>
      <c r="V965" s="33"/>
      <c r="W965" s="33"/>
      <c r="X965" s="33"/>
      <c r="Y965" s="33"/>
      <c r="Z965" s="33"/>
      <c r="AA965" s="33"/>
      <c r="AB965" s="33"/>
      <c r="AC965" s="33"/>
      <c r="AD965" s="33"/>
      <c r="AE965" s="33"/>
    </row>
    <row r="966">
      <c r="A966" s="33"/>
      <c r="B966" s="27"/>
      <c r="C966" s="27"/>
      <c r="D966" s="28"/>
      <c r="E966" s="27"/>
      <c r="F966" s="28"/>
      <c r="G966" s="27"/>
      <c r="H966" s="28"/>
      <c r="I966" s="27"/>
      <c r="J966" s="28"/>
      <c r="K966" s="27"/>
      <c r="L966" s="580"/>
      <c r="M966" s="33"/>
      <c r="N966" s="33"/>
      <c r="O966" s="33"/>
      <c r="P966" s="33"/>
      <c r="Q966" s="33"/>
      <c r="R966" s="33"/>
      <c r="S966" s="33"/>
      <c r="T966" s="33"/>
      <c r="U966" s="33"/>
      <c r="V966" s="33"/>
      <c r="W966" s="33"/>
      <c r="X966" s="33"/>
      <c r="Y966" s="33"/>
      <c r="Z966" s="33"/>
      <c r="AA966" s="33"/>
      <c r="AB966" s="33"/>
      <c r="AC966" s="33"/>
      <c r="AD966" s="33"/>
      <c r="AE966" s="33"/>
    </row>
    <row r="967">
      <c r="A967" s="33"/>
      <c r="B967" s="27"/>
      <c r="C967" s="27"/>
      <c r="D967" s="28"/>
      <c r="E967" s="27"/>
      <c r="F967" s="28"/>
      <c r="G967" s="27"/>
      <c r="H967" s="28"/>
      <c r="I967" s="27"/>
      <c r="J967" s="28"/>
      <c r="K967" s="27"/>
      <c r="L967" s="580"/>
      <c r="M967" s="33"/>
      <c r="N967" s="33"/>
      <c r="O967" s="33"/>
      <c r="P967" s="33"/>
      <c r="Q967" s="33"/>
      <c r="R967" s="33"/>
      <c r="S967" s="33"/>
      <c r="T967" s="33"/>
      <c r="U967" s="33"/>
      <c r="V967" s="33"/>
      <c r="W967" s="33"/>
      <c r="X967" s="33"/>
      <c r="Y967" s="33"/>
      <c r="Z967" s="33"/>
      <c r="AA967" s="33"/>
      <c r="AB967" s="33"/>
      <c r="AC967" s="33"/>
      <c r="AD967" s="33"/>
      <c r="AE967" s="33"/>
    </row>
    <row r="968">
      <c r="A968" s="33"/>
      <c r="B968" s="27"/>
      <c r="C968" s="27"/>
      <c r="D968" s="28"/>
      <c r="E968" s="27"/>
      <c r="F968" s="28"/>
      <c r="G968" s="27"/>
      <c r="H968" s="28"/>
      <c r="I968" s="27"/>
      <c r="J968" s="28"/>
      <c r="K968" s="27"/>
      <c r="L968" s="580"/>
      <c r="M968" s="33"/>
      <c r="N968" s="33"/>
      <c r="O968" s="33"/>
      <c r="P968" s="33"/>
      <c r="Q968" s="33"/>
      <c r="R968" s="33"/>
      <c r="S968" s="33"/>
      <c r="T968" s="33"/>
      <c r="U968" s="33"/>
      <c r="V968" s="33"/>
      <c r="W968" s="33"/>
      <c r="X968" s="33"/>
      <c r="Y968" s="33"/>
      <c r="Z968" s="33"/>
      <c r="AA968" s="33"/>
      <c r="AB968" s="33"/>
      <c r="AC968" s="33"/>
      <c r="AD968" s="33"/>
      <c r="AE968" s="33"/>
    </row>
    <row r="969">
      <c r="A969" s="33"/>
      <c r="B969" s="27"/>
      <c r="C969" s="27"/>
      <c r="D969" s="28"/>
      <c r="E969" s="27"/>
      <c r="F969" s="28"/>
      <c r="G969" s="27"/>
      <c r="H969" s="28"/>
      <c r="I969" s="27"/>
      <c r="J969" s="28"/>
      <c r="K969" s="27"/>
      <c r="L969" s="580"/>
      <c r="M969" s="33"/>
      <c r="N969" s="33"/>
      <c r="O969" s="33"/>
      <c r="P969" s="33"/>
      <c r="Q969" s="33"/>
      <c r="R969" s="33"/>
      <c r="S969" s="33"/>
      <c r="T969" s="33"/>
      <c r="U969" s="33"/>
      <c r="V969" s="33"/>
      <c r="W969" s="33"/>
      <c r="X969" s="33"/>
      <c r="Y969" s="33"/>
      <c r="Z969" s="33"/>
      <c r="AA969" s="33"/>
      <c r="AB969" s="33"/>
      <c r="AC969" s="33"/>
      <c r="AD969" s="33"/>
      <c r="AE969" s="33"/>
    </row>
    <row r="970">
      <c r="A970" s="33"/>
      <c r="B970" s="27"/>
      <c r="C970" s="27"/>
      <c r="D970" s="28"/>
      <c r="E970" s="27"/>
      <c r="F970" s="28"/>
      <c r="G970" s="27"/>
      <c r="H970" s="28"/>
      <c r="I970" s="27"/>
      <c r="J970" s="28"/>
      <c r="K970" s="27"/>
      <c r="L970" s="580"/>
      <c r="M970" s="33"/>
      <c r="N970" s="33"/>
      <c r="O970" s="33"/>
      <c r="P970" s="33"/>
      <c r="Q970" s="33"/>
      <c r="R970" s="33"/>
      <c r="S970" s="33"/>
      <c r="T970" s="33"/>
      <c r="U970" s="33"/>
      <c r="V970" s="33"/>
      <c r="W970" s="33"/>
      <c r="X970" s="33"/>
      <c r="Y970" s="33"/>
      <c r="Z970" s="33"/>
      <c r="AA970" s="33"/>
      <c r="AB970" s="33"/>
      <c r="AC970" s="33"/>
      <c r="AD970" s="33"/>
      <c r="AE970" s="33"/>
    </row>
    <row r="971">
      <c r="A971" s="33"/>
      <c r="B971" s="27"/>
      <c r="C971" s="27"/>
      <c r="D971" s="28"/>
      <c r="E971" s="27"/>
      <c r="F971" s="28"/>
      <c r="G971" s="27"/>
      <c r="H971" s="28"/>
      <c r="I971" s="27"/>
      <c r="J971" s="28"/>
      <c r="K971" s="27"/>
      <c r="L971" s="580"/>
      <c r="M971" s="33"/>
      <c r="N971" s="33"/>
      <c r="O971" s="33"/>
      <c r="P971" s="33"/>
      <c r="Q971" s="33"/>
      <c r="R971" s="33"/>
      <c r="S971" s="33"/>
      <c r="T971" s="33"/>
      <c r="U971" s="33"/>
      <c r="V971" s="33"/>
      <c r="W971" s="33"/>
      <c r="X971" s="33"/>
      <c r="Y971" s="33"/>
      <c r="Z971" s="33"/>
      <c r="AA971" s="33"/>
      <c r="AB971" s="33"/>
      <c r="AC971" s="33"/>
      <c r="AD971" s="33"/>
      <c r="AE971" s="33"/>
    </row>
    <row r="972">
      <c r="A972" s="33"/>
      <c r="B972" s="27"/>
      <c r="C972" s="27"/>
      <c r="D972" s="28"/>
      <c r="E972" s="27"/>
      <c r="F972" s="28"/>
      <c r="G972" s="27"/>
      <c r="H972" s="28"/>
      <c r="I972" s="27"/>
      <c r="J972" s="28"/>
      <c r="K972" s="27"/>
      <c r="L972" s="580"/>
      <c r="M972" s="33"/>
      <c r="N972" s="33"/>
      <c r="O972" s="33"/>
      <c r="P972" s="33"/>
      <c r="Q972" s="33"/>
      <c r="R972" s="33"/>
      <c r="S972" s="33"/>
      <c r="T972" s="33"/>
      <c r="U972" s="33"/>
      <c r="V972" s="33"/>
      <c r="W972" s="33"/>
      <c r="X972" s="33"/>
      <c r="Y972" s="33"/>
      <c r="Z972" s="33"/>
      <c r="AA972" s="33"/>
      <c r="AB972" s="33"/>
      <c r="AC972" s="33"/>
      <c r="AD972" s="33"/>
      <c r="AE972" s="33"/>
    </row>
    <row r="973">
      <c r="A973" s="33"/>
      <c r="B973" s="27"/>
      <c r="C973" s="27"/>
      <c r="D973" s="28"/>
      <c r="E973" s="27"/>
      <c r="F973" s="28"/>
      <c r="G973" s="27"/>
      <c r="H973" s="28"/>
      <c r="I973" s="27"/>
      <c r="J973" s="28"/>
      <c r="K973" s="27"/>
      <c r="L973" s="580"/>
      <c r="M973" s="33"/>
      <c r="N973" s="33"/>
      <c r="O973" s="33"/>
      <c r="P973" s="33"/>
      <c r="Q973" s="33"/>
      <c r="R973" s="33"/>
      <c r="S973" s="33"/>
      <c r="T973" s="33"/>
      <c r="U973" s="33"/>
      <c r="V973" s="33"/>
      <c r="W973" s="33"/>
      <c r="X973" s="33"/>
      <c r="Y973" s="33"/>
      <c r="Z973" s="33"/>
      <c r="AA973" s="33"/>
      <c r="AB973" s="33"/>
      <c r="AC973" s="33"/>
      <c r="AD973" s="33"/>
      <c r="AE973" s="33"/>
    </row>
    <row r="974">
      <c r="A974" s="33"/>
      <c r="B974" s="27"/>
      <c r="C974" s="27"/>
      <c r="D974" s="28"/>
      <c r="E974" s="27"/>
      <c r="F974" s="28"/>
      <c r="G974" s="27"/>
      <c r="H974" s="28"/>
      <c r="I974" s="27"/>
      <c r="J974" s="28"/>
      <c r="K974" s="27"/>
      <c r="L974" s="580"/>
      <c r="M974" s="33"/>
      <c r="N974" s="33"/>
      <c r="O974" s="33"/>
      <c r="P974" s="33"/>
      <c r="Q974" s="33"/>
      <c r="R974" s="33"/>
      <c r="S974" s="33"/>
      <c r="T974" s="33"/>
      <c r="U974" s="33"/>
      <c r="V974" s="33"/>
      <c r="W974" s="33"/>
      <c r="X974" s="33"/>
      <c r="Y974" s="33"/>
      <c r="Z974" s="33"/>
      <c r="AA974" s="33"/>
      <c r="AB974" s="33"/>
      <c r="AC974" s="33"/>
      <c r="AD974" s="33"/>
      <c r="AE974" s="33"/>
    </row>
    <row r="975">
      <c r="A975" s="33"/>
      <c r="B975" s="27"/>
      <c r="C975" s="27"/>
      <c r="D975" s="28"/>
      <c r="E975" s="27"/>
      <c r="F975" s="28"/>
      <c r="G975" s="27"/>
      <c r="H975" s="28"/>
      <c r="I975" s="27"/>
      <c r="J975" s="28"/>
      <c r="K975" s="27"/>
      <c r="L975" s="580"/>
      <c r="M975" s="33"/>
      <c r="N975" s="33"/>
      <c r="O975" s="33"/>
      <c r="P975" s="33"/>
      <c r="Q975" s="33"/>
      <c r="R975" s="33"/>
      <c r="S975" s="33"/>
      <c r="T975" s="33"/>
      <c r="U975" s="33"/>
      <c r="V975" s="33"/>
      <c r="W975" s="33"/>
      <c r="X975" s="33"/>
      <c r="Y975" s="33"/>
      <c r="Z975" s="33"/>
      <c r="AA975" s="33"/>
      <c r="AB975" s="33"/>
      <c r="AC975" s="33"/>
      <c r="AD975" s="33"/>
      <c r="AE975" s="33"/>
    </row>
    <row r="976">
      <c r="A976" s="33"/>
      <c r="B976" s="27"/>
      <c r="C976" s="27"/>
      <c r="D976" s="28"/>
      <c r="E976" s="27"/>
      <c r="F976" s="28"/>
      <c r="G976" s="27"/>
      <c r="H976" s="28"/>
      <c r="I976" s="27"/>
      <c r="J976" s="28"/>
      <c r="K976" s="27"/>
      <c r="L976" s="580"/>
      <c r="M976" s="33"/>
      <c r="N976" s="33"/>
      <c r="O976" s="33"/>
      <c r="P976" s="33"/>
      <c r="Q976" s="33"/>
      <c r="R976" s="33"/>
      <c r="S976" s="33"/>
      <c r="T976" s="33"/>
      <c r="U976" s="33"/>
      <c r="V976" s="33"/>
      <c r="W976" s="33"/>
      <c r="X976" s="33"/>
      <c r="Y976" s="33"/>
      <c r="Z976" s="33"/>
      <c r="AA976" s="33"/>
      <c r="AB976" s="33"/>
      <c r="AC976" s="33"/>
      <c r="AD976" s="33"/>
      <c r="AE976" s="33"/>
    </row>
    <row r="977">
      <c r="A977" s="33"/>
      <c r="B977" s="27"/>
      <c r="C977" s="27"/>
      <c r="D977" s="28"/>
      <c r="E977" s="27"/>
      <c r="F977" s="28"/>
      <c r="G977" s="27"/>
      <c r="H977" s="28"/>
      <c r="I977" s="27"/>
      <c r="J977" s="28"/>
      <c r="K977" s="27"/>
      <c r="L977" s="580"/>
      <c r="M977" s="33"/>
      <c r="N977" s="33"/>
      <c r="O977" s="33"/>
      <c r="P977" s="33"/>
      <c r="Q977" s="33"/>
      <c r="R977" s="33"/>
      <c r="S977" s="33"/>
      <c r="T977" s="33"/>
      <c r="U977" s="33"/>
      <c r="V977" s="33"/>
      <c r="W977" s="33"/>
      <c r="X977" s="33"/>
      <c r="Y977" s="33"/>
      <c r="Z977" s="33"/>
      <c r="AA977" s="33"/>
      <c r="AB977" s="33"/>
      <c r="AC977" s="33"/>
      <c r="AD977" s="33"/>
      <c r="AE977" s="33"/>
    </row>
    <row r="978">
      <c r="A978" s="33"/>
      <c r="B978" s="27"/>
      <c r="C978" s="27"/>
      <c r="D978" s="28"/>
      <c r="E978" s="27"/>
      <c r="F978" s="28"/>
      <c r="G978" s="27"/>
      <c r="H978" s="28"/>
      <c r="I978" s="27"/>
      <c r="J978" s="28"/>
      <c r="K978" s="27"/>
      <c r="L978" s="580"/>
      <c r="M978" s="33"/>
      <c r="N978" s="33"/>
      <c r="O978" s="33"/>
      <c r="P978" s="33"/>
      <c r="Q978" s="33"/>
      <c r="R978" s="33"/>
      <c r="S978" s="33"/>
      <c r="T978" s="33"/>
      <c r="U978" s="33"/>
      <c r="V978" s="33"/>
      <c r="W978" s="33"/>
      <c r="X978" s="33"/>
      <c r="Y978" s="33"/>
      <c r="Z978" s="33"/>
      <c r="AA978" s="33"/>
      <c r="AB978" s="33"/>
      <c r="AC978" s="33"/>
      <c r="AD978" s="33"/>
      <c r="AE978" s="33"/>
    </row>
    <row r="979">
      <c r="A979" s="33"/>
      <c r="B979" s="27"/>
      <c r="C979" s="27"/>
      <c r="D979" s="28"/>
      <c r="E979" s="27"/>
      <c r="F979" s="28"/>
      <c r="G979" s="27"/>
      <c r="H979" s="28"/>
      <c r="I979" s="27"/>
      <c r="J979" s="28"/>
      <c r="K979" s="27"/>
      <c r="L979" s="580"/>
      <c r="M979" s="33"/>
      <c r="N979" s="33"/>
      <c r="O979" s="33"/>
      <c r="P979" s="33"/>
      <c r="Q979" s="33"/>
      <c r="R979" s="33"/>
      <c r="S979" s="33"/>
      <c r="T979" s="33"/>
      <c r="U979" s="33"/>
      <c r="V979" s="33"/>
      <c r="W979" s="33"/>
      <c r="X979" s="33"/>
      <c r="Y979" s="33"/>
      <c r="Z979" s="33"/>
      <c r="AA979" s="33"/>
      <c r="AB979" s="33"/>
      <c r="AC979" s="33"/>
      <c r="AD979" s="33"/>
      <c r="AE979" s="33"/>
    </row>
    <row r="980">
      <c r="A980" s="33"/>
      <c r="B980" s="27"/>
      <c r="C980" s="27"/>
      <c r="D980" s="28"/>
      <c r="E980" s="27"/>
      <c r="F980" s="28"/>
      <c r="G980" s="27"/>
      <c r="H980" s="28"/>
      <c r="I980" s="27"/>
      <c r="J980" s="28"/>
      <c r="K980" s="27"/>
      <c r="L980" s="580"/>
      <c r="M980" s="33"/>
      <c r="N980" s="33"/>
      <c r="O980" s="33"/>
      <c r="P980" s="33"/>
      <c r="Q980" s="33"/>
      <c r="R980" s="33"/>
      <c r="S980" s="33"/>
      <c r="T980" s="33"/>
      <c r="U980" s="33"/>
      <c r="V980" s="33"/>
      <c r="W980" s="33"/>
      <c r="X980" s="33"/>
      <c r="Y980" s="33"/>
      <c r="Z980" s="33"/>
      <c r="AA980" s="33"/>
      <c r="AB980" s="33"/>
      <c r="AC980" s="33"/>
      <c r="AD980" s="33"/>
      <c r="AE980" s="33"/>
    </row>
    <row r="981">
      <c r="A981" s="33"/>
      <c r="B981" s="27"/>
      <c r="C981" s="27"/>
      <c r="D981" s="28"/>
      <c r="E981" s="27"/>
      <c r="F981" s="28"/>
      <c r="G981" s="27"/>
      <c r="H981" s="28"/>
      <c r="I981" s="27"/>
      <c r="J981" s="28"/>
      <c r="K981" s="27"/>
      <c r="L981" s="580"/>
      <c r="M981" s="33"/>
      <c r="N981" s="33"/>
      <c r="O981" s="33"/>
      <c r="P981" s="33"/>
      <c r="Q981" s="33"/>
      <c r="R981" s="33"/>
      <c r="S981" s="33"/>
      <c r="T981" s="33"/>
      <c r="U981" s="33"/>
      <c r="V981" s="33"/>
      <c r="W981" s="33"/>
      <c r="X981" s="33"/>
      <c r="Y981" s="33"/>
      <c r="Z981" s="33"/>
      <c r="AA981" s="33"/>
      <c r="AB981" s="33"/>
      <c r="AC981" s="33"/>
      <c r="AD981" s="33"/>
      <c r="AE981" s="33"/>
    </row>
    <row r="982">
      <c r="A982" s="33"/>
      <c r="B982" s="27"/>
      <c r="C982" s="27"/>
      <c r="D982" s="28"/>
      <c r="E982" s="27"/>
      <c r="F982" s="28"/>
      <c r="G982" s="27"/>
      <c r="H982" s="28"/>
      <c r="I982" s="27"/>
      <c r="J982" s="28"/>
      <c r="K982" s="27"/>
      <c r="L982" s="580"/>
      <c r="M982" s="33"/>
      <c r="N982" s="33"/>
      <c r="O982" s="33"/>
      <c r="P982" s="33"/>
      <c r="Q982" s="33"/>
      <c r="R982" s="33"/>
      <c r="S982" s="33"/>
      <c r="T982" s="33"/>
      <c r="U982" s="33"/>
      <c r="V982" s="33"/>
      <c r="W982" s="33"/>
      <c r="X982" s="33"/>
      <c r="Y982" s="33"/>
      <c r="Z982" s="33"/>
      <c r="AA982" s="33"/>
      <c r="AB982" s="33"/>
      <c r="AC982" s="33"/>
      <c r="AD982" s="33"/>
      <c r="AE982" s="33"/>
    </row>
    <row r="983">
      <c r="A983" s="33"/>
      <c r="B983" s="27"/>
      <c r="C983" s="27"/>
      <c r="D983" s="28"/>
      <c r="E983" s="27"/>
      <c r="F983" s="28"/>
      <c r="G983" s="27"/>
      <c r="H983" s="28"/>
      <c r="I983" s="27"/>
      <c r="J983" s="28"/>
      <c r="K983" s="27"/>
      <c r="L983" s="580"/>
      <c r="M983" s="33"/>
      <c r="N983" s="33"/>
      <c r="O983" s="33"/>
      <c r="P983" s="33"/>
      <c r="Q983" s="33"/>
      <c r="R983" s="33"/>
      <c r="S983" s="33"/>
      <c r="T983" s="33"/>
      <c r="U983" s="33"/>
      <c r="V983" s="33"/>
      <c r="W983" s="33"/>
      <c r="X983" s="33"/>
      <c r="Y983" s="33"/>
      <c r="Z983" s="33"/>
      <c r="AA983" s="33"/>
      <c r="AB983" s="33"/>
      <c r="AC983" s="33"/>
      <c r="AD983" s="33"/>
      <c r="AE983" s="33"/>
    </row>
    <row r="984">
      <c r="A984" s="33"/>
      <c r="B984" s="27"/>
      <c r="C984" s="27"/>
      <c r="D984" s="28"/>
      <c r="E984" s="27"/>
      <c r="F984" s="28"/>
      <c r="G984" s="27"/>
      <c r="H984" s="28"/>
      <c r="I984" s="27"/>
      <c r="J984" s="28"/>
      <c r="K984" s="27"/>
      <c r="L984" s="580"/>
      <c r="M984" s="33"/>
      <c r="N984" s="33"/>
      <c r="O984" s="33"/>
      <c r="P984" s="33"/>
      <c r="Q984" s="33"/>
      <c r="R984" s="33"/>
      <c r="S984" s="33"/>
      <c r="T984" s="33"/>
      <c r="U984" s="33"/>
      <c r="V984" s="33"/>
      <c r="W984" s="33"/>
      <c r="X984" s="33"/>
      <c r="Y984" s="33"/>
      <c r="Z984" s="33"/>
      <c r="AA984" s="33"/>
      <c r="AB984" s="33"/>
      <c r="AC984" s="33"/>
      <c r="AD984" s="33"/>
      <c r="AE984" s="33"/>
    </row>
    <row r="985">
      <c r="A985" s="33"/>
      <c r="B985" s="27"/>
      <c r="C985" s="27"/>
      <c r="D985" s="28"/>
      <c r="E985" s="27"/>
      <c r="F985" s="28"/>
      <c r="G985" s="27"/>
      <c r="H985" s="28"/>
      <c r="I985" s="27"/>
      <c r="J985" s="28"/>
      <c r="K985" s="27"/>
      <c r="L985" s="580"/>
      <c r="M985" s="33"/>
      <c r="N985" s="33"/>
      <c r="O985" s="33"/>
      <c r="P985" s="33"/>
      <c r="Q985" s="33"/>
      <c r="R985" s="33"/>
      <c r="S985" s="33"/>
      <c r="T985" s="33"/>
      <c r="U985" s="33"/>
      <c r="V985" s="33"/>
      <c r="W985" s="33"/>
      <c r="X985" s="33"/>
      <c r="Y985" s="33"/>
      <c r="Z985" s="33"/>
      <c r="AA985" s="33"/>
      <c r="AB985" s="33"/>
      <c r="AC985" s="33"/>
      <c r="AD985" s="33"/>
      <c r="AE985" s="33"/>
    </row>
    <row r="986">
      <c r="A986" s="33"/>
      <c r="B986" s="27"/>
      <c r="C986" s="27"/>
      <c r="D986" s="28"/>
      <c r="E986" s="27"/>
      <c r="F986" s="28"/>
      <c r="G986" s="27"/>
      <c r="H986" s="28"/>
      <c r="I986" s="27"/>
      <c r="J986" s="28"/>
      <c r="K986" s="27"/>
      <c r="L986" s="580"/>
      <c r="M986" s="33"/>
      <c r="N986" s="33"/>
      <c r="O986" s="33"/>
      <c r="P986" s="33"/>
      <c r="Q986" s="33"/>
      <c r="R986" s="33"/>
      <c r="S986" s="33"/>
      <c r="T986" s="33"/>
      <c r="U986" s="33"/>
      <c r="V986" s="33"/>
      <c r="W986" s="33"/>
      <c r="X986" s="33"/>
      <c r="Y986" s="33"/>
      <c r="Z986" s="33"/>
      <c r="AA986" s="33"/>
      <c r="AB986" s="33"/>
      <c r="AC986" s="33"/>
      <c r="AD986" s="33"/>
      <c r="AE986" s="33"/>
    </row>
    <row r="987">
      <c r="A987" s="33"/>
      <c r="B987" s="27"/>
      <c r="C987" s="27"/>
      <c r="D987" s="28"/>
      <c r="E987" s="27"/>
      <c r="F987" s="28"/>
      <c r="G987" s="27"/>
      <c r="H987" s="28"/>
      <c r="I987" s="27"/>
      <c r="J987" s="28"/>
      <c r="K987" s="27"/>
      <c r="L987" s="580"/>
      <c r="M987" s="33"/>
      <c r="N987" s="33"/>
      <c r="O987" s="33"/>
      <c r="P987" s="33"/>
      <c r="Q987" s="33"/>
      <c r="R987" s="33"/>
      <c r="S987" s="33"/>
      <c r="T987" s="33"/>
      <c r="U987" s="33"/>
      <c r="V987" s="33"/>
      <c r="W987" s="33"/>
      <c r="X987" s="33"/>
      <c r="Y987" s="33"/>
      <c r="Z987" s="33"/>
      <c r="AA987" s="33"/>
      <c r="AB987" s="33"/>
      <c r="AC987" s="33"/>
      <c r="AD987" s="33"/>
      <c r="AE987" s="33"/>
    </row>
    <row r="988">
      <c r="A988" s="33"/>
      <c r="B988" s="27"/>
      <c r="C988" s="27"/>
      <c r="D988" s="28"/>
      <c r="E988" s="27"/>
      <c r="F988" s="28"/>
      <c r="G988" s="27"/>
      <c r="H988" s="28"/>
      <c r="I988" s="27"/>
      <c r="J988" s="28"/>
      <c r="K988" s="27"/>
      <c r="L988" s="580"/>
      <c r="M988" s="33"/>
      <c r="N988" s="33"/>
      <c r="O988" s="33"/>
      <c r="P988" s="33"/>
      <c r="Q988" s="33"/>
      <c r="R988" s="33"/>
      <c r="S988" s="33"/>
      <c r="T988" s="33"/>
      <c r="U988" s="33"/>
      <c r="V988" s="33"/>
      <c r="W988" s="33"/>
      <c r="X988" s="33"/>
      <c r="Y988" s="33"/>
      <c r="Z988" s="33"/>
      <c r="AA988" s="33"/>
      <c r="AB988" s="33"/>
      <c r="AC988" s="33"/>
      <c r="AD988" s="33"/>
      <c r="AE988" s="33"/>
    </row>
    <row r="989">
      <c r="A989" s="33"/>
      <c r="B989" s="27"/>
      <c r="C989" s="27"/>
      <c r="D989" s="28"/>
      <c r="E989" s="27"/>
      <c r="F989" s="28"/>
      <c r="G989" s="27"/>
      <c r="H989" s="28"/>
      <c r="I989" s="27"/>
      <c r="J989" s="28"/>
      <c r="K989" s="27"/>
      <c r="L989" s="580"/>
      <c r="M989" s="33"/>
      <c r="N989" s="33"/>
      <c r="O989" s="33"/>
      <c r="P989" s="33"/>
      <c r="Q989" s="33"/>
      <c r="R989" s="33"/>
      <c r="S989" s="33"/>
      <c r="T989" s="33"/>
      <c r="U989" s="33"/>
      <c r="V989" s="33"/>
      <c r="W989" s="33"/>
      <c r="X989" s="33"/>
      <c r="Y989" s="33"/>
      <c r="Z989" s="33"/>
      <c r="AA989" s="33"/>
      <c r="AB989" s="33"/>
      <c r="AC989" s="33"/>
      <c r="AD989" s="33"/>
      <c r="AE989" s="33"/>
    </row>
    <row r="990">
      <c r="A990" s="33"/>
      <c r="B990" s="27"/>
      <c r="C990" s="27"/>
      <c r="D990" s="28"/>
      <c r="E990" s="27"/>
      <c r="F990" s="28"/>
      <c r="G990" s="27"/>
      <c r="H990" s="28"/>
      <c r="I990" s="27"/>
      <c r="J990" s="28"/>
      <c r="K990" s="27"/>
      <c r="L990" s="580"/>
      <c r="M990" s="33"/>
      <c r="N990" s="33"/>
      <c r="O990" s="33"/>
      <c r="P990" s="33"/>
      <c r="Q990" s="33"/>
      <c r="R990" s="33"/>
      <c r="S990" s="33"/>
      <c r="T990" s="33"/>
      <c r="U990" s="33"/>
      <c r="V990" s="33"/>
      <c r="W990" s="33"/>
      <c r="X990" s="33"/>
      <c r="Y990" s="33"/>
      <c r="Z990" s="33"/>
      <c r="AA990" s="33"/>
      <c r="AB990" s="33"/>
      <c r="AC990" s="33"/>
      <c r="AD990" s="33"/>
      <c r="AE990" s="33"/>
    </row>
    <row r="991">
      <c r="A991" s="33"/>
      <c r="B991" s="27"/>
      <c r="C991" s="27"/>
      <c r="D991" s="28"/>
      <c r="E991" s="27"/>
      <c r="F991" s="28"/>
      <c r="G991" s="27"/>
      <c r="H991" s="28"/>
      <c r="I991" s="27"/>
      <c r="J991" s="28"/>
      <c r="K991" s="27"/>
      <c r="L991" s="580"/>
      <c r="M991" s="33"/>
      <c r="N991" s="33"/>
      <c r="O991" s="33"/>
      <c r="P991" s="33"/>
      <c r="Q991" s="33"/>
      <c r="R991" s="33"/>
      <c r="S991" s="33"/>
      <c r="T991" s="33"/>
      <c r="U991" s="33"/>
      <c r="V991" s="33"/>
      <c r="W991" s="33"/>
      <c r="X991" s="33"/>
      <c r="Y991" s="33"/>
      <c r="Z991" s="33"/>
      <c r="AA991" s="33"/>
      <c r="AB991" s="33"/>
      <c r="AC991" s="33"/>
      <c r="AD991" s="33"/>
      <c r="AE991" s="33"/>
    </row>
    <row r="992">
      <c r="A992" s="33"/>
      <c r="B992" s="27"/>
      <c r="C992" s="27"/>
      <c r="D992" s="28"/>
      <c r="E992" s="27"/>
      <c r="F992" s="28"/>
      <c r="G992" s="27"/>
      <c r="H992" s="28"/>
      <c r="I992" s="27"/>
      <c r="J992" s="28"/>
      <c r="K992" s="27"/>
      <c r="L992" s="580"/>
      <c r="M992" s="33"/>
      <c r="N992" s="33"/>
      <c r="O992" s="33"/>
      <c r="P992" s="33"/>
      <c r="Q992" s="33"/>
      <c r="R992" s="33"/>
      <c r="S992" s="33"/>
      <c r="T992" s="33"/>
      <c r="U992" s="33"/>
      <c r="V992" s="33"/>
      <c r="W992" s="33"/>
      <c r="X992" s="33"/>
      <c r="Y992" s="33"/>
      <c r="Z992" s="33"/>
      <c r="AA992" s="33"/>
      <c r="AB992" s="33"/>
      <c r="AC992" s="33"/>
      <c r="AD992" s="33"/>
      <c r="AE992" s="33"/>
    </row>
    <row r="993">
      <c r="A993" s="33"/>
      <c r="B993" s="27"/>
      <c r="C993" s="27"/>
      <c r="D993" s="28"/>
      <c r="E993" s="27"/>
      <c r="F993" s="28"/>
      <c r="G993" s="27"/>
      <c r="H993" s="28"/>
      <c r="I993" s="27"/>
      <c r="J993" s="28"/>
      <c r="K993" s="27"/>
      <c r="L993" s="580"/>
      <c r="M993" s="33"/>
      <c r="N993" s="33"/>
      <c r="O993" s="33"/>
      <c r="P993" s="33"/>
      <c r="Q993" s="33"/>
      <c r="R993" s="33"/>
      <c r="S993" s="33"/>
      <c r="T993" s="33"/>
      <c r="U993" s="33"/>
      <c r="V993" s="33"/>
      <c r="W993" s="33"/>
      <c r="X993" s="33"/>
      <c r="Y993" s="33"/>
      <c r="Z993" s="33"/>
      <c r="AA993" s="33"/>
      <c r="AB993" s="33"/>
      <c r="AC993" s="33"/>
      <c r="AD993" s="33"/>
      <c r="AE993" s="33"/>
    </row>
    <row r="994">
      <c r="A994" s="33"/>
      <c r="B994" s="27"/>
      <c r="C994" s="27"/>
      <c r="D994" s="28"/>
      <c r="E994" s="27"/>
      <c r="F994" s="28"/>
      <c r="G994" s="27"/>
      <c r="H994" s="28"/>
      <c r="I994" s="27"/>
      <c r="J994" s="28"/>
      <c r="K994" s="27"/>
      <c r="L994" s="580"/>
      <c r="M994" s="33"/>
      <c r="N994" s="33"/>
      <c r="O994" s="33"/>
      <c r="P994" s="33"/>
      <c r="Q994" s="33"/>
      <c r="R994" s="33"/>
      <c r="S994" s="33"/>
      <c r="T994" s="33"/>
      <c r="U994" s="33"/>
      <c r="V994" s="33"/>
      <c r="W994" s="33"/>
      <c r="X994" s="33"/>
      <c r="Y994" s="33"/>
      <c r="Z994" s="33"/>
      <c r="AA994" s="33"/>
      <c r="AB994" s="33"/>
      <c r="AC994" s="33"/>
      <c r="AD994" s="33"/>
      <c r="AE994" s="33"/>
    </row>
    <row r="995">
      <c r="A995" s="33"/>
      <c r="B995" s="27"/>
      <c r="C995" s="27"/>
      <c r="D995" s="28"/>
      <c r="E995" s="27"/>
      <c r="F995" s="28"/>
      <c r="G995" s="27"/>
      <c r="H995" s="28"/>
      <c r="I995" s="27"/>
      <c r="J995" s="28"/>
      <c r="K995" s="27"/>
      <c r="L995" s="580"/>
      <c r="M995" s="33"/>
      <c r="N995" s="33"/>
      <c r="O995" s="33"/>
      <c r="P995" s="33"/>
      <c r="Q995" s="33"/>
      <c r="R995" s="33"/>
      <c r="S995" s="33"/>
      <c r="T995" s="33"/>
      <c r="U995" s="33"/>
      <c r="V995" s="33"/>
      <c r="W995" s="33"/>
      <c r="X995" s="33"/>
      <c r="Y995" s="33"/>
      <c r="Z995" s="33"/>
      <c r="AA995" s="33"/>
      <c r="AB995" s="33"/>
      <c r="AC995" s="33"/>
      <c r="AD995" s="33"/>
      <c r="AE995" s="33"/>
    </row>
    <row r="996">
      <c r="A996" s="33"/>
      <c r="B996" s="27"/>
      <c r="C996" s="27"/>
      <c r="D996" s="28"/>
      <c r="E996" s="27"/>
      <c r="F996" s="28"/>
      <c r="G996" s="27"/>
      <c r="H996" s="28"/>
      <c r="I996" s="27"/>
      <c r="J996" s="28"/>
      <c r="K996" s="27"/>
      <c r="L996" s="580"/>
      <c r="M996" s="33"/>
      <c r="N996" s="33"/>
      <c r="O996" s="33"/>
      <c r="P996" s="33"/>
      <c r="Q996" s="33"/>
      <c r="R996" s="33"/>
      <c r="S996" s="33"/>
      <c r="T996" s="33"/>
      <c r="U996" s="33"/>
      <c r="V996" s="33"/>
      <c r="W996" s="33"/>
      <c r="X996" s="33"/>
      <c r="Y996" s="33"/>
      <c r="Z996" s="33"/>
      <c r="AA996" s="33"/>
      <c r="AB996" s="33"/>
      <c r="AC996" s="33"/>
      <c r="AD996" s="33"/>
      <c r="AE996" s="33"/>
    </row>
    <row r="997">
      <c r="A997" s="33"/>
      <c r="B997" s="27"/>
      <c r="C997" s="27"/>
      <c r="D997" s="28"/>
      <c r="E997" s="27"/>
      <c r="F997" s="28"/>
      <c r="G997" s="27"/>
      <c r="H997" s="28"/>
      <c r="I997" s="27"/>
      <c r="J997" s="28"/>
      <c r="K997" s="27"/>
      <c r="L997" s="580"/>
      <c r="M997" s="33"/>
      <c r="N997" s="33"/>
      <c r="O997" s="33"/>
      <c r="P997" s="33"/>
      <c r="Q997" s="33"/>
      <c r="R997" s="33"/>
      <c r="S997" s="33"/>
      <c r="T997" s="33"/>
      <c r="U997" s="33"/>
      <c r="V997" s="33"/>
      <c r="W997" s="33"/>
      <c r="X997" s="33"/>
      <c r="Y997" s="33"/>
      <c r="Z997" s="33"/>
      <c r="AA997" s="33"/>
      <c r="AB997" s="33"/>
      <c r="AC997" s="33"/>
      <c r="AD997" s="33"/>
      <c r="AE997" s="33"/>
    </row>
    <row r="998">
      <c r="A998" s="33"/>
      <c r="B998" s="27"/>
      <c r="C998" s="27"/>
      <c r="D998" s="28"/>
      <c r="E998" s="27"/>
      <c r="F998" s="28"/>
      <c r="G998" s="27"/>
      <c r="H998" s="28"/>
      <c r="I998" s="27"/>
      <c r="J998" s="28"/>
      <c r="K998" s="27"/>
      <c r="L998" s="580"/>
      <c r="M998" s="33"/>
      <c r="N998" s="33"/>
      <c r="O998" s="33"/>
      <c r="P998" s="33"/>
      <c r="Q998" s="33"/>
      <c r="R998" s="33"/>
      <c r="S998" s="33"/>
      <c r="T998" s="33"/>
      <c r="U998" s="33"/>
      <c r="V998" s="33"/>
      <c r="W998" s="33"/>
      <c r="X998" s="33"/>
      <c r="Y998" s="33"/>
      <c r="Z998" s="33"/>
      <c r="AA998" s="33"/>
      <c r="AB998" s="33"/>
      <c r="AC998" s="33"/>
      <c r="AD998" s="33"/>
      <c r="AE998" s="33"/>
    </row>
    <row r="999">
      <c r="A999" s="33"/>
      <c r="B999" s="27"/>
      <c r="C999" s="27"/>
      <c r="D999" s="28"/>
      <c r="E999" s="27"/>
      <c r="F999" s="28"/>
      <c r="G999" s="27"/>
      <c r="H999" s="28"/>
      <c r="I999" s="27"/>
      <c r="J999" s="28"/>
      <c r="K999" s="27"/>
      <c r="L999" s="580"/>
      <c r="M999" s="33"/>
      <c r="N999" s="33"/>
      <c r="O999" s="33"/>
      <c r="P999" s="33"/>
      <c r="Q999" s="33"/>
      <c r="R999" s="33"/>
      <c r="S999" s="33"/>
      <c r="T999" s="33"/>
      <c r="U999" s="33"/>
      <c r="V999" s="33"/>
      <c r="W999" s="33"/>
      <c r="X999" s="33"/>
      <c r="Y999" s="33"/>
      <c r="Z999" s="33"/>
      <c r="AA999" s="33"/>
      <c r="AB999" s="33"/>
      <c r="AC999" s="33"/>
      <c r="AD999" s="33"/>
      <c r="AE999" s="33"/>
    </row>
    <row r="1000">
      <c r="A1000" s="33"/>
      <c r="B1000" s="27"/>
      <c r="C1000" s="27"/>
      <c r="D1000" s="28"/>
      <c r="E1000" s="27"/>
      <c r="F1000" s="28"/>
      <c r="G1000" s="27"/>
      <c r="H1000" s="28"/>
      <c r="I1000" s="27"/>
      <c r="J1000" s="28"/>
      <c r="K1000" s="27"/>
      <c r="L1000" s="580"/>
      <c r="M1000" s="33"/>
      <c r="N1000" s="33"/>
      <c r="O1000" s="33"/>
      <c r="P1000" s="33"/>
      <c r="Q1000" s="33"/>
      <c r="R1000" s="33"/>
      <c r="S1000" s="33"/>
      <c r="T1000" s="33"/>
      <c r="U1000" s="33"/>
      <c r="V1000" s="33"/>
      <c r="W1000" s="33"/>
      <c r="X1000" s="33"/>
      <c r="Y1000" s="33"/>
      <c r="Z1000" s="33"/>
      <c r="AA1000" s="33"/>
      <c r="AB1000" s="33"/>
      <c r="AC1000" s="33"/>
      <c r="AD1000" s="33"/>
      <c r="AE1000" s="33"/>
    </row>
    <row r="1001">
      <c r="A1001" s="33"/>
      <c r="B1001" s="27"/>
      <c r="C1001" s="27"/>
      <c r="D1001" s="28"/>
      <c r="E1001" s="27"/>
      <c r="F1001" s="28"/>
      <c r="G1001" s="27"/>
      <c r="H1001" s="28"/>
      <c r="I1001" s="27"/>
      <c r="J1001" s="28"/>
      <c r="K1001" s="27"/>
      <c r="L1001" s="580"/>
      <c r="M1001" s="33"/>
      <c r="N1001" s="33"/>
      <c r="O1001" s="33"/>
      <c r="P1001" s="33"/>
      <c r="Q1001" s="33"/>
      <c r="R1001" s="33"/>
      <c r="S1001" s="33"/>
      <c r="T1001" s="33"/>
      <c r="U1001" s="33"/>
      <c r="V1001" s="33"/>
      <c r="W1001" s="33"/>
      <c r="X1001" s="33"/>
      <c r="Y1001" s="33"/>
      <c r="Z1001" s="33"/>
      <c r="AA1001" s="33"/>
      <c r="AB1001" s="33"/>
      <c r="AC1001" s="33"/>
      <c r="AD1001" s="33"/>
      <c r="AE1001" s="33"/>
    </row>
    <row r="1002">
      <c r="A1002" s="33"/>
      <c r="B1002" s="27"/>
      <c r="C1002" s="27"/>
      <c r="D1002" s="28"/>
      <c r="E1002" s="27"/>
      <c r="F1002" s="28"/>
      <c r="G1002" s="27"/>
      <c r="H1002" s="28"/>
      <c r="I1002" s="27"/>
      <c r="J1002" s="28"/>
      <c r="K1002" s="27"/>
      <c r="L1002" s="580"/>
      <c r="M1002" s="33"/>
      <c r="N1002" s="33"/>
      <c r="O1002" s="33"/>
      <c r="P1002" s="33"/>
      <c r="Q1002" s="33"/>
      <c r="R1002" s="33"/>
      <c r="S1002" s="33"/>
      <c r="T1002" s="33"/>
      <c r="U1002" s="33"/>
      <c r="V1002" s="33"/>
      <c r="W1002" s="33"/>
      <c r="X1002" s="33"/>
      <c r="Y1002" s="33"/>
      <c r="Z1002" s="33"/>
      <c r="AA1002" s="33"/>
      <c r="AB1002" s="33"/>
      <c r="AC1002" s="33"/>
      <c r="AD1002" s="33"/>
      <c r="AE1002" s="33"/>
    </row>
    <row r="1003">
      <c r="A1003" s="33"/>
      <c r="B1003" s="27"/>
      <c r="C1003" s="27"/>
      <c r="D1003" s="28"/>
      <c r="E1003" s="27"/>
      <c r="F1003" s="28"/>
      <c r="G1003" s="27"/>
      <c r="H1003" s="28"/>
      <c r="I1003" s="27"/>
      <c r="J1003" s="28"/>
      <c r="K1003" s="27"/>
      <c r="L1003" s="580"/>
      <c r="M1003" s="33"/>
      <c r="N1003" s="33"/>
      <c r="O1003" s="33"/>
      <c r="P1003" s="33"/>
      <c r="Q1003" s="33"/>
      <c r="R1003" s="33"/>
      <c r="S1003" s="33"/>
      <c r="T1003" s="33"/>
      <c r="U1003" s="33"/>
      <c r="V1003" s="33"/>
      <c r="W1003" s="33"/>
      <c r="X1003" s="33"/>
      <c r="Y1003" s="33"/>
      <c r="Z1003" s="33"/>
      <c r="AA1003" s="33"/>
      <c r="AB1003" s="33"/>
      <c r="AC1003" s="33"/>
      <c r="AD1003" s="33"/>
      <c r="AE1003" s="3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 customWidth="1" min="2" max="10" width="14.5"/>
  </cols>
  <sheetData>
    <row r="1">
      <c r="A1" s="506" t="s">
        <v>927</v>
      </c>
      <c r="B1" s="354"/>
      <c r="C1" s="506"/>
      <c r="D1" s="354"/>
      <c r="E1" s="354"/>
      <c r="F1" s="354"/>
      <c r="G1" s="354"/>
      <c r="H1" s="354"/>
      <c r="I1" s="354"/>
      <c r="J1" s="354"/>
      <c r="K1" s="354"/>
      <c r="L1" s="354"/>
      <c r="M1" s="354"/>
      <c r="N1" s="354"/>
      <c r="O1" s="354"/>
      <c r="P1" s="354"/>
      <c r="Q1" s="354"/>
      <c r="R1" s="354"/>
      <c r="S1" s="354"/>
      <c r="T1" s="354"/>
      <c r="U1" s="354"/>
      <c r="V1" s="354"/>
      <c r="W1" s="354"/>
      <c r="X1" s="354"/>
      <c r="Y1" s="354"/>
      <c r="Z1" s="354"/>
      <c r="AA1" s="354"/>
    </row>
    <row r="2">
      <c r="A2" s="354"/>
      <c r="B2" s="354"/>
      <c r="C2" s="354"/>
      <c r="D2" s="354"/>
      <c r="E2" s="354"/>
      <c r="F2" s="354"/>
      <c r="G2" s="354"/>
      <c r="H2" s="354"/>
      <c r="I2" s="354"/>
      <c r="J2" s="354"/>
      <c r="K2" s="354"/>
      <c r="L2" s="354"/>
      <c r="M2" s="354"/>
      <c r="N2" s="354"/>
      <c r="O2" s="354"/>
      <c r="P2" s="354"/>
      <c r="Q2" s="354"/>
      <c r="R2" s="354"/>
      <c r="S2" s="354"/>
      <c r="T2" s="354"/>
      <c r="U2" s="354"/>
      <c r="V2" s="354"/>
      <c r="W2" s="354"/>
      <c r="X2" s="354"/>
      <c r="Y2" s="354"/>
      <c r="Z2" s="354"/>
      <c r="AA2" s="354"/>
    </row>
    <row r="3">
      <c r="A3" s="617" t="s">
        <v>444</v>
      </c>
      <c r="B3" s="618" t="s">
        <v>453</v>
      </c>
      <c r="C3" s="619" t="s">
        <v>928</v>
      </c>
      <c r="D3" s="620"/>
      <c r="E3" s="619" t="s">
        <v>830</v>
      </c>
      <c r="F3" s="619"/>
      <c r="G3" s="619"/>
      <c r="H3" s="619" t="s">
        <v>929</v>
      </c>
      <c r="I3" s="620"/>
      <c r="J3" s="619"/>
      <c r="K3" s="619" t="s">
        <v>840</v>
      </c>
      <c r="L3" s="618" t="s">
        <v>841</v>
      </c>
      <c r="M3" s="618" t="s">
        <v>842</v>
      </c>
      <c r="N3" s="621"/>
      <c r="O3" s="622" t="s">
        <v>54</v>
      </c>
      <c r="P3" s="622" t="s">
        <v>930</v>
      </c>
      <c r="Q3" s="621"/>
      <c r="R3" s="621"/>
      <c r="S3" s="621"/>
      <c r="T3" s="621"/>
      <c r="U3" s="621"/>
      <c r="V3" s="621"/>
      <c r="W3" s="621"/>
      <c r="X3" s="621"/>
      <c r="Y3" s="621"/>
      <c r="Z3" s="621"/>
      <c r="AA3" s="621"/>
    </row>
    <row r="4">
      <c r="A4" s="506" t="s">
        <v>710</v>
      </c>
      <c r="B4" s="349"/>
      <c r="C4" s="457" t="s">
        <v>257</v>
      </c>
      <c r="D4" s="349" t="s">
        <v>420</v>
      </c>
      <c r="E4" s="457" t="s">
        <v>257</v>
      </c>
      <c r="F4" s="349"/>
      <c r="G4" s="349" t="s">
        <v>420</v>
      </c>
      <c r="H4" s="457" t="s">
        <v>257</v>
      </c>
      <c r="I4" s="349" t="s">
        <v>420</v>
      </c>
      <c r="J4" s="457"/>
      <c r="K4" s="457"/>
      <c r="L4" s="349"/>
      <c r="M4" s="349"/>
      <c r="N4" s="354"/>
      <c r="O4" s="354"/>
      <c r="P4" s="354"/>
      <c r="Q4" s="354"/>
      <c r="R4" s="354"/>
      <c r="S4" s="354"/>
      <c r="T4" s="354"/>
      <c r="U4" s="354"/>
      <c r="V4" s="354"/>
      <c r="W4" s="354"/>
      <c r="X4" s="354"/>
      <c r="Y4" s="354"/>
      <c r="Z4" s="354"/>
      <c r="AA4" s="354"/>
    </row>
    <row r="5">
      <c r="A5" s="478" t="s">
        <v>228</v>
      </c>
      <c r="B5" s="478">
        <v>25.0</v>
      </c>
      <c r="C5" s="623">
        <f t="shared" ref="C5:C8" si="1">D5/3700</f>
        <v>9121.621622</v>
      </c>
      <c r="D5" s="484">
        <f t="shared" ref="D5:D8" si="2">B5*1350000</f>
        <v>33750000</v>
      </c>
      <c r="E5" s="623">
        <f t="shared" ref="E5:E8" si="3">G5/3700</f>
        <v>1689.189189</v>
      </c>
      <c r="F5" s="354"/>
      <c r="G5" s="354">
        <f t="shared" ref="G5:G8" si="4">B5*250000</f>
        <v>6250000</v>
      </c>
      <c r="H5" s="623">
        <f t="shared" ref="H5:H8" si="5">I5/3700</f>
        <v>10810.81081</v>
      </c>
      <c r="I5" s="484">
        <f t="shared" ref="I5:I8" si="6">D5+G5</f>
        <v>40000000</v>
      </c>
      <c r="J5" s="624"/>
      <c r="K5" s="623">
        <f t="shared" ref="K5:K8" si="7">C5/B5</f>
        <v>364.8648649</v>
      </c>
      <c r="L5" s="623">
        <f t="shared" ref="L5:L8" si="8">H5/B5</f>
        <v>432.4324324</v>
      </c>
      <c r="M5" s="625">
        <f t="shared" ref="M5:M8" si="9">B5*25</f>
        <v>625</v>
      </c>
      <c r="N5" s="484">
        <f t="shared" ref="N5:N8" si="10">K5*3700</f>
        <v>1350000</v>
      </c>
      <c r="O5" s="478">
        <v>1.0</v>
      </c>
      <c r="P5" s="478">
        <v>5.0</v>
      </c>
      <c r="Q5" s="354"/>
      <c r="R5" s="354"/>
      <c r="S5" s="354"/>
      <c r="T5" s="354"/>
      <c r="U5" s="354"/>
      <c r="V5" s="354"/>
      <c r="W5" s="354"/>
      <c r="X5" s="354"/>
      <c r="Y5" s="354"/>
      <c r="Z5" s="354"/>
      <c r="AA5" s="354"/>
    </row>
    <row r="6">
      <c r="A6" s="478" t="s">
        <v>711</v>
      </c>
      <c r="B6" s="478">
        <v>37.0</v>
      </c>
      <c r="C6" s="623">
        <f t="shared" si="1"/>
        <v>13500</v>
      </c>
      <c r="D6" s="484">
        <f t="shared" si="2"/>
        <v>49950000</v>
      </c>
      <c r="E6" s="623">
        <f t="shared" si="3"/>
        <v>2500</v>
      </c>
      <c r="F6" s="354"/>
      <c r="G6" s="354">
        <f t="shared" si="4"/>
        <v>9250000</v>
      </c>
      <c r="H6" s="623">
        <f t="shared" si="5"/>
        <v>16000</v>
      </c>
      <c r="I6" s="484">
        <f t="shared" si="6"/>
        <v>59200000</v>
      </c>
      <c r="J6" s="624"/>
      <c r="K6" s="623">
        <f t="shared" si="7"/>
        <v>364.8648649</v>
      </c>
      <c r="L6" s="623">
        <f t="shared" si="8"/>
        <v>432.4324324</v>
      </c>
      <c r="M6" s="625">
        <f t="shared" si="9"/>
        <v>925</v>
      </c>
      <c r="N6" s="484">
        <f t="shared" si="10"/>
        <v>1350000</v>
      </c>
      <c r="O6" s="478">
        <v>1.0</v>
      </c>
      <c r="P6" s="478">
        <v>4.0</v>
      </c>
      <c r="Q6" s="354"/>
      <c r="R6" s="354"/>
      <c r="S6" s="354"/>
      <c r="T6" s="354"/>
      <c r="U6" s="354"/>
      <c r="V6" s="354"/>
      <c r="W6" s="354"/>
      <c r="X6" s="354"/>
      <c r="Y6" s="354"/>
      <c r="Z6" s="354"/>
      <c r="AA6" s="354"/>
    </row>
    <row r="7">
      <c r="A7" s="478" t="s">
        <v>712</v>
      </c>
      <c r="B7" s="478">
        <v>43.0</v>
      </c>
      <c r="C7" s="623">
        <f t="shared" si="1"/>
        <v>15689.18919</v>
      </c>
      <c r="D7" s="484">
        <f t="shared" si="2"/>
        <v>58050000</v>
      </c>
      <c r="E7" s="623">
        <f t="shared" si="3"/>
        <v>2905.405405</v>
      </c>
      <c r="F7" s="354"/>
      <c r="G7" s="354">
        <f t="shared" si="4"/>
        <v>10750000</v>
      </c>
      <c r="H7" s="623">
        <f t="shared" si="5"/>
        <v>18594.59459</v>
      </c>
      <c r="I7" s="484">
        <f t="shared" si="6"/>
        <v>68800000</v>
      </c>
      <c r="J7" s="624"/>
      <c r="K7" s="623">
        <f t="shared" si="7"/>
        <v>364.8648649</v>
      </c>
      <c r="L7" s="623">
        <f t="shared" si="8"/>
        <v>432.4324324</v>
      </c>
      <c r="M7" s="625">
        <f t="shared" si="9"/>
        <v>1075</v>
      </c>
      <c r="N7" s="484">
        <f t="shared" si="10"/>
        <v>1350000</v>
      </c>
      <c r="O7" s="478">
        <v>1.0</v>
      </c>
      <c r="P7" s="478">
        <v>5.0</v>
      </c>
      <c r="Q7" s="354"/>
      <c r="R7" s="354"/>
      <c r="S7" s="354"/>
      <c r="T7" s="354"/>
      <c r="U7" s="354"/>
      <c r="V7" s="354"/>
      <c r="W7" s="354"/>
      <c r="X7" s="354"/>
      <c r="Y7" s="354"/>
      <c r="Z7" s="354"/>
      <c r="AA7" s="354"/>
    </row>
    <row r="8">
      <c r="A8" s="478" t="s">
        <v>713</v>
      </c>
      <c r="B8" s="478">
        <v>46.0</v>
      </c>
      <c r="C8" s="623">
        <f t="shared" si="1"/>
        <v>16783.78378</v>
      </c>
      <c r="D8" s="484">
        <f t="shared" si="2"/>
        <v>62100000</v>
      </c>
      <c r="E8" s="623">
        <f t="shared" si="3"/>
        <v>3108.108108</v>
      </c>
      <c r="F8" s="354"/>
      <c r="G8" s="354">
        <f t="shared" si="4"/>
        <v>11500000</v>
      </c>
      <c r="H8" s="623">
        <f t="shared" si="5"/>
        <v>19891.89189</v>
      </c>
      <c r="I8" s="484">
        <f t="shared" si="6"/>
        <v>73600000</v>
      </c>
      <c r="J8" s="624"/>
      <c r="K8" s="623">
        <f t="shared" si="7"/>
        <v>364.8648649</v>
      </c>
      <c r="L8" s="623">
        <f t="shared" si="8"/>
        <v>432.4324324</v>
      </c>
      <c r="M8" s="625">
        <f t="shared" si="9"/>
        <v>1150</v>
      </c>
      <c r="N8" s="484">
        <f t="shared" si="10"/>
        <v>1350000</v>
      </c>
      <c r="O8" s="478">
        <v>1.0</v>
      </c>
      <c r="P8" s="478">
        <v>4.0</v>
      </c>
      <c r="Q8" s="354"/>
      <c r="R8" s="354"/>
      <c r="S8" s="354"/>
      <c r="T8" s="354"/>
      <c r="U8" s="354"/>
      <c r="V8" s="354"/>
      <c r="W8" s="354"/>
      <c r="X8" s="354"/>
      <c r="Y8" s="354"/>
      <c r="Z8" s="354"/>
      <c r="AA8" s="354"/>
    </row>
    <row r="9">
      <c r="A9" s="478" t="s">
        <v>714</v>
      </c>
      <c r="B9" s="626">
        <v>46.0</v>
      </c>
      <c r="C9" s="623"/>
      <c r="D9" s="484"/>
      <c r="E9" s="623"/>
      <c r="F9" s="354"/>
      <c r="G9" s="354"/>
      <c r="H9" s="623"/>
      <c r="I9" s="484"/>
      <c r="J9" s="624"/>
      <c r="K9" s="354"/>
      <c r="L9" s="354"/>
      <c r="M9" s="625"/>
      <c r="N9" s="484"/>
      <c r="O9" s="478">
        <v>1.0</v>
      </c>
      <c r="P9" s="478">
        <v>6.0</v>
      </c>
      <c r="Q9" s="354"/>
      <c r="R9" s="354"/>
      <c r="S9" s="354"/>
      <c r="T9" s="354"/>
      <c r="U9" s="354"/>
      <c r="V9" s="354"/>
      <c r="W9" s="354"/>
      <c r="X9" s="354"/>
      <c r="Y9" s="354"/>
      <c r="Z9" s="354"/>
      <c r="AA9" s="354"/>
    </row>
    <row r="10">
      <c r="A10" s="478" t="s">
        <v>715</v>
      </c>
      <c r="B10" s="626">
        <v>61.0</v>
      </c>
      <c r="C10" s="623"/>
      <c r="D10" s="484"/>
      <c r="E10" s="623"/>
      <c r="F10" s="354"/>
      <c r="G10" s="354"/>
      <c r="H10" s="623"/>
      <c r="I10" s="484"/>
      <c r="J10" s="624"/>
      <c r="K10" s="354"/>
      <c r="L10" s="354"/>
      <c r="M10" s="625"/>
      <c r="N10" s="484"/>
      <c r="O10" s="478">
        <v>2.0</v>
      </c>
      <c r="P10" s="478">
        <v>6.0</v>
      </c>
      <c r="Q10" s="354"/>
      <c r="R10" s="354"/>
      <c r="S10" s="354"/>
      <c r="T10" s="354"/>
      <c r="U10" s="354"/>
      <c r="V10" s="354"/>
      <c r="W10" s="354"/>
      <c r="X10" s="354"/>
      <c r="Y10" s="354"/>
      <c r="Z10" s="354"/>
      <c r="AA10" s="354"/>
    </row>
    <row r="11">
      <c r="A11" s="478" t="s">
        <v>716</v>
      </c>
      <c r="B11" s="626">
        <v>69.0</v>
      </c>
      <c r="C11" s="623"/>
      <c r="D11" s="484"/>
      <c r="E11" s="623"/>
      <c r="F11" s="354"/>
      <c r="G11" s="354"/>
      <c r="H11" s="623"/>
      <c r="I11" s="484"/>
      <c r="J11" s="624"/>
      <c r="K11" s="354"/>
      <c r="L11" s="354"/>
      <c r="M11" s="625"/>
      <c r="N11" s="484"/>
      <c r="O11" s="478">
        <v>2.0</v>
      </c>
      <c r="P11" s="478">
        <v>6.0</v>
      </c>
      <c r="Q11" s="354"/>
      <c r="R11" s="354"/>
      <c r="S11" s="354"/>
      <c r="T11" s="354"/>
      <c r="U11" s="354"/>
      <c r="V11" s="354"/>
      <c r="W11" s="354"/>
      <c r="X11" s="354"/>
      <c r="Y11" s="354"/>
      <c r="Z11" s="354"/>
      <c r="AA11" s="354"/>
    </row>
    <row r="12">
      <c r="A12" s="478" t="s">
        <v>717</v>
      </c>
      <c r="B12" s="626">
        <v>76.0</v>
      </c>
      <c r="C12" s="623"/>
      <c r="D12" s="484"/>
      <c r="E12" s="623"/>
      <c r="F12" s="354"/>
      <c r="G12" s="354"/>
      <c r="H12" s="623"/>
      <c r="I12" s="484"/>
      <c r="J12" s="624"/>
      <c r="K12" s="354"/>
      <c r="L12" s="354"/>
      <c r="M12" s="625"/>
      <c r="N12" s="484"/>
      <c r="O12" s="478">
        <v>2.0</v>
      </c>
      <c r="P12" s="478">
        <v>6.0</v>
      </c>
      <c r="Q12" s="354"/>
      <c r="R12" s="354"/>
      <c r="S12" s="354"/>
      <c r="T12" s="354"/>
      <c r="U12" s="354"/>
      <c r="V12" s="354"/>
      <c r="W12" s="354"/>
      <c r="X12" s="354"/>
      <c r="Y12" s="354"/>
      <c r="Z12" s="354"/>
      <c r="AA12" s="354"/>
    </row>
    <row r="13">
      <c r="A13" s="478" t="s">
        <v>718</v>
      </c>
      <c r="B13" s="626">
        <v>76.0</v>
      </c>
      <c r="C13" s="623"/>
      <c r="D13" s="484"/>
      <c r="E13" s="623"/>
      <c r="F13" s="354"/>
      <c r="G13" s="354"/>
      <c r="H13" s="623"/>
      <c r="I13" s="484"/>
      <c r="J13" s="624"/>
      <c r="K13" s="354"/>
      <c r="L13" s="354"/>
      <c r="M13" s="625"/>
      <c r="N13" s="484"/>
      <c r="O13" s="478">
        <v>2.0</v>
      </c>
      <c r="P13" s="478">
        <v>6.0</v>
      </c>
      <c r="Q13" s="354"/>
      <c r="R13" s="354"/>
      <c r="S13" s="354"/>
      <c r="T13" s="354"/>
      <c r="U13" s="354"/>
      <c r="V13" s="354"/>
      <c r="W13" s="354"/>
      <c r="X13" s="354"/>
      <c r="Y13" s="354"/>
      <c r="Z13" s="354"/>
      <c r="AA13" s="354"/>
    </row>
    <row r="14">
      <c r="A14" s="478" t="s">
        <v>719</v>
      </c>
      <c r="B14" s="478">
        <v>87.0</v>
      </c>
      <c r="C14" s="623">
        <f t="shared" ref="C14:C19" si="11">D14/3700</f>
        <v>31743.24324</v>
      </c>
      <c r="D14" s="484">
        <f t="shared" ref="D14:D17" si="12">B14*1350000</f>
        <v>117450000</v>
      </c>
      <c r="E14" s="623">
        <f t="shared" ref="E14:E19" si="13">G14/3700</f>
        <v>5878.378378</v>
      </c>
      <c r="F14" s="354"/>
      <c r="G14" s="354">
        <f t="shared" ref="G14:G19" si="14">B14*250000</f>
        <v>21750000</v>
      </c>
      <c r="H14" s="623">
        <f t="shared" ref="H14:H19" si="15">I14/3700</f>
        <v>37621.62162</v>
      </c>
      <c r="I14" s="484">
        <f t="shared" ref="I14:I19" si="16">D14+G14</f>
        <v>139200000</v>
      </c>
      <c r="J14" s="624"/>
      <c r="K14" s="623">
        <f t="shared" ref="K14:K19" si="17">C14/B14</f>
        <v>364.8648649</v>
      </c>
      <c r="L14" s="623">
        <f t="shared" ref="L14:L19" si="18">H14/B14</f>
        <v>432.4324324</v>
      </c>
      <c r="M14" s="625">
        <f t="shared" ref="M14:M19" si="19">B14*25</f>
        <v>2175</v>
      </c>
      <c r="N14" s="484">
        <f t="shared" ref="N14:N19" si="20">K14*3700</f>
        <v>1350000</v>
      </c>
      <c r="O14" s="478">
        <v>2.0</v>
      </c>
      <c r="P14" s="478">
        <v>7.0</v>
      </c>
      <c r="Q14" s="354"/>
      <c r="R14" s="354"/>
      <c r="S14" s="354"/>
      <c r="T14" s="354"/>
      <c r="U14" s="354"/>
      <c r="V14" s="354"/>
      <c r="W14" s="354"/>
      <c r="X14" s="354"/>
      <c r="Y14" s="354"/>
      <c r="Z14" s="354"/>
      <c r="AA14" s="354"/>
    </row>
    <row r="15">
      <c r="A15" s="478" t="s">
        <v>720</v>
      </c>
      <c r="B15" s="478">
        <v>96.0</v>
      </c>
      <c r="C15" s="623">
        <f t="shared" si="11"/>
        <v>35027.02703</v>
      </c>
      <c r="D15" s="484">
        <f t="shared" si="12"/>
        <v>129600000</v>
      </c>
      <c r="E15" s="623">
        <f t="shared" si="13"/>
        <v>6486.486486</v>
      </c>
      <c r="F15" s="354"/>
      <c r="G15" s="354">
        <f t="shared" si="14"/>
        <v>24000000</v>
      </c>
      <c r="H15" s="623">
        <f t="shared" si="15"/>
        <v>41513.51351</v>
      </c>
      <c r="I15" s="484">
        <f t="shared" si="16"/>
        <v>153600000</v>
      </c>
      <c r="J15" s="624"/>
      <c r="K15" s="623">
        <f t="shared" si="17"/>
        <v>364.8648649</v>
      </c>
      <c r="L15" s="623">
        <f t="shared" si="18"/>
        <v>432.4324324</v>
      </c>
      <c r="M15" s="625">
        <f t="shared" si="19"/>
        <v>2400</v>
      </c>
      <c r="N15" s="484">
        <f t="shared" si="20"/>
        <v>1350000</v>
      </c>
      <c r="O15" s="478">
        <v>3.0</v>
      </c>
      <c r="P15" s="478">
        <v>7.0</v>
      </c>
      <c r="Q15" s="354"/>
      <c r="R15" s="354"/>
      <c r="S15" s="354"/>
      <c r="T15" s="354"/>
      <c r="U15" s="354"/>
      <c r="V15" s="354"/>
      <c r="W15" s="354"/>
      <c r="X15" s="354"/>
      <c r="Y15" s="354"/>
      <c r="Z15" s="354"/>
      <c r="AA15" s="354"/>
    </row>
    <row r="16">
      <c r="A16" s="478" t="s">
        <v>721</v>
      </c>
      <c r="B16" s="478">
        <v>105.0</v>
      </c>
      <c r="C16" s="623">
        <f t="shared" si="11"/>
        <v>38310.81081</v>
      </c>
      <c r="D16" s="484">
        <f t="shared" si="12"/>
        <v>141750000</v>
      </c>
      <c r="E16" s="623">
        <f t="shared" si="13"/>
        <v>7094.594595</v>
      </c>
      <c r="F16" s="354"/>
      <c r="G16" s="354">
        <f t="shared" si="14"/>
        <v>26250000</v>
      </c>
      <c r="H16" s="623">
        <f t="shared" si="15"/>
        <v>45405.40541</v>
      </c>
      <c r="I16" s="484">
        <f t="shared" si="16"/>
        <v>168000000</v>
      </c>
      <c r="J16" s="624"/>
      <c r="K16" s="623">
        <f t="shared" si="17"/>
        <v>364.8648649</v>
      </c>
      <c r="L16" s="623">
        <f t="shared" si="18"/>
        <v>432.4324324</v>
      </c>
      <c r="M16" s="625">
        <f t="shared" si="19"/>
        <v>2625</v>
      </c>
      <c r="N16" s="484">
        <f t="shared" si="20"/>
        <v>1350000</v>
      </c>
      <c r="O16" s="478">
        <v>3.0</v>
      </c>
      <c r="P16" s="478">
        <v>7.0</v>
      </c>
      <c r="Q16" s="354"/>
      <c r="R16" s="354"/>
      <c r="S16" s="354"/>
      <c r="T16" s="354"/>
      <c r="U16" s="354"/>
      <c r="V16" s="354"/>
      <c r="W16" s="354"/>
      <c r="X16" s="354"/>
      <c r="Y16" s="354"/>
      <c r="Z16" s="354"/>
      <c r="AA16" s="354"/>
    </row>
    <row r="17">
      <c r="A17" s="478" t="s">
        <v>722</v>
      </c>
      <c r="B17" s="478">
        <v>109.0</v>
      </c>
      <c r="C17" s="623">
        <f t="shared" si="11"/>
        <v>39770.27027</v>
      </c>
      <c r="D17" s="484">
        <f t="shared" si="12"/>
        <v>147150000</v>
      </c>
      <c r="E17" s="623">
        <f t="shared" si="13"/>
        <v>7364.864865</v>
      </c>
      <c r="F17" s="354"/>
      <c r="G17" s="354">
        <f t="shared" si="14"/>
        <v>27250000</v>
      </c>
      <c r="H17" s="623">
        <f t="shared" si="15"/>
        <v>47135.13514</v>
      </c>
      <c r="I17" s="484">
        <f t="shared" si="16"/>
        <v>174400000</v>
      </c>
      <c r="J17" s="354"/>
      <c r="K17" s="623">
        <f t="shared" si="17"/>
        <v>364.8648649</v>
      </c>
      <c r="L17" s="623">
        <f t="shared" si="18"/>
        <v>432.4324324</v>
      </c>
      <c r="M17" s="625">
        <f t="shared" si="19"/>
        <v>2725</v>
      </c>
      <c r="N17" s="484">
        <f t="shared" si="20"/>
        <v>1350000</v>
      </c>
      <c r="O17" s="478">
        <v>2.0</v>
      </c>
      <c r="P17" s="478">
        <v>8.0</v>
      </c>
      <c r="Q17" s="354"/>
      <c r="R17" s="354"/>
      <c r="S17" s="354"/>
      <c r="T17" s="354"/>
      <c r="U17" s="354"/>
      <c r="V17" s="354"/>
      <c r="W17" s="354"/>
      <c r="X17" s="354"/>
      <c r="Y17" s="354"/>
      <c r="Z17" s="354"/>
      <c r="AA17" s="354"/>
    </row>
    <row r="18">
      <c r="A18" s="478" t="s">
        <v>723</v>
      </c>
      <c r="B18" s="478">
        <v>64.0</v>
      </c>
      <c r="C18" s="623">
        <f t="shared" si="11"/>
        <v>24562.16216</v>
      </c>
      <c r="D18" s="484">
        <f t="shared" ref="D18:D19" si="21">B18*1420000</f>
        <v>90880000</v>
      </c>
      <c r="E18" s="623">
        <f t="shared" si="13"/>
        <v>4324.324324</v>
      </c>
      <c r="F18" s="354"/>
      <c r="G18" s="354">
        <f t="shared" si="14"/>
        <v>16000000</v>
      </c>
      <c r="H18" s="623">
        <f t="shared" si="15"/>
        <v>28886.48649</v>
      </c>
      <c r="I18" s="484">
        <f t="shared" si="16"/>
        <v>106880000</v>
      </c>
      <c r="J18" s="624"/>
      <c r="K18" s="623">
        <f t="shared" si="17"/>
        <v>383.7837838</v>
      </c>
      <c r="L18" s="623">
        <f t="shared" si="18"/>
        <v>451.3513514</v>
      </c>
      <c r="M18" s="625">
        <f t="shared" si="19"/>
        <v>1600</v>
      </c>
      <c r="N18" s="484">
        <f t="shared" si="20"/>
        <v>1420000</v>
      </c>
      <c r="O18" s="478">
        <v>1.0</v>
      </c>
      <c r="P18" s="478">
        <v>7.0</v>
      </c>
      <c r="Q18" s="354"/>
      <c r="R18" s="354"/>
      <c r="S18" s="354"/>
      <c r="T18" s="354"/>
      <c r="U18" s="354"/>
      <c r="V18" s="354"/>
      <c r="W18" s="354"/>
      <c r="X18" s="354"/>
      <c r="Y18" s="354"/>
      <c r="Z18" s="354"/>
      <c r="AA18" s="354"/>
    </row>
    <row r="19">
      <c r="A19" s="478" t="s">
        <v>724</v>
      </c>
      <c r="B19" s="478">
        <v>106.0</v>
      </c>
      <c r="C19" s="623">
        <f t="shared" si="11"/>
        <v>40681.08108</v>
      </c>
      <c r="D19" s="484">
        <f t="shared" si="21"/>
        <v>150520000</v>
      </c>
      <c r="E19" s="623">
        <f t="shared" si="13"/>
        <v>7162.162162</v>
      </c>
      <c r="F19" s="354"/>
      <c r="G19" s="354">
        <f t="shared" si="14"/>
        <v>26500000</v>
      </c>
      <c r="H19" s="623">
        <f t="shared" si="15"/>
        <v>47843.24324</v>
      </c>
      <c r="I19" s="484">
        <f t="shared" si="16"/>
        <v>177020000</v>
      </c>
      <c r="J19" s="624"/>
      <c r="K19" s="623">
        <f t="shared" si="17"/>
        <v>383.7837838</v>
      </c>
      <c r="L19" s="623">
        <f t="shared" si="18"/>
        <v>451.3513514</v>
      </c>
      <c r="M19" s="625">
        <f t="shared" si="19"/>
        <v>2650</v>
      </c>
      <c r="N19" s="484">
        <f t="shared" si="20"/>
        <v>1420000</v>
      </c>
      <c r="O19" s="478">
        <v>2.0</v>
      </c>
      <c r="P19" s="478">
        <v>7.0</v>
      </c>
      <c r="Q19" s="354"/>
      <c r="R19" s="354"/>
      <c r="S19" s="354"/>
      <c r="T19" s="354"/>
      <c r="U19" s="354"/>
      <c r="V19" s="354"/>
      <c r="W19" s="354"/>
      <c r="X19" s="354"/>
      <c r="Y19" s="354"/>
      <c r="Z19" s="354"/>
      <c r="AA19" s="354"/>
    </row>
    <row r="20">
      <c r="A20" s="354"/>
      <c r="B20" s="354"/>
      <c r="C20" s="354"/>
      <c r="D20" s="354"/>
      <c r="E20" s="354"/>
      <c r="F20" s="354"/>
      <c r="G20" s="354"/>
      <c r="H20" s="354"/>
      <c r="I20" s="354"/>
      <c r="J20" s="354"/>
      <c r="K20" s="354"/>
      <c r="L20" s="354"/>
      <c r="M20" s="354"/>
      <c r="N20" s="354"/>
      <c r="O20" s="354"/>
      <c r="P20" s="354"/>
      <c r="Q20" s="354"/>
      <c r="R20" s="354"/>
      <c r="S20" s="354"/>
      <c r="T20" s="354"/>
      <c r="U20" s="354"/>
      <c r="V20" s="354"/>
      <c r="W20" s="354"/>
      <c r="X20" s="354"/>
      <c r="Y20" s="354"/>
      <c r="Z20" s="354"/>
      <c r="AA20" s="354"/>
    </row>
    <row r="21">
      <c r="A21" s="478"/>
      <c r="B21" s="354"/>
      <c r="C21" s="354"/>
      <c r="D21" s="354"/>
      <c r="E21" s="354"/>
      <c r="F21" s="354"/>
      <c r="G21" s="354"/>
      <c r="H21" s="354"/>
      <c r="I21" s="354"/>
      <c r="J21" s="354"/>
      <c r="K21" s="354"/>
      <c r="L21" s="354"/>
      <c r="M21" s="354"/>
      <c r="N21" s="354"/>
      <c r="O21" s="354"/>
      <c r="P21" s="354"/>
      <c r="Q21" s="354"/>
      <c r="R21" s="354"/>
      <c r="S21" s="354"/>
      <c r="T21" s="354"/>
      <c r="U21" s="354"/>
      <c r="V21" s="354"/>
      <c r="W21" s="354"/>
      <c r="X21" s="354"/>
      <c r="Y21" s="354"/>
      <c r="Z21" s="354"/>
      <c r="AA21" s="354"/>
    </row>
    <row r="22">
      <c r="A22" s="478" t="s">
        <v>931</v>
      </c>
      <c r="B22" s="354"/>
      <c r="C22" s="354"/>
      <c r="D22" s="354"/>
      <c r="E22" s="354"/>
      <c r="F22" s="354"/>
      <c r="G22" s="354"/>
      <c r="H22" s="354"/>
      <c r="I22" s="354"/>
      <c r="J22" s="354"/>
      <c r="K22" s="354"/>
      <c r="L22" s="354"/>
      <c r="M22" s="354"/>
      <c r="N22" s="354"/>
      <c r="O22" s="354"/>
      <c r="P22" s="354"/>
      <c r="Q22" s="354"/>
      <c r="R22" s="354"/>
      <c r="S22" s="354"/>
      <c r="T22" s="354"/>
      <c r="U22" s="354"/>
      <c r="V22" s="354"/>
      <c r="W22" s="354"/>
      <c r="X22" s="354"/>
      <c r="Y22" s="354"/>
      <c r="Z22" s="354"/>
      <c r="AA22" s="354"/>
    </row>
    <row r="23">
      <c r="A23" s="506" t="s">
        <v>444</v>
      </c>
      <c r="B23" s="354"/>
      <c r="C23" s="506" t="s">
        <v>420</v>
      </c>
      <c r="D23" s="506"/>
      <c r="E23" s="627"/>
      <c r="F23" s="627"/>
      <c r="G23" s="627"/>
      <c r="H23" s="627"/>
      <c r="I23" s="627"/>
      <c r="J23" s="627"/>
      <c r="K23" s="627"/>
      <c r="L23" s="627"/>
      <c r="M23" s="478" t="s">
        <v>932</v>
      </c>
      <c r="N23" s="354"/>
      <c r="O23" s="354"/>
      <c r="P23" s="354"/>
      <c r="Q23" s="354"/>
      <c r="R23" s="354"/>
      <c r="S23" s="354"/>
      <c r="T23" s="354"/>
      <c r="U23" s="354"/>
      <c r="V23" s="354"/>
      <c r="W23" s="354"/>
      <c r="X23" s="627"/>
      <c r="Y23" s="627"/>
      <c r="Z23" s="627"/>
      <c r="AA23" s="627"/>
    </row>
    <row r="24">
      <c r="A24" s="506" t="s">
        <v>710</v>
      </c>
      <c r="B24" s="506" t="s">
        <v>430</v>
      </c>
      <c r="C24" s="628" t="s">
        <v>855</v>
      </c>
      <c r="D24" s="628" t="s">
        <v>933</v>
      </c>
      <c r="E24" s="628" t="s">
        <v>934</v>
      </c>
      <c r="F24" s="628" t="s">
        <v>191</v>
      </c>
      <c r="G24" s="628" t="s">
        <v>935</v>
      </c>
      <c r="H24" s="628" t="s">
        <v>416</v>
      </c>
      <c r="I24" s="628" t="s">
        <v>936</v>
      </c>
      <c r="J24" s="628" t="s">
        <v>937</v>
      </c>
      <c r="K24" s="506" t="s">
        <v>938</v>
      </c>
      <c r="L24" s="506" t="s">
        <v>939</v>
      </c>
      <c r="M24" s="354"/>
      <c r="N24" s="478" t="s">
        <v>228</v>
      </c>
      <c r="O24" s="478" t="s">
        <v>711</v>
      </c>
      <c r="P24" s="478" t="s">
        <v>712</v>
      </c>
      <c r="Q24" s="478" t="s">
        <v>713</v>
      </c>
      <c r="R24" s="478" t="s">
        <v>719</v>
      </c>
      <c r="S24" s="478" t="s">
        <v>720</v>
      </c>
      <c r="T24" s="478" t="s">
        <v>721</v>
      </c>
      <c r="U24" s="478" t="s">
        <v>722</v>
      </c>
      <c r="V24" s="478" t="s">
        <v>723</v>
      </c>
      <c r="W24" s="478" t="s">
        <v>724</v>
      </c>
      <c r="X24" s="354"/>
      <c r="Y24" s="354"/>
      <c r="Z24" s="354"/>
      <c r="AA24" s="354"/>
    </row>
    <row r="25">
      <c r="A25" s="506" t="s">
        <v>228</v>
      </c>
      <c r="B25" s="461">
        <f>B5</f>
        <v>25</v>
      </c>
      <c r="C25" s="69">
        <f t="shared" ref="C25:C37" si="22">B25*1350000</f>
        <v>33750000</v>
      </c>
      <c r="D25" s="629">
        <f t="shared" ref="D25:D39" si="23">1500000+50000*B25</f>
        <v>2750000</v>
      </c>
      <c r="E25" s="629">
        <f t="shared" ref="E25:E39" si="24">500000+O5*1000000+B5*20000</f>
        <v>2000000</v>
      </c>
      <c r="F25" s="630">
        <f t="shared" ref="F25:F39" si="25">C25+D25+E25</f>
        <v>38500000</v>
      </c>
      <c r="G25" s="629">
        <f t="shared" ref="G25:G39" si="26">80000*12*O5</f>
        <v>960000</v>
      </c>
      <c r="H25" s="629">
        <f t="shared" ref="H25:H39" si="27">2300000*O5</f>
        <v>2300000</v>
      </c>
      <c r="I25" s="629">
        <f>2000000+500000*P5</f>
        <v>4500000</v>
      </c>
      <c r="J25" s="69">
        <f t="shared" ref="J25:J39" si="28">sum(C25:I25)</f>
        <v>84760000</v>
      </c>
      <c r="K25" s="631">
        <f>C25/'Location Data'!$D$6</f>
        <v>9121.621622</v>
      </c>
      <c r="L25" s="631">
        <f>J25/'Location Data'!$D$6</f>
        <v>22908.10811</v>
      </c>
      <c r="M25" s="628" t="s">
        <v>855</v>
      </c>
      <c r="N25" s="632">
        <v>3.375E7</v>
      </c>
      <c r="O25" s="632">
        <v>4.185E7</v>
      </c>
      <c r="P25" s="632">
        <v>5.805E7</v>
      </c>
      <c r="Q25" s="632">
        <v>6.21E7</v>
      </c>
      <c r="R25" s="632">
        <v>1.1745E8</v>
      </c>
      <c r="S25" s="632">
        <v>1.296E8</v>
      </c>
      <c r="T25" s="632">
        <v>1.4175E8</v>
      </c>
      <c r="U25" s="632">
        <v>1.4715E8</v>
      </c>
      <c r="V25" s="632">
        <v>8.64E7</v>
      </c>
      <c r="W25" s="632">
        <v>1.2285E8</v>
      </c>
      <c r="X25" s="354"/>
      <c r="Y25" s="354"/>
      <c r="Z25" s="354"/>
      <c r="AA25" s="354"/>
    </row>
    <row r="26">
      <c r="A26" s="506" t="s">
        <v>711</v>
      </c>
      <c r="B26" s="633">
        <v>37.0</v>
      </c>
      <c r="C26" s="69">
        <f t="shared" si="22"/>
        <v>49950000</v>
      </c>
      <c r="D26" s="629">
        <f t="shared" si="23"/>
        <v>3350000</v>
      </c>
      <c r="E26" s="629">
        <f t="shared" si="24"/>
        <v>2240000</v>
      </c>
      <c r="F26" s="630">
        <f t="shared" si="25"/>
        <v>55540000</v>
      </c>
      <c r="G26" s="629">
        <f t="shared" si="26"/>
        <v>960000</v>
      </c>
      <c r="H26" s="629">
        <f t="shared" si="27"/>
        <v>2300000</v>
      </c>
      <c r="I26" s="629">
        <f>I25</f>
        <v>4500000</v>
      </c>
      <c r="J26" s="69">
        <f t="shared" si="28"/>
        <v>118840000</v>
      </c>
      <c r="K26" s="631">
        <f>C26/'Location Data'!$D$6</f>
        <v>13500</v>
      </c>
      <c r="L26" s="631">
        <f>J26/'Location Data'!$D$6</f>
        <v>32118.91892</v>
      </c>
      <c r="M26" s="628" t="s">
        <v>933</v>
      </c>
      <c r="N26" s="634">
        <v>2750000.0</v>
      </c>
      <c r="O26" s="634">
        <v>3050000.0</v>
      </c>
      <c r="P26" s="634">
        <v>3650000.0</v>
      </c>
      <c r="Q26" s="634">
        <v>3800000.0</v>
      </c>
      <c r="R26" s="634">
        <v>5850000.0</v>
      </c>
      <c r="S26" s="634">
        <v>6300000.0</v>
      </c>
      <c r="T26" s="634">
        <v>6750000.0</v>
      </c>
      <c r="U26" s="634">
        <v>6950000.0</v>
      </c>
      <c r="V26" s="634">
        <v>4700000.0</v>
      </c>
      <c r="W26" s="634">
        <v>6050000.0</v>
      </c>
      <c r="X26" s="354"/>
      <c r="Y26" s="354"/>
      <c r="Z26" s="354"/>
      <c r="AA26" s="354"/>
    </row>
    <row r="27">
      <c r="A27" s="506" t="s">
        <v>712</v>
      </c>
      <c r="B27" s="461">
        <f t="shared" ref="B27:B28" si="29">B7</f>
        <v>43</v>
      </c>
      <c r="C27" s="69">
        <f t="shared" si="22"/>
        <v>58050000</v>
      </c>
      <c r="D27" s="629">
        <f t="shared" si="23"/>
        <v>3650000</v>
      </c>
      <c r="E27" s="629">
        <f t="shared" si="24"/>
        <v>2360000</v>
      </c>
      <c r="F27" s="630">
        <f t="shared" si="25"/>
        <v>64060000</v>
      </c>
      <c r="G27" s="629">
        <f t="shared" si="26"/>
        <v>960000</v>
      </c>
      <c r="H27" s="629">
        <f t="shared" si="27"/>
        <v>2300000</v>
      </c>
      <c r="I27" s="629">
        <f t="shared" ref="I27:I39" si="30">2000000+500000*P7</f>
        <v>4500000</v>
      </c>
      <c r="J27" s="69">
        <f t="shared" si="28"/>
        <v>135880000</v>
      </c>
      <c r="K27" s="631">
        <f>C27/'Location Data'!$D$6</f>
        <v>15689.18919</v>
      </c>
      <c r="L27" s="631">
        <f>J27/'Location Data'!$D$6</f>
        <v>36724.32432</v>
      </c>
      <c r="M27" s="628" t="s">
        <v>934</v>
      </c>
      <c r="N27" s="634">
        <v>2000000.0</v>
      </c>
      <c r="O27" s="634">
        <v>2120000.0</v>
      </c>
      <c r="P27" s="634">
        <v>2360000.0</v>
      </c>
      <c r="Q27" s="634">
        <v>2420000.0</v>
      </c>
      <c r="R27" s="634">
        <v>4240000.0</v>
      </c>
      <c r="S27" s="634">
        <v>5420000.0</v>
      </c>
      <c r="T27" s="634">
        <v>5600000.0</v>
      </c>
      <c r="U27" s="634">
        <v>4680000.0</v>
      </c>
      <c r="V27" s="634">
        <v>2780000.0</v>
      </c>
      <c r="W27" s="634">
        <v>4320000.0</v>
      </c>
      <c r="X27" s="354"/>
      <c r="Y27" s="354"/>
      <c r="Z27" s="354"/>
      <c r="AA27" s="354"/>
    </row>
    <row r="28">
      <c r="A28" s="506" t="s">
        <v>713</v>
      </c>
      <c r="B28" s="461">
        <f t="shared" si="29"/>
        <v>46</v>
      </c>
      <c r="C28" s="69">
        <f t="shared" si="22"/>
        <v>62100000</v>
      </c>
      <c r="D28" s="629">
        <f t="shared" si="23"/>
        <v>3800000</v>
      </c>
      <c r="E28" s="629">
        <f t="shared" si="24"/>
        <v>2420000</v>
      </c>
      <c r="F28" s="630">
        <f t="shared" si="25"/>
        <v>68320000</v>
      </c>
      <c r="G28" s="629">
        <f t="shared" si="26"/>
        <v>960000</v>
      </c>
      <c r="H28" s="629">
        <f t="shared" si="27"/>
        <v>2300000</v>
      </c>
      <c r="I28" s="629">
        <f t="shared" si="30"/>
        <v>4000000</v>
      </c>
      <c r="J28" s="69">
        <f t="shared" si="28"/>
        <v>143900000</v>
      </c>
      <c r="K28" s="631">
        <f>C28/'Location Data'!$D$6</f>
        <v>16783.78378</v>
      </c>
      <c r="L28" s="631">
        <f>J28/'Location Data'!$D$6</f>
        <v>38891.89189</v>
      </c>
      <c r="M28" s="628" t="s">
        <v>935</v>
      </c>
      <c r="N28" s="634">
        <v>960000.0</v>
      </c>
      <c r="O28" s="634">
        <v>960000.0</v>
      </c>
      <c r="P28" s="634">
        <v>960000.0</v>
      </c>
      <c r="Q28" s="634">
        <v>960000.0</v>
      </c>
      <c r="R28" s="634">
        <v>1920000.0</v>
      </c>
      <c r="S28" s="634">
        <v>2880000.0</v>
      </c>
      <c r="T28" s="634">
        <v>2880000.0</v>
      </c>
      <c r="U28" s="634">
        <v>1920000.0</v>
      </c>
      <c r="V28" s="634">
        <v>960000.0</v>
      </c>
      <c r="W28" s="634">
        <v>1920000.0</v>
      </c>
      <c r="X28" s="354"/>
      <c r="Y28" s="354"/>
      <c r="Z28" s="354"/>
      <c r="AA28" s="354"/>
    </row>
    <row r="29">
      <c r="A29" s="506" t="s">
        <v>714</v>
      </c>
      <c r="B29" s="633">
        <v>46.0</v>
      </c>
      <c r="C29" s="69">
        <f t="shared" si="22"/>
        <v>62100000</v>
      </c>
      <c r="D29" s="629">
        <f t="shared" si="23"/>
        <v>3800000</v>
      </c>
      <c r="E29" s="629">
        <f t="shared" si="24"/>
        <v>2420000</v>
      </c>
      <c r="F29" s="630">
        <f t="shared" si="25"/>
        <v>68320000</v>
      </c>
      <c r="G29" s="629">
        <f t="shared" si="26"/>
        <v>960000</v>
      </c>
      <c r="H29" s="629">
        <f t="shared" si="27"/>
        <v>2300000</v>
      </c>
      <c r="I29" s="629">
        <f t="shared" si="30"/>
        <v>5000000</v>
      </c>
      <c r="J29" s="69">
        <f t="shared" si="28"/>
        <v>144900000</v>
      </c>
      <c r="K29" s="631">
        <f>C29/'Location Data'!$D$6</f>
        <v>16783.78378</v>
      </c>
      <c r="L29" s="631">
        <f>J29/'Location Data'!$D$6</f>
        <v>39162.16216</v>
      </c>
      <c r="M29" s="628" t="s">
        <v>416</v>
      </c>
      <c r="N29" s="634">
        <v>2300000.0</v>
      </c>
      <c r="O29" s="634">
        <v>2300000.0</v>
      </c>
      <c r="P29" s="634">
        <v>2300000.0</v>
      </c>
      <c r="Q29" s="634">
        <v>2300000.0</v>
      </c>
      <c r="R29" s="634">
        <v>4600000.0</v>
      </c>
      <c r="S29" s="634">
        <v>6900000.0</v>
      </c>
      <c r="T29" s="634">
        <v>6900000.0</v>
      </c>
      <c r="U29" s="634">
        <v>4600000.0</v>
      </c>
      <c r="V29" s="634">
        <v>2300000.0</v>
      </c>
      <c r="W29" s="634">
        <v>4600000.0</v>
      </c>
      <c r="X29" s="354"/>
      <c r="Y29" s="354"/>
      <c r="Z29" s="354"/>
      <c r="AA29" s="354"/>
    </row>
    <row r="30">
      <c r="A30" s="506" t="s">
        <v>715</v>
      </c>
      <c r="B30" s="633">
        <v>61.0</v>
      </c>
      <c r="C30" s="69">
        <f t="shared" si="22"/>
        <v>82350000</v>
      </c>
      <c r="D30" s="629">
        <f t="shared" si="23"/>
        <v>4550000</v>
      </c>
      <c r="E30" s="629">
        <f t="shared" si="24"/>
        <v>3720000</v>
      </c>
      <c r="F30" s="630">
        <f t="shared" si="25"/>
        <v>90620000</v>
      </c>
      <c r="G30" s="629">
        <f t="shared" si="26"/>
        <v>1920000</v>
      </c>
      <c r="H30" s="629">
        <f t="shared" si="27"/>
        <v>4600000</v>
      </c>
      <c r="I30" s="629">
        <f t="shared" si="30"/>
        <v>5000000</v>
      </c>
      <c r="J30" s="69">
        <f t="shared" si="28"/>
        <v>192760000</v>
      </c>
      <c r="K30" s="631">
        <f>C30/'Location Data'!$D$6</f>
        <v>22256.75676</v>
      </c>
      <c r="L30" s="631">
        <f>J30/'Location Data'!$D$6</f>
        <v>52097.2973</v>
      </c>
      <c r="M30" s="628" t="s">
        <v>936</v>
      </c>
      <c r="N30" s="634">
        <v>4500000.0</v>
      </c>
      <c r="O30" s="634">
        <v>4500000.0</v>
      </c>
      <c r="P30" s="634">
        <v>4500000.0</v>
      </c>
      <c r="Q30" s="634">
        <v>4000000.0</v>
      </c>
      <c r="R30" s="634">
        <v>5500000.0</v>
      </c>
      <c r="S30" s="634">
        <v>5500000.0</v>
      </c>
      <c r="T30" s="634">
        <v>5500000.0</v>
      </c>
      <c r="U30" s="634">
        <v>6000000.0</v>
      </c>
      <c r="V30" s="634">
        <v>5500000.0</v>
      </c>
      <c r="W30" s="634">
        <v>5500000.0</v>
      </c>
      <c r="X30" s="354"/>
      <c r="Y30" s="354"/>
      <c r="Z30" s="354"/>
      <c r="AA30" s="354"/>
    </row>
    <row r="31">
      <c r="A31" s="506" t="s">
        <v>716</v>
      </c>
      <c r="B31" s="633">
        <v>69.0</v>
      </c>
      <c r="C31" s="69">
        <f t="shared" si="22"/>
        <v>93150000</v>
      </c>
      <c r="D31" s="629">
        <f t="shared" si="23"/>
        <v>4950000</v>
      </c>
      <c r="E31" s="629">
        <f t="shared" si="24"/>
        <v>3880000</v>
      </c>
      <c r="F31" s="630">
        <f t="shared" si="25"/>
        <v>101980000</v>
      </c>
      <c r="G31" s="629">
        <f t="shared" si="26"/>
        <v>1920000</v>
      </c>
      <c r="H31" s="629">
        <f t="shared" si="27"/>
        <v>4600000</v>
      </c>
      <c r="I31" s="629">
        <f t="shared" si="30"/>
        <v>5000000</v>
      </c>
      <c r="J31" s="69">
        <f t="shared" si="28"/>
        <v>215480000</v>
      </c>
      <c r="K31" s="631">
        <f>C31/'Location Data'!$D$6</f>
        <v>25175.67568</v>
      </c>
      <c r="L31" s="631">
        <f>J31/'Location Data'!$D$6</f>
        <v>58237.83784</v>
      </c>
      <c r="M31" s="628" t="s">
        <v>937</v>
      </c>
      <c r="N31" s="632">
        <v>4.626E7</v>
      </c>
      <c r="O31" s="632">
        <v>5.478E7</v>
      </c>
      <c r="P31" s="632">
        <v>7.182E7</v>
      </c>
      <c r="Q31" s="632">
        <v>7.558E7</v>
      </c>
      <c r="R31" s="632">
        <v>1.3956E8</v>
      </c>
      <c r="S31" s="632">
        <v>1.566E8</v>
      </c>
      <c r="T31" s="632">
        <v>1.6938E8</v>
      </c>
      <c r="U31" s="632">
        <v>1.713E8</v>
      </c>
      <c r="V31" s="632">
        <v>1.0264E8</v>
      </c>
      <c r="W31" s="632">
        <v>1.4524E8</v>
      </c>
      <c r="X31" s="354"/>
      <c r="Y31" s="354"/>
      <c r="Z31" s="354"/>
      <c r="AA31" s="354"/>
    </row>
    <row r="32">
      <c r="A32" s="506" t="s">
        <v>717</v>
      </c>
      <c r="B32" s="633">
        <v>76.0</v>
      </c>
      <c r="C32" s="69">
        <f t="shared" si="22"/>
        <v>102600000</v>
      </c>
      <c r="D32" s="629">
        <f t="shared" si="23"/>
        <v>5300000</v>
      </c>
      <c r="E32" s="629">
        <f t="shared" si="24"/>
        <v>4020000</v>
      </c>
      <c r="F32" s="630">
        <f t="shared" si="25"/>
        <v>111920000</v>
      </c>
      <c r="G32" s="629">
        <f t="shared" si="26"/>
        <v>1920000</v>
      </c>
      <c r="H32" s="629">
        <f t="shared" si="27"/>
        <v>4600000</v>
      </c>
      <c r="I32" s="629">
        <f t="shared" si="30"/>
        <v>5000000</v>
      </c>
      <c r="J32" s="69">
        <f t="shared" si="28"/>
        <v>235360000</v>
      </c>
      <c r="K32" s="631">
        <f>C32/'Location Data'!$D$6</f>
        <v>27729.72973</v>
      </c>
      <c r="L32" s="631">
        <f>J32/'Location Data'!$D$6</f>
        <v>63610.81081</v>
      </c>
      <c r="X32" s="354"/>
      <c r="Y32" s="354"/>
      <c r="Z32" s="354"/>
      <c r="AA32" s="354"/>
    </row>
    <row r="33">
      <c r="A33" s="506" t="s">
        <v>718</v>
      </c>
      <c r="B33" s="633">
        <v>76.0</v>
      </c>
      <c r="C33" s="69">
        <f t="shared" si="22"/>
        <v>102600000</v>
      </c>
      <c r="D33" s="629">
        <f t="shared" si="23"/>
        <v>5300000</v>
      </c>
      <c r="E33" s="629">
        <f t="shared" si="24"/>
        <v>4020000</v>
      </c>
      <c r="F33" s="630">
        <f t="shared" si="25"/>
        <v>111920000</v>
      </c>
      <c r="G33" s="629">
        <f t="shared" si="26"/>
        <v>1920000</v>
      </c>
      <c r="H33" s="629">
        <f t="shared" si="27"/>
        <v>4600000</v>
      </c>
      <c r="I33" s="629">
        <f t="shared" si="30"/>
        <v>5000000</v>
      </c>
      <c r="J33" s="69">
        <f t="shared" si="28"/>
        <v>235360000</v>
      </c>
      <c r="K33" s="631">
        <f>C33/'Location Data'!$D$6</f>
        <v>27729.72973</v>
      </c>
      <c r="L33" s="631">
        <f>J33/'Location Data'!$D$6</f>
        <v>63610.81081</v>
      </c>
      <c r="X33" s="354"/>
      <c r="Y33" s="354"/>
      <c r="Z33" s="354"/>
      <c r="AA33" s="354"/>
    </row>
    <row r="34">
      <c r="A34" s="506" t="s">
        <v>719</v>
      </c>
      <c r="B34" s="461">
        <f t="shared" ref="B34:B38" si="31">B14</f>
        <v>87</v>
      </c>
      <c r="C34" s="69">
        <f t="shared" si="22"/>
        <v>117450000</v>
      </c>
      <c r="D34" s="629">
        <f t="shared" si="23"/>
        <v>5850000</v>
      </c>
      <c r="E34" s="629">
        <f t="shared" si="24"/>
        <v>4240000</v>
      </c>
      <c r="F34" s="630">
        <f t="shared" si="25"/>
        <v>127540000</v>
      </c>
      <c r="G34" s="629">
        <f t="shared" si="26"/>
        <v>1920000</v>
      </c>
      <c r="H34" s="629">
        <f t="shared" si="27"/>
        <v>4600000</v>
      </c>
      <c r="I34" s="629">
        <f t="shared" si="30"/>
        <v>5500000</v>
      </c>
      <c r="J34" s="69">
        <f t="shared" si="28"/>
        <v>267100000</v>
      </c>
      <c r="K34" s="631">
        <f>C34/'Location Data'!$D$6</f>
        <v>31743.24324</v>
      </c>
      <c r="L34" s="631">
        <f>J34/'Location Data'!$D$6</f>
        <v>72189.18919</v>
      </c>
      <c r="X34" s="354"/>
      <c r="Y34" s="354"/>
      <c r="Z34" s="354"/>
      <c r="AA34" s="354"/>
    </row>
    <row r="35">
      <c r="A35" s="506" t="s">
        <v>720</v>
      </c>
      <c r="B35" s="461">
        <f t="shared" si="31"/>
        <v>96</v>
      </c>
      <c r="C35" s="69">
        <f t="shared" si="22"/>
        <v>129600000</v>
      </c>
      <c r="D35" s="629">
        <f t="shared" si="23"/>
        <v>6300000</v>
      </c>
      <c r="E35" s="629">
        <f t="shared" si="24"/>
        <v>5420000</v>
      </c>
      <c r="F35" s="630">
        <f t="shared" si="25"/>
        <v>141320000</v>
      </c>
      <c r="G35" s="629">
        <f t="shared" si="26"/>
        <v>2880000</v>
      </c>
      <c r="H35" s="629">
        <f t="shared" si="27"/>
        <v>6900000</v>
      </c>
      <c r="I35" s="629">
        <f t="shared" si="30"/>
        <v>5500000</v>
      </c>
      <c r="J35" s="69">
        <f t="shared" si="28"/>
        <v>297920000</v>
      </c>
      <c r="K35" s="631">
        <f>C35/'Location Data'!$D$6</f>
        <v>35027.02703</v>
      </c>
      <c r="L35" s="631">
        <f>J35/'Location Data'!$D$6</f>
        <v>80518.91892</v>
      </c>
      <c r="X35" s="354"/>
      <c r="Y35" s="354"/>
      <c r="Z35" s="354"/>
      <c r="AA35" s="354"/>
    </row>
    <row r="36">
      <c r="A36" s="506" t="s">
        <v>721</v>
      </c>
      <c r="B36" s="461">
        <f t="shared" si="31"/>
        <v>105</v>
      </c>
      <c r="C36" s="69">
        <f t="shared" si="22"/>
        <v>141750000</v>
      </c>
      <c r="D36" s="629">
        <f t="shared" si="23"/>
        <v>6750000</v>
      </c>
      <c r="E36" s="629">
        <f t="shared" si="24"/>
        <v>5600000</v>
      </c>
      <c r="F36" s="630">
        <f t="shared" si="25"/>
        <v>154100000</v>
      </c>
      <c r="G36" s="629">
        <f t="shared" si="26"/>
        <v>2880000</v>
      </c>
      <c r="H36" s="629">
        <f t="shared" si="27"/>
        <v>6900000</v>
      </c>
      <c r="I36" s="629">
        <f t="shared" si="30"/>
        <v>5500000</v>
      </c>
      <c r="J36" s="69">
        <f t="shared" si="28"/>
        <v>323480000</v>
      </c>
      <c r="K36" s="631">
        <f>C36/'Location Data'!$D$6</f>
        <v>38310.81081</v>
      </c>
      <c r="L36" s="631">
        <f>J36/'Location Data'!$D$6</f>
        <v>87427.02703</v>
      </c>
      <c r="M36" s="354"/>
      <c r="N36" s="354"/>
      <c r="O36" s="354"/>
      <c r="P36" s="354"/>
      <c r="Q36" s="354"/>
      <c r="R36" s="354"/>
      <c r="S36" s="354"/>
      <c r="T36" s="354"/>
      <c r="U36" s="354"/>
      <c r="V36" s="354"/>
      <c r="W36" s="354"/>
      <c r="X36" s="354"/>
      <c r="Y36" s="354"/>
      <c r="Z36" s="354"/>
      <c r="AA36" s="354"/>
    </row>
    <row r="37">
      <c r="A37" s="506" t="s">
        <v>722</v>
      </c>
      <c r="B37" s="461">
        <f t="shared" si="31"/>
        <v>109</v>
      </c>
      <c r="C37" s="69">
        <f t="shared" si="22"/>
        <v>147150000</v>
      </c>
      <c r="D37" s="629">
        <f t="shared" si="23"/>
        <v>6950000</v>
      </c>
      <c r="E37" s="629">
        <f t="shared" si="24"/>
        <v>4680000</v>
      </c>
      <c r="F37" s="630">
        <f t="shared" si="25"/>
        <v>158780000</v>
      </c>
      <c r="G37" s="629">
        <f t="shared" si="26"/>
        <v>1920000</v>
      </c>
      <c r="H37" s="629">
        <f t="shared" si="27"/>
        <v>4600000</v>
      </c>
      <c r="I37" s="629">
        <f t="shared" si="30"/>
        <v>6000000</v>
      </c>
      <c r="J37" s="69">
        <f t="shared" si="28"/>
        <v>330080000</v>
      </c>
      <c r="K37" s="631">
        <f>C37/'Location Data'!$D$6</f>
        <v>39770.27027</v>
      </c>
      <c r="L37" s="631">
        <f>J37/'Location Data'!$D$6</f>
        <v>89210.81081</v>
      </c>
      <c r="M37" s="354"/>
      <c r="N37" s="354"/>
      <c r="O37" s="354"/>
      <c r="P37" s="354"/>
      <c r="Q37" s="354"/>
      <c r="R37" s="354"/>
      <c r="S37" s="354"/>
      <c r="T37" s="354"/>
      <c r="U37" s="354"/>
      <c r="V37" s="354"/>
      <c r="W37" s="354"/>
      <c r="X37" s="354"/>
      <c r="Y37" s="354"/>
      <c r="Z37" s="354"/>
      <c r="AA37" s="354"/>
    </row>
    <row r="38">
      <c r="A38" s="506" t="s">
        <v>940</v>
      </c>
      <c r="B38" s="461">
        <f t="shared" si="31"/>
        <v>64</v>
      </c>
      <c r="C38" s="69">
        <f t="shared" ref="C38:C39" si="32">D18</f>
        <v>90880000</v>
      </c>
      <c r="D38" s="629">
        <f t="shared" si="23"/>
        <v>4700000</v>
      </c>
      <c r="E38" s="629">
        <f t="shared" si="24"/>
        <v>2780000</v>
      </c>
      <c r="F38" s="630">
        <f t="shared" si="25"/>
        <v>98360000</v>
      </c>
      <c r="G38" s="629">
        <f t="shared" si="26"/>
        <v>960000</v>
      </c>
      <c r="H38" s="629">
        <f t="shared" si="27"/>
        <v>2300000</v>
      </c>
      <c r="I38" s="629">
        <f t="shared" si="30"/>
        <v>5500000</v>
      </c>
      <c r="J38" s="69">
        <f t="shared" si="28"/>
        <v>205480000</v>
      </c>
      <c r="K38" s="631">
        <f>C38/'Location Data'!$D$6</f>
        <v>24562.16216</v>
      </c>
      <c r="L38" s="631">
        <f>J38/'Location Data'!$D$6</f>
        <v>55535.13514</v>
      </c>
      <c r="M38" s="354"/>
      <c r="N38" s="478" t="s">
        <v>420</v>
      </c>
      <c r="O38" s="478">
        <v>1350000.0</v>
      </c>
      <c r="P38" s="478" t="s">
        <v>941</v>
      </c>
      <c r="Q38" s="354"/>
      <c r="R38" s="625">
        <f>O38/'Location Data'!$D$6</f>
        <v>364.8648649</v>
      </c>
      <c r="S38" s="354"/>
      <c r="T38" s="354"/>
      <c r="U38" s="354"/>
      <c r="V38" s="354"/>
      <c r="W38" s="354"/>
      <c r="X38" s="354"/>
      <c r="Y38" s="354"/>
      <c r="Z38" s="354"/>
      <c r="AA38" s="354"/>
    </row>
    <row r="39">
      <c r="A39" s="506" t="s">
        <v>942</v>
      </c>
      <c r="B39" s="633">
        <v>106.0</v>
      </c>
      <c r="C39" s="69">
        <f t="shared" si="32"/>
        <v>150520000</v>
      </c>
      <c r="D39" s="629">
        <f t="shared" si="23"/>
        <v>6800000</v>
      </c>
      <c r="E39" s="629">
        <f t="shared" si="24"/>
        <v>4620000</v>
      </c>
      <c r="F39" s="630">
        <f t="shared" si="25"/>
        <v>161940000</v>
      </c>
      <c r="G39" s="629">
        <f t="shared" si="26"/>
        <v>1920000</v>
      </c>
      <c r="H39" s="629">
        <f t="shared" si="27"/>
        <v>4600000</v>
      </c>
      <c r="I39" s="629">
        <f t="shared" si="30"/>
        <v>5500000</v>
      </c>
      <c r="J39" s="69">
        <f t="shared" si="28"/>
        <v>335900000</v>
      </c>
      <c r="K39" s="631">
        <f>C39/'Location Data'!$D$6</f>
        <v>40681.08108</v>
      </c>
      <c r="L39" s="631">
        <f>J39/'Location Data'!$D$6</f>
        <v>90783.78378</v>
      </c>
      <c r="M39" s="354"/>
      <c r="N39" s="354"/>
      <c r="O39" s="478">
        <v>1420000.0</v>
      </c>
      <c r="P39" s="478" t="s">
        <v>943</v>
      </c>
      <c r="Q39" s="354"/>
      <c r="R39" s="625">
        <f>O39/'Location Data'!$D$6</f>
        <v>383.7837838</v>
      </c>
      <c r="S39" s="354"/>
      <c r="T39" s="354"/>
      <c r="U39" s="354"/>
      <c r="V39" s="354"/>
      <c r="W39" s="354"/>
      <c r="X39" s="354"/>
      <c r="Y39" s="354"/>
      <c r="Z39" s="354"/>
      <c r="AA39" s="354"/>
    </row>
    <row r="40">
      <c r="A40" s="354"/>
      <c r="B40" s="461"/>
      <c r="C40" s="461"/>
      <c r="D40" s="461"/>
      <c r="E40" s="461"/>
      <c r="F40" s="461"/>
      <c r="G40" s="461"/>
      <c r="H40" s="461"/>
      <c r="I40" s="461"/>
      <c r="J40" s="354"/>
      <c r="K40" s="354"/>
      <c r="L40" s="354"/>
      <c r="M40" s="354"/>
      <c r="N40" s="354"/>
      <c r="O40" s="354"/>
      <c r="P40" s="354"/>
      <c r="Q40" s="354"/>
      <c r="R40" s="354"/>
      <c r="S40" s="354"/>
      <c r="T40" s="354"/>
      <c r="U40" s="354"/>
      <c r="V40" s="354"/>
      <c r="W40" s="354"/>
      <c r="X40" s="354"/>
      <c r="Y40" s="354"/>
      <c r="Z40" s="354"/>
      <c r="AA40" s="354"/>
    </row>
    <row r="41">
      <c r="A41" s="506" t="s">
        <v>445</v>
      </c>
      <c r="B41" s="461"/>
      <c r="C41" s="633" t="s">
        <v>944</v>
      </c>
      <c r="D41" s="633"/>
      <c r="E41" s="461"/>
      <c r="F41" s="461"/>
      <c r="G41" s="461"/>
      <c r="H41" s="461"/>
      <c r="I41" s="461"/>
      <c r="J41" s="354"/>
      <c r="K41" s="354"/>
      <c r="L41" s="354"/>
      <c r="M41" s="354"/>
      <c r="N41" s="354"/>
      <c r="O41" s="354"/>
      <c r="P41" s="354"/>
      <c r="Q41" s="354"/>
      <c r="R41" s="354"/>
      <c r="S41" s="354"/>
      <c r="T41" s="354"/>
      <c r="U41" s="354"/>
      <c r="V41" s="354"/>
      <c r="W41" s="354"/>
      <c r="X41" s="354"/>
      <c r="Y41" s="354"/>
      <c r="Z41" s="354"/>
      <c r="AA41" s="354"/>
    </row>
    <row r="42">
      <c r="A42" s="506" t="s">
        <v>710</v>
      </c>
      <c r="B42" s="628" t="s">
        <v>430</v>
      </c>
      <c r="C42" s="628" t="s">
        <v>855</v>
      </c>
      <c r="D42" s="628" t="s">
        <v>933</v>
      </c>
      <c r="E42" s="628" t="s">
        <v>934</v>
      </c>
      <c r="F42" s="628" t="s">
        <v>191</v>
      </c>
      <c r="G42" s="628" t="s">
        <v>935</v>
      </c>
      <c r="H42" s="628" t="s">
        <v>416</v>
      </c>
      <c r="I42" s="628" t="s">
        <v>936</v>
      </c>
      <c r="J42" s="506" t="s">
        <v>937</v>
      </c>
      <c r="K42" s="506" t="s">
        <v>938</v>
      </c>
      <c r="L42" s="506" t="s">
        <v>939</v>
      </c>
      <c r="M42" s="354"/>
      <c r="N42" s="478" t="s">
        <v>944</v>
      </c>
      <c r="O42" s="478">
        <v>52000.0</v>
      </c>
      <c r="P42" s="478" t="s">
        <v>941</v>
      </c>
      <c r="Q42" s="354"/>
      <c r="R42" s="625">
        <f>O42/'Location Data'!$D$12</f>
        <v>400</v>
      </c>
      <c r="S42" s="354">
        <f t="shared" ref="S42:S43" si="33">R42/R38</f>
        <v>1.096296296</v>
      </c>
      <c r="T42" s="354"/>
      <c r="U42" s="354"/>
      <c r="V42" s="354"/>
      <c r="W42" s="354"/>
      <c r="X42" s="354"/>
      <c r="Y42" s="354"/>
      <c r="Z42" s="354"/>
      <c r="AA42" s="354"/>
    </row>
    <row r="43">
      <c r="A43" s="506" t="s">
        <v>228</v>
      </c>
      <c r="B43" s="461">
        <v>25.0</v>
      </c>
      <c r="C43" s="69">
        <f t="shared" ref="C43:C55" si="34">B43*$O$42</f>
        <v>1300000</v>
      </c>
      <c r="D43" s="629">
        <f>D25*($S$43+0.05)/'Location Data'!$D$6*'Location Data'!$D$12</f>
        <v>111345.1656</v>
      </c>
      <c r="E43" s="629">
        <f>E25*($S$43+0.05)/'Location Data'!$D$6*'Location Data'!$D$12</f>
        <v>80978.30225</v>
      </c>
      <c r="F43" s="630">
        <f t="shared" ref="F43:F57" si="35">C43+D43+E43</f>
        <v>1492323.468</v>
      </c>
      <c r="G43" s="629">
        <f>G25*($S$43+0.05)/'Location Data'!$D$6*'Location Data'!$D$12</f>
        <v>38869.58508</v>
      </c>
      <c r="H43" s="629">
        <f>H25*($S$43+0.05)/'Location Data'!$D$6*'Location Data'!$D$12</f>
        <v>93125.04758</v>
      </c>
      <c r="I43" s="629">
        <f>I25*($S$43+0.05)/'Location Data'!$D$6*'Location Data'!$D$12</f>
        <v>182201.1801</v>
      </c>
      <c r="J43" s="69">
        <f t="shared" ref="J43:J57" si="36">sum(C43:I43)</f>
        <v>3298842.748</v>
      </c>
      <c r="K43" s="631">
        <f>C43/'Location Data'!$D$12</f>
        <v>10000</v>
      </c>
      <c r="L43" s="631">
        <f>J43/'Location Data'!$D$12</f>
        <v>25375.71345</v>
      </c>
      <c r="M43" s="354"/>
      <c r="N43" s="354"/>
      <c r="O43" s="478">
        <v>55000.0</v>
      </c>
      <c r="P43" s="478" t="s">
        <v>943</v>
      </c>
      <c r="Q43" s="354"/>
      <c r="R43" s="625">
        <f>O43/'Location Data'!$D$12</f>
        <v>423.0769231</v>
      </c>
      <c r="S43" s="354">
        <f t="shared" si="33"/>
        <v>1.102383532</v>
      </c>
      <c r="T43" s="354"/>
      <c r="U43" s="354"/>
      <c r="V43" s="354"/>
      <c r="W43" s="354"/>
      <c r="X43" s="354"/>
      <c r="Y43" s="354"/>
      <c r="Z43" s="354"/>
      <c r="AA43" s="354"/>
    </row>
    <row r="44">
      <c r="A44" s="506" t="s">
        <v>711</v>
      </c>
      <c r="B44" s="633">
        <v>37.0</v>
      </c>
      <c r="C44" s="69">
        <f t="shared" si="34"/>
        <v>1924000</v>
      </c>
      <c r="D44" s="629">
        <f>D26*($S$43+0.05)/'Location Data'!$D$6*'Location Data'!$D$12</f>
        <v>135638.6563</v>
      </c>
      <c r="E44" s="629">
        <f>E26*($S$43+0.05)/'Location Data'!$D$6*'Location Data'!$D$12</f>
        <v>90695.69852</v>
      </c>
      <c r="F44" s="630">
        <f t="shared" si="35"/>
        <v>2150334.355</v>
      </c>
      <c r="G44" s="629">
        <f>G26*($S$43+0.05)/'Location Data'!$D$6*'Location Data'!$D$12</f>
        <v>38869.58508</v>
      </c>
      <c r="H44" s="629">
        <f>H26*($S$43+0.05)/'Location Data'!$D$6*'Location Data'!$D$12</f>
        <v>93125.04758</v>
      </c>
      <c r="I44" s="629">
        <f>I26*($S$43+0.05)/'Location Data'!$D$6*'Location Data'!$D$12</f>
        <v>182201.1801</v>
      </c>
      <c r="J44" s="69">
        <f t="shared" si="36"/>
        <v>4614864.522</v>
      </c>
      <c r="K44" s="631">
        <f>C44/'Location Data'!$D$12</f>
        <v>14800</v>
      </c>
      <c r="L44" s="631">
        <f>J44/'Location Data'!$D$12</f>
        <v>35498.95786</v>
      </c>
      <c r="M44" s="354"/>
      <c r="N44" s="354"/>
      <c r="O44" s="354"/>
      <c r="P44" s="354"/>
      <c r="Q44" s="354"/>
      <c r="R44" s="354"/>
      <c r="S44" s="354"/>
      <c r="T44" s="354"/>
      <c r="U44" s="354"/>
      <c r="V44" s="354"/>
      <c r="W44" s="354"/>
      <c r="X44" s="354"/>
      <c r="Y44" s="354"/>
      <c r="Z44" s="354"/>
      <c r="AA44" s="354"/>
    </row>
    <row r="45">
      <c r="A45" s="506" t="s">
        <v>712</v>
      </c>
      <c r="B45" s="461">
        <v>43.0</v>
      </c>
      <c r="C45" s="69">
        <f t="shared" si="34"/>
        <v>2236000</v>
      </c>
      <c r="D45" s="629">
        <f>D27*($S$43+0.05)/'Location Data'!$D$6*'Location Data'!$D$12</f>
        <v>147785.4016</v>
      </c>
      <c r="E45" s="629">
        <f>E27*($S$43+0.05)/'Location Data'!$D$6*'Location Data'!$D$12</f>
        <v>95554.39665</v>
      </c>
      <c r="F45" s="630">
        <f t="shared" si="35"/>
        <v>2479339.798</v>
      </c>
      <c r="G45" s="629">
        <f>G27*($S$43+0.05)/'Location Data'!$D$6*'Location Data'!$D$12</f>
        <v>38869.58508</v>
      </c>
      <c r="H45" s="629">
        <f>H27*($S$43+0.05)/'Location Data'!$D$6*'Location Data'!$D$12</f>
        <v>93125.04758</v>
      </c>
      <c r="I45" s="629">
        <f>I27*($S$43+0.05)/'Location Data'!$D$6*'Location Data'!$D$12</f>
        <v>182201.1801</v>
      </c>
      <c r="J45" s="69">
        <f t="shared" si="36"/>
        <v>5272875.409</v>
      </c>
      <c r="K45" s="631">
        <f>C45/'Location Data'!$D$12</f>
        <v>17200</v>
      </c>
      <c r="L45" s="631">
        <f>J45/'Location Data'!$D$12</f>
        <v>40560.58007</v>
      </c>
      <c r="M45" s="354"/>
      <c r="N45" s="354"/>
      <c r="O45" s="354"/>
      <c r="P45" s="354"/>
      <c r="Q45" s="354"/>
      <c r="R45" s="354"/>
      <c r="S45" s="354"/>
      <c r="T45" s="354"/>
      <c r="U45" s="354"/>
      <c r="V45" s="354"/>
      <c r="W45" s="354"/>
      <c r="X45" s="354"/>
      <c r="Y45" s="354"/>
      <c r="Z45" s="354"/>
      <c r="AA45" s="354"/>
    </row>
    <row r="46">
      <c r="A46" s="506" t="s">
        <v>713</v>
      </c>
      <c r="B46" s="461">
        <v>46.0</v>
      </c>
      <c r="C46" s="69">
        <f t="shared" si="34"/>
        <v>2392000</v>
      </c>
      <c r="D46" s="629">
        <f>D28*($S$43+0.05)/'Location Data'!$D$6*'Location Data'!$D$12</f>
        <v>153858.7743</v>
      </c>
      <c r="E46" s="629">
        <f>E28*($S$43+0.05)/'Location Data'!$D$6*'Location Data'!$D$12</f>
        <v>97983.74572</v>
      </c>
      <c r="F46" s="630">
        <f t="shared" si="35"/>
        <v>2643842.52</v>
      </c>
      <c r="G46" s="629">
        <f>G28*($S$43+0.05)/'Location Data'!$D$6*'Location Data'!$D$12</f>
        <v>38869.58508</v>
      </c>
      <c r="H46" s="629">
        <f>H28*($S$43+0.05)/'Location Data'!$D$6*'Location Data'!$D$12</f>
        <v>93125.04758</v>
      </c>
      <c r="I46" s="629">
        <f>I28*($S$43+0.05)/'Location Data'!$D$6*'Location Data'!$D$12</f>
        <v>161956.6045</v>
      </c>
      <c r="J46" s="69">
        <f t="shared" si="36"/>
        <v>5581636.277</v>
      </c>
      <c r="K46" s="631">
        <f>C46/'Location Data'!$D$12</f>
        <v>18400</v>
      </c>
      <c r="L46" s="631">
        <f>J46/'Location Data'!$D$12</f>
        <v>42935.66367</v>
      </c>
      <c r="M46" s="354"/>
      <c r="N46" s="354"/>
      <c r="O46" s="354"/>
      <c r="P46" s="354"/>
      <c r="Q46" s="354"/>
      <c r="R46" s="354"/>
      <c r="S46" s="354"/>
      <c r="T46" s="354"/>
      <c r="U46" s="354"/>
      <c r="V46" s="354"/>
      <c r="W46" s="354"/>
      <c r="X46" s="354"/>
      <c r="Y46" s="354"/>
      <c r="Z46" s="354"/>
      <c r="AA46" s="354"/>
    </row>
    <row r="47">
      <c r="A47" s="506" t="s">
        <v>714</v>
      </c>
      <c r="B47" s="633">
        <v>46.0</v>
      </c>
      <c r="C47" s="69">
        <f t="shared" si="34"/>
        <v>2392000</v>
      </c>
      <c r="D47" s="629">
        <f>D29*($S$43+0.05)/'Location Data'!$D$6*'Location Data'!$D$12</f>
        <v>153858.7743</v>
      </c>
      <c r="E47" s="629">
        <f>E29*($S$43+0.05)/'Location Data'!$D$6*'Location Data'!$D$12</f>
        <v>97983.74572</v>
      </c>
      <c r="F47" s="630">
        <f t="shared" si="35"/>
        <v>2643842.52</v>
      </c>
      <c r="G47" s="629">
        <f>G29*($S$43+0.05)/'Location Data'!$D$6*'Location Data'!$D$12</f>
        <v>38869.58508</v>
      </c>
      <c r="H47" s="629">
        <f>H29*($S$43+0.05)/'Location Data'!$D$6*'Location Data'!$D$12</f>
        <v>93125.04758</v>
      </c>
      <c r="I47" s="629">
        <f>I29*($S$43+0.05)/'Location Data'!$D$6*'Location Data'!$D$12</f>
        <v>202445.7556</v>
      </c>
      <c r="J47" s="69">
        <f t="shared" si="36"/>
        <v>5622125.428</v>
      </c>
      <c r="K47" s="631">
        <f>C47/'Location Data'!$D$12</f>
        <v>18400</v>
      </c>
      <c r="L47" s="631">
        <f>J47/'Location Data'!$D$12</f>
        <v>43247.11868</v>
      </c>
      <c r="T47" s="354"/>
      <c r="U47" s="354"/>
      <c r="V47" s="354"/>
      <c r="W47" s="354"/>
      <c r="X47" s="354"/>
      <c r="Y47" s="354"/>
      <c r="Z47" s="354"/>
      <c r="AA47" s="354"/>
    </row>
    <row r="48">
      <c r="A48" s="506" t="s">
        <v>715</v>
      </c>
      <c r="B48" s="633">
        <v>61.0</v>
      </c>
      <c r="C48" s="69">
        <f t="shared" si="34"/>
        <v>3172000</v>
      </c>
      <c r="D48" s="629">
        <f>D30*($S$43+0.05)/'Location Data'!$D$6*'Location Data'!$D$12</f>
        <v>184225.6376</v>
      </c>
      <c r="E48" s="629">
        <f>E30*($S$43+0.05)/'Location Data'!$D$6*'Location Data'!$D$12</f>
        <v>150619.6422</v>
      </c>
      <c r="F48" s="630">
        <f t="shared" si="35"/>
        <v>3506845.28</v>
      </c>
      <c r="G48" s="629">
        <f>G30*($S$43+0.05)/'Location Data'!$D$6*'Location Data'!$D$12</f>
        <v>77739.17016</v>
      </c>
      <c r="H48" s="629">
        <f>H30*($S$43+0.05)/'Location Data'!$D$6*'Location Data'!$D$12</f>
        <v>186250.0952</v>
      </c>
      <c r="I48" s="629">
        <f>I30*($S$43+0.05)/'Location Data'!$D$6*'Location Data'!$D$12</f>
        <v>202445.7556</v>
      </c>
      <c r="J48" s="69">
        <f t="shared" si="36"/>
        <v>7480125.581</v>
      </c>
      <c r="K48" s="631">
        <f>C48/'Location Data'!$D$12</f>
        <v>24400</v>
      </c>
      <c r="L48" s="631">
        <f>J48/'Location Data'!$D$12</f>
        <v>57539.42754</v>
      </c>
      <c r="U48" s="354"/>
      <c r="V48" s="354"/>
      <c r="W48" s="354"/>
      <c r="X48" s="354"/>
      <c r="Y48" s="354"/>
      <c r="Z48" s="354"/>
      <c r="AA48" s="354"/>
    </row>
    <row r="49">
      <c r="A49" s="506" t="s">
        <v>716</v>
      </c>
      <c r="B49" s="633">
        <v>69.0</v>
      </c>
      <c r="C49" s="69">
        <f t="shared" si="34"/>
        <v>3588000</v>
      </c>
      <c r="D49" s="629">
        <f>D31*($S$43+0.05)/'Location Data'!$D$6*'Location Data'!$D$12</f>
        <v>200421.2981</v>
      </c>
      <c r="E49" s="629">
        <f>E31*($S$43+0.05)/'Location Data'!$D$6*'Location Data'!$D$12</f>
        <v>157097.9064</v>
      </c>
      <c r="F49" s="630">
        <f t="shared" si="35"/>
        <v>3945519.204</v>
      </c>
      <c r="G49" s="629">
        <f>G31*($S$43+0.05)/'Location Data'!$D$6*'Location Data'!$D$12</f>
        <v>77739.17016</v>
      </c>
      <c r="H49" s="629">
        <f>H31*($S$43+0.05)/'Location Data'!$D$6*'Location Data'!$D$12</f>
        <v>186250.0952</v>
      </c>
      <c r="I49" s="629">
        <f>I31*($S$43+0.05)/'Location Data'!$D$6*'Location Data'!$D$12</f>
        <v>202445.7556</v>
      </c>
      <c r="J49" s="69">
        <f t="shared" si="36"/>
        <v>8357473.43</v>
      </c>
      <c r="K49" s="631">
        <f>C49/'Location Data'!$D$12</f>
        <v>27600</v>
      </c>
      <c r="L49" s="631">
        <f>J49/'Location Data'!$D$12</f>
        <v>64288.25715</v>
      </c>
      <c r="U49" s="354"/>
      <c r="V49" s="354"/>
      <c r="W49" s="354"/>
      <c r="X49" s="354"/>
      <c r="Y49" s="354"/>
      <c r="Z49" s="354"/>
      <c r="AA49" s="354"/>
    </row>
    <row r="50">
      <c r="A50" s="506" t="s">
        <v>717</v>
      </c>
      <c r="B50" s="633">
        <v>76.0</v>
      </c>
      <c r="C50" s="69">
        <f t="shared" si="34"/>
        <v>3952000</v>
      </c>
      <c r="D50" s="629">
        <f>D32*($S$43+0.05)/'Location Data'!$D$6*'Location Data'!$D$12</f>
        <v>214592.501</v>
      </c>
      <c r="E50" s="629">
        <f>E32*($S$43+0.05)/'Location Data'!$D$6*'Location Data'!$D$12</f>
        <v>162766.3875</v>
      </c>
      <c r="F50" s="630">
        <f t="shared" si="35"/>
        <v>4329358.888</v>
      </c>
      <c r="G50" s="629">
        <f>G32*($S$43+0.05)/'Location Data'!$D$6*'Location Data'!$D$12</f>
        <v>77739.17016</v>
      </c>
      <c r="H50" s="629">
        <f>H32*($S$43+0.05)/'Location Data'!$D$6*'Location Data'!$D$12</f>
        <v>186250.0952</v>
      </c>
      <c r="I50" s="629">
        <f>I32*($S$43+0.05)/'Location Data'!$D$6*'Location Data'!$D$12</f>
        <v>202445.7556</v>
      </c>
      <c r="J50" s="69">
        <f t="shared" si="36"/>
        <v>9125152.798</v>
      </c>
      <c r="K50" s="631">
        <f>C50/'Location Data'!$D$12</f>
        <v>30400</v>
      </c>
      <c r="L50" s="631">
        <f>J50/'Location Data'!$D$12</f>
        <v>70193.48306</v>
      </c>
      <c r="U50" s="354"/>
      <c r="V50" s="354"/>
      <c r="W50" s="354"/>
      <c r="X50" s="354"/>
      <c r="Y50" s="354"/>
      <c r="Z50" s="354"/>
      <c r="AA50" s="354"/>
    </row>
    <row r="51">
      <c r="A51" s="506" t="s">
        <v>718</v>
      </c>
      <c r="B51" s="633">
        <v>76.0</v>
      </c>
      <c r="C51" s="69">
        <f t="shared" si="34"/>
        <v>3952000</v>
      </c>
      <c r="D51" s="629">
        <f>D33*($S$43+0.05)/'Location Data'!$D$6*'Location Data'!$D$12</f>
        <v>214592.501</v>
      </c>
      <c r="E51" s="629">
        <f>E33*($S$43+0.05)/'Location Data'!$D$6*'Location Data'!$D$12</f>
        <v>162766.3875</v>
      </c>
      <c r="F51" s="630">
        <f t="shared" si="35"/>
        <v>4329358.888</v>
      </c>
      <c r="G51" s="629">
        <f>G33*($S$43+0.05)/'Location Data'!$D$6*'Location Data'!$D$12</f>
        <v>77739.17016</v>
      </c>
      <c r="H51" s="629">
        <f>H33*($S$43+0.05)/'Location Data'!$D$6*'Location Data'!$D$12</f>
        <v>186250.0952</v>
      </c>
      <c r="I51" s="629">
        <f>I33*($S$43+0.05)/'Location Data'!$D$6*'Location Data'!$D$12</f>
        <v>202445.7556</v>
      </c>
      <c r="J51" s="69">
        <f t="shared" si="36"/>
        <v>9125152.798</v>
      </c>
      <c r="K51" s="631">
        <f>C51/'Location Data'!$D$12</f>
        <v>30400</v>
      </c>
      <c r="L51" s="631">
        <f>J51/'Location Data'!$D$12</f>
        <v>70193.48306</v>
      </c>
      <c r="U51" s="354"/>
      <c r="V51" s="354"/>
      <c r="W51" s="354"/>
      <c r="X51" s="354"/>
      <c r="Y51" s="354"/>
      <c r="Z51" s="354"/>
      <c r="AA51" s="354"/>
    </row>
    <row r="52">
      <c r="A52" s="506" t="s">
        <v>719</v>
      </c>
      <c r="B52" s="461">
        <v>87.0</v>
      </c>
      <c r="C52" s="69">
        <f t="shared" si="34"/>
        <v>4524000</v>
      </c>
      <c r="D52" s="629">
        <f>D34*($S$43+0.05)/'Location Data'!$D$6*'Location Data'!$D$12</f>
        <v>236861.5341</v>
      </c>
      <c r="E52" s="629">
        <f>E34*($S$43+0.05)/'Location Data'!$D$6*'Location Data'!$D$12</f>
        <v>171674.0008</v>
      </c>
      <c r="F52" s="630">
        <f t="shared" si="35"/>
        <v>4932535.535</v>
      </c>
      <c r="G52" s="629">
        <f>G34*($S$43+0.05)/'Location Data'!$D$6*'Location Data'!$D$12</f>
        <v>77739.17016</v>
      </c>
      <c r="H52" s="629">
        <f>H34*($S$43+0.05)/'Location Data'!$D$6*'Location Data'!$D$12</f>
        <v>186250.0952</v>
      </c>
      <c r="I52" s="629">
        <f>I34*($S$43+0.05)/'Location Data'!$D$6*'Location Data'!$D$12</f>
        <v>222690.3312</v>
      </c>
      <c r="J52" s="69">
        <f t="shared" si="36"/>
        <v>10351750.67</v>
      </c>
      <c r="K52" s="631">
        <f>C52/'Location Data'!$D$12</f>
        <v>34800</v>
      </c>
      <c r="L52" s="631">
        <f>J52/'Location Data'!$D$12</f>
        <v>79628.85128</v>
      </c>
      <c r="U52" s="354"/>
      <c r="V52" s="354"/>
      <c r="W52" s="354"/>
      <c r="X52" s="354"/>
      <c r="Y52" s="354"/>
      <c r="Z52" s="354"/>
      <c r="AA52" s="354"/>
    </row>
    <row r="53">
      <c r="A53" s="506" t="s">
        <v>720</v>
      </c>
      <c r="B53" s="461">
        <v>96.0</v>
      </c>
      <c r="C53" s="69">
        <f t="shared" si="34"/>
        <v>4992000</v>
      </c>
      <c r="D53" s="629">
        <f>D35*($S$43+0.05)/'Location Data'!$D$6*'Location Data'!$D$12</f>
        <v>255081.6521</v>
      </c>
      <c r="E53" s="629">
        <f>E35*($S$43+0.05)/'Location Data'!$D$6*'Location Data'!$D$12</f>
        <v>219451.1991</v>
      </c>
      <c r="F53" s="630">
        <f t="shared" si="35"/>
        <v>5466532.851</v>
      </c>
      <c r="G53" s="629">
        <f>G35*($S$43+0.05)/'Location Data'!$D$6*'Location Data'!$D$12</f>
        <v>116608.7552</v>
      </c>
      <c r="H53" s="629">
        <f>H35*($S$43+0.05)/'Location Data'!$D$6*'Location Data'!$D$12</f>
        <v>279375.1427</v>
      </c>
      <c r="I53" s="629">
        <f>I35*($S$43+0.05)/'Location Data'!$D$6*'Location Data'!$D$12</f>
        <v>222690.3312</v>
      </c>
      <c r="J53" s="69">
        <f t="shared" si="36"/>
        <v>11551739.93</v>
      </c>
      <c r="K53" s="631">
        <f>C53/'Location Data'!$D$12</f>
        <v>38400</v>
      </c>
      <c r="L53" s="631">
        <f>J53/'Location Data'!$D$12</f>
        <v>88859.53793</v>
      </c>
      <c r="U53" s="354"/>
      <c r="V53" s="354"/>
      <c r="W53" s="354"/>
      <c r="X53" s="354"/>
      <c r="Y53" s="354"/>
      <c r="Z53" s="354"/>
      <c r="AA53" s="354"/>
    </row>
    <row r="54">
      <c r="A54" s="506" t="s">
        <v>721</v>
      </c>
      <c r="B54" s="461">
        <v>105.0</v>
      </c>
      <c r="C54" s="69">
        <f t="shared" si="34"/>
        <v>5460000</v>
      </c>
      <c r="D54" s="629">
        <f>D36*($S$43+0.05)/'Location Data'!$D$6*'Location Data'!$D$12</f>
        <v>273301.7701</v>
      </c>
      <c r="E54" s="629">
        <f>E36*($S$43+0.05)/'Location Data'!$D$6*'Location Data'!$D$12</f>
        <v>226739.2463</v>
      </c>
      <c r="F54" s="630">
        <f t="shared" si="35"/>
        <v>5960041.016</v>
      </c>
      <c r="G54" s="629">
        <f>G36*($S$43+0.05)/'Location Data'!$D$6*'Location Data'!$D$12</f>
        <v>116608.7552</v>
      </c>
      <c r="H54" s="629">
        <f>H36*($S$43+0.05)/'Location Data'!$D$6*'Location Data'!$D$12</f>
        <v>279375.1427</v>
      </c>
      <c r="I54" s="629">
        <f>I36*($S$43+0.05)/'Location Data'!$D$6*'Location Data'!$D$12</f>
        <v>222690.3312</v>
      </c>
      <c r="J54" s="69">
        <f t="shared" si="36"/>
        <v>12538756.26</v>
      </c>
      <c r="K54" s="631">
        <f>C54/'Location Data'!$D$12</f>
        <v>42000</v>
      </c>
      <c r="L54" s="631">
        <f>J54/'Location Data'!$D$12</f>
        <v>96451.97125</v>
      </c>
      <c r="U54" s="354"/>
      <c r="V54" s="354"/>
      <c r="W54" s="354"/>
      <c r="X54" s="354"/>
      <c r="Y54" s="354"/>
      <c r="Z54" s="354"/>
      <c r="AA54" s="354"/>
    </row>
    <row r="55">
      <c r="A55" s="506" t="s">
        <v>722</v>
      </c>
      <c r="B55" s="461">
        <v>109.0</v>
      </c>
      <c r="C55" s="69">
        <f t="shared" si="34"/>
        <v>5668000</v>
      </c>
      <c r="D55" s="629">
        <f>D37*($S$43+0.05)/'Location Data'!$D$6*'Location Data'!$D$12</f>
        <v>281399.6003</v>
      </c>
      <c r="E55" s="629">
        <f>E37*($S$43+0.05)/'Location Data'!$D$6*'Location Data'!$D$12</f>
        <v>189489.2273</v>
      </c>
      <c r="F55" s="630">
        <f t="shared" si="35"/>
        <v>6138888.828</v>
      </c>
      <c r="G55" s="629">
        <f>G37*($S$43+0.05)/'Location Data'!$D$6*'Location Data'!$D$12</f>
        <v>77739.17016</v>
      </c>
      <c r="H55" s="629">
        <f>H37*($S$43+0.05)/'Location Data'!$D$6*'Location Data'!$D$12</f>
        <v>186250.0952</v>
      </c>
      <c r="I55" s="629">
        <f>I37*($S$43+0.05)/'Location Data'!$D$6*'Location Data'!$D$12</f>
        <v>242934.9067</v>
      </c>
      <c r="J55" s="69">
        <f t="shared" si="36"/>
        <v>12784701.83</v>
      </c>
      <c r="K55" s="631">
        <f>C55/'Location Data'!$D$12</f>
        <v>43600</v>
      </c>
      <c r="L55" s="631">
        <f>J55/'Location Data'!$D$12</f>
        <v>98343.86021</v>
      </c>
      <c r="U55" s="354"/>
      <c r="V55" s="354"/>
      <c r="W55" s="354"/>
      <c r="X55" s="354"/>
      <c r="Y55" s="354"/>
      <c r="Z55" s="354"/>
      <c r="AA55" s="354"/>
    </row>
    <row r="56">
      <c r="A56" s="506" t="s">
        <v>940</v>
      </c>
      <c r="B56" s="461">
        <v>64.0</v>
      </c>
      <c r="C56" s="69">
        <f t="shared" ref="C56:C57" si="37">B56*$O$43</f>
        <v>3520000</v>
      </c>
      <c r="D56" s="629">
        <f>D38*($S$43+0.05)/'Location Data'!$D$6*'Location Data'!$D$12</f>
        <v>190299.0103</v>
      </c>
      <c r="E56" s="629">
        <f>E38*($S$43+0.05)/'Location Data'!$D$6*'Location Data'!$D$12</f>
        <v>112559.8401</v>
      </c>
      <c r="F56" s="630">
        <f t="shared" si="35"/>
        <v>3822858.85</v>
      </c>
      <c r="G56" s="629">
        <f>G38*($S$43+0.05)/'Location Data'!$D$6*'Location Data'!$D$12</f>
        <v>38869.58508</v>
      </c>
      <c r="H56" s="629">
        <f>H38*($S$43+0.05)/'Location Data'!$D$6*'Location Data'!$D$12</f>
        <v>93125.04758</v>
      </c>
      <c r="I56" s="629">
        <f>I38*($S$43+0.05)/'Location Data'!$D$6*'Location Data'!$D$12</f>
        <v>222690.3312</v>
      </c>
      <c r="J56" s="69">
        <f t="shared" si="36"/>
        <v>8000402.665</v>
      </c>
      <c r="K56" s="631">
        <f>C56/'Location Data'!$D$12</f>
        <v>27076.92308</v>
      </c>
      <c r="L56" s="631">
        <f>J56/'Location Data'!$D$12</f>
        <v>61541.55896</v>
      </c>
      <c r="M56" s="354"/>
      <c r="N56" s="354"/>
      <c r="O56" s="354"/>
      <c r="P56" s="354"/>
      <c r="Q56" s="354"/>
      <c r="R56" s="354"/>
      <c r="S56" s="354"/>
      <c r="U56" s="354"/>
      <c r="V56" s="354"/>
      <c r="W56" s="354"/>
      <c r="X56" s="354"/>
      <c r="Y56" s="354"/>
      <c r="Z56" s="354"/>
      <c r="AA56" s="354"/>
    </row>
    <row r="57">
      <c r="A57" s="506" t="s">
        <v>942</v>
      </c>
      <c r="B57" s="633">
        <v>106.0</v>
      </c>
      <c r="C57" s="69">
        <f t="shared" si="37"/>
        <v>5830000</v>
      </c>
      <c r="D57" s="629">
        <f>D39*($S$43+0.05)/'Location Data'!$D$6*'Location Data'!$D$12</f>
        <v>275326.2276</v>
      </c>
      <c r="E57" s="629">
        <f>E39*($S$43+0.05)/'Location Data'!$D$6*'Location Data'!$D$12</f>
        <v>187059.8782</v>
      </c>
      <c r="F57" s="630">
        <f t="shared" si="35"/>
        <v>6292386.106</v>
      </c>
      <c r="G57" s="629">
        <f>G39*($S$43+0.05)/'Location Data'!$D$6*'Location Data'!$D$12</f>
        <v>77739.17016</v>
      </c>
      <c r="H57" s="629">
        <f>H39*($S$43+0.05)/'Location Data'!$D$6*'Location Data'!$D$12</f>
        <v>186250.0952</v>
      </c>
      <c r="I57" s="629">
        <f>I39*($S$43+0.05)/'Location Data'!$D$6*'Location Data'!$D$12</f>
        <v>222690.3312</v>
      </c>
      <c r="J57" s="69">
        <f t="shared" si="36"/>
        <v>13071451.81</v>
      </c>
      <c r="K57" s="631">
        <f>C57/'Location Data'!$D$12</f>
        <v>44846.15385</v>
      </c>
      <c r="L57" s="631">
        <f>J57/'Location Data'!$D$12</f>
        <v>100549.6293</v>
      </c>
      <c r="M57" s="354"/>
      <c r="N57" s="354"/>
      <c r="O57" s="354"/>
      <c r="P57" s="354"/>
      <c r="Q57" s="354"/>
      <c r="R57" s="354"/>
      <c r="S57" s="354"/>
      <c r="T57" s="354"/>
      <c r="U57" s="354"/>
      <c r="V57" s="354"/>
      <c r="W57" s="354"/>
      <c r="X57" s="354"/>
      <c r="Y57" s="354"/>
      <c r="Z57" s="354"/>
      <c r="AA57" s="354"/>
    </row>
    <row r="58">
      <c r="A58" s="354"/>
      <c r="B58" s="354"/>
      <c r="C58" s="484"/>
      <c r="D58" s="635"/>
      <c r="E58" s="635"/>
      <c r="F58" s="635"/>
      <c r="G58" s="635"/>
      <c r="H58" s="635"/>
      <c r="I58" s="635"/>
      <c r="J58" s="484"/>
      <c r="K58" s="354"/>
      <c r="L58" s="354"/>
      <c r="M58" s="354"/>
      <c r="N58" s="354"/>
      <c r="O58" s="354"/>
      <c r="P58" s="354"/>
      <c r="Q58" s="354"/>
      <c r="R58" s="354"/>
      <c r="S58" s="354"/>
      <c r="T58" s="354"/>
      <c r="U58" s="354"/>
      <c r="V58" s="354"/>
      <c r="W58" s="354"/>
      <c r="X58" s="354"/>
      <c r="Y58" s="354"/>
      <c r="Z58" s="354"/>
      <c r="AA58" s="354"/>
    </row>
    <row r="59">
      <c r="A59" s="506" t="s">
        <v>780</v>
      </c>
      <c r="B59" s="461"/>
      <c r="C59" s="633" t="s">
        <v>781</v>
      </c>
      <c r="D59" s="633"/>
      <c r="E59" s="461"/>
      <c r="F59" s="461"/>
      <c r="G59" s="461"/>
      <c r="H59" s="461"/>
      <c r="I59" s="461"/>
      <c r="J59" s="354"/>
      <c r="K59" s="354"/>
      <c r="L59" s="354"/>
      <c r="M59" s="354"/>
      <c r="N59" s="478" t="s">
        <v>945</v>
      </c>
      <c r="O59" s="478">
        <v>6400.0</v>
      </c>
      <c r="P59" s="478" t="s">
        <v>941</v>
      </c>
      <c r="Q59" s="354"/>
      <c r="R59" s="625">
        <f>O59/'Location Data'!$D$10</f>
        <v>441.3793103</v>
      </c>
      <c r="S59" s="354">
        <f t="shared" ref="S59:S60" si="38">R59/R38</f>
        <v>1.209706258</v>
      </c>
      <c r="T59" s="354"/>
      <c r="U59" s="354"/>
      <c r="V59" s="354"/>
      <c r="W59" s="354"/>
      <c r="X59" s="354"/>
      <c r="Y59" s="354"/>
      <c r="Z59" s="354"/>
      <c r="AA59" s="354"/>
    </row>
    <row r="60">
      <c r="A60" s="506" t="s">
        <v>710</v>
      </c>
      <c r="B60" s="628" t="s">
        <v>430</v>
      </c>
      <c r="C60" s="628" t="s">
        <v>855</v>
      </c>
      <c r="D60" s="628" t="s">
        <v>933</v>
      </c>
      <c r="E60" s="628" t="s">
        <v>934</v>
      </c>
      <c r="F60" s="628" t="s">
        <v>191</v>
      </c>
      <c r="G60" s="628" t="s">
        <v>935</v>
      </c>
      <c r="H60" s="628" t="s">
        <v>416</v>
      </c>
      <c r="I60" s="628" t="s">
        <v>936</v>
      </c>
      <c r="J60" s="506" t="s">
        <v>937</v>
      </c>
      <c r="K60" s="506" t="s">
        <v>938</v>
      </c>
      <c r="L60" s="506" t="s">
        <v>939</v>
      </c>
      <c r="M60" s="354"/>
      <c r="N60" s="354"/>
      <c r="O60" s="478">
        <v>6700.0</v>
      </c>
      <c r="P60" s="478" t="s">
        <v>943</v>
      </c>
      <c r="Q60" s="354"/>
      <c r="R60" s="625">
        <f>O60/'Location Data'!$D$10</f>
        <v>462.0689655</v>
      </c>
      <c r="S60" s="354">
        <f t="shared" si="38"/>
        <v>1.203982516</v>
      </c>
      <c r="T60" s="354"/>
      <c r="U60" s="354"/>
      <c r="V60" s="354"/>
      <c r="W60" s="354"/>
      <c r="X60" s="354"/>
      <c r="Y60" s="354"/>
      <c r="Z60" s="354"/>
      <c r="AA60" s="354"/>
    </row>
    <row r="61">
      <c r="A61" s="506" t="s">
        <v>228</v>
      </c>
      <c r="B61" s="461">
        <v>25.0</v>
      </c>
      <c r="C61" s="69">
        <f t="shared" ref="C61:C75" si="39">B61*$O$59</f>
        <v>160000</v>
      </c>
      <c r="D61" s="629">
        <f>D25*($S$60+0.05)/'Location Data'!$D$6*'Location Data'!$D$10</f>
        <v>13514.20346</v>
      </c>
      <c r="E61" s="629">
        <f>E25*($S$60+0.05)/'Location Data'!$D$6*'Location Data'!$D$10</f>
        <v>9828.51161</v>
      </c>
      <c r="F61" s="630">
        <f t="shared" ref="F61:F75" si="40">C61+D61+E61</f>
        <v>183342.7151</v>
      </c>
      <c r="G61" s="629">
        <f>G25*($S$60+0.05)/'Location Data'!$D$6*'Location Data'!$D$10</f>
        <v>4717.685573</v>
      </c>
      <c r="H61" s="629">
        <f>H25*($S$60+0.05)/'Location Data'!$D$6*'Location Data'!$D$10</f>
        <v>11302.78835</v>
      </c>
      <c r="I61" s="629">
        <f>I25*($S$60+0.05)/'Location Data'!$D$6*'Location Data'!$D$10</f>
        <v>22114.15112</v>
      </c>
      <c r="J61" s="69">
        <f t="shared" ref="J61:J75" si="41">sum(C61:I61)</f>
        <v>404820.0552</v>
      </c>
      <c r="K61" s="631">
        <f>C61/'Location Data'!$D$10</f>
        <v>11034.48276</v>
      </c>
      <c r="L61" s="631">
        <f>J61/'Location Data'!$D$10</f>
        <v>27918.6245</v>
      </c>
      <c r="M61" s="354"/>
      <c r="N61" s="354"/>
      <c r="O61" s="354"/>
      <c r="P61" s="354"/>
      <c r="Q61" s="354"/>
      <c r="R61" s="354"/>
      <c r="S61" s="354"/>
      <c r="T61" s="354"/>
      <c r="U61" s="354"/>
      <c r="V61" s="354"/>
      <c r="W61" s="354"/>
      <c r="X61" s="354"/>
      <c r="Y61" s="354"/>
      <c r="Z61" s="354"/>
      <c r="AA61" s="354"/>
    </row>
    <row r="62">
      <c r="A62" s="506" t="s">
        <v>711</v>
      </c>
      <c r="B62" s="633">
        <v>37.0</v>
      </c>
      <c r="C62" s="69">
        <f t="shared" si="39"/>
        <v>236800</v>
      </c>
      <c r="D62" s="629">
        <f>D26*($S$60+0.05)/'Location Data'!$D$6*'Location Data'!$D$10</f>
        <v>16462.75695</v>
      </c>
      <c r="E62" s="629">
        <f>E26*($S$60+0.05)/'Location Data'!$D$6*'Location Data'!$D$10</f>
        <v>11007.933</v>
      </c>
      <c r="F62" s="630">
        <f t="shared" si="40"/>
        <v>264270.69</v>
      </c>
      <c r="G62" s="629">
        <f>G26*($S$60+0.05)/'Location Data'!$D$6*'Location Data'!$D$10</f>
        <v>4717.685573</v>
      </c>
      <c r="H62" s="629">
        <f>H26*($S$60+0.05)/'Location Data'!$D$6*'Location Data'!$D$10</f>
        <v>11302.78835</v>
      </c>
      <c r="I62" s="629">
        <f>I26*($S$60+0.05)/'Location Data'!$D$6*'Location Data'!$D$10</f>
        <v>22114.15112</v>
      </c>
      <c r="J62" s="69">
        <f t="shared" si="41"/>
        <v>566676.0049</v>
      </c>
      <c r="K62" s="631">
        <f>C62/'Location Data'!$D$10</f>
        <v>16331.03448</v>
      </c>
      <c r="L62" s="631">
        <f>J62/'Location Data'!$D$10</f>
        <v>39081.10379</v>
      </c>
      <c r="M62" s="354"/>
      <c r="N62" s="354"/>
      <c r="O62" s="354"/>
      <c r="P62" s="354"/>
      <c r="Q62" s="354"/>
      <c r="R62" s="354"/>
      <c r="S62" s="354"/>
      <c r="T62" s="354"/>
      <c r="U62" s="354"/>
      <c r="V62" s="354"/>
      <c r="W62" s="354"/>
      <c r="X62" s="354"/>
      <c r="Y62" s="354"/>
      <c r="Z62" s="354"/>
      <c r="AA62" s="354"/>
    </row>
    <row r="63">
      <c r="A63" s="506" t="s">
        <v>712</v>
      </c>
      <c r="B63" s="461">
        <v>43.0</v>
      </c>
      <c r="C63" s="69">
        <f t="shared" si="39"/>
        <v>275200</v>
      </c>
      <c r="D63" s="629">
        <f>D27*($S$60+0.05)/'Location Data'!$D$6*'Location Data'!$D$10</f>
        <v>17937.03369</v>
      </c>
      <c r="E63" s="629">
        <f>E27*($S$60+0.05)/'Location Data'!$D$6*'Location Data'!$D$10</f>
        <v>11597.6437</v>
      </c>
      <c r="F63" s="630">
        <f t="shared" si="40"/>
        <v>304734.6774</v>
      </c>
      <c r="G63" s="629">
        <f>G27*($S$60+0.05)/'Location Data'!$D$6*'Location Data'!$D$10</f>
        <v>4717.685573</v>
      </c>
      <c r="H63" s="629">
        <f>H27*($S$60+0.05)/'Location Data'!$D$6*'Location Data'!$D$10</f>
        <v>11302.78835</v>
      </c>
      <c r="I63" s="629">
        <f>I27*($S$60+0.05)/'Location Data'!$D$6*'Location Data'!$D$10</f>
        <v>22114.15112</v>
      </c>
      <c r="J63" s="69">
        <f t="shared" si="41"/>
        <v>647603.9798</v>
      </c>
      <c r="K63" s="631">
        <f>C63/'Location Data'!$D$10</f>
        <v>18979.31034</v>
      </c>
      <c r="L63" s="631">
        <f>J63/'Location Data'!$D$10</f>
        <v>44662.34344</v>
      </c>
      <c r="M63" s="354"/>
      <c r="N63" s="354"/>
      <c r="O63" s="354"/>
      <c r="P63" s="354"/>
      <c r="Q63" s="354"/>
      <c r="R63" s="354"/>
      <c r="S63" s="354"/>
      <c r="T63" s="354"/>
      <c r="U63" s="354"/>
      <c r="V63" s="354"/>
      <c r="W63" s="354"/>
      <c r="X63" s="354"/>
      <c r="Y63" s="354"/>
      <c r="Z63" s="354"/>
      <c r="AA63" s="354"/>
    </row>
    <row r="64">
      <c r="A64" s="506" t="s">
        <v>713</v>
      </c>
      <c r="B64" s="461">
        <v>46.0</v>
      </c>
      <c r="C64" s="69">
        <f t="shared" si="39"/>
        <v>294400</v>
      </c>
      <c r="D64" s="629">
        <f>D28*($S$60+0.05)/'Location Data'!$D$6*'Location Data'!$D$10</f>
        <v>18674.17206</v>
      </c>
      <c r="E64" s="629">
        <f>E28*($S$60+0.05)/'Location Data'!$D$6*'Location Data'!$D$10</f>
        <v>11892.49905</v>
      </c>
      <c r="F64" s="630">
        <f t="shared" si="40"/>
        <v>324966.6711</v>
      </c>
      <c r="G64" s="629">
        <f>G28*($S$60+0.05)/'Location Data'!$D$6*'Location Data'!$D$10</f>
        <v>4717.685573</v>
      </c>
      <c r="H64" s="629">
        <f>H28*($S$60+0.05)/'Location Data'!$D$6*'Location Data'!$D$10</f>
        <v>11302.78835</v>
      </c>
      <c r="I64" s="629">
        <f>I28*($S$60+0.05)/'Location Data'!$D$6*'Location Data'!$D$10</f>
        <v>19657.02322</v>
      </c>
      <c r="J64" s="69">
        <f t="shared" si="41"/>
        <v>685610.8394</v>
      </c>
      <c r="K64" s="631">
        <f>C64/'Location Data'!$D$10</f>
        <v>20303.44828</v>
      </c>
      <c r="L64" s="631">
        <f>J64/'Location Data'!$D$10</f>
        <v>47283.50616</v>
      </c>
      <c r="M64" s="354"/>
      <c r="N64" s="354"/>
      <c r="O64" s="354"/>
      <c r="P64" s="354"/>
      <c r="Q64" s="354"/>
      <c r="R64" s="354"/>
      <c r="S64" s="354"/>
      <c r="T64" s="354"/>
      <c r="U64" s="354"/>
      <c r="V64" s="354"/>
      <c r="W64" s="354"/>
      <c r="X64" s="354"/>
      <c r="Y64" s="354"/>
      <c r="Z64" s="354"/>
      <c r="AA64" s="354"/>
    </row>
    <row r="65">
      <c r="A65" s="506" t="s">
        <v>714</v>
      </c>
      <c r="B65" s="633">
        <v>46.0</v>
      </c>
      <c r="C65" s="69">
        <f t="shared" si="39"/>
        <v>294400</v>
      </c>
      <c r="D65" s="629">
        <f>D29*($S$60+0.05)/'Location Data'!$D$6*'Location Data'!$D$10</f>
        <v>18674.17206</v>
      </c>
      <c r="E65" s="629">
        <f>E29*($S$60+0.05)/'Location Data'!$D$6*'Location Data'!$D$10</f>
        <v>11892.49905</v>
      </c>
      <c r="F65" s="630">
        <f t="shared" si="40"/>
        <v>324966.6711</v>
      </c>
      <c r="G65" s="629">
        <f>G29*($S$60+0.05)/'Location Data'!$D$6*'Location Data'!$D$10</f>
        <v>4717.685573</v>
      </c>
      <c r="H65" s="629">
        <f>H29*($S$60+0.05)/'Location Data'!$D$6*'Location Data'!$D$10</f>
        <v>11302.78835</v>
      </c>
      <c r="I65" s="629">
        <f>I29*($S$60+0.05)/'Location Data'!$D$6*'Location Data'!$D$10</f>
        <v>24571.27903</v>
      </c>
      <c r="J65" s="69">
        <f t="shared" si="41"/>
        <v>690525.0952</v>
      </c>
      <c r="K65" s="631">
        <f>C65/'Location Data'!$D$10</f>
        <v>20303.44828</v>
      </c>
      <c r="L65" s="631">
        <f>J65/'Location Data'!$D$10</f>
        <v>47622.42036</v>
      </c>
      <c r="M65" s="354"/>
      <c r="N65" s="354"/>
      <c r="O65" s="354"/>
      <c r="P65" s="354"/>
      <c r="Q65" s="354"/>
      <c r="R65" s="354"/>
      <c r="S65" s="354"/>
      <c r="T65" s="354"/>
      <c r="U65" s="354"/>
      <c r="V65" s="354"/>
      <c r="W65" s="354"/>
      <c r="X65" s="354"/>
      <c r="Y65" s="354"/>
      <c r="Z65" s="354"/>
      <c r="AA65" s="354"/>
    </row>
    <row r="66">
      <c r="A66" s="506" t="s">
        <v>715</v>
      </c>
      <c r="B66" s="633">
        <v>61.0</v>
      </c>
      <c r="C66" s="69">
        <f t="shared" si="39"/>
        <v>390400</v>
      </c>
      <c r="D66" s="629">
        <f>D30*($S$60+0.05)/'Location Data'!$D$6*'Location Data'!$D$10</f>
        <v>22359.86391</v>
      </c>
      <c r="E66" s="629">
        <f>E30*($S$60+0.05)/'Location Data'!$D$6*'Location Data'!$D$10</f>
        <v>18281.03159</v>
      </c>
      <c r="F66" s="630">
        <f t="shared" si="40"/>
        <v>431040.8955</v>
      </c>
      <c r="G66" s="629">
        <f>G30*($S$60+0.05)/'Location Data'!$D$6*'Location Data'!$D$10</f>
        <v>9435.371146</v>
      </c>
      <c r="H66" s="629">
        <f>H30*($S$60+0.05)/'Location Data'!$D$6*'Location Data'!$D$10</f>
        <v>22605.5767</v>
      </c>
      <c r="I66" s="629">
        <f>I30*($S$60+0.05)/'Location Data'!$D$6*'Location Data'!$D$10</f>
        <v>24571.27903</v>
      </c>
      <c r="J66" s="69">
        <f t="shared" si="41"/>
        <v>918694.0179</v>
      </c>
      <c r="K66" s="631">
        <f>C66/'Location Data'!$D$10</f>
        <v>26924.13793</v>
      </c>
      <c r="L66" s="631">
        <f>J66/'Location Data'!$D$10</f>
        <v>63358.20813</v>
      </c>
      <c r="M66" s="354"/>
      <c r="N66" s="354"/>
      <c r="O66" s="354"/>
      <c r="P66" s="354"/>
      <c r="Q66" s="354"/>
      <c r="R66" s="354"/>
      <c r="S66" s="354"/>
      <c r="T66" s="354"/>
      <c r="U66" s="354"/>
      <c r="V66" s="354"/>
      <c r="W66" s="354"/>
      <c r="X66" s="354"/>
      <c r="Y66" s="354"/>
      <c r="Z66" s="354"/>
      <c r="AA66" s="354"/>
    </row>
    <row r="67">
      <c r="A67" s="506" t="s">
        <v>716</v>
      </c>
      <c r="B67" s="633">
        <v>69.0</v>
      </c>
      <c r="C67" s="69">
        <f t="shared" si="39"/>
        <v>441600</v>
      </c>
      <c r="D67" s="629">
        <f>D31*($S$60+0.05)/'Location Data'!$D$6*'Location Data'!$D$10</f>
        <v>24325.56624</v>
      </c>
      <c r="E67" s="629">
        <f>E31*($S$60+0.05)/'Location Data'!$D$6*'Location Data'!$D$10</f>
        <v>19067.31252</v>
      </c>
      <c r="F67" s="630">
        <f t="shared" si="40"/>
        <v>484992.8788</v>
      </c>
      <c r="G67" s="629">
        <f>G31*($S$60+0.05)/'Location Data'!$D$6*'Location Data'!$D$10</f>
        <v>9435.371146</v>
      </c>
      <c r="H67" s="629">
        <f>H31*($S$60+0.05)/'Location Data'!$D$6*'Location Data'!$D$10</f>
        <v>22605.5767</v>
      </c>
      <c r="I67" s="629">
        <f>I31*($S$60+0.05)/'Location Data'!$D$6*'Location Data'!$D$10</f>
        <v>24571.27903</v>
      </c>
      <c r="J67" s="69">
        <f t="shared" si="41"/>
        <v>1026597.984</v>
      </c>
      <c r="K67" s="631">
        <f>C67/'Location Data'!$D$10</f>
        <v>30455.17241</v>
      </c>
      <c r="L67" s="631">
        <f>J67/'Location Data'!$D$10</f>
        <v>70799.86099</v>
      </c>
      <c r="M67" s="354"/>
      <c r="N67" s="354"/>
      <c r="O67" s="354"/>
      <c r="P67" s="354"/>
      <c r="Q67" s="354"/>
      <c r="R67" s="354"/>
      <c r="S67" s="354"/>
      <c r="T67" s="354"/>
      <c r="U67" s="354"/>
      <c r="V67" s="354"/>
      <c r="W67" s="354"/>
      <c r="X67" s="354"/>
      <c r="Y67" s="354"/>
      <c r="Z67" s="354"/>
      <c r="AA67" s="354"/>
    </row>
    <row r="68">
      <c r="A68" s="506" t="s">
        <v>717</v>
      </c>
      <c r="B68" s="633">
        <v>76.0</v>
      </c>
      <c r="C68" s="69">
        <f t="shared" si="39"/>
        <v>486400</v>
      </c>
      <c r="D68" s="629">
        <f>D32*($S$60+0.05)/'Location Data'!$D$6*'Location Data'!$D$10</f>
        <v>26045.55577</v>
      </c>
      <c r="E68" s="629">
        <f>E32*($S$60+0.05)/'Location Data'!$D$6*'Location Data'!$D$10</f>
        <v>19755.30834</v>
      </c>
      <c r="F68" s="630">
        <f t="shared" si="40"/>
        <v>532200.8641</v>
      </c>
      <c r="G68" s="629">
        <f>G32*($S$60+0.05)/'Location Data'!$D$6*'Location Data'!$D$10</f>
        <v>9435.371146</v>
      </c>
      <c r="H68" s="629">
        <f>H32*($S$60+0.05)/'Location Data'!$D$6*'Location Data'!$D$10</f>
        <v>22605.5767</v>
      </c>
      <c r="I68" s="629">
        <f>I32*($S$60+0.05)/'Location Data'!$D$6*'Location Data'!$D$10</f>
        <v>24571.27903</v>
      </c>
      <c r="J68" s="69">
        <f t="shared" si="41"/>
        <v>1121013.955</v>
      </c>
      <c r="K68" s="631">
        <f>C68/'Location Data'!$D$10</f>
        <v>33544.82759</v>
      </c>
      <c r="L68" s="631">
        <f>J68/'Location Data'!$D$10</f>
        <v>77311.30725</v>
      </c>
      <c r="M68" s="354"/>
      <c r="N68" s="354"/>
      <c r="O68" s="354"/>
      <c r="P68" s="354"/>
      <c r="Q68" s="354"/>
      <c r="R68" s="354"/>
      <c r="S68" s="354"/>
      <c r="T68" s="354"/>
      <c r="U68" s="354"/>
      <c r="V68" s="354"/>
      <c r="W68" s="354"/>
      <c r="X68" s="354"/>
      <c r="Y68" s="354"/>
      <c r="Z68" s="354"/>
      <c r="AA68" s="354"/>
    </row>
    <row r="69">
      <c r="A69" s="506" t="s">
        <v>718</v>
      </c>
      <c r="B69" s="633">
        <v>76.0</v>
      </c>
      <c r="C69" s="69">
        <f t="shared" si="39"/>
        <v>486400</v>
      </c>
      <c r="D69" s="629">
        <f>D33*($S$60+0.05)/'Location Data'!$D$6*'Location Data'!$D$10</f>
        <v>26045.55577</v>
      </c>
      <c r="E69" s="629">
        <f>E33*($S$60+0.05)/'Location Data'!$D$6*'Location Data'!$D$10</f>
        <v>19755.30834</v>
      </c>
      <c r="F69" s="630">
        <f t="shared" si="40"/>
        <v>532200.8641</v>
      </c>
      <c r="G69" s="629">
        <f>G33*($S$60+0.05)/'Location Data'!$D$6*'Location Data'!$D$10</f>
        <v>9435.371146</v>
      </c>
      <c r="H69" s="629">
        <f>H33*($S$60+0.05)/'Location Data'!$D$6*'Location Data'!$D$10</f>
        <v>22605.5767</v>
      </c>
      <c r="I69" s="629">
        <f>I33*($S$60+0.05)/'Location Data'!$D$6*'Location Data'!$D$10</f>
        <v>24571.27903</v>
      </c>
      <c r="J69" s="69">
        <f t="shared" si="41"/>
        <v>1121013.955</v>
      </c>
      <c r="K69" s="631">
        <f>C69/'Location Data'!$D$10</f>
        <v>33544.82759</v>
      </c>
      <c r="L69" s="631">
        <f>J69/'Location Data'!$D$10</f>
        <v>77311.30725</v>
      </c>
      <c r="M69" s="354"/>
      <c r="N69" s="354"/>
      <c r="O69" s="354"/>
      <c r="P69" s="354"/>
      <c r="Q69" s="354"/>
      <c r="R69" s="354"/>
      <c r="S69" s="354"/>
      <c r="T69" s="354"/>
      <c r="U69" s="354"/>
      <c r="V69" s="354"/>
      <c r="W69" s="354"/>
      <c r="X69" s="354"/>
      <c r="Y69" s="354"/>
      <c r="Z69" s="354"/>
      <c r="AA69" s="354"/>
    </row>
    <row r="70">
      <c r="A70" s="506" t="s">
        <v>719</v>
      </c>
      <c r="B70" s="461">
        <v>87.0</v>
      </c>
      <c r="C70" s="69">
        <f t="shared" si="39"/>
        <v>556800</v>
      </c>
      <c r="D70" s="629">
        <f>D34*($S$60+0.05)/'Location Data'!$D$6*'Location Data'!$D$10</f>
        <v>28748.39646</v>
      </c>
      <c r="E70" s="629">
        <f>E34*($S$60+0.05)/'Location Data'!$D$6*'Location Data'!$D$10</f>
        <v>20836.44461</v>
      </c>
      <c r="F70" s="630">
        <f t="shared" si="40"/>
        <v>606384.8411</v>
      </c>
      <c r="G70" s="629">
        <f>G34*($S$60+0.05)/'Location Data'!$D$6*'Location Data'!$D$10</f>
        <v>9435.371146</v>
      </c>
      <c r="H70" s="629">
        <f>H34*($S$60+0.05)/'Location Data'!$D$6*'Location Data'!$D$10</f>
        <v>22605.5767</v>
      </c>
      <c r="I70" s="629">
        <f>I34*($S$60+0.05)/'Location Data'!$D$6*'Location Data'!$D$10</f>
        <v>27028.40693</v>
      </c>
      <c r="J70" s="69">
        <f t="shared" si="41"/>
        <v>1271839.037</v>
      </c>
      <c r="K70" s="631">
        <f>C70/'Location Data'!$D$10</f>
        <v>38400</v>
      </c>
      <c r="L70" s="631">
        <f>J70/'Location Data'!$D$10</f>
        <v>87713.03703</v>
      </c>
      <c r="M70" s="354"/>
      <c r="N70" s="354"/>
      <c r="O70" s="354"/>
      <c r="P70" s="354"/>
      <c r="Q70" s="354"/>
      <c r="R70" s="354"/>
      <c r="S70" s="354"/>
      <c r="T70" s="354"/>
      <c r="U70" s="354"/>
      <c r="V70" s="354"/>
      <c r="W70" s="354"/>
      <c r="X70" s="354"/>
      <c r="Y70" s="354"/>
      <c r="Z70" s="354"/>
      <c r="AA70" s="354"/>
    </row>
    <row r="71">
      <c r="A71" s="506" t="s">
        <v>720</v>
      </c>
      <c r="B71" s="461">
        <v>96.0</v>
      </c>
      <c r="C71" s="69">
        <f t="shared" si="39"/>
        <v>614400</v>
      </c>
      <c r="D71" s="629">
        <f>D35*($S$60+0.05)/'Location Data'!$D$6*'Location Data'!$D$10</f>
        <v>30959.81157</v>
      </c>
      <c r="E71" s="629">
        <f>E35*($S$60+0.05)/'Location Data'!$D$6*'Location Data'!$D$10</f>
        <v>26635.26646</v>
      </c>
      <c r="F71" s="630">
        <f t="shared" si="40"/>
        <v>671995.078</v>
      </c>
      <c r="G71" s="629">
        <f>G35*($S$60+0.05)/'Location Data'!$D$6*'Location Data'!$D$10</f>
        <v>14153.05672</v>
      </c>
      <c r="H71" s="629">
        <f>H35*($S$60+0.05)/'Location Data'!$D$6*'Location Data'!$D$10</f>
        <v>33908.36506</v>
      </c>
      <c r="I71" s="629">
        <f>I35*($S$60+0.05)/'Location Data'!$D$6*'Location Data'!$D$10</f>
        <v>27028.40693</v>
      </c>
      <c r="J71" s="69">
        <f t="shared" si="41"/>
        <v>1419079.985</v>
      </c>
      <c r="K71" s="631">
        <f>C71/'Location Data'!$D$10</f>
        <v>42372.41379</v>
      </c>
      <c r="L71" s="631">
        <f>J71/'Location Data'!$D$10</f>
        <v>97867.58516</v>
      </c>
      <c r="M71" s="354"/>
      <c r="N71" s="354"/>
      <c r="O71" s="354"/>
      <c r="P71" s="354"/>
      <c r="Q71" s="354"/>
      <c r="R71" s="354"/>
      <c r="S71" s="354"/>
      <c r="T71" s="354"/>
      <c r="U71" s="354"/>
      <c r="V71" s="354"/>
      <c r="W71" s="354"/>
      <c r="X71" s="354"/>
      <c r="Y71" s="354"/>
      <c r="Z71" s="354"/>
      <c r="AA71" s="354"/>
    </row>
    <row r="72">
      <c r="A72" s="506" t="s">
        <v>721</v>
      </c>
      <c r="B72" s="461">
        <v>105.0</v>
      </c>
      <c r="C72" s="69">
        <f t="shared" si="39"/>
        <v>672000</v>
      </c>
      <c r="D72" s="629">
        <f>D36*($S$60+0.05)/'Location Data'!$D$6*'Location Data'!$D$10</f>
        <v>33171.22668</v>
      </c>
      <c r="E72" s="629">
        <f>E36*($S$60+0.05)/'Location Data'!$D$6*'Location Data'!$D$10</f>
        <v>27519.83251</v>
      </c>
      <c r="F72" s="630">
        <f t="shared" si="40"/>
        <v>732691.0592</v>
      </c>
      <c r="G72" s="629">
        <f>G36*($S$60+0.05)/'Location Data'!$D$6*'Location Data'!$D$10</f>
        <v>14153.05672</v>
      </c>
      <c r="H72" s="629">
        <f>H36*($S$60+0.05)/'Location Data'!$D$6*'Location Data'!$D$10</f>
        <v>33908.36506</v>
      </c>
      <c r="I72" s="629">
        <f>I36*($S$60+0.05)/'Location Data'!$D$6*'Location Data'!$D$10</f>
        <v>27028.40693</v>
      </c>
      <c r="J72" s="69">
        <f t="shared" si="41"/>
        <v>1540471.947</v>
      </c>
      <c r="K72" s="631">
        <f>C72/'Location Data'!$D$10</f>
        <v>46344.82759</v>
      </c>
      <c r="L72" s="631">
        <f>J72/'Location Data'!$D$10</f>
        <v>106239.4446</v>
      </c>
      <c r="M72" s="354"/>
      <c r="N72" s="354"/>
      <c r="O72" s="354"/>
      <c r="P72" s="354"/>
      <c r="Q72" s="354"/>
      <c r="R72" s="354"/>
      <c r="S72" s="354"/>
      <c r="T72" s="354"/>
      <c r="U72" s="354"/>
      <c r="V72" s="354"/>
      <c r="W72" s="354"/>
      <c r="X72" s="354"/>
      <c r="Y72" s="354"/>
      <c r="Z72" s="354"/>
      <c r="AA72" s="354"/>
    </row>
    <row r="73">
      <c r="A73" s="506" t="s">
        <v>722</v>
      </c>
      <c r="B73" s="461">
        <v>109.0</v>
      </c>
      <c r="C73" s="69">
        <f t="shared" si="39"/>
        <v>697600</v>
      </c>
      <c r="D73" s="629">
        <f>D37*($S$60+0.05)/'Location Data'!$D$6*'Location Data'!$D$10</f>
        <v>34154.07785</v>
      </c>
      <c r="E73" s="629">
        <f>E37*($S$60+0.05)/'Location Data'!$D$6*'Location Data'!$D$10</f>
        <v>22998.71717</v>
      </c>
      <c r="F73" s="630">
        <f t="shared" si="40"/>
        <v>754752.795</v>
      </c>
      <c r="G73" s="629">
        <f>G37*($S$60+0.05)/'Location Data'!$D$6*'Location Data'!$D$10</f>
        <v>9435.371146</v>
      </c>
      <c r="H73" s="629">
        <f>H37*($S$60+0.05)/'Location Data'!$D$6*'Location Data'!$D$10</f>
        <v>22605.5767</v>
      </c>
      <c r="I73" s="629">
        <f>I37*($S$60+0.05)/'Location Data'!$D$6*'Location Data'!$D$10</f>
        <v>29485.53483</v>
      </c>
      <c r="J73" s="69">
        <f t="shared" si="41"/>
        <v>1571032.073</v>
      </c>
      <c r="K73" s="631">
        <f>C73/'Location Data'!$D$10</f>
        <v>48110.34483</v>
      </c>
      <c r="L73" s="631">
        <f>J73/'Location Data'!$D$10</f>
        <v>108347.0395</v>
      </c>
      <c r="M73" s="354"/>
      <c r="N73" s="354"/>
      <c r="O73" s="354"/>
      <c r="P73" s="354"/>
      <c r="Q73" s="354"/>
      <c r="R73" s="354"/>
      <c r="S73" s="354"/>
      <c r="T73" s="354"/>
      <c r="U73" s="354"/>
      <c r="V73" s="354"/>
      <c r="W73" s="354"/>
      <c r="X73" s="354"/>
      <c r="Y73" s="354"/>
      <c r="Z73" s="354"/>
      <c r="AA73" s="354"/>
    </row>
    <row r="74">
      <c r="A74" s="506" t="s">
        <v>723</v>
      </c>
      <c r="B74" s="461">
        <v>64.0</v>
      </c>
      <c r="C74" s="69">
        <f t="shared" si="39"/>
        <v>409600</v>
      </c>
      <c r="D74" s="629">
        <f>D38*($S$60+0.05)/'Location Data'!$D$6*'Location Data'!$D$10</f>
        <v>23097.00228</v>
      </c>
      <c r="E74" s="629">
        <f>E38*($S$60+0.05)/'Location Data'!$D$6*'Location Data'!$D$10</f>
        <v>13661.63114</v>
      </c>
      <c r="F74" s="630">
        <f t="shared" si="40"/>
        <v>446358.6334</v>
      </c>
      <c r="G74" s="629">
        <f>G38*($S$60+0.05)/'Location Data'!$D$6*'Location Data'!$D$10</f>
        <v>4717.685573</v>
      </c>
      <c r="H74" s="629">
        <f>H38*($S$60+0.05)/'Location Data'!$D$6*'Location Data'!$D$10</f>
        <v>11302.78835</v>
      </c>
      <c r="I74" s="629">
        <f>I38*($S$60+0.05)/'Location Data'!$D$6*'Location Data'!$D$10</f>
        <v>27028.40693</v>
      </c>
      <c r="J74" s="69">
        <f t="shared" si="41"/>
        <v>935766.1477</v>
      </c>
      <c r="K74" s="631">
        <f>C74/'Location Data'!$D$10</f>
        <v>28248.27586</v>
      </c>
      <c r="L74" s="631">
        <f>J74/'Location Data'!$D$10</f>
        <v>64535.59639</v>
      </c>
      <c r="M74" s="354"/>
      <c r="N74" s="354"/>
      <c r="O74" s="354"/>
      <c r="P74" s="354"/>
      <c r="Q74" s="354"/>
      <c r="R74" s="354"/>
      <c r="S74" s="354"/>
      <c r="T74" s="354"/>
      <c r="U74" s="354"/>
      <c r="V74" s="354"/>
      <c r="W74" s="354"/>
      <c r="X74" s="354"/>
      <c r="Y74" s="354"/>
      <c r="Z74" s="354"/>
      <c r="AA74" s="354"/>
    </row>
    <row r="75">
      <c r="A75" s="506" t="s">
        <v>942</v>
      </c>
      <c r="B75" s="633">
        <v>106.0</v>
      </c>
      <c r="C75" s="69">
        <f t="shared" si="39"/>
        <v>678400</v>
      </c>
      <c r="D75" s="629">
        <f>D39*($S$60+0.05)/'Location Data'!$D$6*'Location Data'!$D$10</f>
        <v>33416.93947</v>
      </c>
      <c r="E75" s="629">
        <f>E39*($S$60+0.05)/'Location Data'!$D$6*'Location Data'!$D$10</f>
        <v>22703.86182</v>
      </c>
      <c r="F75" s="630">
        <f t="shared" si="40"/>
        <v>734520.8013</v>
      </c>
      <c r="G75" s="629">
        <f>G39*($S$60+0.05)/'Location Data'!$D$6*'Location Data'!$D$10</f>
        <v>9435.371146</v>
      </c>
      <c r="H75" s="629">
        <f>H39*($S$60+0.05)/'Location Data'!$D$6*'Location Data'!$D$10</f>
        <v>22605.5767</v>
      </c>
      <c r="I75" s="629">
        <f>I39*($S$60+0.05)/'Location Data'!$D$6*'Location Data'!$D$10</f>
        <v>27028.40693</v>
      </c>
      <c r="J75" s="69">
        <f t="shared" si="41"/>
        <v>1528110.957</v>
      </c>
      <c r="K75" s="631">
        <f>C75/'Location Data'!$D$10</f>
        <v>46786.2069</v>
      </c>
      <c r="L75" s="631">
        <f>J75/'Location Data'!$D$10</f>
        <v>105386.9626</v>
      </c>
      <c r="M75" s="354"/>
      <c r="N75" s="354"/>
      <c r="O75" s="354"/>
      <c r="P75" s="354"/>
      <c r="Q75" s="354"/>
      <c r="R75" s="354"/>
      <c r="S75" s="354"/>
      <c r="T75" s="354"/>
      <c r="U75" s="354"/>
      <c r="V75" s="354"/>
      <c r="W75" s="354"/>
      <c r="X75" s="354"/>
      <c r="Y75" s="354"/>
      <c r="Z75" s="354"/>
      <c r="AA75" s="354"/>
    </row>
    <row r="76">
      <c r="A76" s="354"/>
      <c r="B76" s="354"/>
      <c r="C76" s="484"/>
      <c r="D76" s="635"/>
      <c r="E76" s="635"/>
      <c r="F76" s="635"/>
      <c r="G76" s="635"/>
      <c r="H76" s="635"/>
      <c r="I76" s="635"/>
      <c r="J76" s="484"/>
      <c r="K76" s="354"/>
      <c r="L76" s="354"/>
      <c r="M76" s="354"/>
      <c r="N76" s="354"/>
      <c r="O76" s="354"/>
      <c r="P76" s="354"/>
      <c r="Q76" s="354"/>
      <c r="R76" s="354"/>
      <c r="S76" s="354"/>
      <c r="T76" s="354"/>
      <c r="U76" s="354"/>
      <c r="V76" s="354"/>
      <c r="W76" s="354"/>
      <c r="X76" s="354"/>
      <c r="Y76" s="354"/>
      <c r="Z76" s="354"/>
      <c r="AA76" s="354"/>
    </row>
    <row r="77">
      <c r="A77" s="354"/>
      <c r="B77" s="354"/>
      <c r="C77" s="354"/>
      <c r="D77" s="354"/>
      <c r="E77" s="354"/>
      <c r="F77" s="354"/>
      <c r="G77" s="354"/>
      <c r="H77" s="354"/>
      <c r="I77" s="354"/>
      <c r="J77" s="354"/>
      <c r="K77" s="354"/>
      <c r="L77" s="354"/>
      <c r="M77" s="354"/>
      <c r="N77" s="354"/>
      <c r="O77" s="354"/>
      <c r="P77" s="354"/>
      <c r="Q77" s="354"/>
      <c r="R77" s="354"/>
      <c r="S77" s="354"/>
      <c r="T77" s="354"/>
      <c r="U77" s="354"/>
      <c r="V77" s="354"/>
      <c r="W77" s="354"/>
      <c r="X77" s="354"/>
      <c r="Y77" s="354"/>
      <c r="Z77" s="354"/>
      <c r="AA77" s="354"/>
    </row>
    <row r="78">
      <c r="A78" s="354"/>
      <c r="B78" s="354"/>
      <c r="C78" s="354"/>
      <c r="D78" s="354"/>
      <c r="E78" s="354"/>
      <c r="F78" s="354"/>
      <c r="G78" s="354"/>
      <c r="H78" s="354"/>
      <c r="I78" s="354"/>
      <c r="J78" s="354"/>
      <c r="K78" s="354"/>
      <c r="L78" s="354"/>
      <c r="M78" s="354"/>
      <c r="N78" s="354"/>
      <c r="O78" s="354"/>
      <c r="P78" s="354"/>
      <c r="Q78" s="354"/>
      <c r="R78" s="354"/>
      <c r="S78" s="354"/>
      <c r="T78" s="354"/>
      <c r="U78" s="354"/>
      <c r="V78" s="354"/>
      <c r="W78" s="354"/>
      <c r="X78" s="354"/>
      <c r="Y78" s="354"/>
      <c r="Z78" s="354"/>
      <c r="AA78" s="354"/>
    </row>
    <row r="79">
      <c r="A79" s="354"/>
      <c r="B79" s="506" t="s">
        <v>444</v>
      </c>
      <c r="C79" s="506" t="s">
        <v>445</v>
      </c>
      <c r="D79" s="506" t="s">
        <v>780</v>
      </c>
      <c r="E79" s="354"/>
      <c r="F79" s="354"/>
      <c r="G79" s="506" t="s">
        <v>946</v>
      </c>
      <c r="H79" s="354"/>
      <c r="I79" s="354"/>
      <c r="J79" s="354"/>
      <c r="K79" s="354"/>
      <c r="L79" s="354"/>
      <c r="M79" s="354"/>
      <c r="N79" s="354"/>
      <c r="O79" s="354"/>
      <c r="P79" s="354"/>
      <c r="Q79" s="354"/>
      <c r="R79" s="354"/>
      <c r="S79" s="354"/>
      <c r="T79" s="354"/>
      <c r="U79" s="354"/>
      <c r="V79" s="354"/>
      <c r="W79" s="354"/>
      <c r="X79" s="354"/>
      <c r="Y79" s="354"/>
      <c r="Z79" s="354"/>
      <c r="AA79" s="354"/>
    </row>
    <row r="80">
      <c r="A80" s="506" t="s">
        <v>947</v>
      </c>
      <c r="B80" s="636">
        <v>1000000.0</v>
      </c>
      <c r="C80" s="637">
        <f>round(B80*1.1/'Location Data'!$D$6*'Location Data'!$D$12,-2)</f>
        <v>38600</v>
      </c>
      <c r="D80" s="638">
        <f>round(B80*1.1/'Location Data'!$D$6*'Location Data'!$D$10,-2)</f>
        <v>4300</v>
      </c>
      <c r="E80" s="478" t="s">
        <v>948</v>
      </c>
      <c r="F80" s="478"/>
      <c r="G80" s="639">
        <f t="shared" ref="G80:G90" si="42">B80/3700</f>
        <v>270.2702703</v>
      </c>
      <c r="H80" s="354"/>
      <c r="I80" s="354"/>
      <c r="J80" s="478" t="s">
        <v>948</v>
      </c>
      <c r="K80" s="354"/>
      <c r="L80" s="354"/>
      <c r="M80" s="354"/>
      <c r="N80" s="354"/>
      <c r="O80" s="354"/>
      <c r="P80" s="354"/>
      <c r="Q80" s="354"/>
      <c r="R80" s="354"/>
      <c r="S80" s="354"/>
      <c r="T80" s="354"/>
      <c r="U80" s="354"/>
      <c r="V80" s="354"/>
      <c r="W80" s="354"/>
      <c r="X80" s="354"/>
      <c r="Y80" s="354"/>
      <c r="Z80" s="354"/>
      <c r="AA80" s="354"/>
    </row>
    <row r="81">
      <c r="A81" s="506" t="s">
        <v>949</v>
      </c>
      <c r="B81" s="636">
        <v>1500000.0</v>
      </c>
      <c r="C81" s="637">
        <f>round(B81*1.1/'Location Data'!$D$6*'Location Data'!$D$12,-2)</f>
        <v>58000</v>
      </c>
      <c r="D81" s="638">
        <f>round(B81*1.1/'Location Data'!$D$6*'Location Data'!$D$10,-2)</f>
        <v>6500</v>
      </c>
      <c r="E81" s="478" t="s">
        <v>948</v>
      </c>
      <c r="F81" s="354"/>
      <c r="G81" s="639">
        <f t="shared" si="42"/>
        <v>405.4054054</v>
      </c>
      <c r="H81" s="478"/>
      <c r="I81" s="354"/>
      <c r="J81" s="478" t="s">
        <v>948</v>
      </c>
      <c r="K81" s="354"/>
      <c r="L81" s="354"/>
      <c r="M81" s="354"/>
      <c r="N81" s="354"/>
      <c r="O81" s="354"/>
      <c r="P81" s="354"/>
      <c r="Q81" s="354"/>
      <c r="R81" s="354"/>
      <c r="S81" s="354"/>
      <c r="T81" s="354"/>
      <c r="U81" s="354"/>
      <c r="V81" s="354"/>
      <c r="W81" s="354"/>
      <c r="X81" s="354"/>
      <c r="Y81" s="354"/>
      <c r="Z81" s="354"/>
      <c r="AA81" s="354"/>
    </row>
    <row r="82">
      <c r="A82" s="506" t="s">
        <v>950</v>
      </c>
      <c r="B82" s="636">
        <v>500000.0</v>
      </c>
      <c r="C82" s="637">
        <f>round(B82*1.1/'Location Data'!$D$6*'Location Data'!$D$12,-2)</f>
        <v>19300</v>
      </c>
      <c r="D82" s="638">
        <f>round(B82*1.1/'Location Data'!$D$6*'Location Data'!$D$10,-2)</f>
        <v>2200</v>
      </c>
      <c r="E82" s="478" t="s">
        <v>951</v>
      </c>
      <c r="F82" s="478"/>
      <c r="G82" s="639">
        <f t="shared" si="42"/>
        <v>135.1351351</v>
      </c>
      <c r="H82" s="354"/>
      <c r="I82" s="354"/>
      <c r="J82" s="478" t="s">
        <v>951</v>
      </c>
      <c r="K82" s="354"/>
      <c r="L82" s="354"/>
      <c r="M82" s="354"/>
      <c r="N82" s="354"/>
      <c r="O82" s="354"/>
      <c r="P82" s="354"/>
      <c r="Q82" s="354"/>
      <c r="R82" s="354"/>
      <c r="S82" s="354"/>
      <c r="T82" s="354"/>
      <c r="U82" s="354"/>
      <c r="V82" s="354"/>
      <c r="W82" s="354"/>
      <c r="X82" s="354"/>
      <c r="Y82" s="354"/>
      <c r="Z82" s="354"/>
      <c r="AA82" s="354"/>
    </row>
    <row r="83">
      <c r="A83" s="506" t="s">
        <v>952</v>
      </c>
      <c r="B83" s="636">
        <v>1000000.0</v>
      </c>
      <c r="C83" s="637">
        <f>round(B83*1.1/'Location Data'!$D$6*'Location Data'!$D$12,-2)</f>
        <v>38600</v>
      </c>
      <c r="D83" s="638">
        <f>round(B83*1.1/'Location Data'!$D$6*'Location Data'!$D$10,-2)</f>
        <v>4300</v>
      </c>
      <c r="E83" s="478" t="s">
        <v>948</v>
      </c>
      <c r="F83" s="354"/>
      <c r="G83" s="639">
        <f t="shared" si="42"/>
        <v>270.2702703</v>
      </c>
      <c r="H83" s="354"/>
      <c r="I83" s="354"/>
      <c r="J83" s="478" t="s">
        <v>948</v>
      </c>
      <c r="K83" s="354"/>
      <c r="L83" s="354"/>
      <c r="M83" s="354"/>
      <c r="N83" s="354"/>
      <c r="O83" s="354"/>
      <c r="P83" s="354"/>
      <c r="Q83" s="354"/>
      <c r="R83" s="354"/>
      <c r="S83" s="354"/>
      <c r="T83" s="354"/>
      <c r="U83" s="354"/>
      <c r="V83" s="354"/>
      <c r="W83" s="354"/>
      <c r="X83" s="354"/>
      <c r="Y83" s="354"/>
      <c r="Z83" s="354"/>
      <c r="AA83" s="354"/>
    </row>
    <row r="84">
      <c r="A84" s="506" t="s">
        <v>953</v>
      </c>
      <c r="B84" s="636">
        <v>400000.0</v>
      </c>
      <c r="C84" s="637">
        <f>round(B84*1.1/'Location Data'!$D$6*'Location Data'!$D$12,-2)</f>
        <v>15500</v>
      </c>
      <c r="D84" s="638">
        <f>round(B84*1.1/'Location Data'!$D$6*'Location Data'!$D$10,-2)</f>
        <v>1700</v>
      </c>
      <c r="E84" s="478" t="s">
        <v>954</v>
      </c>
      <c r="F84" s="354"/>
      <c r="G84" s="639">
        <f t="shared" si="42"/>
        <v>108.1081081</v>
      </c>
      <c r="H84" s="478"/>
      <c r="I84" s="354"/>
      <c r="J84" s="478" t="s">
        <v>955</v>
      </c>
      <c r="K84" s="354"/>
      <c r="L84" s="354"/>
      <c r="M84" s="354"/>
      <c r="N84" s="354"/>
      <c r="O84" s="354"/>
      <c r="P84" s="354"/>
      <c r="Q84" s="354"/>
      <c r="R84" s="354"/>
      <c r="S84" s="354"/>
      <c r="T84" s="354"/>
      <c r="U84" s="354"/>
      <c r="V84" s="354"/>
      <c r="W84" s="354"/>
      <c r="X84" s="354"/>
      <c r="Y84" s="354"/>
      <c r="Z84" s="354"/>
      <c r="AA84" s="354"/>
    </row>
    <row r="85">
      <c r="A85" s="506" t="s">
        <v>956</v>
      </c>
      <c r="B85" s="636">
        <v>200000.0</v>
      </c>
      <c r="C85" s="637">
        <f>round(B85*1.1/'Location Data'!$D$6*'Location Data'!$D$12,-2)</f>
        <v>7700</v>
      </c>
      <c r="D85" s="638">
        <f>round(B85*1.1/'Location Data'!$D$6*'Location Data'!$D$10,-2)</f>
        <v>900</v>
      </c>
      <c r="E85" s="478" t="s">
        <v>957</v>
      </c>
      <c r="F85" s="354"/>
      <c r="G85" s="639">
        <f t="shared" si="42"/>
        <v>54.05405405</v>
      </c>
      <c r="H85" s="478"/>
      <c r="I85" s="354"/>
      <c r="J85" s="478" t="s">
        <v>957</v>
      </c>
      <c r="K85" s="354"/>
      <c r="L85" s="354"/>
      <c r="M85" s="354"/>
      <c r="N85" s="354"/>
      <c r="O85" s="354"/>
      <c r="P85" s="354"/>
      <c r="Q85" s="354"/>
      <c r="R85" s="354"/>
      <c r="S85" s="354"/>
      <c r="T85" s="354"/>
      <c r="U85" s="354"/>
      <c r="V85" s="354"/>
      <c r="W85" s="354"/>
      <c r="X85" s="354"/>
      <c r="Y85" s="354"/>
      <c r="Z85" s="354"/>
      <c r="AA85" s="354"/>
    </row>
    <row r="86">
      <c r="A86" s="506" t="s">
        <v>958</v>
      </c>
      <c r="B86" s="636">
        <v>1500000.0</v>
      </c>
      <c r="C86" s="637">
        <f>round(B86*1.1/'Location Data'!$D$6*'Location Data'!$D$12,-2)</f>
        <v>58000</v>
      </c>
      <c r="D86" s="638">
        <f>round(B86*1.1/'Location Data'!$D$6*'Location Data'!$D$10,-2)</f>
        <v>6500</v>
      </c>
      <c r="E86" s="478" t="s">
        <v>959</v>
      </c>
      <c r="F86" s="354"/>
      <c r="G86" s="639">
        <f t="shared" si="42"/>
        <v>405.4054054</v>
      </c>
      <c r="H86" s="478"/>
      <c r="I86" s="354"/>
      <c r="J86" s="478" t="s">
        <v>959</v>
      </c>
      <c r="K86" s="354"/>
      <c r="L86" s="354"/>
      <c r="M86" s="354"/>
      <c r="N86" s="354"/>
      <c r="O86" s="354"/>
      <c r="P86" s="354"/>
      <c r="Q86" s="354"/>
      <c r="R86" s="354"/>
      <c r="S86" s="354"/>
      <c r="T86" s="354"/>
      <c r="U86" s="354"/>
      <c r="V86" s="354"/>
      <c r="W86" s="354"/>
      <c r="X86" s="354"/>
      <c r="Y86" s="354"/>
      <c r="Z86" s="354"/>
      <c r="AA86" s="354"/>
    </row>
    <row r="87">
      <c r="A87" s="506" t="s">
        <v>960</v>
      </c>
      <c r="B87" s="636">
        <v>2500000.0</v>
      </c>
      <c r="C87" s="637">
        <f>round(B87*1.1/'Location Data'!$D$6*'Location Data'!$D$12,-2)</f>
        <v>96600</v>
      </c>
      <c r="D87" s="638">
        <f>round(B87*1.1/'Location Data'!$D$6*'Location Data'!$D$10,-2)</f>
        <v>10800</v>
      </c>
      <c r="E87" s="478" t="s">
        <v>959</v>
      </c>
      <c r="F87" s="354"/>
      <c r="G87" s="639">
        <f t="shared" si="42"/>
        <v>675.6756757</v>
      </c>
      <c r="H87" s="478"/>
      <c r="I87" s="354"/>
      <c r="J87" s="478" t="s">
        <v>959</v>
      </c>
      <c r="K87" s="354"/>
      <c r="L87" s="354"/>
      <c r="M87" s="354"/>
      <c r="N87" s="354"/>
      <c r="O87" s="354"/>
      <c r="P87" s="354"/>
      <c r="Q87" s="354"/>
      <c r="R87" s="354"/>
      <c r="S87" s="354"/>
      <c r="T87" s="354"/>
      <c r="U87" s="354"/>
      <c r="V87" s="354"/>
      <c r="W87" s="354"/>
      <c r="X87" s="354"/>
      <c r="Y87" s="354"/>
      <c r="Z87" s="354"/>
      <c r="AA87" s="354"/>
    </row>
    <row r="88">
      <c r="A88" s="506" t="s">
        <v>961</v>
      </c>
      <c r="B88" s="636">
        <v>3500000.0</v>
      </c>
      <c r="C88" s="637">
        <f>round(B88*1.1/'Location Data'!$D$6*'Location Data'!$D$12,-2)</f>
        <v>135300</v>
      </c>
      <c r="D88" s="638">
        <f>round(B88*1.1/'Location Data'!$D$6*'Location Data'!$D$10,-2)</f>
        <v>15100</v>
      </c>
      <c r="E88" s="478" t="s">
        <v>959</v>
      </c>
      <c r="F88" s="354"/>
      <c r="G88" s="639">
        <f t="shared" si="42"/>
        <v>945.9459459</v>
      </c>
      <c r="H88" s="478"/>
      <c r="I88" s="354"/>
      <c r="J88" s="478" t="s">
        <v>959</v>
      </c>
      <c r="K88" s="354"/>
      <c r="L88" s="354"/>
      <c r="M88" s="354"/>
      <c r="N88" s="354"/>
      <c r="O88" s="354"/>
      <c r="P88" s="354"/>
      <c r="Q88" s="354"/>
      <c r="R88" s="354"/>
      <c r="S88" s="354"/>
      <c r="T88" s="354"/>
      <c r="U88" s="354"/>
      <c r="V88" s="354"/>
      <c r="W88" s="354"/>
      <c r="X88" s="354"/>
      <c r="Y88" s="354"/>
      <c r="Z88" s="354"/>
      <c r="AA88" s="354"/>
    </row>
    <row r="89">
      <c r="A89" s="506" t="s">
        <v>962</v>
      </c>
      <c r="B89" s="636">
        <v>500000.0</v>
      </c>
      <c r="C89" s="637">
        <f>round(B89*1.1/'Location Data'!$D$6*'Location Data'!$D$12,-2)</f>
        <v>19300</v>
      </c>
      <c r="D89" s="638">
        <f>round(B89*1.1/'Location Data'!$D$6*'Location Data'!$D$10,-2)</f>
        <v>2200</v>
      </c>
      <c r="E89" s="478" t="s">
        <v>963</v>
      </c>
      <c r="F89" s="354"/>
      <c r="G89" s="639">
        <f t="shared" si="42"/>
        <v>135.1351351</v>
      </c>
      <c r="H89" s="478"/>
      <c r="I89" s="354"/>
      <c r="J89" s="478" t="s">
        <v>963</v>
      </c>
      <c r="K89" s="354"/>
      <c r="L89" s="354"/>
      <c r="M89" s="354"/>
      <c r="N89" s="354"/>
      <c r="O89" s="354"/>
      <c r="P89" s="354"/>
      <c r="Q89" s="354"/>
      <c r="R89" s="354"/>
      <c r="S89" s="354"/>
      <c r="T89" s="354"/>
      <c r="U89" s="354"/>
      <c r="V89" s="354"/>
      <c r="W89" s="354"/>
      <c r="X89" s="354"/>
      <c r="Y89" s="354"/>
      <c r="Z89" s="354"/>
      <c r="AA89" s="354"/>
    </row>
    <row r="90">
      <c r="A90" s="506" t="s">
        <v>964</v>
      </c>
      <c r="B90" s="636">
        <v>1000000.0</v>
      </c>
      <c r="C90" s="637">
        <f>round(B90*1.1/'Location Data'!$D$6*'Location Data'!$D$12,-2)</f>
        <v>38600</v>
      </c>
      <c r="D90" s="638">
        <f>round(B90*1.1/'Location Data'!$D$6*'Location Data'!$D$10,-2)</f>
        <v>4300</v>
      </c>
      <c r="E90" s="478" t="s">
        <v>965</v>
      </c>
      <c r="F90" s="354"/>
      <c r="G90" s="639">
        <f t="shared" si="42"/>
        <v>270.2702703</v>
      </c>
      <c r="H90" s="354"/>
      <c r="I90" s="354"/>
      <c r="J90" s="478" t="s">
        <v>965</v>
      </c>
      <c r="K90" s="478"/>
      <c r="L90" s="354"/>
      <c r="M90" s="478"/>
      <c r="N90" s="354"/>
      <c r="O90" s="354"/>
      <c r="P90" s="354"/>
      <c r="Q90" s="354"/>
      <c r="R90" s="354"/>
      <c r="S90" s="354"/>
      <c r="T90" s="354"/>
      <c r="U90" s="354"/>
      <c r="V90" s="354"/>
      <c r="W90" s="354"/>
      <c r="X90" s="354"/>
      <c r="Y90" s="354"/>
      <c r="Z90" s="354"/>
      <c r="AA90" s="354"/>
    </row>
    <row r="91">
      <c r="A91" s="354"/>
      <c r="B91" s="354"/>
      <c r="C91" s="354"/>
      <c r="D91" s="354"/>
      <c r="E91" s="354"/>
      <c r="F91" s="354"/>
      <c r="G91" s="354"/>
      <c r="H91" s="354"/>
      <c r="I91" s="354"/>
      <c r="J91" s="354"/>
      <c r="K91" s="354"/>
      <c r="L91" s="354"/>
      <c r="M91" s="354"/>
      <c r="N91" s="354"/>
      <c r="O91" s="354"/>
      <c r="P91" s="354"/>
      <c r="Q91" s="354"/>
      <c r="R91" s="354"/>
      <c r="S91" s="354"/>
      <c r="T91" s="354"/>
      <c r="U91" s="354"/>
      <c r="V91" s="354"/>
      <c r="W91" s="354"/>
      <c r="X91" s="354"/>
      <c r="Y91" s="354"/>
      <c r="Z91" s="354"/>
      <c r="AA91" s="354"/>
    </row>
    <row r="92">
      <c r="A92" s="354"/>
      <c r="B92" s="478" t="s">
        <v>444</v>
      </c>
      <c r="C92" s="478" t="s">
        <v>445</v>
      </c>
      <c r="D92" s="478" t="s">
        <v>780</v>
      </c>
      <c r="E92" s="354"/>
      <c r="F92" s="354"/>
      <c r="G92" s="354"/>
      <c r="H92" s="354"/>
      <c r="I92" s="354"/>
      <c r="J92" s="354"/>
      <c r="K92" s="354"/>
      <c r="L92" s="354"/>
      <c r="M92" s="354"/>
      <c r="N92" s="354"/>
      <c r="O92" s="354"/>
      <c r="P92" s="354"/>
      <c r="Q92" s="354"/>
      <c r="R92" s="354"/>
      <c r="S92" s="354"/>
      <c r="T92" s="354"/>
      <c r="U92" s="354"/>
      <c r="V92" s="354"/>
      <c r="W92" s="354"/>
      <c r="X92" s="354"/>
      <c r="Y92" s="354"/>
      <c r="Z92" s="354"/>
      <c r="AA92" s="354"/>
    </row>
    <row r="93">
      <c r="A93" s="57" t="s">
        <v>156</v>
      </c>
      <c r="B93" s="61" t="s">
        <v>966</v>
      </c>
      <c r="C93" s="61" t="s">
        <v>966</v>
      </c>
      <c r="D93" s="61" t="s">
        <v>966</v>
      </c>
      <c r="E93" s="61" t="s">
        <v>19</v>
      </c>
      <c r="F93" s="354"/>
      <c r="G93" s="354"/>
      <c r="H93" s="354"/>
      <c r="I93" s="354"/>
      <c r="J93" s="354"/>
      <c r="K93" s="354"/>
      <c r="L93" s="354"/>
      <c r="M93" s="354"/>
      <c r="N93" s="354"/>
      <c r="O93" s="354"/>
      <c r="P93" s="354"/>
      <c r="Q93" s="354"/>
      <c r="R93" s="354"/>
      <c r="S93" s="354"/>
      <c r="T93" s="354"/>
      <c r="U93" s="354"/>
      <c r="V93" s="354"/>
      <c r="W93" s="354"/>
      <c r="X93" s="354"/>
      <c r="Y93" s="354"/>
      <c r="Z93" s="354"/>
      <c r="AA93" s="354"/>
    </row>
    <row r="94">
      <c r="A94" s="35" t="s">
        <v>855</v>
      </c>
      <c r="B94" s="52">
        <v>1350000.0</v>
      </c>
      <c r="C94" s="640">
        <f>round(B94*1.1/'Location Data'!$D$6*'Location Data'!$D$12,-1)</f>
        <v>52180</v>
      </c>
      <c r="D94" s="641">
        <f>round(B94*1.1/'Location Data'!$D$6*'Location Data'!$D$10,-1)</f>
        <v>5820</v>
      </c>
      <c r="E94" s="63" t="s">
        <v>50</v>
      </c>
      <c r="F94" s="354"/>
      <c r="G94" s="354"/>
      <c r="H94" s="354"/>
      <c r="I94" s="354"/>
      <c r="J94" s="354"/>
      <c r="K94" s="354"/>
      <c r="L94" s="354"/>
      <c r="M94" s="354"/>
      <c r="N94" s="354"/>
      <c r="O94" s="354"/>
      <c r="P94" s="354"/>
      <c r="Q94" s="354"/>
      <c r="R94" s="354"/>
      <c r="S94" s="354"/>
      <c r="T94" s="354"/>
      <c r="U94" s="354"/>
      <c r="V94" s="354"/>
      <c r="W94" s="354"/>
      <c r="X94" s="354"/>
      <c r="Y94" s="354"/>
      <c r="Z94" s="354"/>
      <c r="AA94" s="354"/>
    </row>
    <row r="95">
      <c r="A95" s="35" t="s">
        <v>967</v>
      </c>
      <c r="B95" s="52">
        <v>1420000.0</v>
      </c>
      <c r="C95" s="640">
        <f>round(B95*1.1/'Location Data'!$D$6*'Location Data'!$D$12,-1)</f>
        <v>54880</v>
      </c>
      <c r="D95" s="641">
        <f>round(B95*1.1/'Location Data'!$D$6*'Location Data'!$D$10,-1)</f>
        <v>6120</v>
      </c>
      <c r="E95" s="63" t="s">
        <v>50</v>
      </c>
      <c r="F95" s="354"/>
      <c r="G95" s="354"/>
      <c r="H95" s="354"/>
      <c r="I95" s="354"/>
      <c r="J95" s="354"/>
      <c r="K95" s="354"/>
      <c r="L95" s="354"/>
      <c r="M95" s="354"/>
      <c r="N95" s="354"/>
      <c r="O95" s="354"/>
      <c r="P95" s="354"/>
      <c r="Q95" s="354"/>
      <c r="R95" s="354"/>
      <c r="S95" s="354"/>
      <c r="T95" s="354"/>
      <c r="U95" s="354"/>
      <c r="V95" s="354"/>
      <c r="W95" s="354"/>
      <c r="X95" s="354"/>
      <c r="Y95" s="354"/>
      <c r="Z95" s="354"/>
      <c r="AA95" s="354"/>
    </row>
    <row r="96">
      <c r="A96" s="35" t="s">
        <v>968</v>
      </c>
      <c r="B96" s="63">
        <v>850000.0</v>
      </c>
      <c r="C96" s="640">
        <f>round(B96*1.1/'Location Data'!$D$6*'Location Data'!$D$12,-1)</f>
        <v>32850</v>
      </c>
      <c r="D96" s="641">
        <f>round(B96*1.1/'Location Data'!$D$6*'Location Data'!$D$10,-1)</f>
        <v>3660</v>
      </c>
      <c r="E96" s="63" t="s">
        <v>48</v>
      </c>
      <c r="F96" s="354"/>
      <c r="G96" s="354"/>
      <c r="H96" s="354"/>
      <c r="I96" s="354"/>
      <c r="J96" s="354"/>
      <c r="K96" s="354"/>
      <c r="L96" s="354"/>
      <c r="M96" s="354"/>
      <c r="N96" s="354"/>
      <c r="O96" s="354"/>
      <c r="P96" s="354"/>
      <c r="Q96" s="354"/>
      <c r="R96" s="354"/>
      <c r="S96" s="354"/>
      <c r="T96" s="354"/>
      <c r="U96" s="354"/>
      <c r="V96" s="354"/>
      <c r="W96" s="354"/>
      <c r="X96" s="354"/>
      <c r="Y96" s="354"/>
      <c r="Z96" s="354"/>
      <c r="AA96" s="354"/>
    </row>
    <row r="97">
      <c r="A97" s="35" t="s">
        <v>969</v>
      </c>
      <c r="B97" s="63">
        <v>450000.0</v>
      </c>
      <c r="C97" s="640">
        <f>round(B97*1.1/'Location Data'!$D$6*'Location Data'!$D$12,-1)</f>
        <v>17390</v>
      </c>
      <c r="D97" s="641">
        <f>round(B97*1.1/'Location Data'!$D$6*'Location Data'!$D$10,-1)</f>
        <v>1940</v>
      </c>
      <c r="E97" s="63" t="s">
        <v>970</v>
      </c>
      <c r="F97" s="354"/>
      <c r="G97" s="354"/>
      <c r="H97" s="354"/>
      <c r="I97" s="354"/>
      <c r="J97" s="354"/>
      <c r="K97" s="354"/>
      <c r="L97" s="354"/>
      <c r="M97" s="354"/>
      <c r="N97" s="354"/>
      <c r="O97" s="354"/>
      <c r="P97" s="354"/>
      <c r="Q97" s="354"/>
      <c r="R97" s="354"/>
      <c r="S97" s="354"/>
      <c r="T97" s="354"/>
      <c r="U97" s="354"/>
      <c r="V97" s="354"/>
      <c r="W97" s="354"/>
      <c r="X97" s="354"/>
      <c r="Y97" s="354"/>
      <c r="Z97" s="354"/>
      <c r="AA97" s="354"/>
    </row>
    <row r="98">
      <c r="A98" s="35" t="s">
        <v>971</v>
      </c>
      <c r="B98" s="63">
        <v>500000.0</v>
      </c>
      <c r="C98" s="640">
        <f>round(B98*1.1/'Location Data'!$D$6*'Location Data'!$D$12,-1)</f>
        <v>19320</v>
      </c>
      <c r="D98" s="641">
        <f>round(B98*1.1/'Location Data'!$D$6*'Location Data'!$D$10,-1)</f>
        <v>2160</v>
      </c>
      <c r="E98" s="63" t="s">
        <v>50</v>
      </c>
      <c r="F98" s="354"/>
      <c r="G98" s="354"/>
      <c r="H98" s="354"/>
      <c r="I98" s="354"/>
      <c r="J98" s="354"/>
      <c r="K98" s="354"/>
      <c r="L98" s="354"/>
      <c r="M98" s="354"/>
      <c r="N98" s="354"/>
      <c r="O98" s="354"/>
      <c r="P98" s="354"/>
      <c r="Q98" s="354"/>
      <c r="R98" s="354"/>
      <c r="S98" s="354"/>
      <c r="T98" s="354"/>
      <c r="U98" s="354"/>
      <c r="V98" s="354"/>
      <c r="W98" s="354"/>
      <c r="X98" s="354"/>
      <c r="Y98" s="354"/>
      <c r="Z98" s="354"/>
      <c r="AA98" s="354"/>
    </row>
    <row r="99">
      <c r="A99" s="35" t="s">
        <v>401</v>
      </c>
      <c r="B99" s="63">
        <v>200000.0</v>
      </c>
      <c r="C99" s="640">
        <f>round(B99*1.1/'Location Data'!$D$6*'Location Data'!$D$12,-1)</f>
        <v>7730</v>
      </c>
      <c r="D99" s="641">
        <f>round(B99*1.1/'Location Data'!$D$6*'Location Data'!$D$10,-1)</f>
        <v>860</v>
      </c>
      <c r="E99" s="63" t="s">
        <v>50</v>
      </c>
      <c r="F99" s="354"/>
      <c r="G99" s="354"/>
      <c r="H99" s="354"/>
      <c r="I99" s="354"/>
      <c r="J99" s="354"/>
      <c r="K99" s="354"/>
      <c r="L99" s="354"/>
      <c r="M99" s="354"/>
      <c r="N99" s="354"/>
      <c r="O99" s="354"/>
      <c r="P99" s="354"/>
      <c r="Q99" s="354"/>
      <c r="R99" s="354"/>
      <c r="S99" s="354"/>
      <c r="T99" s="354"/>
      <c r="U99" s="354"/>
      <c r="V99" s="354"/>
      <c r="W99" s="354"/>
      <c r="X99" s="354"/>
      <c r="Y99" s="354"/>
      <c r="Z99" s="354"/>
      <c r="AA99" s="354"/>
    </row>
    <row r="100">
      <c r="A100" s="35" t="s">
        <v>403</v>
      </c>
      <c r="B100" s="63">
        <v>285000.0</v>
      </c>
      <c r="C100" s="640">
        <f>round(B100*1.1/'Location Data'!$D$6*'Location Data'!$D$12,-1)</f>
        <v>11010</v>
      </c>
      <c r="D100" s="641">
        <f>round(B100*1.1/'Location Data'!$D$6*'Location Data'!$D$10,-1)</f>
        <v>1230</v>
      </c>
      <c r="E100" s="63" t="s">
        <v>50</v>
      </c>
      <c r="F100" s="354"/>
      <c r="G100" s="354"/>
      <c r="H100" s="354"/>
      <c r="I100" s="354"/>
      <c r="J100" s="354"/>
      <c r="K100" s="354"/>
      <c r="L100" s="354"/>
      <c r="M100" s="354"/>
      <c r="N100" s="354"/>
      <c r="O100" s="354"/>
      <c r="P100" s="354"/>
      <c r="Q100" s="354"/>
      <c r="R100" s="354"/>
      <c r="S100" s="354"/>
      <c r="T100" s="354"/>
      <c r="U100" s="354"/>
      <c r="V100" s="354"/>
      <c r="W100" s="354"/>
      <c r="X100" s="354"/>
      <c r="Y100" s="354"/>
      <c r="Z100" s="354"/>
      <c r="AA100" s="354"/>
    </row>
    <row r="101">
      <c r="A101" s="35" t="s">
        <v>405</v>
      </c>
      <c r="B101" s="63">
        <v>100000.0</v>
      </c>
      <c r="C101" s="640">
        <f>round(B101*1.1/'Location Data'!$D$6*'Location Data'!$D$12,-1)</f>
        <v>3860</v>
      </c>
      <c r="D101" s="641">
        <f>round(B101*1.1/'Location Data'!$D$6*'Location Data'!$D$10,-1)</f>
        <v>430</v>
      </c>
      <c r="E101" s="63" t="s">
        <v>50</v>
      </c>
      <c r="F101" s="354"/>
      <c r="G101" s="354"/>
      <c r="H101" s="354"/>
      <c r="I101" s="354"/>
      <c r="J101" s="354"/>
      <c r="K101" s="354"/>
      <c r="L101" s="354"/>
      <c r="M101" s="354"/>
      <c r="N101" s="354"/>
      <c r="O101" s="354"/>
      <c r="P101" s="354"/>
      <c r="Q101" s="354"/>
      <c r="R101" s="354"/>
      <c r="S101" s="354"/>
      <c r="T101" s="354"/>
      <c r="U101" s="354"/>
      <c r="V101" s="354"/>
      <c r="W101" s="354"/>
      <c r="X101" s="354"/>
      <c r="Y101" s="354"/>
      <c r="Z101" s="354"/>
      <c r="AA101" s="354"/>
    </row>
    <row r="102">
      <c r="A102" s="35" t="s">
        <v>972</v>
      </c>
      <c r="B102" s="63">
        <v>185000.0</v>
      </c>
      <c r="C102" s="640">
        <f>round(B102*1.1/'Location Data'!$D$6*'Location Data'!$D$12,-1)</f>
        <v>7150</v>
      </c>
      <c r="D102" s="641">
        <f>round(B102*1.1/'Location Data'!$D$6*'Location Data'!$D$10,-1)</f>
        <v>800</v>
      </c>
      <c r="E102" s="63" t="s">
        <v>50</v>
      </c>
      <c r="F102" s="354"/>
      <c r="G102" s="354"/>
      <c r="H102" s="354"/>
      <c r="I102" s="354"/>
      <c r="J102" s="354"/>
      <c r="K102" s="354"/>
      <c r="L102" s="354"/>
      <c r="M102" s="354"/>
      <c r="N102" s="354"/>
      <c r="O102" s="354"/>
      <c r="P102" s="354"/>
      <c r="Q102" s="354"/>
      <c r="R102" s="354"/>
      <c r="S102" s="354"/>
      <c r="T102" s="354"/>
      <c r="U102" s="354"/>
      <c r="V102" s="354"/>
      <c r="W102" s="354"/>
      <c r="X102" s="354"/>
      <c r="Y102" s="354"/>
      <c r="Z102" s="354"/>
      <c r="AA102" s="354"/>
    </row>
    <row r="103">
      <c r="A103" s="35" t="s">
        <v>407</v>
      </c>
      <c r="B103" s="63">
        <v>85000.0</v>
      </c>
      <c r="C103" s="640">
        <f>round(B103*1.1/'Location Data'!$D$6*'Location Data'!$D$12,-1)</f>
        <v>3290</v>
      </c>
      <c r="D103" s="641">
        <f>round(B103*1.1/'Location Data'!$D$6*'Location Data'!$D$10,-1)</f>
        <v>370</v>
      </c>
      <c r="E103" s="63" t="s">
        <v>970</v>
      </c>
      <c r="F103" s="354"/>
      <c r="G103" s="354"/>
      <c r="H103" s="354"/>
      <c r="I103" s="354"/>
      <c r="J103" s="354"/>
      <c r="K103" s="354"/>
      <c r="L103" s="354"/>
      <c r="M103" s="354"/>
      <c r="N103" s="354"/>
      <c r="O103" s="354"/>
      <c r="P103" s="354"/>
      <c r="Q103" s="354"/>
      <c r="R103" s="354"/>
      <c r="S103" s="354"/>
      <c r="T103" s="354"/>
      <c r="U103" s="354"/>
      <c r="V103" s="354"/>
      <c r="W103" s="354"/>
      <c r="X103" s="354"/>
      <c r="Y103" s="354"/>
      <c r="Z103" s="354"/>
      <c r="AA103" s="354"/>
    </row>
    <row r="104">
      <c r="A104" s="35" t="s">
        <v>410</v>
      </c>
      <c r="B104" s="63">
        <v>185000.0</v>
      </c>
      <c r="C104" s="640">
        <f>round(B104*1.1/'Location Data'!$D$6*'Location Data'!$D$12,-1)</f>
        <v>7150</v>
      </c>
      <c r="D104" s="641">
        <f>round(B104*1.1/'Location Data'!$D$6*'Location Data'!$D$10,-1)</f>
        <v>800</v>
      </c>
      <c r="E104" s="63" t="s">
        <v>970</v>
      </c>
      <c r="F104" s="354"/>
      <c r="G104" s="354"/>
      <c r="H104" s="354"/>
      <c r="I104" s="354"/>
      <c r="J104" s="354"/>
      <c r="K104" s="354"/>
      <c r="L104" s="354"/>
      <c r="M104" s="354"/>
      <c r="N104" s="354"/>
      <c r="O104" s="354"/>
      <c r="P104" s="354"/>
      <c r="Q104" s="354"/>
      <c r="R104" s="354"/>
      <c r="S104" s="354"/>
      <c r="T104" s="354"/>
      <c r="U104" s="354"/>
      <c r="V104" s="354"/>
      <c r="W104" s="354"/>
      <c r="X104" s="354"/>
      <c r="Y104" s="354"/>
      <c r="Z104" s="354"/>
      <c r="AA104" s="354"/>
    </row>
    <row r="105">
      <c r="A105" s="35" t="s">
        <v>973</v>
      </c>
      <c r="B105" s="63">
        <v>250000.0</v>
      </c>
      <c r="C105" s="640">
        <f>round(B105*1.1/'Location Data'!$D$6*'Location Data'!$D$12,-1)</f>
        <v>9660</v>
      </c>
      <c r="D105" s="641">
        <f>round(B105*1.1/'Location Data'!$D$6*'Location Data'!$D$10,-1)</f>
        <v>1080</v>
      </c>
      <c r="E105" s="63" t="s">
        <v>48</v>
      </c>
      <c r="F105" s="354"/>
      <c r="G105" s="354"/>
      <c r="H105" s="354"/>
      <c r="I105" s="354"/>
      <c r="J105" s="354"/>
      <c r="K105" s="354"/>
      <c r="L105" s="354"/>
      <c r="M105" s="354"/>
      <c r="N105" s="354"/>
      <c r="O105" s="354"/>
      <c r="P105" s="354"/>
      <c r="Q105" s="354"/>
      <c r="R105" s="354"/>
      <c r="S105" s="354"/>
      <c r="T105" s="354"/>
      <c r="U105" s="354"/>
      <c r="V105" s="354"/>
      <c r="W105" s="354"/>
      <c r="X105" s="354"/>
      <c r="Y105" s="354"/>
      <c r="Z105" s="354"/>
      <c r="AA105" s="354"/>
    </row>
    <row r="106">
      <c r="A106" s="35" t="s">
        <v>412</v>
      </c>
      <c r="B106" s="63">
        <v>1700000.0</v>
      </c>
      <c r="C106" s="640">
        <f>round(B106*1.1/'Location Data'!$D$6*'Location Data'!$D$12,-1)</f>
        <v>65700</v>
      </c>
      <c r="D106" s="641">
        <f>round(B106*1.1/'Location Data'!$D$6*'Location Data'!$D$10,-1)</f>
        <v>7330</v>
      </c>
      <c r="E106" s="63" t="s">
        <v>48</v>
      </c>
      <c r="F106" s="354"/>
      <c r="G106" s="354"/>
      <c r="H106" s="354"/>
      <c r="I106" s="354"/>
      <c r="J106" s="354"/>
      <c r="K106" s="354"/>
      <c r="L106" s="354"/>
      <c r="M106" s="354"/>
      <c r="N106" s="354"/>
      <c r="O106" s="354"/>
      <c r="P106" s="354"/>
      <c r="Q106" s="354"/>
      <c r="R106" s="354"/>
      <c r="S106" s="354"/>
      <c r="T106" s="354"/>
      <c r="U106" s="354"/>
      <c r="V106" s="354"/>
      <c r="W106" s="354"/>
      <c r="X106" s="354"/>
      <c r="Y106" s="354"/>
      <c r="Z106" s="354"/>
      <c r="AA106" s="354"/>
    </row>
    <row r="107">
      <c r="A107" s="35" t="s">
        <v>974</v>
      </c>
      <c r="B107" s="63">
        <v>200000.0</v>
      </c>
      <c r="C107" s="640">
        <f>round(B107*1.1/'Location Data'!$D$6*'Location Data'!$D$12,-1)</f>
        <v>7730</v>
      </c>
      <c r="D107" s="641">
        <f>round(B107*1.1/'Location Data'!$D$6*'Location Data'!$D$10,-1)</f>
        <v>860</v>
      </c>
      <c r="E107" s="63" t="s">
        <v>48</v>
      </c>
      <c r="F107" s="354"/>
      <c r="G107" s="354"/>
      <c r="H107" s="354"/>
      <c r="I107" s="354"/>
      <c r="J107" s="354"/>
      <c r="K107" s="354"/>
      <c r="L107" s="354"/>
      <c r="M107" s="354"/>
      <c r="N107" s="354"/>
      <c r="O107" s="354"/>
      <c r="P107" s="354"/>
      <c r="Q107" s="354"/>
      <c r="R107" s="354"/>
      <c r="S107" s="354"/>
      <c r="T107" s="354"/>
      <c r="U107" s="354"/>
      <c r="V107" s="354"/>
      <c r="W107" s="354"/>
      <c r="X107" s="354"/>
      <c r="Y107" s="354"/>
      <c r="Z107" s="354"/>
      <c r="AA107" s="354"/>
    </row>
    <row r="108">
      <c r="A108" s="35" t="s">
        <v>975</v>
      </c>
      <c r="B108" s="63">
        <v>60000.0</v>
      </c>
      <c r="C108" s="640">
        <f>round(B108*1.1/'Location Data'!$D$6*'Location Data'!$D$12,-1)</f>
        <v>2320</v>
      </c>
      <c r="D108" s="641">
        <f>round(B108*1.1/'Location Data'!$D$6*'Location Data'!$D$10,-1)</f>
        <v>260</v>
      </c>
      <c r="E108" s="63" t="s">
        <v>428</v>
      </c>
      <c r="F108" s="354"/>
      <c r="G108" s="354"/>
      <c r="H108" s="354"/>
      <c r="I108" s="354"/>
      <c r="J108" s="354"/>
      <c r="K108" s="354"/>
      <c r="L108" s="354"/>
      <c r="M108" s="354"/>
      <c r="N108" s="354"/>
      <c r="O108" s="354"/>
      <c r="P108" s="354"/>
      <c r="Q108" s="354"/>
      <c r="R108" s="354"/>
      <c r="S108" s="354"/>
      <c r="T108" s="354"/>
      <c r="U108" s="354"/>
      <c r="V108" s="354"/>
      <c r="W108" s="354"/>
      <c r="X108" s="354"/>
      <c r="Y108" s="354"/>
      <c r="Z108" s="354"/>
      <c r="AA108" s="354"/>
    </row>
    <row r="109">
      <c r="A109" s="35" t="s">
        <v>414</v>
      </c>
      <c r="B109" s="63">
        <v>75000.0</v>
      </c>
      <c r="C109" s="640">
        <f>round(B109*1.1/'Location Data'!$D$6*'Location Data'!$D$12,-1)</f>
        <v>2900</v>
      </c>
      <c r="D109" s="641">
        <f>round(B109*1.1/'Location Data'!$D$6*'Location Data'!$D$10,-1)</f>
        <v>320</v>
      </c>
      <c r="E109" s="63" t="s">
        <v>50</v>
      </c>
      <c r="F109" s="354"/>
      <c r="G109" s="354"/>
      <c r="H109" s="354"/>
      <c r="I109" s="354"/>
      <c r="J109" s="354"/>
      <c r="K109" s="354"/>
      <c r="L109" s="354"/>
      <c r="M109" s="354"/>
      <c r="N109" s="354"/>
      <c r="O109" s="354"/>
      <c r="P109" s="354"/>
      <c r="Q109" s="354"/>
      <c r="R109" s="354"/>
      <c r="S109" s="354"/>
      <c r="T109" s="354"/>
      <c r="U109" s="354"/>
      <c r="V109" s="354"/>
      <c r="W109" s="354"/>
      <c r="X109" s="354"/>
      <c r="Y109" s="354"/>
      <c r="Z109" s="354"/>
      <c r="AA109" s="354"/>
    </row>
    <row r="110">
      <c r="A110" s="35" t="s">
        <v>416</v>
      </c>
      <c r="B110" s="63">
        <v>2600000.0</v>
      </c>
      <c r="C110" s="640">
        <f>round(B110*1.1/'Location Data'!$D$6*'Location Data'!$D$12,-1)</f>
        <v>100490</v>
      </c>
      <c r="D110" s="641">
        <f>round(B110*1.1/'Location Data'!$D$6*'Location Data'!$D$10,-1)</f>
        <v>11210</v>
      </c>
      <c r="E110" s="63" t="s">
        <v>976</v>
      </c>
      <c r="F110" s="354"/>
      <c r="G110" s="354"/>
      <c r="H110" s="354"/>
      <c r="I110" s="354"/>
      <c r="J110" s="354"/>
      <c r="K110" s="354"/>
      <c r="L110" s="354"/>
      <c r="M110" s="354"/>
      <c r="N110" s="354"/>
      <c r="O110" s="354"/>
      <c r="P110" s="354"/>
      <c r="Q110" s="354"/>
      <c r="R110" s="354"/>
      <c r="S110" s="354"/>
      <c r="T110" s="354"/>
      <c r="U110" s="354"/>
      <c r="V110" s="354"/>
      <c r="W110" s="354"/>
      <c r="X110" s="354"/>
      <c r="Y110" s="354"/>
      <c r="Z110" s="354"/>
      <c r="AA110" s="354"/>
    </row>
    <row r="111">
      <c r="A111" s="35" t="s">
        <v>936</v>
      </c>
      <c r="B111" s="63">
        <v>1250000.0</v>
      </c>
      <c r="C111" s="640">
        <f>round(B111*1.1/'Location Data'!$D$6*'Location Data'!$D$12,-1)</f>
        <v>48310</v>
      </c>
      <c r="D111" s="641">
        <f>round(B111*1.1/'Location Data'!$D$6*'Location Data'!$D$10,-1)</f>
        <v>5390</v>
      </c>
      <c r="E111" s="63" t="s">
        <v>970</v>
      </c>
      <c r="F111" s="354"/>
      <c r="G111" s="354"/>
      <c r="H111" s="354"/>
      <c r="I111" s="354"/>
      <c r="J111" s="354"/>
      <c r="K111" s="354"/>
      <c r="L111" s="354"/>
      <c r="M111" s="354"/>
      <c r="N111" s="354"/>
      <c r="O111" s="354"/>
      <c r="P111" s="354"/>
      <c r="Q111" s="354"/>
      <c r="R111" s="354"/>
      <c r="S111" s="354"/>
      <c r="T111" s="354"/>
      <c r="U111" s="354"/>
      <c r="V111" s="354"/>
      <c r="W111" s="354"/>
      <c r="X111" s="354"/>
      <c r="Y111" s="354"/>
      <c r="Z111" s="354"/>
      <c r="AA111" s="354"/>
    </row>
    <row r="112">
      <c r="A112" s="35" t="s">
        <v>977</v>
      </c>
      <c r="B112" s="63">
        <v>600000.0</v>
      </c>
      <c r="C112" s="640">
        <f>round(B112*1.1/'Location Data'!$D$6*'Location Data'!$D$12,-1)</f>
        <v>23190</v>
      </c>
      <c r="D112" s="641">
        <f>round(B112*1.1/'Location Data'!$D$6*'Location Data'!$D$10,-1)</f>
        <v>2590</v>
      </c>
      <c r="E112" s="63" t="s">
        <v>978</v>
      </c>
      <c r="F112" s="354"/>
      <c r="G112" s="354"/>
      <c r="H112" s="354"/>
      <c r="I112" s="354"/>
      <c r="J112" s="354"/>
      <c r="K112" s="354"/>
      <c r="L112" s="354"/>
      <c r="M112" s="354"/>
      <c r="N112" s="354"/>
      <c r="O112" s="354"/>
      <c r="P112" s="354"/>
      <c r="Q112" s="354"/>
      <c r="R112" s="354"/>
      <c r="S112" s="354"/>
      <c r="T112" s="354"/>
      <c r="U112" s="354"/>
      <c r="V112" s="354"/>
      <c r="W112" s="354"/>
      <c r="X112" s="354"/>
      <c r="Y112" s="354"/>
      <c r="Z112" s="354"/>
      <c r="AA112" s="354"/>
    </row>
    <row r="113">
      <c r="A113" s="35" t="s">
        <v>417</v>
      </c>
      <c r="B113" s="63">
        <v>2500000.0</v>
      </c>
      <c r="C113" s="640">
        <f>round(B113*1.1/'Location Data'!$D$6*'Location Data'!$D$12,-1)</f>
        <v>96620</v>
      </c>
      <c r="D113" s="641">
        <f>round(B113*1.1/'Location Data'!$D$6*'Location Data'!$D$10,-1)</f>
        <v>10780</v>
      </c>
      <c r="E113" s="63" t="s">
        <v>979</v>
      </c>
      <c r="F113" s="354"/>
      <c r="G113" s="354"/>
      <c r="H113" s="354"/>
      <c r="I113" s="354"/>
      <c r="J113" s="354"/>
      <c r="K113" s="354"/>
      <c r="L113" s="354"/>
      <c r="M113" s="354"/>
      <c r="N113" s="354"/>
      <c r="O113" s="354"/>
      <c r="P113" s="354"/>
      <c r="Q113" s="354"/>
      <c r="R113" s="354"/>
      <c r="S113" s="354"/>
      <c r="T113" s="354"/>
      <c r="U113" s="354"/>
      <c r="V113" s="354"/>
      <c r="W113" s="354"/>
      <c r="X113" s="354"/>
      <c r="Y113" s="354"/>
      <c r="Z113" s="354"/>
      <c r="AA113" s="354"/>
    </row>
    <row r="114">
      <c r="A114" s="35" t="s">
        <v>980</v>
      </c>
      <c r="B114" s="63">
        <v>400.0</v>
      </c>
      <c r="C114" s="640">
        <f>round(B114*1.1/'Location Data'!$D$6*'Location Data'!$D$12,0)</f>
        <v>15</v>
      </c>
      <c r="D114" s="641">
        <f>round(B114*1.1/'Location Data'!$D$6*'Location Data'!$D$10,0)</f>
        <v>2</v>
      </c>
      <c r="E114" s="63" t="s">
        <v>981</v>
      </c>
      <c r="F114" s="354"/>
      <c r="G114" s="354"/>
      <c r="H114" s="354"/>
      <c r="I114" s="354"/>
      <c r="J114" s="354"/>
      <c r="K114" s="354"/>
      <c r="L114" s="354"/>
      <c r="M114" s="354"/>
      <c r="N114" s="354"/>
      <c r="O114" s="354"/>
      <c r="P114" s="354"/>
      <c r="Q114" s="354"/>
      <c r="R114" s="354"/>
      <c r="S114" s="354"/>
      <c r="T114" s="354"/>
      <c r="U114" s="354"/>
      <c r="V114" s="354"/>
      <c r="W114" s="354"/>
      <c r="X114" s="354"/>
      <c r="Y114" s="354"/>
      <c r="Z114" s="354"/>
      <c r="AA114" s="354"/>
    </row>
    <row r="115">
      <c r="A115" s="35" t="s">
        <v>982</v>
      </c>
      <c r="B115" s="27"/>
      <c r="C115" s="354"/>
      <c r="D115" s="478"/>
      <c r="E115" s="27"/>
      <c r="F115" s="354"/>
      <c r="G115" s="354"/>
      <c r="H115" s="354"/>
      <c r="I115" s="354"/>
      <c r="J115" s="354"/>
      <c r="K115" s="354"/>
      <c r="L115" s="354"/>
      <c r="M115" s="354"/>
      <c r="N115" s="354"/>
      <c r="O115" s="354"/>
      <c r="P115" s="354"/>
      <c r="Q115" s="354"/>
      <c r="R115" s="354"/>
      <c r="S115" s="354"/>
      <c r="T115" s="354"/>
      <c r="U115" s="354"/>
      <c r="V115" s="354"/>
      <c r="W115" s="354"/>
      <c r="X115" s="354"/>
      <c r="Y115" s="354"/>
      <c r="Z115" s="354"/>
      <c r="AA115" s="354"/>
    </row>
    <row r="116">
      <c r="A116" s="33"/>
      <c r="B116" s="27"/>
      <c r="C116" s="354"/>
      <c r="D116" s="478"/>
      <c r="E116" s="27"/>
      <c r="F116" s="354"/>
      <c r="G116" s="354"/>
      <c r="H116" s="354"/>
      <c r="I116" s="354"/>
      <c r="J116" s="354"/>
      <c r="K116" s="354"/>
      <c r="L116" s="354"/>
      <c r="M116" s="354"/>
      <c r="N116" s="354"/>
      <c r="O116" s="354"/>
      <c r="P116" s="354"/>
      <c r="Q116" s="354"/>
      <c r="R116" s="354"/>
      <c r="S116" s="354"/>
      <c r="T116" s="354"/>
      <c r="U116" s="354"/>
      <c r="V116" s="354"/>
      <c r="W116" s="354"/>
      <c r="X116" s="354"/>
      <c r="Y116" s="354"/>
      <c r="Z116" s="354"/>
      <c r="AA116" s="354"/>
    </row>
    <row r="117">
      <c r="A117" s="354"/>
      <c r="B117" s="354"/>
      <c r="C117" s="354"/>
      <c r="D117" s="354"/>
      <c r="E117" s="354"/>
      <c r="F117" s="354"/>
      <c r="G117" s="354"/>
      <c r="H117" s="354"/>
      <c r="I117" s="354"/>
      <c r="J117" s="354"/>
      <c r="K117" s="354"/>
      <c r="L117" s="354"/>
      <c r="M117" s="354"/>
      <c r="N117" s="354"/>
      <c r="O117" s="354"/>
      <c r="P117" s="354"/>
      <c r="Q117" s="354"/>
      <c r="R117" s="354"/>
      <c r="S117" s="354"/>
      <c r="T117" s="354"/>
      <c r="U117" s="354"/>
      <c r="V117" s="354"/>
      <c r="W117" s="354"/>
      <c r="X117" s="354"/>
      <c r="Y117" s="354"/>
      <c r="Z117" s="354"/>
      <c r="AA117" s="354"/>
    </row>
    <row r="118">
      <c r="A118" s="354"/>
      <c r="B118" s="354"/>
      <c r="C118" s="354"/>
      <c r="D118" s="354"/>
      <c r="E118" s="354"/>
      <c r="F118" s="354"/>
      <c r="G118" s="354"/>
      <c r="H118" s="354"/>
      <c r="I118" s="354"/>
      <c r="J118" s="354"/>
      <c r="K118" s="354"/>
      <c r="L118" s="354"/>
      <c r="M118" s="354"/>
      <c r="N118" s="354"/>
      <c r="O118" s="354"/>
      <c r="P118" s="354"/>
      <c r="Q118" s="354"/>
      <c r="R118" s="354"/>
      <c r="S118" s="354"/>
      <c r="T118" s="354"/>
      <c r="U118" s="354"/>
      <c r="V118" s="354"/>
      <c r="W118" s="354"/>
      <c r="X118" s="354"/>
      <c r="Y118" s="354"/>
      <c r="Z118" s="354"/>
      <c r="AA118" s="354"/>
    </row>
    <row r="119">
      <c r="A119" s="354"/>
      <c r="B119" s="478" t="s">
        <v>983</v>
      </c>
      <c r="C119" s="354"/>
      <c r="D119" s="354"/>
      <c r="E119" s="354"/>
      <c r="F119" s="354"/>
      <c r="G119" s="354"/>
      <c r="H119" s="354"/>
      <c r="I119" s="354"/>
      <c r="J119" s="354"/>
      <c r="K119" s="354"/>
      <c r="L119" s="354"/>
      <c r="M119" s="354"/>
      <c r="N119" s="354"/>
      <c r="O119" s="354"/>
      <c r="P119" s="354"/>
      <c r="Q119" s="354"/>
      <c r="R119" s="354"/>
      <c r="S119" s="354"/>
      <c r="T119" s="354"/>
      <c r="U119" s="354"/>
      <c r="V119" s="354"/>
      <c r="W119" s="354"/>
      <c r="X119" s="354"/>
      <c r="Y119" s="354"/>
      <c r="Z119" s="354"/>
      <c r="AA119" s="354"/>
    </row>
    <row r="120">
      <c r="A120" s="506" t="s">
        <v>984</v>
      </c>
      <c r="B120" s="506" t="s">
        <v>444</v>
      </c>
      <c r="C120" s="354"/>
      <c r="D120" s="354"/>
      <c r="E120" s="354"/>
      <c r="F120" s="506" t="s">
        <v>445</v>
      </c>
      <c r="G120" s="354"/>
      <c r="H120" s="354"/>
      <c r="I120" s="354"/>
      <c r="J120" s="354"/>
      <c r="K120" s="354"/>
      <c r="L120" s="354"/>
      <c r="M120" s="354"/>
      <c r="N120" s="354"/>
      <c r="O120" s="354"/>
      <c r="P120" s="354"/>
      <c r="Q120" s="354"/>
      <c r="R120" s="354"/>
      <c r="S120" s="354"/>
      <c r="T120" s="354"/>
      <c r="U120" s="354"/>
      <c r="V120" s="354"/>
      <c r="W120" s="354"/>
      <c r="X120" s="354"/>
      <c r="Y120" s="354"/>
      <c r="Z120" s="354"/>
      <c r="AA120" s="354"/>
    </row>
    <row r="121">
      <c r="A121" s="478" t="s">
        <v>985</v>
      </c>
      <c r="B121" s="478">
        <v>1200000.0</v>
      </c>
      <c r="C121" s="478" t="s">
        <v>986</v>
      </c>
      <c r="D121" s="478" t="s">
        <v>987</v>
      </c>
      <c r="E121" s="354"/>
      <c r="F121" s="354">
        <f t="shared" ref="F121:F125" si="43">B121*0.036*1.1</f>
        <v>47520</v>
      </c>
      <c r="G121" s="354"/>
      <c r="H121" s="354"/>
      <c r="I121" s="354"/>
      <c r="J121" s="354"/>
      <c r="K121" s="354"/>
      <c r="L121" s="354"/>
      <c r="M121" s="354"/>
      <c r="N121" s="354"/>
      <c r="O121" s="354"/>
      <c r="P121" s="354"/>
      <c r="Q121" s="354"/>
      <c r="R121" s="354"/>
      <c r="S121" s="354"/>
      <c r="T121" s="354"/>
      <c r="U121" s="354"/>
      <c r="V121" s="354"/>
      <c r="W121" s="354"/>
      <c r="X121" s="354"/>
      <c r="Y121" s="354"/>
      <c r="Z121" s="354"/>
      <c r="AA121" s="354"/>
    </row>
    <row r="122">
      <c r="A122" s="478" t="s">
        <v>988</v>
      </c>
      <c r="B122" s="478">
        <v>1300000.0</v>
      </c>
      <c r="C122" s="478" t="s">
        <v>989</v>
      </c>
      <c r="D122" s="478" t="s">
        <v>987</v>
      </c>
      <c r="E122" s="354"/>
      <c r="F122" s="354">
        <f t="shared" si="43"/>
        <v>51480</v>
      </c>
      <c r="G122" s="354"/>
      <c r="H122" s="354"/>
      <c r="I122" s="354"/>
      <c r="J122" s="354"/>
      <c r="K122" s="354"/>
      <c r="L122" s="354"/>
      <c r="M122" s="354"/>
      <c r="N122" s="354"/>
      <c r="O122" s="354"/>
      <c r="P122" s="354"/>
      <c r="Q122" s="354"/>
      <c r="R122" s="354"/>
      <c r="S122" s="354"/>
      <c r="T122" s="354"/>
      <c r="U122" s="354"/>
      <c r="V122" s="354"/>
      <c r="W122" s="354"/>
      <c r="X122" s="354"/>
      <c r="Y122" s="354"/>
      <c r="Z122" s="354"/>
      <c r="AA122" s="354"/>
    </row>
    <row r="123">
      <c r="A123" s="478" t="s">
        <v>990</v>
      </c>
      <c r="B123" s="478">
        <v>1200000.0</v>
      </c>
      <c r="C123" s="478" t="s">
        <v>986</v>
      </c>
      <c r="D123" s="354"/>
      <c r="E123" s="354"/>
      <c r="F123" s="354">
        <f t="shared" si="43"/>
        <v>47520</v>
      </c>
      <c r="G123" s="354"/>
      <c r="H123" s="354"/>
      <c r="I123" s="354"/>
      <c r="J123" s="354"/>
      <c r="K123" s="354"/>
      <c r="L123" s="354"/>
      <c r="M123" s="354"/>
      <c r="N123" s="354"/>
      <c r="O123" s="354"/>
      <c r="P123" s="354"/>
      <c r="Q123" s="354"/>
      <c r="R123" s="354"/>
      <c r="S123" s="354"/>
      <c r="T123" s="354"/>
      <c r="U123" s="354"/>
      <c r="V123" s="354"/>
      <c r="W123" s="354"/>
      <c r="X123" s="354"/>
      <c r="Y123" s="354"/>
      <c r="Z123" s="354"/>
      <c r="AA123" s="354"/>
    </row>
    <row r="124">
      <c r="A124" s="478" t="s">
        <v>991</v>
      </c>
      <c r="B124" s="478">
        <v>500000.0</v>
      </c>
      <c r="C124" s="478" t="s">
        <v>992</v>
      </c>
      <c r="D124" s="478" t="s">
        <v>993</v>
      </c>
      <c r="E124" s="354"/>
      <c r="F124" s="354">
        <f t="shared" si="43"/>
        <v>19800</v>
      </c>
      <c r="G124" s="354"/>
      <c r="H124" s="354"/>
      <c r="I124" s="354"/>
      <c r="J124" s="354"/>
      <c r="K124" s="354"/>
      <c r="L124" s="354"/>
      <c r="M124" s="354"/>
      <c r="N124" s="354"/>
      <c r="O124" s="354"/>
      <c r="P124" s="354"/>
      <c r="Q124" s="354"/>
      <c r="R124" s="354"/>
      <c r="S124" s="354"/>
      <c r="T124" s="354"/>
      <c r="U124" s="354"/>
      <c r="V124" s="354"/>
      <c r="W124" s="354"/>
      <c r="X124" s="354"/>
      <c r="Y124" s="354"/>
      <c r="Z124" s="354"/>
      <c r="AA124" s="354"/>
    </row>
    <row r="125">
      <c r="A125" s="478" t="s">
        <v>994</v>
      </c>
      <c r="B125" s="478">
        <v>2000000.0</v>
      </c>
      <c r="C125" s="478" t="s">
        <v>995</v>
      </c>
      <c r="D125" s="478" t="s">
        <v>996</v>
      </c>
      <c r="E125" s="354"/>
      <c r="F125" s="354">
        <f t="shared" si="43"/>
        <v>79200</v>
      </c>
      <c r="G125" s="354"/>
      <c r="H125" s="354"/>
      <c r="I125" s="354"/>
      <c r="J125" s="354"/>
      <c r="K125" s="354"/>
      <c r="L125" s="354"/>
      <c r="M125" s="354"/>
      <c r="N125" s="354"/>
      <c r="O125" s="354"/>
      <c r="P125" s="354"/>
      <c r="Q125" s="354"/>
      <c r="R125" s="354"/>
      <c r="S125" s="354"/>
      <c r="T125" s="354"/>
      <c r="U125" s="354"/>
      <c r="V125" s="354"/>
      <c r="W125" s="354"/>
      <c r="X125" s="354"/>
      <c r="Y125" s="354"/>
      <c r="Z125" s="354"/>
      <c r="AA125" s="354"/>
    </row>
    <row r="126">
      <c r="A126" s="354"/>
      <c r="B126" s="354"/>
      <c r="C126" s="354"/>
      <c r="D126" s="354"/>
      <c r="E126" s="354"/>
      <c r="F126" s="354"/>
      <c r="G126" s="354"/>
      <c r="H126" s="354"/>
      <c r="I126" s="354"/>
      <c r="J126" s="354"/>
      <c r="K126" s="354"/>
      <c r="L126" s="354"/>
      <c r="M126" s="354"/>
      <c r="N126" s="354"/>
      <c r="O126" s="354"/>
      <c r="P126" s="354"/>
      <c r="Q126" s="354"/>
      <c r="R126" s="354"/>
      <c r="S126" s="354"/>
      <c r="T126" s="354"/>
      <c r="U126" s="354"/>
      <c r="V126" s="354"/>
      <c r="W126" s="354"/>
      <c r="X126" s="354"/>
      <c r="Y126" s="354"/>
      <c r="Z126" s="354"/>
      <c r="AA126" s="354"/>
    </row>
    <row r="127">
      <c r="A127" s="478" t="s">
        <v>997</v>
      </c>
      <c r="B127" s="354"/>
      <c r="C127" s="478" t="s">
        <v>998</v>
      </c>
      <c r="D127" s="354"/>
      <c r="E127" s="354"/>
      <c r="F127" s="354"/>
      <c r="G127" s="354"/>
      <c r="H127" s="354"/>
      <c r="I127" s="354"/>
      <c r="J127" s="354"/>
      <c r="K127" s="354"/>
      <c r="L127" s="354"/>
      <c r="M127" s="354"/>
      <c r="N127" s="354"/>
      <c r="O127" s="354"/>
      <c r="P127" s="354"/>
      <c r="Q127" s="354"/>
      <c r="R127" s="354"/>
      <c r="S127" s="354"/>
      <c r="T127" s="354"/>
      <c r="U127" s="354"/>
      <c r="V127" s="354"/>
      <c r="W127" s="354"/>
      <c r="X127" s="354"/>
      <c r="Y127" s="354"/>
      <c r="Z127" s="354"/>
      <c r="AA127" s="354"/>
    </row>
    <row r="128">
      <c r="A128" s="478" t="s">
        <v>999</v>
      </c>
      <c r="B128" s="354"/>
      <c r="C128" s="478" t="s">
        <v>1000</v>
      </c>
      <c r="D128" s="478" t="s">
        <v>1001</v>
      </c>
      <c r="E128" s="354"/>
      <c r="F128" s="354"/>
      <c r="G128" s="354"/>
      <c r="H128" s="354"/>
      <c r="I128" s="354"/>
      <c r="J128" s="354"/>
      <c r="K128" s="354"/>
      <c r="L128" s="354"/>
      <c r="M128" s="354"/>
      <c r="N128" s="354"/>
      <c r="O128" s="354"/>
      <c r="P128" s="354"/>
      <c r="Q128" s="354"/>
      <c r="R128" s="354"/>
      <c r="S128" s="354"/>
      <c r="T128" s="354"/>
      <c r="U128" s="354"/>
      <c r="V128" s="354"/>
      <c r="W128" s="354"/>
      <c r="X128" s="354"/>
      <c r="Y128" s="354"/>
      <c r="Z128" s="354"/>
      <c r="AA128" s="354"/>
    </row>
    <row r="129">
      <c r="A129" s="478" t="s">
        <v>1002</v>
      </c>
      <c r="B129" s="354"/>
      <c r="C129" s="478" t="s">
        <v>1003</v>
      </c>
      <c r="D129" s="478" t="s">
        <v>1004</v>
      </c>
      <c r="E129" s="354"/>
      <c r="F129" s="354"/>
      <c r="G129" s="354"/>
      <c r="H129" s="354"/>
      <c r="I129" s="354"/>
      <c r="J129" s="354"/>
      <c r="K129" s="354"/>
      <c r="L129" s="354"/>
      <c r="M129" s="354"/>
      <c r="N129" s="354"/>
      <c r="O129" s="354"/>
      <c r="P129" s="354"/>
      <c r="Q129" s="354"/>
      <c r="R129" s="354"/>
      <c r="S129" s="354"/>
      <c r="T129" s="354"/>
      <c r="U129" s="354"/>
      <c r="V129" s="354"/>
      <c r="W129" s="354"/>
      <c r="X129" s="354"/>
      <c r="Y129" s="354"/>
      <c r="Z129" s="354"/>
      <c r="AA129" s="354"/>
    </row>
    <row r="130">
      <c r="A130" s="478" t="s">
        <v>1005</v>
      </c>
      <c r="B130" s="354"/>
      <c r="C130" s="478" t="s">
        <v>1006</v>
      </c>
      <c r="D130" s="354"/>
      <c r="E130" s="354"/>
      <c r="F130" s="354"/>
      <c r="G130" s="354"/>
      <c r="H130" s="354"/>
      <c r="I130" s="354"/>
      <c r="J130" s="354"/>
      <c r="K130" s="354"/>
      <c r="L130" s="354"/>
      <c r="M130" s="354"/>
      <c r="N130" s="354"/>
      <c r="O130" s="354"/>
      <c r="P130" s="354"/>
      <c r="Q130" s="354"/>
      <c r="R130" s="354"/>
      <c r="S130" s="354"/>
      <c r="T130" s="354"/>
      <c r="U130" s="354"/>
      <c r="V130" s="354"/>
      <c r="W130" s="354"/>
      <c r="X130" s="354"/>
      <c r="Y130" s="354"/>
      <c r="Z130" s="354"/>
      <c r="AA130" s="354"/>
    </row>
    <row r="131">
      <c r="A131" s="354"/>
      <c r="B131" s="354"/>
      <c r="C131" s="354"/>
      <c r="D131" s="354"/>
      <c r="E131" s="354"/>
      <c r="F131" s="354"/>
      <c r="G131" s="354"/>
      <c r="H131" s="354"/>
      <c r="I131" s="354"/>
      <c r="J131" s="354"/>
      <c r="K131" s="354"/>
      <c r="L131" s="354"/>
      <c r="M131" s="354"/>
      <c r="N131" s="354"/>
      <c r="O131" s="354"/>
      <c r="P131" s="354"/>
      <c r="Q131" s="354"/>
      <c r="R131" s="354"/>
      <c r="S131" s="354"/>
      <c r="T131" s="354"/>
      <c r="U131" s="354"/>
      <c r="V131" s="354"/>
      <c r="W131" s="354"/>
      <c r="X131" s="354"/>
      <c r="Y131" s="354"/>
      <c r="Z131" s="354"/>
      <c r="AA131" s="354"/>
    </row>
    <row r="132">
      <c r="A132" s="354"/>
      <c r="B132" s="354"/>
      <c r="C132" s="354"/>
      <c r="D132" s="354"/>
      <c r="E132" s="354"/>
      <c r="F132" s="354"/>
      <c r="G132" s="354"/>
      <c r="H132" s="354"/>
      <c r="I132" s="354"/>
      <c r="J132" s="354"/>
      <c r="K132" s="354"/>
      <c r="L132" s="354"/>
      <c r="M132" s="354"/>
      <c r="N132" s="354"/>
      <c r="O132" s="354"/>
      <c r="P132" s="354"/>
      <c r="Q132" s="354"/>
      <c r="R132" s="354"/>
      <c r="S132" s="354"/>
      <c r="T132" s="354"/>
      <c r="U132" s="354"/>
      <c r="V132" s="354"/>
      <c r="W132" s="354"/>
      <c r="X132" s="354"/>
      <c r="Y132" s="354"/>
      <c r="Z132" s="354"/>
      <c r="AA132" s="354"/>
    </row>
    <row r="133">
      <c r="A133" s="354"/>
      <c r="B133" s="354"/>
      <c r="C133" s="478" t="s">
        <v>1007</v>
      </c>
      <c r="D133" s="354"/>
      <c r="E133" s="354"/>
      <c r="F133" s="354"/>
      <c r="G133" s="354"/>
      <c r="H133" s="354"/>
      <c r="I133" s="354"/>
      <c r="J133" s="354"/>
      <c r="K133" s="354"/>
      <c r="L133" s="354"/>
      <c r="M133" s="354"/>
      <c r="N133" s="354"/>
      <c r="O133" s="354"/>
      <c r="P133" s="354"/>
      <c r="Q133" s="354"/>
      <c r="R133" s="354"/>
      <c r="S133" s="354"/>
      <c r="T133" s="354"/>
      <c r="U133" s="354"/>
      <c r="V133" s="354"/>
      <c r="W133" s="354"/>
      <c r="X133" s="354"/>
      <c r="Y133" s="354"/>
      <c r="Z133" s="354"/>
      <c r="AA133" s="354"/>
    </row>
    <row r="134">
      <c r="A134" s="478" t="s">
        <v>1008</v>
      </c>
      <c r="B134" s="478" t="s">
        <v>420</v>
      </c>
      <c r="C134" s="478" t="s">
        <v>944</v>
      </c>
      <c r="D134" s="354"/>
      <c r="E134" s="354"/>
      <c r="F134" s="354"/>
      <c r="G134" s="354"/>
      <c r="H134" s="354"/>
      <c r="I134" s="354"/>
      <c r="J134" s="354"/>
      <c r="K134" s="354"/>
      <c r="L134" s="354"/>
      <c r="M134" s="354"/>
      <c r="N134" s="354"/>
      <c r="O134" s="354"/>
      <c r="P134" s="354"/>
      <c r="Q134" s="354"/>
      <c r="R134" s="354"/>
      <c r="S134" s="354"/>
      <c r="T134" s="354"/>
      <c r="U134" s="354"/>
      <c r="V134" s="354"/>
      <c r="W134" s="354"/>
      <c r="X134" s="354"/>
      <c r="Y134" s="354"/>
      <c r="Z134" s="354"/>
      <c r="AA134" s="354"/>
    </row>
    <row r="135">
      <c r="A135" s="478" t="s">
        <v>1009</v>
      </c>
      <c r="B135" s="635">
        <v>500000.0</v>
      </c>
      <c r="C135" s="637">
        <f t="shared" ref="C135:C140" si="44">B135*0.045</f>
        <v>22500</v>
      </c>
      <c r="D135" s="354"/>
      <c r="E135" s="354"/>
      <c r="F135" s="354"/>
      <c r="G135" s="354"/>
      <c r="H135" s="354"/>
      <c r="I135" s="354"/>
      <c r="J135" s="354"/>
      <c r="K135" s="354"/>
      <c r="L135" s="354"/>
      <c r="M135" s="354"/>
      <c r="N135" s="354"/>
      <c r="O135" s="354"/>
      <c r="P135" s="354"/>
      <c r="Q135" s="354"/>
      <c r="R135" s="354"/>
      <c r="S135" s="354"/>
      <c r="T135" s="354"/>
      <c r="U135" s="354"/>
      <c r="V135" s="354"/>
      <c r="W135" s="354"/>
      <c r="X135" s="354"/>
      <c r="Y135" s="354"/>
      <c r="Z135" s="354"/>
      <c r="AA135" s="354"/>
    </row>
    <row r="136">
      <c r="A136" s="478" t="s">
        <v>1010</v>
      </c>
      <c r="B136" s="635">
        <v>1500000.0</v>
      </c>
      <c r="C136" s="637">
        <f t="shared" si="44"/>
        <v>67500</v>
      </c>
      <c r="D136" s="354"/>
      <c r="E136" s="354"/>
      <c r="F136" s="354"/>
      <c r="G136" s="354"/>
      <c r="H136" s="354"/>
      <c r="I136" s="354"/>
      <c r="J136" s="354"/>
      <c r="K136" s="354"/>
      <c r="L136" s="354"/>
      <c r="M136" s="354"/>
      <c r="N136" s="354"/>
      <c r="O136" s="354"/>
      <c r="P136" s="354"/>
      <c r="Q136" s="354"/>
      <c r="R136" s="354"/>
      <c r="S136" s="354"/>
      <c r="T136" s="354"/>
      <c r="U136" s="354"/>
      <c r="V136" s="354"/>
      <c r="W136" s="354"/>
      <c r="X136" s="354"/>
      <c r="Y136" s="354"/>
      <c r="Z136" s="354"/>
      <c r="AA136" s="354"/>
    </row>
    <row r="137">
      <c r="A137" s="478" t="s">
        <v>1011</v>
      </c>
      <c r="B137" s="635">
        <v>1000000.0</v>
      </c>
      <c r="C137" s="637">
        <f t="shared" si="44"/>
        <v>45000</v>
      </c>
      <c r="D137" s="354"/>
      <c r="E137" s="354"/>
      <c r="F137" s="354"/>
      <c r="G137" s="354"/>
      <c r="H137" s="354"/>
      <c r="I137" s="354"/>
      <c r="J137" s="354"/>
      <c r="K137" s="354"/>
      <c r="L137" s="354"/>
      <c r="M137" s="354"/>
      <c r="N137" s="354"/>
      <c r="O137" s="354"/>
      <c r="P137" s="354"/>
      <c r="Q137" s="354"/>
      <c r="R137" s="354"/>
      <c r="S137" s="354"/>
      <c r="T137" s="354"/>
      <c r="U137" s="354"/>
      <c r="V137" s="354"/>
      <c r="W137" s="354"/>
      <c r="X137" s="354"/>
      <c r="Y137" s="354"/>
      <c r="Z137" s="354"/>
      <c r="AA137" s="354"/>
    </row>
    <row r="138">
      <c r="A138" s="478" t="s">
        <v>1012</v>
      </c>
      <c r="B138" s="635">
        <v>300000.0</v>
      </c>
      <c r="C138" s="637">
        <f t="shared" si="44"/>
        <v>13500</v>
      </c>
      <c r="D138" s="354"/>
      <c r="E138" s="354"/>
      <c r="F138" s="354"/>
      <c r="G138" s="354"/>
      <c r="H138" s="354"/>
      <c r="I138" s="354"/>
      <c r="J138" s="354"/>
      <c r="K138" s="354"/>
      <c r="L138" s="354"/>
      <c r="M138" s="354"/>
      <c r="N138" s="354"/>
      <c r="O138" s="354"/>
      <c r="P138" s="354"/>
      <c r="Q138" s="354"/>
      <c r="R138" s="354"/>
      <c r="S138" s="354"/>
      <c r="T138" s="354"/>
      <c r="U138" s="354"/>
      <c r="V138" s="354"/>
      <c r="W138" s="354"/>
      <c r="X138" s="354"/>
      <c r="Y138" s="354"/>
      <c r="Z138" s="354"/>
      <c r="AA138" s="354"/>
    </row>
    <row r="139">
      <c r="A139" s="478" t="s">
        <v>1013</v>
      </c>
      <c r="B139" s="635">
        <v>300000.0</v>
      </c>
      <c r="C139" s="637">
        <f t="shared" si="44"/>
        <v>13500</v>
      </c>
      <c r="D139" s="354"/>
      <c r="E139" s="354"/>
      <c r="F139" s="354"/>
      <c r="G139" s="354"/>
      <c r="H139" s="354"/>
      <c r="I139" s="354"/>
      <c r="J139" s="354"/>
      <c r="K139" s="354"/>
      <c r="L139" s="354"/>
      <c r="M139" s="354"/>
      <c r="N139" s="354"/>
      <c r="O139" s="354"/>
      <c r="P139" s="354"/>
      <c r="Q139" s="354"/>
      <c r="R139" s="354"/>
      <c r="S139" s="354"/>
      <c r="T139" s="354"/>
      <c r="U139" s="354"/>
      <c r="V139" s="354"/>
      <c r="W139" s="354"/>
      <c r="X139" s="354"/>
      <c r="Y139" s="354"/>
      <c r="Z139" s="354"/>
      <c r="AA139" s="354"/>
    </row>
    <row r="140">
      <c r="A140" s="478" t="s">
        <v>1014</v>
      </c>
      <c r="B140" s="635">
        <v>1500000.0</v>
      </c>
      <c r="C140" s="637">
        <f t="shared" si="44"/>
        <v>67500</v>
      </c>
      <c r="D140" s="354"/>
      <c r="E140" s="354"/>
      <c r="F140" s="354"/>
      <c r="G140" s="354"/>
      <c r="H140" s="354"/>
      <c r="I140" s="354"/>
      <c r="J140" s="354"/>
      <c r="K140" s="354"/>
      <c r="L140" s="354"/>
      <c r="M140" s="354"/>
      <c r="N140" s="354"/>
      <c r="O140" s="354"/>
      <c r="P140" s="354"/>
      <c r="Q140" s="354"/>
      <c r="R140" s="354"/>
      <c r="S140" s="354"/>
      <c r="T140" s="354"/>
      <c r="U140" s="354"/>
      <c r="V140" s="354"/>
      <c r="W140" s="354"/>
      <c r="X140" s="354"/>
      <c r="Y140" s="354"/>
      <c r="Z140" s="354"/>
      <c r="AA140" s="354"/>
    </row>
    <row r="141">
      <c r="A141" s="354"/>
      <c r="B141" s="354"/>
      <c r="C141" s="354"/>
      <c r="D141" s="354"/>
      <c r="E141" s="354"/>
      <c r="F141" s="354"/>
      <c r="G141" s="354"/>
      <c r="H141" s="354"/>
      <c r="I141" s="354"/>
      <c r="J141" s="354"/>
      <c r="K141" s="354"/>
      <c r="L141" s="354"/>
      <c r="M141" s="354"/>
      <c r="N141" s="354"/>
      <c r="O141" s="354"/>
      <c r="P141" s="354"/>
      <c r="Q141" s="354"/>
      <c r="R141" s="354"/>
      <c r="S141" s="354"/>
      <c r="T141" s="354"/>
      <c r="U141" s="354"/>
      <c r="V141" s="354"/>
      <c r="W141" s="354"/>
      <c r="X141" s="354"/>
      <c r="Y141" s="354"/>
      <c r="Z141" s="354"/>
      <c r="AA141" s="354"/>
    </row>
    <row r="142">
      <c r="A142" s="642" t="s">
        <v>1015</v>
      </c>
      <c r="B142" s="642"/>
      <c r="C142" s="642"/>
      <c r="D142" s="354"/>
      <c r="E142" s="354"/>
      <c r="F142" s="354"/>
      <c r="G142" s="354"/>
      <c r="H142" s="354"/>
      <c r="I142" s="354"/>
      <c r="J142" s="354"/>
      <c r="K142" s="354"/>
      <c r="L142" s="354"/>
      <c r="M142" s="354"/>
      <c r="N142" s="354"/>
      <c r="O142" s="354"/>
      <c r="P142" s="354"/>
      <c r="Q142" s="354"/>
      <c r="R142" s="354"/>
      <c r="S142" s="354"/>
      <c r="T142" s="354"/>
      <c r="U142" s="354"/>
      <c r="V142" s="354"/>
      <c r="W142" s="354"/>
      <c r="X142" s="354"/>
      <c r="Y142" s="354"/>
      <c r="Z142" s="354"/>
      <c r="AA142" s="354"/>
    </row>
    <row r="143">
      <c r="A143" s="642"/>
      <c r="B143" s="642"/>
      <c r="C143" s="642"/>
      <c r="D143" s="354"/>
      <c r="E143" s="354"/>
      <c r="F143" s="354"/>
      <c r="G143" s="354"/>
      <c r="H143" s="354"/>
      <c r="I143" s="354"/>
      <c r="J143" s="354"/>
      <c r="K143" s="354"/>
      <c r="L143" s="354"/>
      <c r="M143" s="354"/>
      <c r="N143" s="354"/>
      <c r="O143" s="354"/>
      <c r="P143" s="354"/>
      <c r="Q143" s="354"/>
      <c r="R143" s="354"/>
      <c r="S143" s="354"/>
      <c r="T143" s="354"/>
      <c r="U143" s="354"/>
      <c r="V143" s="354"/>
      <c r="W143" s="354"/>
      <c r="X143" s="354"/>
      <c r="Y143" s="354"/>
      <c r="Z143" s="354"/>
      <c r="AA143" s="354"/>
    </row>
    <row r="144">
      <c r="A144" s="643" t="s">
        <v>710</v>
      </c>
      <c r="B144" s="643" t="s">
        <v>430</v>
      </c>
      <c r="C144" s="643" t="s">
        <v>425</v>
      </c>
      <c r="D144" s="354"/>
      <c r="E144" s="478">
        <v>2025.0</v>
      </c>
      <c r="F144" s="478" t="s">
        <v>1016</v>
      </c>
      <c r="G144" s="354"/>
      <c r="H144" s="354"/>
      <c r="I144" s="642" t="s">
        <v>425</v>
      </c>
      <c r="J144" s="478" t="s">
        <v>1017</v>
      </c>
      <c r="K144" s="354"/>
      <c r="L144" s="354"/>
      <c r="M144" s="354"/>
      <c r="N144" s="354"/>
      <c r="O144" s="354"/>
      <c r="P144" s="354"/>
      <c r="Q144" s="354"/>
      <c r="R144" s="354"/>
      <c r="S144" s="354"/>
      <c r="T144" s="354"/>
      <c r="U144" s="354"/>
      <c r="V144" s="354"/>
      <c r="W144" s="354"/>
      <c r="X144" s="354"/>
      <c r="Y144" s="354"/>
      <c r="Z144" s="354"/>
      <c r="AA144" s="354"/>
    </row>
    <row r="145">
      <c r="A145" s="644" t="s">
        <v>228</v>
      </c>
      <c r="B145" s="644">
        <v>25.0</v>
      </c>
      <c r="C145" s="645">
        <v>1575000.0</v>
      </c>
      <c r="D145" s="354"/>
      <c r="E145" s="635">
        <v>1500000.0</v>
      </c>
      <c r="F145" s="637">
        <f t="shared" ref="F145:F148" si="45">E145*1.05</f>
        <v>1575000</v>
      </c>
      <c r="G145" s="354"/>
      <c r="H145" s="354"/>
      <c r="I145" s="646">
        <v>3.92E7</v>
      </c>
      <c r="J145" s="647">
        <f t="shared" ref="J145:J149" si="46">I145*1.1</f>
        <v>43120000</v>
      </c>
      <c r="K145" s="354"/>
      <c r="L145" s="354"/>
      <c r="M145" s="354"/>
      <c r="N145" s="354"/>
      <c r="O145" s="354"/>
      <c r="P145" s="354"/>
      <c r="Q145" s="354"/>
      <c r="R145" s="354"/>
      <c r="S145" s="354"/>
      <c r="T145" s="354"/>
      <c r="U145" s="354"/>
      <c r="V145" s="354"/>
      <c r="W145" s="354"/>
      <c r="X145" s="354"/>
      <c r="Y145" s="354"/>
      <c r="Z145" s="354"/>
      <c r="AA145" s="354"/>
    </row>
    <row r="146">
      <c r="A146" s="644" t="s">
        <v>711</v>
      </c>
      <c r="B146" s="644">
        <v>37.0</v>
      </c>
      <c r="C146" s="645">
        <v>2310000.0</v>
      </c>
      <c r="D146" s="354"/>
      <c r="E146" s="635">
        <v>2200000.0</v>
      </c>
      <c r="F146" s="637">
        <f t="shared" si="45"/>
        <v>2310000</v>
      </c>
      <c r="G146" s="354"/>
      <c r="H146" s="354"/>
      <c r="I146" s="646">
        <v>5.65E7</v>
      </c>
      <c r="J146" s="647">
        <f t="shared" si="46"/>
        <v>62150000</v>
      </c>
      <c r="K146" s="354"/>
      <c r="L146" s="354"/>
      <c r="M146" s="354"/>
      <c r="N146" s="354"/>
      <c r="O146" s="354"/>
      <c r="P146" s="354"/>
      <c r="Q146" s="354"/>
      <c r="R146" s="354"/>
      <c r="S146" s="354"/>
      <c r="T146" s="354"/>
      <c r="U146" s="354"/>
      <c r="V146" s="354"/>
      <c r="W146" s="354"/>
      <c r="X146" s="354"/>
      <c r="Y146" s="354"/>
      <c r="Z146" s="354"/>
      <c r="AA146" s="354"/>
    </row>
    <row r="147">
      <c r="A147" s="644" t="s">
        <v>712</v>
      </c>
      <c r="B147" s="644">
        <v>43.0</v>
      </c>
      <c r="C147" s="645">
        <v>2625000.0</v>
      </c>
      <c r="D147" s="354"/>
      <c r="E147" s="635">
        <v>2500000.0</v>
      </c>
      <c r="F147" s="637">
        <f t="shared" si="45"/>
        <v>2625000</v>
      </c>
      <c r="G147" s="354"/>
      <c r="H147" s="354"/>
      <c r="I147" s="646">
        <v>6.58E7</v>
      </c>
      <c r="J147" s="647">
        <f t="shared" si="46"/>
        <v>72380000</v>
      </c>
      <c r="K147" s="354"/>
      <c r="L147" s="354"/>
      <c r="M147" s="354"/>
      <c r="N147" s="354"/>
      <c r="O147" s="354"/>
      <c r="P147" s="354"/>
      <c r="Q147" s="354"/>
      <c r="R147" s="354"/>
      <c r="S147" s="354"/>
      <c r="T147" s="354"/>
      <c r="U147" s="354"/>
      <c r="V147" s="354"/>
      <c r="W147" s="354"/>
      <c r="X147" s="354"/>
      <c r="Y147" s="354"/>
      <c r="Z147" s="354"/>
      <c r="AA147" s="354"/>
    </row>
    <row r="148">
      <c r="A148" s="644" t="s">
        <v>713</v>
      </c>
      <c r="B148" s="644">
        <v>46.0</v>
      </c>
      <c r="C148" s="645">
        <v>2730000.0</v>
      </c>
      <c r="D148" s="354"/>
      <c r="E148" s="635">
        <v>2600000.0</v>
      </c>
      <c r="F148" s="637">
        <f t="shared" si="45"/>
        <v>2730000</v>
      </c>
      <c r="G148" s="354"/>
      <c r="H148" s="354"/>
      <c r="I148" s="646">
        <v>6.96E7</v>
      </c>
      <c r="J148" s="647">
        <f t="shared" si="46"/>
        <v>76560000</v>
      </c>
      <c r="K148" s="354"/>
      <c r="L148" s="354"/>
      <c r="M148" s="354"/>
      <c r="N148" s="354"/>
      <c r="O148" s="354"/>
      <c r="P148" s="354"/>
      <c r="Q148" s="354"/>
      <c r="R148" s="354"/>
      <c r="S148" s="354"/>
      <c r="T148" s="354"/>
      <c r="U148" s="354"/>
      <c r="V148" s="354"/>
      <c r="W148" s="354"/>
      <c r="X148" s="354"/>
      <c r="Y148" s="354"/>
      <c r="Z148" s="354"/>
      <c r="AA148" s="354"/>
    </row>
    <row r="149">
      <c r="A149" s="644" t="s">
        <v>714</v>
      </c>
      <c r="B149" s="644">
        <v>46.0</v>
      </c>
      <c r="C149" s="648">
        <v>2780000.0</v>
      </c>
      <c r="D149" s="354"/>
      <c r="E149" s="635">
        <v>2700000.0</v>
      </c>
      <c r="F149" s="637">
        <f t="shared" ref="F149:F158" si="47">E149</f>
        <v>2700000</v>
      </c>
      <c r="G149" s="354"/>
      <c r="H149" s="354"/>
      <c r="I149" s="646">
        <v>6.99E7</v>
      </c>
      <c r="J149" s="647">
        <f t="shared" si="46"/>
        <v>76890000</v>
      </c>
      <c r="K149" s="354"/>
      <c r="L149" s="354"/>
      <c r="M149" s="354"/>
      <c r="N149" s="354"/>
      <c r="O149" s="354"/>
      <c r="P149" s="354"/>
      <c r="Q149" s="354"/>
      <c r="R149" s="354"/>
      <c r="S149" s="354"/>
      <c r="T149" s="354"/>
      <c r="U149" s="354"/>
      <c r="V149" s="354"/>
      <c r="W149" s="354"/>
      <c r="X149" s="354"/>
      <c r="Y149" s="354"/>
      <c r="Z149" s="354"/>
      <c r="AA149" s="354"/>
    </row>
    <row r="150">
      <c r="A150" s="644" t="s">
        <v>715</v>
      </c>
      <c r="B150" s="644">
        <v>61.0</v>
      </c>
      <c r="C150" s="649" t="s">
        <v>1018</v>
      </c>
      <c r="D150" s="354"/>
      <c r="E150" s="635">
        <v>3500000.0</v>
      </c>
      <c r="F150" s="637">
        <f t="shared" si="47"/>
        <v>3500000</v>
      </c>
      <c r="G150" s="354"/>
      <c r="H150" s="354"/>
      <c r="I150" s="646">
        <v>9.24E7</v>
      </c>
      <c r="J150" s="647">
        <f t="shared" ref="J150:J158" si="48">I150*1.05</f>
        <v>97020000</v>
      </c>
      <c r="K150" s="354"/>
      <c r="L150" s="354"/>
      <c r="M150" s="354"/>
      <c r="N150" s="354"/>
      <c r="O150" s="354"/>
      <c r="P150" s="354"/>
      <c r="Q150" s="354"/>
      <c r="R150" s="354"/>
      <c r="S150" s="354"/>
      <c r="T150" s="354"/>
      <c r="U150" s="354"/>
      <c r="V150" s="354"/>
      <c r="W150" s="354"/>
      <c r="X150" s="354"/>
      <c r="Y150" s="354"/>
      <c r="Z150" s="354"/>
      <c r="AA150" s="354"/>
    </row>
    <row r="151">
      <c r="A151" s="644" t="s">
        <v>716</v>
      </c>
      <c r="B151" s="644">
        <v>76.0</v>
      </c>
      <c r="C151" s="649" t="s">
        <v>1019</v>
      </c>
      <c r="D151" s="354"/>
      <c r="E151" s="635">
        <v>4350000.0</v>
      </c>
      <c r="F151" s="637">
        <f t="shared" si="47"/>
        <v>4350000</v>
      </c>
      <c r="G151" s="354"/>
      <c r="H151" s="354"/>
      <c r="I151" s="646">
        <v>1.144E8</v>
      </c>
      <c r="J151" s="647">
        <f t="shared" si="48"/>
        <v>120120000</v>
      </c>
      <c r="K151" s="354"/>
      <c r="L151" s="354"/>
      <c r="M151" s="354"/>
      <c r="N151" s="354"/>
      <c r="O151" s="354"/>
      <c r="P151" s="354"/>
      <c r="Q151" s="354"/>
      <c r="R151" s="354"/>
      <c r="S151" s="354"/>
      <c r="T151" s="354"/>
      <c r="U151" s="354"/>
      <c r="V151" s="354"/>
      <c r="W151" s="354"/>
      <c r="X151" s="354"/>
      <c r="Y151" s="354"/>
      <c r="Z151" s="354"/>
      <c r="AA151" s="354"/>
    </row>
    <row r="152">
      <c r="A152" s="644" t="s">
        <v>1020</v>
      </c>
      <c r="B152" s="644">
        <v>76.0</v>
      </c>
      <c r="C152" s="649" t="s">
        <v>1019</v>
      </c>
      <c r="D152" s="354"/>
      <c r="E152" s="635">
        <v>4350000.0</v>
      </c>
      <c r="F152" s="637">
        <f t="shared" si="47"/>
        <v>4350000</v>
      </c>
      <c r="G152" s="354"/>
      <c r="H152" s="354"/>
      <c r="I152" s="646">
        <v>1.136E8</v>
      </c>
      <c r="J152" s="647">
        <f t="shared" si="48"/>
        <v>119280000</v>
      </c>
      <c r="K152" s="354"/>
      <c r="L152" s="354"/>
      <c r="M152" s="354"/>
      <c r="N152" s="354"/>
      <c r="O152" s="354"/>
      <c r="P152" s="354"/>
      <c r="Q152" s="354"/>
      <c r="R152" s="354"/>
      <c r="S152" s="354"/>
      <c r="T152" s="354"/>
      <c r="U152" s="354"/>
      <c r="V152" s="354"/>
      <c r="W152" s="354"/>
      <c r="X152" s="354"/>
      <c r="Y152" s="354"/>
      <c r="Z152" s="354"/>
      <c r="AA152" s="354"/>
    </row>
    <row r="153">
      <c r="A153" s="644" t="s">
        <v>1021</v>
      </c>
      <c r="B153" s="644">
        <v>87.0</v>
      </c>
      <c r="C153" s="649" t="s">
        <v>1022</v>
      </c>
      <c r="D153" s="354"/>
      <c r="E153" s="635">
        <v>4950000.0</v>
      </c>
      <c r="F153" s="637">
        <f t="shared" si="47"/>
        <v>4950000</v>
      </c>
      <c r="G153" s="354"/>
      <c r="H153" s="354"/>
      <c r="I153" s="646">
        <v>1.299E8</v>
      </c>
      <c r="J153" s="647">
        <f t="shared" si="48"/>
        <v>136395000</v>
      </c>
      <c r="K153" s="354"/>
      <c r="L153" s="354"/>
      <c r="M153" s="354"/>
      <c r="N153" s="354"/>
      <c r="O153" s="354"/>
      <c r="P153" s="354"/>
      <c r="Q153" s="354"/>
      <c r="R153" s="354"/>
      <c r="S153" s="354"/>
      <c r="T153" s="354"/>
      <c r="U153" s="354"/>
      <c r="V153" s="354"/>
      <c r="W153" s="354"/>
      <c r="X153" s="354"/>
      <c r="Y153" s="354"/>
      <c r="Z153" s="354"/>
      <c r="AA153" s="354"/>
    </row>
    <row r="154">
      <c r="A154" s="644" t="s">
        <v>1023</v>
      </c>
      <c r="B154" s="644">
        <v>96.0</v>
      </c>
      <c r="C154" s="649" t="s">
        <v>1024</v>
      </c>
      <c r="D154" s="354"/>
      <c r="E154" s="635">
        <v>5450000.0</v>
      </c>
      <c r="F154" s="637">
        <f t="shared" si="47"/>
        <v>5450000</v>
      </c>
      <c r="G154" s="354"/>
      <c r="H154" s="354"/>
      <c r="I154" s="646">
        <v>1.439E8</v>
      </c>
      <c r="J154" s="647">
        <f t="shared" si="48"/>
        <v>151095000</v>
      </c>
      <c r="K154" s="354"/>
      <c r="L154" s="354"/>
      <c r="M154" s="354"/>
      <c r="N154" s="354"/>
      <c r="O154" s="354"/>
      <c r="P154" s="354"/>
      <c r="Q154" s="354"/>
      <c r="R154" s="354"/>
      <c r="S154" s="354"/>
      <c r="T154" s="354"/>
      <c r="U154" s="354"/>
      <c r="V154" s="354"/>
      <c r="W154" s="354"/>
      <c r="X154" s="354"/>
      <c r="Y154" s="354"/>
      <c r="Z154" s="354"/>
      <c r="AA154" s="354"/>
    </row>
    <row r="155">
      <c r="A155" s="644" t="s">
        <v>1025</v>
      </c>
      <c r="B155" s="644">
        <v>105.0</v>
      </c>
      <c r="C155" s="649" t="s">
        <v>1026</v>
      </c>
      <c r="D155" s="354"/>
      <c r="E155" s="635">
        <v>5950000.0</v>
      </c>
      <c r="F155" s="637">
        <f t="shared" si="47"/>
        <v>5950000</v>
      </c>
      <c r="G155" s="354"/>
      <c r="H155" s="354"/>
      <c r="I155" s="646">
        <v>1.568E8</v>
      </c>
      <c r="J155" s="647">
        <f t="shared" si="48"/>
        <v>164640000</v>
      </c>
      <c r="K155" s="354"/>
      <c r="L155" s="354"/>
      <c r="M155" s="354"/>
      <c r="N155" s="354"/>
      <c r="O155" s="354"/>
      <c r="P155" s="354"/>
      <c r="Q155" s="354"/>
      <c r="R155" s="354"/>
      <c r="S155" s="354"/>
      <c r="T155" s="354"/>
      <c r="U155" s="354"/>
      <c r="V155" s="354"/>
      <c r="W155" s="354"/>
      <c r="X155" s="354"/>
      <c r="Y155" s="354"/>
      <c r="Z155" s="354"/>
      <c r="AA155" s="354"/>
    </row>
    <row r="156">
      <c r="A156" s="644" t="s">
        <v>722</v>
      </c>
      <c r="B156" s="644">
        <v>109.0</v>
      </c>
      <c r="C156" s="649" t="s">
        <v>1027</v>
      </c>
      <c r="D156" s="354"/>
      <c r="E156" s="635">
        <v>6150000.0</v>
      </c>
      <c r="F156" s="637">
        <f t="shared" si="47"/>
        <v>6150000</v>
      </c>
      <c r="G156" s="354"/>
      <c r="H156" s="354"/>
      <c r="I156" s="646">
        <v>1.618E8</v>
      </c>
      <c r="J156" s="647">
        <f t="shared" si="48"/>
        <v>169890000</v>
      </c>
      <c r="K156" s="354"/>
      <c r="L156" s="354"/>
      <c r="M156" s="354"/>
      <c r="N156" s="354"/>
      <c r="O156" s="354"/>
      <c r="P156" s="354"/>
      <c r="Q156" s="354"/>
      <c r="R156" s="354"/>
      <c r="S156" s="354"/>
      <c r="T156" s="354"/>
      <c r="U156" s="354"/>
      <c r="V156" s="354"/>
      <c r="W156" s="354"/>
      <c r="X156" s="354"/>
      <c r="Y156" s="354"/>
      <c r="Z156" s="354"/>
      <c r="AA156" s="354"/>
    </row>
    <row r="157">
      <c r="A157" s="644" t="s">
        <v>940</v>
      </c>
      <c r="B157" s="644">
        <v>64.0</v>
      </c>
      <c r="C157" s="649" t="s">
        <v>1028</v>
      </c>
      <c r="D157" s="354"/>
      <c r="E157" s="635">
        <v>3900000.0</v>
      </c>
      <c r="F157" s="637">
        <f t="shared" si="47"/>
        <v>3900000</v>
      </c>
      <c r="G157" s="354"/>
      <c r="H157" s="354"/>
      <c r="I157" s="646">
        <v>1.008E8</v>
      </c>
      <c r="J157" s="647">
        <f t="shared" si="48"/>
        <v>105840000</v>
      </c>
      <c r="K157" s="354"/>
      <c r="L157" s="354"/>
      <c r="M157" s="354"/>
      <c r="N157" s="354"/>
      <c r="O157" s="354"/>
      <c r="P157" s="354"/>
      <c r="Q157" s="354"/>
      <c r="R157" s="354"/>
      <c r="S157" s="354"/>
      <c r="T157" s="354"/>
      <c r="U157" s="354"/>
      <c r="V157" s="354"/>
      <c r="W157" s="354"/>
      <c r="X157" s="354"/>
      <c r="Y157" s="354"/>
      <c r="Z157" s="354"/>
      <c r="AA157" s="354"/>
    </row>
    <row r="158">
      <c r="A158" s="644" t="s">
        <v>942</v>
      </c>
      <c r="B158" s="644">
        <v>106.0</v>
      </c>
      <c r="C158" s="649" t="s">
        <v>1029</v>
      </c>
      <c r="D158" s="354"/>
      <c r="E158" s="635">
        <v>6300000.0</v>
      </c>
      <c r="F158" s="637">
        <f t="shared" si="47"/>
        <v>6300000</v>
      </c>
      <c r="G158" s="354"/>
      <c r="H158" s="354"/>
      <c r="I158" s="646">
        <v>1.649E8</v>
      </c>
      <c r="J158" s="647">
        <f t="shared" si="48"/>
        <v>173145000</v>
      </c>
      <c r="K158" s="354"/>
      <c r="L158" s="354"/>
      <c r="M158" s="354"/>
      <c r="N158" s="354"/>
      <c r="O158" s="354"/>
      <c r="P158" s="354"/>
      <c r="Q158" s="354"/>
      <c r="R158" s="354"/>
      <c r="S158" s="354"/>
      <c r="T158" s="354"/>
      <c r="U158" s="354"/>
      <c r="V158" s="354"/>
      <c r="W158" s="354"/>
      <c r="X158" s="354"/>
      <c r="Y158" s="354"/>
      <c r="Z158" s="354"/>
      <c r="AA158" s="354"/>
    </row>
    <row r="159">
      <c r="A159" s="354"/>
      <c r="B159" s="354"/>
      <c r="C159" s="354"/>
      <c r="D159" s="354"/>
      <c r="E159" s="354"/>
      <c r="F159" s="354"/>
      <c r="G159" s="354"/>
      <c r="H159" s="354"/>
      <c r="I159" s="354"/>
      <c r="J159" s="354"/>
      <c r="K159" s="354"/>
      <c r="L159" s="354"/>
      <c r="M159" s="354"/>
      <c r="N159" s="354"/>
      <c r="O159" s="354"/>
      <c r="P159" s="354"/>
      <c r="Q159" s="354"/>
      <c r="R159" s="354"/>
      <c r="S159" s="354"/>
      <c r="T159" s="354"/>
      <c r="U159" s="354"/>
      <c r="V159" s="354"/>
      <c r="W159" s="354"/>
      <c r="X159" s="354"/>
      <c r="Y159" s="354"/>
      <c r="Z159" s="354"/>
      <c r="AA159" s="354"/>
    </row>
    <row r="160">
      <c r="A160" s="354"/>
      <c r="B160" s="354"/>
      <c r="C160" s="354"/>
      <c r="D160" s="354"/>
      <c r="E160" s="354"/>
      <c r="F160" s="354"/>
      <c r="G160" s="354"/>
      <c r="H160" s="354"/>
      <c r="I160" s="354"/>
      <c r="J160" s="354"/>
      <c r="K160" s="354"/>
      <c r="L160" s="354"/>
      <c r="M160" s="354"/>
      <c r="N160" s="354"/>
      <c r="O160" s="354"/>
      <c r="P160" s="354"/>
      <c r="Q160" s="354"/>
      <c r="R160" s="354"/>
      <c r="S160" s="354"/>
      <c r="T160" s="354"/>
      <c r="U160" s="354"/>
      <c r="V160" s="354"/>
      <c r="W160" s="354"/>
      <c r="X160" s="354"/>
      <c r="Y160" s="354"/>
      <c r="Z160" s="354"/>
      <c r="AA160" s="354"/>
    </row>
    <row r="161">
      <c r="A161" s="354"/>
      <c r="B161" s="354"/>
      <c r="C161" s="354"/>
      <c r="D161" s="354"/>
      <c r="E161" s="354"/>
      <c r="F161" s="354"/>
      <c r="G161" s="354"/>
      <c r="H161" s="354"/>
      <c r="I161" s="354"/>
      <c r="J161" s="354"/>
      <c r="K161" s="354"/>
      <c r="L161" s="354"/>
      <c r="M161" s="354"/>
      <c r="N161" s="354"/>
      <c r="O161" s="354"/>
      <c r="P161" s="354"/>
      <c r="Q161" s="354"/>
      <c r="R161" s="354"/>
      <c r="S161" s="354"/>
      <c r="T161" s="354"/>
      <c r="U161" s="354"/>
      <c r="V161" s="354"/>
      <c r="W161" s="354"/>
      <c r="X161" s="354"/>
      <c r="Y161" s="354"/>
      <c r="Z161" s="354"/>
      <c r="AA161" s="354"/>
    </row>
    <row r="162">
      <c r="A162" s="354"/>
      <c r="B162" s="354"/>
      <c r="C162" s="354"/>
      <c r="D162" s="354"/>
      <c r="E162" s="354"/>
      <c r="F162" s="354"/>
      <c r="G162" s="354"/>
      <c r="H162" s="354"/>
      <c r="I162" s="354"/>
      <c r="J162" s="354"/>
      <c r="K162" s="354"/>
      <c r="L162" s="354"/>
      <c r="M162" s="354"/>
      <c r="N162" s="354"/>
      <c r="O162" s="354"/>
      <c r="P162" s="354"/>
      <c r="Q162" s="354"/>
      <c r="R162" s="354"/>
      <c r="S162" s="354"/>
      <c r="T162" s="354"/>
      <c r="U162" s="354"/>
      <c r="V162" s="354"/>
      <c r="W162" s="354"/>
      <c r="X162" s="354"/>
      <c r="Y162" s="354"/>
      <c r="Z162" s="354"/>
      <c r="AA162" s="354"/>
    </row>
    <row r="163">
      <c r="A163" s="354"/>
      <c r="B163" s="354"/>
      <c r="C163" s="354"/>
      <c r="D163" s="354"/>
      <c r="E163" s="354"/>
      <c r="F163" s="354"/>
      <c r="G163" s="354"/>
      <c r="H163" s="354"/>
      <c r="I163" s="354"/>
      <c r="J163" s="354"/>
      <c r="K163" s="354"/>
      <c r="L163" s="354"/>
      <c r="M163" s="354"/>
      <c r="N163" s="354"/>
      <c r="O163" s="354"/>
      <c r="P163" s="354"/>
      <c r="Q163" s="354"/>
      <c r="R163" s="354"/>
      <c r="S163" s="354"/>
      <c r="T163" s="354"/>
      <c r="U163" s="354"/>
      <c r="V163" s="354"/>
      <c r="W163" s="354"/>
      <c r="X163" s="354"/>
      <c r="Y163" s="354"/>
      <c r="Z163" s="354"/>
      <c r="AA163" s="354"/>
    </row>
    <row r="164">
      <c r="A164" s="354"/>
      <c r="B164" s="354"/>
      <c r="C164" s="354"/>
      <c r="D164" s="354"/>
      <c r="E164" s="354"/>
      <c r="F164" s="354"/>
      <c r="G164" s="354"/>
      <c r="H164" s="354"/>
      <c r="I164" s="354"/>
      <c r="J164" s="354"/>
      <c r="K164" s="354"/>
      <c r="L164" s="354"/>
      <c r="M164" s="354"/>
      <c r="N164" s="354"/>
      <c r="O164" s="354"/>
      <c r="P164" s="354"/>
      <c r="Q164" s="354"/>
      <c r="R164" s="354"/>
      <c r="S164" s="354"/>
      <c r="T164" s="354"/>
      <c r="U164" s="354"/>
      <c r="V164" s="354"/>
      <c r="W164" s="354"/>
      <c r="X164" s="354"/>
      <c r="Y164" s="354"/>
      <c r="Z164" s="354"/>
      <c r="AA164" s="354"/>
    </row>
    <row r="165">
      <c r="A165" s="354"/>
      <c r="B165" s="354"/>
      <c r="C165" s="354"/>
      <c r="D165" s="354"/>
      <c r="E165" s="354"/>
      <c r="F165" s="354"/>
      <c r="G165" s="354"/>
      <c r="H165" s="354"/>
      <c r="I165" s="354"/>
      <c r="J165" s="354"/>
      <c r="K165" s="354"/>
      <c r="L165" s="354"/>
      <c r="M165" s="354"/>
      <c r="N165" s="354"/>
      <c r="O165" s="354"/>
      <c r="P165" s="354"/>
      <c r="Q165" s="354"/>
      <c r="R165" s="354"/>
      <c r="S165" s="354"/>
      <c r="T165" s="354"/>
      <c r="U165" s="354"/>
      <c r="V165" s="354"/>
      <c r="W165" s="354"/>
      <c r="X165" s="354"/>
      <c r="Y165" s="354"/>
      <c r="Z165" s="354"/>
      <c r="AA165" s="354"/>
    </row>
    <row r="166">
      <c r="A166" s="354"/>
      <c r="B166" s="354"/>
      <c r="C166" s="354"/>
      <c r="D166" s="354"/>
      <c r="E166" s="354"/>
      <c r="F166" s="354"/>
      <c r="G166" s="354"/>
      <c r="H166" s="354"/>
      <c r="I166" s="354"/>
      <c r="J166" s="354"/>
      <c r="K166" s="354"/>
      <c r="L166" s="354"/>
      <c r="M166" s="354"/>
      <c r="N166" s="354"/>
      <c r="O166" s="354"/>
      <c r="P166" s="354"/>
      <c r="Q166" s="354"/>
      <c r="R166" s="354"/>
      <c r="S166" s="354"/>
      <c r="T166" s="354"/>
      <c r="U166" s="354"/>
      <c r="V166" s="354"/>
      <c r="W166" s="354"/>
      <c r="X166" s="354"/>
      <c r="Y166" s="354"/>
      <c r="Z166" s="354"/>
      <c r="AA166" s="354"/>
    </row>
    <row r="167">
      <c r="A167" s="354"/>
      <c r="B167" s="354"/>
      <c r="C167" s="354"/>
      <c r="D167" s="354"/>
      <c r="E167" s="354"/>
      <c r="F167" s="354"/>
      <c r="G167" s="354"/>
      <c r="H167" s="354"/>
      <c r="I167" s="354"/>
      <c r="J167" s="354"/>
      <c r="K167" s="354"/>
      <c r="L167" s="354"/>
      <c r="M167" s="354"/>
      <c r="N167" s="354"/>
      <c r="O167" s="354"/>
      <c r="P167" s="354"/>
      <c r="Q167" s="354"/>
      <c r="R167" s="354"/>
      <c r="S167" s="354"/>
      <c r="T167" s="354"/>
      <c r="U167" s="354"/>
      <c r="V167" s="354"/>
      <c r="W167" s="354"/>
      <c r="X167" s="354"/>
      <c r="Y167" s="354"/>
      <c r="Z167" s="354"/>
      <c r="AA167" s="354"/>
    </row>
    <row r="168">
      <c r="A168" s="354"/>
      <c r="B168" s="354"/>
      <c r="C168" s="354"/>
      <c r="D168" s="354"/>
      <c r="E168" s="354"/>
      <c r="F168" s="354"/>
      <c r="G168" s="354"/>
      <c r="H168" s="354"/>
      <c r="I168" s="354"/>
      <c r="J168" s="354"/>
      <c r="K168" s="354"/>
      <c r="L168" s="354"/>
      <c r="M168" s="354"/>
      <c r="N168" s="354"/>
      <c r="O168" s="354"/>
      <c r="P168" s="354"/>
      <c r="Q168" s="354"/>
      <c r="R168" s="354"/>
      <c r="S168" s="354"/>
      <c r="T168" s="354"/>
      <c r="U168" s="354"/>
      <c r="V168" s="354"/>
      <c r="W168" s="354"/>
      <c r="X168" s="354"/>
      <c r="Y168" s="354"/>
      <c r="Z168" s="354"/>
      <c r="AA168" s="354"/>
    </row>
    <row r="169">
      <c r="A169" s="354"/>
      <c r="B169" s="354"/>
      <c r="C169" s="354"/>
      <c r="D169" s="354"/>
      <c r="E169" s="354"/>
      <c r="F169" s="354"/>
      <c r="G169" s="354"/>
      <c r="H169" s="354"/>
      <c r="I169" s="354"/>
      <c r="J169" s="354"/>
      <c r="K169" s="354"/>
      <c r="L169" s="354"/>
      <c r="M169" s="354"/>
      <c r="N169" s="354"/>
      <c r="O169" s="354"/>
      <c r="P169" s="354"/>
      <c r="Q169" s="354"/>
      <c r="R169" s="354"/>
      <c r="S169" s="354"/>
      <c r="T169" s="354"/>
      <c r="U169" s="354"/>
      <c r="V169" s="354"/>
      <c r="W169" s="354"/>
      <c r="X169" s="354"/>
      <c r="Y169" s="354"/>
      <c r="Z169" s="354"/>
      <c r="AA169" s="354"/>
    </row>
    <row r="170">
      <c r="A170" s="354"/>
      <c r="B170" s="354"/>
      <c r="C170" s="354"/>
      <c r="D170" s="354"/>
      <c r="E170" s="354"/>
      <c r="F170" s="354"/>
      <c r="G170" s="354"/>
      <c r="H170" s="354"/>
      <c r="I170" s="354"/>
      <c r="J170" s="354"/>
      <c r="K170" s="354"/>
      <c r="L170" s="354"/>
      <c r="M170" s="354"/>
      <c r="N170" s="354"/>
      <c r="O170" s="354"/>
      <c r="P170" s="354"/>
      <c r="Q170" s="354"/>
      <c r="R170" s="354"/>
      <c r="S170" s="354"/>
      <c r="T170" s="354"/>
      <c r="U170" s="354"/>
      <c r="V170" s="354"/>
      <c r="W170" s="354"/>
      <c r="X170" s="354"/>
      <c r="Y170" s="354"/>
      <c r="Z170" s="354"/>
      <c r="AA170" s="354"/>
    </row>
    <row r="171">
      <c r="A171" s="354"/>
      <c r="B171" s="354"/>
      <c r="C171" s="354"/>
      <c r="D171" s="354"/>
      <c r="E171" s="354"/>
      <c r="F171" s="354"/>
      <c r="G171" s="354"/>
      <c r="H171" s="354"/>
      <c r="I171" s="354"/>
      <c r="J171" s="354"/>
      <c r="K171" s="354"/>
      <c r="L171" s="354"/>
      <c r="M171" s="354"/>
      <c r="N171" s="354"/>
      <c r="O171" s="354"/>
      <c r="P171" s="354"/>
      <c r="Q171" s="354"/>
      <c r="R171" s="354"/>
      <c r="S171" s="354"/>
      <c r="T171" s="354"/>
      <c r="U171" s="354"/>
      <c r="V171" s="354"/>
      <c r="W171" s="354"/>
      <c r="X171" s="354"/>
      <c r="Y171" s="354"/>
      <c r="Z171" s="354"/>
      <c r="AA171" s="354"/>
    </row>
    <row r="172">
      <c r="A172" s="354"/>
      <c r="B172" s="354"/>
      <c r="C172" s="354"/>
      <c r="D172" s="354"/>
      <c r="E172" s="354"/>
      <c r="F172" s="354"/>
      <c r="G172" s="354"/>
      <c r="H172" s="354"/>
      <c r="I172" s="354"/>
      <c r="J172" s="354"/>
      <c r="K172" s="354"/>
      <c r="L172" s="354"/>
      <c r="M172" s="354"/>
      <c r="N172" s="354"/>
      <c r="O172" s="354"/>
      <c r="P172" s="354"/>
      <c r="Q172" s="354"/>
      <c r="R172" s="354"/>
      <c r="S172" s="354"/>
      <c r="T172" s="354"/>
      <c r="U172" s="354"/>
      <c r="V172" s="354"/>
      <c r="W172" s="354"/>
      <c r="X172" s="354"/>
      <c r="Y172" s="354"/>
      <c r="Z172" s="354"/>
      <c r="AA172" s="354"/>
    </row>
    <row r="173">
      <c r="A173" s="354"/>
      <c r="B173" s="354"/>
      <c r="C173" s="354"/>
      <c r="D173" s="354"/>
      <c r="E173" s="354"/>
      <c r="F173" s="354"/>
      <c r="G173" s="354"/>
      <c r="H173" s="354"/>
      <c r="I173" s="354"/>
      <c r="J173" s="354"/>
      <c r="K173" s="354"/>
      <c r="L173" s="354"/>
      <c r="M173" s="354"/>
      <c r="N173" s="354"/>
      <c r="O173" s="354"/>
      <c r="P173" s="354"/>
      <c r="Q173" s="354"/>
      <c r="R173" s="354"/>
      <c r="S173" s="354"/>
      <c r="T173" s="354"/>
      <c r="U173" s="354"/>
      <c r="V173" s="354"/>
      <c r="W173" s="354"/>
      <c r="X173" s="354"/>
      <c r="Y173" s="354"/>
      <c r="Z173" s="354"/>
      <c r="AA173" s="354"/>
    </row>
    <row r="174">
      <c r="A174" s="354"/>
      <c r="B174" s="354"/>
      <c r="C174" s="354"/>
      <c r="D174" s="354"/>
      <c r="E174" s="354"/>
      <c r="F174" s="354"/>
      <c r="G174" s="354"/>
      <c r="H174" s="354"/>
      <c r="I174" s="354"/>
      <c r="J174" s="354"/>
      <c r="K174" s="354"/>
      <c r="L174" s="354"/>
      <c r="M174" s="354"/>
      <c r="N174" s="354"/>
      <c r="O174" s="354"/>
      <c r="P174" s="354"/>
      <c r="Q174" s="354"/>
      <c r="R174" s="354"/>
      <c r="S174" s="354"/>
      <c r="T174" s="354"/>
      <c r="U174" s="354"/>
      <c r="V174" s="354"/>
      <c r="W174" s="354"/>
      <c r="X174" s="354"/>
      <c r="Y174" s="354"/>
      <c r="Z174" s="354"/>
      <c r="AA174" s="354"/>
    </row>
    <row r="175">
      <c r="A175" s="354"/>
      <c r="B175" s="354"/>
      <c r="C175" s="354"/>
      <c r="D175" s="354"/>
      <c r="E175" s="354"/>
      <c r="F175" s="354"/>
      <c r="G175" s="354"/>
      <c r="H175" s="354"/>
      <c r="I175" s="354"/>
      <c r="J175" s="354"/>
      <c r="K175" s="354"/>
      <c r="L175" s="354"/>
      <c r="M175" s="354"/>
      <c r="N175" s="354"/>
      <c r="O175" s="354"/>
      <c r="P175" s="354"/>
      <c r="Q175" s="354"/>
      <c r="R175" s="354"/>
      <c r="S175" s="354"/>
      <c r="T175" s="354"/>
      <c r="U175" s="354"/>
      <c r="V175" s="354"/>
      <c r="W175" s="354"/>
      <c r="X175" s="354"/>
      <c r="Y175" s="354"/>
      <c r="Z175" s="354"/>
      <c r="AA175" s="354"/>
    </row>
    <row r="176">
      <c r="A176" s="354"/>
      <c r="B176" s="354"/>
      <c r="C176" s="354"/>
      <c r="D176" s="354"/>
      <c r="E176" s="354"/>
      <c r="F176" s="354"/>
      <c r="G176" s="354"/>
      <c r="H176" s="354"/>
      <c r="I176" s="354"/>
      <c r="J176" s="354"/>
      <c r="K176" s="354"/>
      <c r="L176" s="354"/>
      <c r="M176" s="354"/>
      <c r="N176" s="354"/>
      <c r="O176" s="354"/>
      <c r="P176" s="354"/>
      <c r="Q176" s="354"/>
      <c r="R176" s="354"/>
      <c r="S176" s="354"/>
      <c r="T176" s="354"/>
      <c r="U176" s="354"/>
      <c r="V176" s="354"/>
      <c r="W176" s="354"/>
      <c r="X176" s="354"/>
      <c r="Y176" s="354"/>
      <c r="Z176" s="354"/>
      <c r="AA176" s="354"/>
    </row>
    <row r="177">
      <c r="A177" s="354"/>
      <c r="B177" s="354"/>
      <c r="C177" s="354"/>
      <c r="D177" s="354"/>
      <c r="E177" s="354"/>
      <c r="F177" s="354"/>
      <c r="G177" s="354"/>
      <c r="H177" s="354"/>
      <c r="I177" s="354"/>
      <c r="J177" s="354"/>
      <c r="K177" s="354"/>
      <c r="L177" s="354"/>
      <c r="M177" s="354"/>
      <c r="N177" s="354"/>
      <c r="O177" s="354"/>
      <c r="P177" s="354"/>
      <c r="Q177" s="354"/>
      <c r="R177" s="354"/>
      <c r="S177" s="354"/>
      <c r="T177" s="354"/>
      <c r="U177" s="354"/>
      <c r="V177" s="354"/>
      <c r="W177" s="354"/>
      <c r="X177" s="354"/>
      <c r="Y177" s="354"/>
      <c r="Z177" s="354"/>
      <c r="AA177" s="354"/>
    </row>
    <row r="178">
      <c r="A178" s="354"/>
      <c r="B178" s="354"/>
      <c r="C178" s="354"/>
      <c r="D178" s="354"/>
      <c r="E178" s="354"/>
      <c r="F178" s="354"/>
      <c r="G178" s="354"/>
      <c r="H178" s="354"/>
      <c r="I178" s="354"/>
      <c r="J178" s="354"/>
      <c r="K178" s="354"/>
      <c r="L178" s="354"/>
      <c r="M178" s="354"/>
      <c r="N178" s="354"/>
      <c r="O178" s="354"/>
      <c r="P178" s="354"/>
      <c r="Q178" s="354"/>
      <c r="R178" s="354"/>
      <c r="S178" s="354"/>
      <c r="T178" s="354"/>
      <c r="U178" s="354"/>
      <c r="V178" s="354"/>
      <c r="W178" s="354"/>
      <c r="X178" s="354"/>
      <c r="Y178" s="354"/>
      <c r="Z178" s="354"/>
      <c r="AA178" s="354"/>
    </row>
    <row r="179">
      <c r="A179" s="354"/>
      <c r="B179" s="354"/>
      <c r="C179" s="354"/>
      <c r="D179" s="354"/>
      <c r="E179" s="354"/>
      <c r="F179" s="354"/>
      <c r="G179" s="354"/>
      <c r="H179" s="354"/>
      <c r="I179" s="354"/>
      <c r="J179" s="354"/>
      <c r="K179" s="354"/>
      <c r="L179" s="354"/>
      <c r="M179" s="354"/>
      <c r="N179" s="354"/>
      <c r="O179" s="354"/>
      <c r="P179" s="354"/>
      <c r="Q179" s="354"/>
      <c r="R179" s="354"/>
      <c r="S179" s="354"/>
      <c r="T179" s="354"/>
      <c r="U179" s="354"/>
      <c r="V179" s="354"/>
      <c r="W179" s="354"/>
      <c r="X179" s="354"/>
      <c r="Y179" s="354"/>
      <c r="Z179" s="354"/>
      <c r="AA179" s="354"/>
    </row>
    <row r="180">
      <c r="A180" s="354"/>
      <c r="B180" s="354"/>
      <c r="C180" s="354"/>
      <c r="D180" s="354"/>
      <c r="E180" s="354"/>
      <c r="F180" s="354"/>
      <c r="G180" s="354"/>
      <c r="H180" s="354"/>
      <c r="I180" s="354"/>
      <c r="J180" s="354"/>
      <c r="K180" s="354"/>
      <c r="L180" s="354"/>
      <c r="M180" s="354"/>
      <c r="N180" s="354"/>
      <c r="O180" s="354"/>
      <c r="P180" s="354"/>
      <c r="Q180" s="354"/>
      <c r="R180" s="354"/>
      <c r="S180" s="354"/>
      <c r="T180" s="354"/>
      <c r="U180" s="354"/>
      <c r="V180" s="354"/>
      <c r="W180" s="354"/>
      <c r="X180" s="354"/>
      <c r="Y180" s="354"/>
      <c r="Z180" s="354"/>
      <c r="AA180" s="354"/>
    </row>
    <row r="181">
      <c r="A181" s="354"/>
      <c r="B181" s="354"/>
      <c r="C181" s="354"/>
      <c r="D181" s="354"/>
      <c r="E181" s="354"/>
      <c r="F181" s="354"/>
      <c r="G181" s="354"/>
      <c r="H181" s="354"/>
      <c r="I181" s="354"/>
      <c r="J181" s="354"/>
      <c r="K181" s="354"/>
      <c r="L181" s="354"/>
      <c r="M181" s="354"/>
      <c r="N181" s="354"/>
      <c r="O181" s="354"/>
      <c r="P181" s="354"/>
      <c r="Q181" s="354"/>
      <c r="R181" s="354"/>
      <c r="S181" s="354"/>
      <c r="T181" s="354"/>
      <c r="U181" s="354"/>
      <c r="V181" s="354"/>
      <c r="W181" s="354"/>
      <c r="X181" s="354"/>
      <c r="Y181" s="354"/>
      <c r="Z181" s="354"/>
      <c r="AA181" s="354"/>
    </row>
    <row r="182">
      <c r="A182" s="354"/>
      <c r="B182" s="354"/>
      <c r="C182" s="354"/>
      <c r="D182" s="354"/>
      <c r="E182" s="354"/>
      <c r="F182" s="354"/>
      <c r="G182" s="354"/>
      <c r="H182" s="354"/>
      <c r="I182" s="354"/>
      <c r="J182" s="354"/>
      <c r="K182" s="354"/>
      <c r="L182" s="354"/>
      <c r="M182" s="354"/>
      <c r="N182" s="354"/>
      <c r="O182" s="354"/>
      <c r="P182" s="354"/>
      <c r="Q182" s="354"/>
      <c r="R182" s="354"/>
      <c r="S182" s="354"/>
      <c r="T182" s="354"/>
      <c r="U182" s="354"/>
      <c r="V182" s="354"/>
      <c r="W182" s="354"/>
      <c r="X182" s="354"/>
      <c r="Y182" s="354"/>
      <c r="Z182" s="354"/>
      <c r="AA182" s="354"/>
    </row>
    <row r="183">
      <c r="A183" s="354"/>
      <c r="B183" s="354"/>
      <c r="C183" s="354"/>
      <c r="D183" s="354"/>
      <c r="E183" s="354"/>
      <c r="F183" s="354"/>
      <c r="G183" s="354"/>
      <c r="H183" s="354"/>
      <c r="I183" s="354"/>
      <c r="J183" s="354"/>
      <c r="K183" s="354"/>
      <c r="L183" s="354"/>
      <c r="M183" s="354"/>
      <c r="N183" s="354"/>
      <c r="O183" s="354"/>
      <c r="P183" s="354"/>
      <c r="Q183" s="354"/>
      <c r="R183" s="354"/>
      <c r="S183" s="354"/>
      <c r="T183" s="354"/>
      <c r="U183" s="354"/>
      <c r="V183" s="354"/>
      <c r="W183" s="354"/>
      <c r="X183" s="354"/>
      <c r="Y183" s="354"/>
      <c r="Z183" s="354"/>
      <c r="AA183" s="354"/>
    </row>
    <row r="184">
      <c r="A184" s="354"/>
      <c r="B184" s="354"/>
      <c r="C184" s="354"/>
      <c r="D184" s="354"/>
      <c r="E184" s="354"/>
      <c r="F184" s="354"/>
      <c r="G184" s="354"/>
      <c r="H184" s="354"/>
      <c r="I184" s="354"/>
      <c r="J184" s="354"/>
      <c r="K184" s="354"/>
      <c r="L184" s="354"/>
      <c r="M184" s="354"/>
      <c r="N184" s="354"/>
      <c r="O184" s="354"/>
      <c r="P184" s="354"/>
      <c r="Q184" s="354"/>
      <c r="R184" s="354"/>
      <c r="S184" s="354"/>
      <c r="T184" s="354"/>
      <c r="U184" s="354"/>
      <c r="V184" s="354"/>
      <c r="W184" s="354"/>
      <c r="X184" s="354"/>
      <c r="Y184" s="354"/>
      <c r="Z184" s="354"/>
      <c r="AA184" s="354"/>
    </row>
    <row r="185">
      <c r="A185" s="354"/>
      <c r="B185" s="354"/>
      <c r="C185" s="354"/>
      <c r="D185" s="354"/>
      <c r="E185" s="354"/>
      <c r="F185" s="354"/>
      <c r="G185" s="354"/>
      <c r="H185" s="354"/>
      <c r="I185" s="354"/>
      <c r="J185" s="354"/>
      <c r="K185" s="354"/>
      <c r="L185" s="354"/>
      <c r="M185" s="354"/>
      <c r="N185" s="354"/>
      <c r="O185" s="354"/>
      <c r="P185" s="354"/>
      <c r="Q185" s="354"/>
      <c r="R185" s="354"/>
      <c r="S185" s="354"/>
      <c r="T185" s="354"/>
      <c r="U185" s="354"/>
      <c r="V185" s="354"/>
      <c r="W185" s="354"/>
      <c r="X185" s="354"/>
      <c r="Y185" s="354"/>
      <c r="Z185" s="354"/>
      <c r="AA185" s="354"/>
    </row>
    <row r="186">
      <c r="A186" s="354"/>
      <c r="B186" s="354"/>
      <c r="C186" s="354"/>
      <c r="D186" s="354"/>
      <c r="E186" s="354"/>
      <c r="F186" s="354"/>
      <c r="G186" s="354"/>
      <c r="H186" s="354"/>
      <c r="I186" s="354"/>
      <c r="J186" s="354"/>
      <c r="K186" s="354"/>
      <c r="L186" s="354"/>
      <c r="M186" s="354"/>
      <c r="N186" s="354"/>
      <c r="O186" s="354"/>
      <c r="P186" s="354"/>
      <c r="Q186" s="354"/>
      <c r="R186" s="354"/>
      <c r="S186" s="354"/>
      <c r="T186" s="354"/>
      <c r="U186" s="354"/>
      <c r="V186" s="354"/>
      <c r="W186" s="354"/>
      <c r="X186" s="354"/>
      <c r="Y186" s="354"/>
      <c r="Z186" s="354"/>
      <c r="AA186" s="354"/>
    </row>
    <row r="187">
      <c r="A187" s="354"/>
      <c r="B187" s="354"/>
      <c r="C187" s="354"/>
      <c r="D187" s="354"/>
      <c r="E187" s="354"/>
      <c r="F187" s="354"/>
      <c r="G187" s="354"/>
      <c r="H187" s="354"/>
      <c r="I187" s="354"/>
      <c r="J187" s="354"/>
      <c r="K187" s="354"/>
      <c r="L187" s="354"/>
      <c r="M187" s="354"/>
      <c r="N187" s="354"/>
      <c r="O187" s="354"/>
      <c r="P187" s="354"/>
      <c r="Q187" s="354"/>
      <c r="R187" s="354"/>
      <c r="S187" s="354"/>
      <c r="T187" s="354"/>
      <c r="U187" s="354"/>
      <c r="V187" s="354"/>
      <c r="W187" s="354"/>
      <c r="X187" s="354"/>
      <c r="Y187" s="354"/>
      <c r="Z187" s="354"/>
      <c r="AA187" s="354"/>
    </row>
    <row r="188">
      <c r="A188" s="354"/>
      <c r="B188" s="354"/>
      <c r="C188" s="354"/>
      <c r="D188" s="354"/>
      <c r="E188" s="354"/>
      <c r="F188" s="354"/>
      <c r="G188" s="354"/>
      <c r="H188" s="354"/>
      <c r="I188" s="354"/>
      <c r="J188" s="354"/>
      <c r="K188" s="354"/>
      <c r="L188" s="354"/>
      <c r="M188" s="354"/>
      <c r="N188" s="354"/>
      <c r="O188" s="354"/>
      <c r="P188" s="354"/>
      <c r="Q188" s="354"/>
      <c r="R188" s="354"/>
      <c r="S188" s="354"/>
      <c r="T188" s="354"/>
      <c r="U188" s="354"/>
      <c r="V188" s="354"/>
      <c r="W188" s="354"/>
      <c r="X188" s="354"/>
      <c r="Y188" s="354"/>
      <c r="Z188" s="354"/>
      <c r="AA188" s="354"/>
    </row>
    <row r="189">
      <c r="A189" s="354"/>
      <c r="B189" s="354"/>
      <c r="C189" s="354"/>
      <c r="D189" s="354"/>
      <c r="E189" s="354"/>
      <c r="F189" s="354"/>
      <c r="G189" s="354"/>
      <c r="H189" s="354"/>
      <c r="I189" s="354"/>
      <c r="J189" s="354"/>
      <c r="K189" s="354"/>
      <c r="L189" s="354"/>
      <c r="M189" s="354"/>
      <c r="N189" s="354"/>
      <c r="O189" s="354"/>
      <c r="P189" s="354"/>
      <c r="Q189" s="354"/>
      <c r="R189" s="354"/>
      <c r="S189" s="354"/>
      <c r="T189" s="354"/>
      <c r="U189" s="354"/>
      <c r="V189" s="354"/>
      <c r="W189" s="354"/>
      <c r="X189" s="354"/>
      <c r="Y189" s="354"/>
      <c r="Z189" s="354"/>
      <c r="AA189" s="354"/>
    </row>
    <row r="190">
      <c r="A190" s="354"/>
      <c r="B190" s="354"/>
      <c r="C190" s="354"/>
      <c r="D190" s="354"/>
      <c r="E190" s="354"/>
      <c r="F190" s="354"/>
      <c r="G190" s="354"/>
      <c r="H190" s="354"/>
      <c r="I190" s="354"/>
      <c r="J190" s="354"/>
      <c r="K190" s="354"/>
      <c r="L190" s="354"/>
      <c r="M190" s="354"/>
      <c r="N190" s="354"/>
      <c r="O190" s="354"/>
      <c r="P190" s="354"/>
      <c r="Q190" s="354"/>
      <c r="R190" s="354"/>
      <c r="S190" s="354"/>
      <c r="T190" s="354"/>
      <c r="U190" s="354"/>
      <c r="V190" s="354"/>
      <c r="W190" s="354"/>
      <c r="X190" s="354"/>
      <c r="Y190" s="354"/>
      <c r="Z190" s="354"/>
      <c r="AA190" s="354"/>
    </row>
    <row r="191">
      <c r="A191" s="354"/>
      <c r="B191" s="354"/>
      <c r="C191" s="354"/>
      <c r="D191" s="354"/>
      <c r="E191" s="354"/>
      <c r="F191" s="354"/>
      <c r="G191" s="354"/>
      <c r="H191" s="354"/>
      <c r="I191" s="354"/>
      <c r="J191" s="354"/>
      <c r="K191" s="354"/>
      <c r="L191" s="354"/>
      <c r="M191" s="354"/>
      <c r="N191" s="354"/>
      <c r="O191" s="354"/>
      <c r="P191" s="354"/>
      <c r="Q191" s="354"/>
      <c r="R191" s="354"/>
      <c r="S191" s="354"/>
      <c r="T191" s="354"/>
      <c r="U191" s="354"/>
      <c r="V191" s="354"/>
      <c r="W191" s="354"/>
      <c r="X191" s="354"/>
      <c r="Y191" s="354"/>
      <c r="Z191" s="354"/>
      <c r="AA191" s="354"/>
    </row>
    <row r="192">
      <c r="A192" s="354"/>
      <c r="B192" s="354"/>
      <c r="C192" s="354"/>
      <c r="D192" s="354"/>
      <c r="E192" s="354"/>
      <c r="F192" s="354"/>
      <c r="G192" s="354"/>
      <c r="H192" s="354"/>
      <c r="I192" s="354"/>
      <c r="J192" s="354"/>
      <c r="K192" s="354"/>
      <c r="L192" s="354"/>
      <c r="M192" s="354"/>
      <c r="N192" s="354"/>
      <c r="O192" s="354"/>
      <c r="P192" s="354"/>
      <c r="Q192" s="354"/>
      <c r="R192" s="354"/>
      <c r="S192" s="354"/>
      <c r="T192" s="354"/>
      <c r="U192" s="354"/>
      <c r="V192" s="354"/>
      <c r="W192" s="354"/>
      <c r="X192" s="354"/>
      <c r="Y192" s="354"/>
      <c r="Z192" s="354"/>
      <c r="AA192" s="354"/>
    </row>
    <row r="193">
      <c r="A193" s="354"/>
      <c r="B193" s="354"/>
      <c r="C193" s="354"/>
      <c r="D193" s="354"/>
      <c r="E193" s="354"/>
      <c r="F193" s="354"/>
      <c r="G193" s="354"/>
      <c r="H193" s="354"/>
      <c r="I193" s="354"/>
      <c r="J193" s="354"/>
      <c r="K193" s="354"/>
      <c r="L193" s="354"/>
      <c r="M193" s="354"/>
      <c r="N193" s="354"/>
      <c r="O193" s="354"/>
      <c r="P193" s="354"/>
      <c r="Q193" s="354"/>
      <c r="R193" s="354"/>
      <c r="S193" s="354"/>
      <c r="T193" s="354"/>
      <c r="U193" s="354"/>
      <c r="V193" s="354"/>
      <c r="W193" s="354"/>
      <c r="X193" s="354"/>
      <c r="Y193" s="354"/>
      <c r="Z193" s="354"/>
      <c r="AA193" s="354"/>
    </row>
    <row r="194">
      <c r="A194" s="354"/>
      <c r="B194" s="354"/>
      <c r="C194" s="354"/>
      <c r="D194" s="354"/>
      <c r="E194" s="354"/>
      <c r="F194" s="354"/>
      <c r="G194" s="354"/>
      <c r="H194" s="354"/>
      <c r="I194" s="354"/>
      <c r="J194" s="354"/>
      <c r="K194" s="354"/>
      <c r="L194" s="354"/>
      <c r="M194" s="354"/>
      <c r="N194" s="354"/>
      <c r="O194" s="354"/>
      <c r="P194" s="354"/>
      <c r="Q194" s="354"/>
      <c r="R194" s="354"/>
      <c r="S194" s="354"/>
      <c r="T194" s="354"/>
      <c r="U194" s="354"/>
      <c r="V194" s="354"/>
      <c r="W194" s="354"/>
      <c r="X194" s="354"/>
      <c r="Y194" s="354"/>
      <c r="Z194" s="354"/>
      <c r="AA194" s="354"/>
    </row>
    <row r="195">
      <c r="A195" s="354"/>
      <c r="B195" s="354"/>
      <c r="C195" s="354"/>
      <c r="D195" s="354"/>
      <c r="E195" s="354"/>
      <c r="F195" s="354"/>
      <c r="G195" s="354"/>
      <c r="H195" s="354"/>
      <c r="I195" s="354"/>
      <c r="J195" s="354"/>
      <c r="K195" s="354"/>
      <c r="L195" s="354"/>
      <c r="M195" s="354"/>
      <c r="N195" s="354"/>
      <c r="O195" s="354"/>
      <c r="P195" s="354"/>
      <c r="Q195" s="354"/>
      <c r="R195" s="354"/>
      <c r="S195" s="354"/>
      <c r="T195" s="354"/>
      <c r="U195" s="354"/>
      <c r="V195" s="354"/>
      <c r="W195" s="354"/>
      <c r="X195" s="354"/>
      <c r="Y195" s="354"/>
      <c r="Z195" s="354"/>
      <c r="AA195" s="354"/>
    </row>
    <row r="196">
      <c r="A196" s="354"/>
      <c r="B196" s="354"/>
      <c r="C196" s="354"/>
      <c r="D196" s="354"/>
      <c r="E196" s="354"/>
      <c r="F196" s="354"/>
      <c r="G196" s="354"/>
      <c r="H196" s="354"/>
      <c r="I196" s="354"/>
      <c r="J196" s="354"/>
      <c r="K196" s="354"/>
      <c r="L196" s="354"/>
      <c r="M196" s="354"/>
      <c r="N196" s="354"/>
      <c r="O196" s="354"/>
      <c r="P196" s="354"/>
      <c r="Q196" s="354"/>
      <c r="R196" s="354"/>
      <c r="S196" s="354"/>
      <c r="T196" s="354"/>
      <c r="U196" s="354"/>
      <c r="V196" s="354"/>
      <c r="W196" s="354"/>
      <c r="X196" s="354"/>
      <c r="Y196" s="354"/>
      <c r="Z196" s="354"/>
      <c r="AA196" s="354"/>
    </row>
    <row r="197">
      <c r="A197" s="354"/>
      <c r="B197" s="354"/>
      <c r="C197" s="354"/>
      <c r="D197" s="354"/>
      <c r="E197" s="354"/>
      <c r="F197" s="354"/>
      <c r="G197" s="354"/>
      <c r="H197" s="354"/>
      <c r="I197" s="354"/>
      <c r="J197" s="354"/>
      <c r="K197" s="354"/>
      <c r="L197" s="354"/>
      <c r="M197" s="354"/>
      <c r="N197" s="354"/>
      <c r="O197" s="354"/>
      <c r="P197" s="354"/>
      <c r="Q197" s="354"/>
      <c r="R197" s="354"/>
      <c r="S197" s="354"/>
      <c r="T197" s="354"/>
      <c r="U197" s="354"/>
      <c r="V197" s="354"/>
      <c r="W197" s="354"/>
      <c r="X197" s="354"/>
      <c r="Y197" s="354"/>
      <c r="Z197" s="354"/>
      <c r="AA197" s="354"/>
    </row>
    <row r="198">
      <c r="A198" s="354"/>
      <c r="B198" s="354"/>
      <c r="C198" s="354"/>
      <c r="D198" s="354"/>
      <c r="E198" s="354"/>
      <c r="F198" s="354"/>
      <c r="G198" s="354"/>
      <c r="H198" s="354"/>
      <c r="I198" s="354"/>
      <c r="J198" s="354"/>
      <c r="K198" s="354"/>
      <c r="L198" s="354"/>
      <c r="M198" s="354"/>
      <c r="N198" s="354"/>
      <c r="O198" s="354"/>
      <c r="P198" s="354"/>
      <c r="Q198" s="354"/>
      <c r="R198" s="354"/>
      <c r="S198" s="354"/>
      <c r="T198" s="354"/>
      <c r="U198" s="354"/>
      <c r="V198" s="354"/>
      <c r="W198" s="354"/>
      <c r="X198" s="354"/>
      <c r="Y198" s="354"/>
      <c r="Z198" s="354"/>
      <c r="AA198" s="354"/>
    </row>
    <row r="199">
      <c r="A199" s="354"/>
      <c r="B199" s="354"/>
      <c r="C199" s="354"/>
      <c r="D199" s="354"/>
      <c r="E199" s="354"/>
      <c r="F199" s="354"/>
      <c r="G199" s="354"/>
      <c r="H199" s="354"/>
      <c r="I199" s="354"/>
      <c r="J199" s="354"/>
      <c r="K199" s="354"/>
      <c r="L199" s="354"/>
      <c r="M199" s="354"/>
      <c r="N199" s="354"/>
      <c r="O199" s="354"/>
      <c r="P199" s="354"/>
      <c r="Q199" s="354"/>
      <c r="R199" s="354"/>
      <c r="S199" s="354"/>
      <c r="T199" s="354"/>
      <c r="U199" s="354"/>
      <c r="V199" s="354"/>
      <c r="W199" s="354"/>
      <c r="X199" s="354"/>
      <c r="Y199" s="354"/>
      <c r="Z199" s="354"/>
      <c r="AA199" s="354"/>
    </row>
    <row r="200">
      <c r="A200" s="354"/>
      <c r="B200" s="354"/>
      <c r="C200" s="354"/>
      <c r="D200" s="354"/>
      <c r="E200" s="354"/>
      <c r="F200" s="354"/>
      <c r="G200" s="354"/>
      <c r="H200" s="354"/>
      <c r="I200" s="354"/>
      <c r="J200" s="354"/>
      <c r="K200" s="354"/>
      <c r="L200" s="354"/>
      <c r="M200" s="354"/>
      <c r="N200" s="354"/>
      <c r="O200" s="354"/>
      <c r="P200" s="354"/>
      <c r="Q200" s="354"/>
      <c r="R200" s="354"/>
      <c r="S200" s="354"/>
      <c r="T200" s="354"/>
      <c r="U200" s="354"/>
      <c r="V200" s="354"/>
      <c r="W200" s="354"/>
      <c r="X200" s="354"/>
      <c r="Y200" s="354"/>
      <c r="Z200" s="354"/>
      <c r="AA200" s="354"/>
    </row>
    <row r="201">
      <c r="A201" s="354"/>
      <c r="B201" s="354"/>
      <c r="C201" s="354"/>
      <c r="D201" s="354"/>
      <c r="E201" s="354"/>
      <c r="F201" s="354"/>
      <c r="G201" s="354"/>
      <c r="H201" s="354"/>
      <c r="I201" s="354"/>
      <c r="J201" s="354"/>
      <c r="K201" s="354"/>
      <c r="L201" s="354"/>
      <c r="M201" s="354"/>
      <c r="N201" s="354"/>
      <c r="O201" s="354"/>
      <c r="P201" s="354"/>
      <c r="Q201" s="354"/>
      <c r="R201" s="354"/>
      <c r="S201" s="354"/>
      <c r="T201" s="354"/>
      <c r="U201" s="354"/>
      <c r="V201" s="354"/>
      <c r="W201" s="354"/>
      <c r="X201" s="354"/>
      <c r="Y201" s="354"/>
      <c r="Z201" s="354"/>
      <c r="AA201" s="354"/>
    </row>
    <row r="202">
      <c r="A202" s="354"/>
      <c r="B202" s="354"/>
      <c r="C202" s="354"/>
      <c r="D202" s="354"/>
      <c r="E202" s="354"/>
      <c r="F202" s="354"/>
      <c r="G202" s="354"/>
      <c r="H202" s="354"/>
      <c r="I202" s="354"/>
      <c r="J202" s="354"/>
      <c r="K202" s="354"/>
      <c r="L202" s="354"/>
      <c r="M202" s="354"/>
      <c r="N202" s="354"/>
      <c r="O202" s="354"/>
      <c r="P202" s="354"/>
      <c r="Q202" s="354"/>
      <c r="R202" s="354"/>
      <c r="S202" s="354"/>
      <c r="T202" s="354"/>
      <c r="U202" s="354"/>
      <c r="V202" s="354"/>
      <c r="W202" s="354"/>
      <c r="X202" s="354"/>
      <c r="Y202" s="354"/>
      <c r="Z202" s="354"/>
      <c r="AA202" s="354"/>
    </row>
    <row r="203">
      <c r="A203" s="354"/>
      <c r="B203" s="354"/>
      <c r="C203" s="354"/>
      <c r="D203" s="354"/>
      <c r="E203" s="354"/>
      <c r="F203" s="354"/>
      <c r="G203" s="354"/>
      <c r="H203" s="354"/>
      <c r="I203" s="354"/>
      <c r="J203" s="354"/>
      <c r="K203" s="354"/>
      <c r="L203" s="354"/>
      <c r="M203" s="354"/>
      <c r="N203" s="354"/>
      <c r="O203" s="354"/>
      <c r="P203" s="354"/>
      <c r="Q203" s="354"/>
      <c r="R203" s="354"/>
      <c r="S203" s="354"/>
      <c r="T203" s="354"/>
      <c r="U203" s="354"/>
      <c r="V203" s="354"/>
      <c r="W203" s="354"/>
      <c r="X203" s="354"/>
      <c r="Y203" s="354"/>
      <c r="Z203" s="354"/>
      <c r="AA203" s="354"/>
    </row>
    <row r="204">
      <c r="A204" s="354"/>
      <c r="B204" s="354"/>
      <c r="C204" s="354"/>
      <c r="D204" s="354"/>
      <c r="E204" s="354"/>
      <c r="F204" s="354"/>
      <c r="G204" s="354"/>
      <c r="H204" s="354"/>
      <c r="I204" s="354"/>
      <c r="J204" s="354"/>
      <c r="K204" s="354"/>
      <c r="L204" s="354"/>
      <c r="M204" s="354"/>
      <c r="N204" s="354"/>
      <c r="O204" s="354"/>
      <c r="P204" s="354"/>
      <c r="Q204" s="354"/>
      <c r="R204" s="354"/>
      <c r="S204" s="354"/>
      <c r="T204" s="354"/>
      <c r="U204" s="354"/>
      <c r="V204" s="354"/>
      <c r="W204" s="354"/>
      <c r="X204" s="354"/>
      <c r="Y204" s="354"/>
      <c r="Z204" s="354"/>
      <c r="AA204" s="354"/>
    </row>
    <row r="205">
      <c r="A205" s="354"/>
      <c r="B205" s="354"/>
      <c r="C205" s="354"/>
      <c r="D205" s="354"/>
      <c r="E205" s="354"/>
      <c r="F205" s="354"/>
      <c r="G205" s="354"/>
      <c r="H205" s="354"/>
      <c r="I205" s="354"/>
      <c r="J205" s="354"/>
      <c r="K205" s="354"/>
      <c r="L205" s="354"/>
      <c r="M205" s="354"/>
      <c r="N205" s="354"/>
      <c r="O205" s="354"/>
      <c r="P205" s="354"/>
      <c r="Q205" s="354"/>
      <c r="R205" s="354"/>
      <c r="S205" s="354"/>
      <c r="T205" s="354"/>
      <c r="U205" s="354"/>
      <c r="V205" s="354"/>
      <c r="W205" s="354"/>
      <c r="X205" s="354"/>
      <c r="Y205" s="354"/>
      <c r="Z205" s="354"/>
      <c r="AA205" s="354"/>
    </row>
    <row r="206">
      <c r="A206" s="354"/>
      <c r="B206" s="354"/>
      <c r="C206" s="354"/>
      <c r="D206" s="354"/>
      <c r="E206" s="354"/>
      <c r="F206" s="354"/>
      <c r="G206" s="354"/>
      <c r="H206" s="354"/>
      <c r="I206" s="354"/>
      <c r="J206" s="354"/>
      <c r="K206" s="354"/>
      <c r="L206" s="354"/>
      <c r="M206" s="354"/>
      <c r="N206" s="354"/>
      <c r="O206" s="354"/>
      <c r="P206" s="354"/>
      <c r="Q206" s="354"/>
      <c r="R206" s="354"/>
      <c r="S206" s="354"/>
      <c r="T206" s="354"/>
      <c r="U206" s="354"/>
      <c r="V206" s="354"/>
      <c r="W206" s="354"/>
      <c r="X206" s="354"/>
      <c r="Y206" s="354"/>
      <c r="Z206" s="354"/>
      <c r="AA206" s="354"/>
    </row>
    <row r="207">
      <c r="A207" s="354"/>
      <c r="B207" s="354"/>
      <c r="C207" s="354"/>
      <c r="D207" s="354"/>
      <c r="E207" s="354"/>
      <c r="F207" s="354"/>
      <c r="G207" s="354"/>
      <c r="H207" s="354"/>
      <c r="I207" s="354"/>
      <c r="J207" s="354"/>
      <c r="K207" s="354"/>
      <c r="L207" s="354"/>
      <c r="M207" s="354"/>
      <c r="N207" s="354"/>
      <c r="O207" s="354"/>
      <c r="P207" s="354"/>
      <c r="Q207" s="354"/>
      <c r="R207" s="354"/>
      <c r="S207" s="354"/>
      <c r="T207" s="354"/>
      <c r="U207" s="354"/>
      <c r="V207" s="354"/>
      <c r="W207" s="354"/>
      <c r="X207" s="354"/>
      <c r="Y207" s="354"/>
      <c r="Z207" s="354"/>
      <c r="AA207" s="354"/>
    </row>
    <row r="208">
      <c r="A208" s="354"/>
      <c r="B208" s="354"/>
      <c r="C208" s="354"/>
      <c r="D208" s="354"/>
      <c r="E208" s="354"/>
      <c r="F208" s="354"/>
      <c r="G208" s="354"/>
      <c r="H208" s="354"/>
      <c r="I208" s="354"/>
      <c r="J208" s="354"/>
      <c r="K208" s="354"/>
      <c r="L208" s="354"/>
      <c r="M208" s="354"/>
      <c r="N208" s="354"/>
      <c r="O208" s="354"/>
      <c r="P208" s="354"/>
      <c r="Q208" s="354"/>
      <c r="R208" s="354"/>
      <c r="S208" s="354"/>
      <c r="T208" s="354"/>
      <c r="U208" s="354"/>
      <c r="V208" s="354"/>
      <c r="W208" s="354"/>
      <c r="X208" s="354"/>
      <c r="Y208" s="354"/>
      <c r="Z208" s="354"/>
      <c r="AA208" s="354"/>
    </row>
    <row r="209">
      <c r="A209" s="354"/>
      <c r="B209" s="354"/>
      <c r="C209" s="354"/>
      <c r="D209" s="354"/>
      <c r="E209" s="354"/>
      <c r="F209" s="354"/>
      <c r="G209" s="354"/>
      <c r="H209" s="354"/>
      <c r="I209" s="354"/>
      <c r="J209" s="354"/>
      <c r="K209" s="354"/>
      <c r="L209" s="354"/>
      <c r="M209" s="354"/>
      <c r="N209" s="354"/>
      <c r="O209" s="354"/>
      <c r="P209" s="354"/>
      <c r="Q209" s="354"/>
      <c r="R209" s="354"/>
      <c r="S209" s="354"/>
      <c r="T209" s="354"/>
      <c r="U209" s="354"/>
      <c r="V209" s="354"/>
      <c r="W209" s="354"/>
      <c r="X209" s="354"/>
      <c r="Y209" s="354"/>
      <c r="Z209" s="354"/>
      <c r="AA209" s="354"/>
    </row>
    <row r="210">
      <c r="A210" s="354"/>
      <c r="B210" s="354"/>
      <c r="C210" s="354"/>
      <c r="D210" s="354"/>
      <c r="E210" s="354"/>
      <c r="F210" s="354"/>
      <c r="G210" s="354"/>
      <c r="H210" s="354"/>
      <c r="I210" s="354"/>
      <c r="J210" s="354"/>
      <c r="K210" s="354"/>
      <c r="L210" s="354"/>
      <c r="M210" s="354"/>
      <c r="N210" s="354"/>
      <c r="O210" s="354"/>
      <c r="P210" s="354"/>
      <c r="Q210" s="354"/>
      <c r="R210" s="354"/>
      <c r="S210" s="354"/>
      <c r="T210" s="354"/>
      <c r="U210" s="354"/>
      <c r="V210" s="354"/>
      <c r="W210" s="354"/>
      <c r="X210" s="354"/>
      <c r="Y210" s="354"/>
      <c r="Z210" s="354"/>
      <c r="AA210" s="354"/>
    </row>
    <row r="211">
      <c r="A211" s="354"/>
      <c r="B211" s="354"/>
      <c r="C211" s="354"/>
      <c r="D211" s="354"/>
      <c r="E211" s="354"/>
      <c r="F211" s="354"/>
      <c r="G211" s="354"/>
      <c r="H211" s="354"/>
      <c r="I211" s="354"/>
      <c r="J211" s="354"/>
      <c r="K211" s="354"/>
      <c r="L211" s="354"/>
      <c r="M211" s="354"/>
      <c r="N211" s="354"/>
      <c r="O211" s="354"/>
      <c r="P211" s="354"/>
      <c r="Q211" s="354"/>
      <c r="R211" s="354"/>
      <c r="S211" s="354"/>
      <c r="T211" s="354"/>
      <c r="U211" s="354"/>
      <c r="V211" s="354"/>
      <c r="W211" s="354"/>
      <c r="X211" s="354"/>
      <c r="Y211" s="354"/>
      <c r="Z211" s="354"/>
      <c r="AA211" s="354"/>
    </row>
    <row r="212">
      <c r="A212" s="354"/>
      <c r="B212" s="354"/>
      <c r="C212" s="354"/>
      <c r="D212" s="354"/>
      <c r="E212" s="354"/>
      <c r="F212" s="354"/>
      <c r="G212" s="354"/>
      <c r="H212" s="354"/>
      <c r="I212" s="354"/>
      <c r="J212" s="354"/>
      <c r="K212" s="354"/>
      <c r="L212" s="354"/>
      <c r="M212" s="354"/>
      <c r="N212" s="354"/>
      <c r="O212" s="354"/>
      <c r="P212" s="354"/>
      <c r="Q212" s="354"/>
      <c r="R212" s="354"/>
      <c r="S212" s="354"/>
      <c r="T212" s="354"/>
      <c r="U212" s="354"/>
      <c r="V212" s="354"/>
      <c r="W212" s="354"/>
      <c r="X212" s="354"/>
      <c r="Y212" s="354"/>
      <c r="Z212" s="354"/>
      <c r="AA212" s="354"/>
    </row>
    <row r="213">
      <c r="A213" s="354"/>
      <c r="B213" s="354"/>
      <c r="C213" s="354"/>
      <c r="D213" s="354"/>
      <c r="E213" s="354"/>
      <c r="F213" s="354"/>
      <c r="G213" s="354"/>
      <c r="H213" s="354"/>
      <c r="I213" s="354"/>
      <c r="J213" s="354"/>
      <c r="K213" s="354"/>
      <c r="L213" s="354"/>
      <c r="M213" s="354"/>
      <c r="N213" s="354"/>
      <c r="O213" s="354"/>
      <c r="P213" s="354"/>
      <c r="Q213" s="354"/>
      <c r="R213" s="354"/>
      <c r="S213" s="354"/>
      <c r="T213" s="354"/>
      <c r="U213" s="354"/>
      <c r="V213" s="354"/>
      <c r="W213" s="354"/>
      <c r="X213" s="354"/>
      <c r="Y213" s="354"/>
      <c r="Z213" s="354"/>
      <c r="AA213" s="354"/>
    </row>
    <row r="214">
      <c r="A214" s="354"/>
      <c r="B214" s="354"/>
      <c r="C214" s="354"/>
      <c r="D214" s="354"/>
      <c r="E214" s="354"/>
      <c r="F214" s="354"/>
      <c r="G214" s="354"/>
      <c r="H214" s="354"/>
      <c r="I214" s="354"/>
      <c r="J214" s="354"/>
      <c r="K214" s="354"/>
      <c r="L214" s="354"/>
      <c r="M214" s="354"/>
      <c r="N214" s="354"/>
      <c r="O214" s="354"/>
      <c r="P214" s="354"/>
      <c r="Q214" s="354"/>
      <c r="R214" s="354"/>
      <c r="S214" s="354"/>
      <c r="T214" s="354"/>
      <c r="U214" s="354"/>
      <c r="V214" s="354"/>
      <c r="W214" s="354"/>
      <c r="X214" s="354"/>
      <c r="Y214" s="354"/>
      <c r="Z214" s="354"/>
      <c r="AA214" s="354"/>
    </row>
    <row r="215">
      <c r="A215" s="354"/>
      <c r="B215" s="354"/>
      <c r="C215" s="354"/>
      <c r="D215" s="354"/>
      <c r="E215" s="354"/>
      <c r="F215" s="354"/>
      <c r="G215" s="354"/>
      <c r="H215" s="354"/>
      <c r="I215" s="354"/>
      <c r="J215" s="354"/>
      <c r="K215" s="354"/>
      <c r="L215" s="354"/>
      <c r="M215" s="354"/>
      <c r="N215" s="354"/>
      <c r="O215" s="354"/>
      <c r="P215" s="354"/>
      <c r="Q215" s="354"/>
      <c r="R215" s="354"/>
      <c r="S215" s="354"/>
      <c r="T215" s="354"/>
      <c r="U215" s="354"/>
      <c r="V215" s="354"/>
      <c r="W215" s="354"/>
      <c r="X215" s="354"/>
      <c r="Y215" s="354"/>
      <c r="Z215" s="354"/>
      <c r="AA215" s="354"/>
    </row>
    <row r="216">
      <c r="A216" s="354"/>
      <c r="B216" s="354"/>
      <c r="C216" s="354"/>
      <c r="D216" s="354"/>
      <c r="E216" s="354"/>
      <c r="F216" s="354"/>
      <c r="G216" s="354"/>
      <c r="H216" s="354"/>
      <c r="I216" s="354"/>
      <c r="J216" s="354"/>
      <c r="K216" s="354"/>
      <c r="L216" s="354"/>
      <c r="M216" s="354"/>
      <c r="N216" s="354"/>
      <c r="O216" s="354"/>
      <c r="P216" s="354"/>
      <c r="Q216" s="354"/>
      <c r="R216" s="354"/>
      <c r="S216" s="354"/>
      <c r="T216" s="354"/>
      <c r="U216" s="354"/>
      <c r="V216" s="354"/>
      <c r="W216" s="354"/>
      <c r="X216" s="354"/>
      <c r="Y216" s="354"/>
      <c r="Z216" s="354"/>
      <c r="AA216" s="354"/>
    </row>
    <row r="217">
      <c r="A217" s="354"/>
      <c r="B217" s="354"/>
      <c r="C217" s="354"/>
      <c r="D217" s="354"/>
      <c r="E217" s="354"/>
      <c r="F217" s="354"/>
      <c r="G217" s="354"/>
      <c r="H217" s="354"/>
      <c r="I217" s="354"/>
      <c r="J217" s="354"/>
      <c r="K217" s="354"/>
      <c r="L217" s="354"/>
      <c r="M217" s="354"/>
      <c r="N217" s="354"/>
      <c r="O217" s="354"/>
      <c r="P217" s="354"/>
      <c r="Q217" s="354"/>
      <c r="R217" s="354"/>
      <c r="S217" s="354"/>
      <c r="T217" s="354"/>
      <c r="U217" s="354"/>
      <c r="V217" s="354"/>
      <c r="W217" s="354"/>
      <c r="X217" s="354"/>
      <c r="Y217" s="354"/>
      <c r="Z217" s="354"/>
      <c r="AA217" s="354"/>
    </row>
    <row r="218">
      <c r="A218" s="354"/>
      <c r="B218" s="354"/>
      <c r="C218" s="354"/>
      <c r="D218" s="354"/>
      <c r="E218" s="354"/>
      <c r="F218" s="354"/>
      <c r="G218" s="354"/>
      <c r="H218" s="354"/>
      <c r="I218" s="354"/>
      <c r="J218" s="354"/>
      <c r="K218" s="354"/>
      <c r="L218" s="354"/>
      <c r="M218" s="354"/>
      <c r="N218" s="354"/>
      <c r="O218" s="354"/>
      <c r="P218" s="354"/>
      <c r="Q218" s="354"/>
      <c r="R218" s="354"/>
      <c r="S218" s="354"/>
      <c r="T218" s="354"/>
      <c r="U218" s="354"/>
      <c r="V218" s="354"/>
      <c r="W218" s="354"/>
      <c r="X218" s="354"/>
      <c r="Y218" s="354"/>
      <c r="Z218" s="354"/>
      <c r="AA218" s="354"/>
    </row>
    <row r="219">
      <c r="A219" s="354"/>
      <c r="B219" s="354"/>
      <c r="C219" s="354"/>
      <c r="D219" s="354"/>
      <c r="E219" s="354"/>
      <c r="F219" s="354"/>
      <c r="G219" s="354"/>
      <c r="H219" s="354"/>
      <c r="I219" s="354"/>
      <c r="J219" s="354"/>
      <c r="K219" s="354"/>
      <c r="L219" s="354"/>
      <c r="M219" s="354"/>
      <c r="N219" s="354"/>
      <c r="O219" s="354"/>
      <c r="P219" s="354"/>
      <c r="Q219" s="354"/>
      <c r="R219" s="354"/>
      <c r="S219" s="354"/>
      <c r="T219" s="354"/>
      <c r="U219" s="354"/>
      <c r="V219" s="354"/>
      <c r="W219" s="354"/>
      <c r="X219" s="354"/>
      <c r="Y219" s="354"/>
      <c r="Z219" s="354"/>
      <c r="AA219" s="354"/>
    </row>
    <row r="220">
      <c r="A220" s="354"/>
      <c r="B220" s="354"/>
      <c r="C220" s="354"/>
      <c r="D220" s="354"/>
      <c r="E220" s="354"/>
      <c r="F220" s="354"/>
      <c r="G220" s="354"/>
      <c r="H220" s="354"/>
      <c r="I220" s="354"/>
      <c r="J220" s="354"/>
      <c r="K220" s="354"/>
      <c r="L220" s="354"/>
      <c r="M220" s="354"/>
      <c r="N220" s="354"/>
      <c r="O220" s="354"/>
      <c r="P220" s="354"/>
      <c r="Q220" s="354"/>
      <c r="R220" s="354"/>
      <c r="S220" s="354"/>
      <c r="T220" s="354"/>
      <c r="U220" s="354"/>
      <c r="V220" s="354"/>
      <c r="W220" s="354"/>
      <c r="X220" s="354"/>
      <c r="Y220" s="354"/>
      <c r="Z220" s="354"/>
      <c r="AA220" s="354"/>
    </row>
    <row r="221">
      <c r="A221" s="354"/>
      <c r="B221" s="354"/>
      <c r="C221" s="354"/>
      <c r="D221" s="354"/>
      <c r="E221" s="354"/>
      <c r="F221" s="354"/>
      <c r="G221" s="354"/>
      <c r="H221" s="354"/>
      <c r="I221" s="354"/>
      <c r="J221" s="354"/>
      <c r="K221" s="354"/>
      <c r="L221" s="354"/>
      <c r="M221" s="354"/>
      <c r="N221" s="354"/>
      <c r="O221" s="354"/>
      <c r="P221" s="354"/>
      <c r="Q221" s="354"/>
      <c r="R221" s="354"/>
      <c r="S221" s="354"/>
      <c r="T221" s="354"/>
      <c r="U221" s="354"/>
      <c r="V221" s="354"/>
      <c r="W221" s="354"/>
      <c r="X221" s="354"/>
      <c r="Y221" s="354"/>
      <c r="Z221" s="354"/>
      <c r="AA221" s="354"/>
    </row>
    <row r="222">
      <c r="A222" s="354"/>
      <c r="B222" s="354"/>
      <c r="C222" s="354"/>
      <c r="D222" s="354"/>
      <c r="E222" s="354"/>
      <c r="F222" s="354"/>
      <c r="G222" s="354"/>
      <c r="H222" s="354"/>
      <c r="I222" s="354"/>
      <c r="J222" s="354"/>
      <c r="K222" s="354"/>
      <c r="L222" s="354"/>
      <c r="M222" s="354"/>
      <c r="N222" s="354"/>
      <c r="O222" s="354"/>
      <c r="P222" s="354"/>
      <c r="Q222" s="354"/>
      <c r="R222" s="354"/>
      <c r="S222" s="354"/>
      <c r="T222" s="354"/>
      <c r="U222" s="354"/>
      <c r="V222" s="354"/>
      <c r="W222" s="354"/>
      <c r="X222" s="354"/>
      <c r="Y222" s="354"/>
      <c r="Z222" s="354"/>
      <c r="AA222" s="354"/>
    </row>
    <row r="223">
      <c r="A223" s="354"/>
      <c r="B223" s="354"/>
      <c r="C223" s="354"/>
      <c r="D223" s="354"/>
      <c r="E223" s="354"/>
      <c r="F223" s="354"/>
      <c r="G223" s="354"/>
      <c r="H223" s="354"/>
      <c r="I223" s="354"/>
      <c r="J223" s="354"/>
      <c r="K223" s="354"/>
      <c r="L223" s="354"/>
      <c r="M223" s="354"/>
      <c r="N223" s="354"/>
      <c r="O223" s="354"/>
      <c r="P223" s="354"/>
      <c r="Q223" s="354"/>
      <c r="R223" s="354"/>
      <c r="S223" s="354"/>
      <c r="T223" s="354"/>
      <c r="U223" s="354"/>
      <c r="V223" s="354"/>
      <c r="W223" s="354"/>
      <c r="X223" s="354"/>
      <c r="Y223" s="354"/>
      <c r="Z223" s="354"/>
      <c r="AA223" s="354"/>
    </row>
    <row r="224">
      <c r="A224" s="354"/>
      <c r="B224" s="354"/>
      <c r="C224" s="354"/>
      <c r="D224" s="354"/>
      <c r="E224" s="354"/>
      <c r="F224" s="354"/>
      <c r="G224" s="354"/>
      <c r="H224" s="354"/>
      <c r="I224" s="354"/>
      <c r="J224" s="354"/>
      <c r="K224" s="354"/>
      <c r="L224" s="354"/>
      <c r="M224" s="354"/>
      <c r="N224" s="354"/>
      <c r="O224" s="354"/>
      <c r="P224" s="354"/>
      <c r="Q224" s="354"/>
      <c r="R224" s="354"/>
      <c r="S224" s="354"/>
      <c r="T224" s="354"/>
      <c r="U224" s="354"/>
      <c r="V224" s="354"/>
      <c r="W224" s="354"/>
      <c r="X224" s="354"/>
      <c r="Y224" s="354"/>
      <c r="Z224" s="354"/>
      <c r="AA224" s="354"/>
    </row>
    <row r="225">
      <c r="A225" s="354"/>
      <c r="B225" s="354"/>
      <c r="C225" s="354"/>
      <c r="D225" s="354"/>
      <c r="E225" s="354"/>
      <c r="F225" s="354"/>
      <c r="G225" s="354"/>
      <c r="H225" s="354"/>
      <c r="I225" s="354"/>
      <c r="J225" s="354"/>
      <c r="K225" s="354"/>
      <c r="L225" s="354"/>
      <c r="M225" s="354"/>
      <c r="N225" s="354"/>
      <c r="O225" s="354"/>
      <c r="P225" s="354"/>
      <c r="Q225" s="354"/>
      <c r="R225" s="354"/>
      <c r="S225" s="354"/>
      <c r="T225" s="354"/>
      <c r="U225" s="354"/>
      <c r="V225" s="354"/>
      <c r="W225" s="354"/>
      <c r="X225" s="354"/>
      <c r="Y225" s="354"/>
      <c r="Z225" s="354"/>
      <c r="AA225" s="354"/>
    </row>
    <row r="226">
      <c r="A226" s="354"/>
      <c r="B226" s="354"/>
      <c r="C226" s="354"/>
      <c r="D226" s="354"/>
      <c r="E226" s="354"/>
      <c r="F226" s="354"/>
      <c r="G226" s="354"/>
      <c r="H226" s="354"/>
      <c r="I226" s="354"/>
      <c r="J226" s="354"/>
      <c r="K226" s="354"/>
      <c r="L226" s="354"/>
      <c r="M226" s="354"/>
      <c r="N226" s="354"/>
      <c r="O226" s="354"/>
      <c r="P226" s="354"/>
      <c r="Q226" s="354"/>
      <c r="R226" s="354"/>
      <c r="S226" s="354"/>
      <c r="T226" s="354"/>
      <c r="U226" s="354"/>
      <c r="V226" s="354"/>
      <c r="W226" s="354"/>
      <c r="X226" s="354"/>
      <c r="Y226" s="354"/>
      <c r="Z226" s="354"/>
      <c r="AA226" s="354"/>
    </row>
    <row r="227">
      <c r="A227" s="354"/>
      <c r="B227" s="354"/>
      <c r="C227" s="354"/>
      <c r="D227" s="354"/>
      <c r="E227" s="354"/>
      <c r="F227" s="354"/>
      <c r="G227" s="354"/>
      <c r="H227" s="354"/>
      <c r="I227" s="354"/>
      <c r="J227" s="354"/>
      <c r="K227" s="354"/>
      <c r="L227" s="354"/>
      <c r="M227" s="354"/>
      <c r="N227" s="354"/>
      <c r="O227" s="354"/>
      <c r="P227" s="354"/>
      <c r="Q227" s="354"/>
      <c r="R227" s="354"/>
      <c r="S227" s="354"/>
      <c r="T227" s="354"/>
      <c r="U227" s="354"/>
      <c r="V227" s="354"/>
      <c r="W227" s="354"/>
      <c r="X227" s="354"/>
      <c r="Y227" s="354"/>
      <c r="Z227" s="354"/>
      <c r="AA227" s="354"/>
    </row>
    <row r="228">
      <c r="A228" s="354"/>
      <c r="B228" s="354"/>
      <c r="C228" s="354"/>
      <c r="D228" s="354"/>
      <c r="E228" s="354"/>
      <c r="F228" s="354"/>
      <c r="G228" s="354"/>
      <c r="H228" s="354"/>
      <c r="I228" s="354"/>
      <c r="J228" s="354"/>
      <c r="K228" s="354"/>
      <c r="L228" s="354"/>
      <c r="M228" s="354"/>
      <c r="N228" s="354"/>
      <c r="O228" s="354"/>
      <c r="P228" s="354"/>
      <c r="Q228" s="354"/>
      <c r="R228" s="354"/>
      <c r="S228" s="354"/>
      <c r="T228" s="354"/>
      <c r="U228" s="354"/>
      <c r="V228" s="354"/>
      <c r="W228" s="354"/>
      <c r="X228" s="354"/>
      <c r="Y228" s="354"/>
      <c r="Z228" s="354"/>
      <c r="AA228" s="354"/>
    </row>
    <row r="229">
      <c r="A229" s="354"/>
      <c r="B229" s="354"/>
      <c r="C229" s="354"/>
      <c r="D229" s="354"/>
      <c r="E229" s="354"/>
      <c r="F229" s="354"/>
      <c r="G229" s="354"/>
      <c r="H229" s="354"/>
      <c r="I229" s="354"/>
      <c r="J229" s="354"/>
      <c r="K229" s="354"/>
      <c r="L229" s="354"/>
      <c r="M229" s="354"/>
      <c r="N229" s="354"/>
      <c r="O229" s="354"/>
      <c r="P229" s="354"/>
      <c r="Q229" s="354"/>
      <c r="R229" s="354"/>
      <c r="S229" s="354"/>
      <c r="T229" s="354"/>
      <c r="U229" s="354"/>
      <c r="V229" s="354"/>
      <c r="W229" s="354"/>
      <c r="X229" s="354"/>
      <c r="Y229" s="354"/>
      <c r="Z229" s="354"/>
      <c r="AA229" s="354"/>
    </row>
    <row r="230">
      <c r="A230" s="354"/>
      <c r="B230" s="354"/>
      <c r="C230" s="354"/>
      <c r="D230" s="354"/>
      <c r="E230" s="354"/>
      <c r="F230" s="354"/>
      <c r="G230" s="354"/>
      <c r="H230" s="354"/>
      <c r="I230" s="354"/>
      <c r="J230" s="354"/>
      <c r="K230" s="354"/>
      <c r="L230" s="354"/>
      <c r="M230" s="354"/>
      <c r="N230" s="354"/>
      <c r="O230" s="354"/>
      <c r="P230" s="354"/>
      <c r="Q230" s="354"/>
      <c r="R230" s="354"/>
      <c r="S230" s="354"/>
      <c r="T230" s="354"/>
      <c r="U230" s="354"/>
      <c r="V230" s="354"/>
      <c r="W230" s="354"/>
      <c r="X230" s="354"/>
      <c r="Y230" s="354"/>
      <c r="Z230" s="354"/>
      <c r="AA230" s="354"/>
    </row>
    <row r="231">
      <c r="A231" s="354"/>
      <c r="B231" s="354"/>
      <c r="C231" s="354"/>
      <c r="D231" s="354"/>
      <c r="E231" s="354"/>
      <c r="F231" s="354"/>
      <c r="G231" s="354"/>
      <c r="H231" s="354"/>
      <c r="I231" s="354"/>
      <c r="J231" s="354"/>
      <c r="K231" s="354"/>
      <c r="L231" s="354"/>
      <c r="M231" s="354"/>
      <c r="N231" s="354"/>
      <c r="O231" s="354"/>
      <c r="P231" s="354"/>
      <c r="Q231" s="354"/>
      <c r="R231" s="354"/>
      <c r="S231" s="354"/>
      <c r="T231" s="354"/>
      <c r="U231" s="354"/>
      <c r="V231" s="354"/>
      <c r="W231" s="354"/>
      <c r="X231" s="354"/>
      <c r="Y231" s="354"/>
      <c r="Z231" s="354"/>
      <c r="AA231" s="354"/>
    </row>
    <row r="232">
      <c r="A232" s="354"/>
      <c r="B232" s="354"/>
      <c r="C232" s="354"/>
      <c r="D232" s="354"/>
      <c r="E232" s="354"/>
      <c r="F232" s="354"/>
      <c r="G232" s="354"/>
      <c r="H232" s="354"/>
      <c r="I232" s="354"/>
      <c r="J232" s="354"/>
      <c r="K232" s="354"/>
      <c r="L232" s="354"/>
      <c r="M232" s="354"/>
      <c r="N232" s="354"/>
      <c r="O232" s="354"/>
      <c r="P232" s="354"/>
      <c r="Q232" s="354"/>
      <c r="R232" s="354"/>
      <c r="S232" s="354"/>
      <c r="T232" s="354"/>
      <c r="U232" s="354"/>
      <c r="V232" s="354"/>
      <c r="W232" s="354"/>
      <c r="X232" s="354"/>
      <c r="Y232" s="354"/>
      <c r="Z232" s="354"/>
      <c r="AA232" s="354"/>
    </row>
    <row r="233">
      <c r="A233" s="354"/>
      <c r="B233" s="354"/>
      <c r="C233" s="354"/>
      <c r="D233" s="354"/>
      <c r="E233" s="354"/>
      <c r="F233" s="354"/>
      <c r="G233" s="354"/>
      <c r="H233" s="354"/>
      <c r="I233" s="354"/>
      <c r="J233" s="354"/>
      <c r="K233" s="354"/>
      <c r="L233" s="354"/>
      <c r="M233" s="354"/>
      <c r="N233" s="354"/>
      <c r="O233" s="354"/>
      <c r="P233" s="354"/>
      <c r="Q233" s="354"/>
      <c r="R233" s="354"/>
      <c r="S233" s="354"/>
      <c r="T233" s="354"/>
      <c r="U233" s="354"/>
      <c r="V233" s="354"/>
      <c r="W233" s="354"/>
      <c r="X233" s="354"/>
      <c r="Y233" s="354"/>
      <c r="Z233" s="354"/>
      <c r="AA233" s="354"/>
    </row>
    <row r="234">
      <c r="A234" s="354"/>
      <c r="B234" s="354"/>
      <c r="C234" s="354"/>
      <c r="D234" s="354"/>
      <c r="E234" s="354"/>
      <c r="F234" s="354"/>
      <c r="G234" s="354"/>
      <c r="H234" s="354"/>
      <c r="I234" s="354"/>
      <c r="J234" s="354"/>
      <c r="K234" s="354"/>
      <c r="L234" s="354"/>
      <c r="M234" s="354"/>
      <c r="N234" s="354"/>
      <c r="O234" s="354"/>
      <c r="P234" s="354"/>
      <c r="Q234" s="354"/>
      <c r="R234" s="354"/>
      <c r="S234" s="354"/>
      <c r="T234" s="354"/>
      <c r="U234" s="354"/>
      <c r="V234" s="354"/>
      <c r="W234" s="354"/>
      <c r="X234" s="354"/>
      <c r="Y234" s="354"/>
      <c r="Z234" s="354"/>
      <c r="AA234" s="354"/>
    </row>
    <row r="235">
      <c r="A235" s="354"/>
      <c r="B235" s="354"/>
      <c r="C235" s="354"/>
      <c r="D235" s="354"/>
      <c r="E235" s="354"/>
      <c r="F235" s="354"/>
      <c r="G235" s="354"/>
      <c r="H235" s="354"/>
      <c r="I235" s="354"/>
      <c r="J235" s="354"/>
      <c r="K235" s="354"/>
      <c r="L235" s="354"/>
      <c r="M235" s="354"/>
      <c r="N235" s="354"/>
      <c r="O235" s="354"/>
      <c r="P235" s="354"/>
      <c r="Q235" s="354"/>
      <c r="R235" s="354"/>
      <c r="S235" s="354"/>
      <c r="T235" s="354"/>
      <c r="U235" s="354"/>
      <c r="V235" s="354"/>
      <c r="W235" s="354"/>
      <c r="X235" s="354"/>
      <c r="Y235" s="354"/>
      <c r="Z235" s="354"/>
      <c r="AA235" s="354"/>
    </row>
    <row r="236">
      <c r="A236" s="354"/>
      <c r="B236" s="354"/>
      <c r="C236" s="354"/>
      <c r="D236" s="354"/>
      <c r="E236" s="354"/>
      <c r="F236" s="354"/>
      <c r="G236" s="354"/>
      <c r="H236" s="354"/>
      <c r="I236" s="354"/>
      <c r="J236" s="354"/>
      <c r="K236" s="354"/>
      <c r="L236" s="354"/>
      <c r="M236" s="354"/>
      <c r="N236" s="354"/>
      <c r="O236" s="354"/>
      <c r="P236" s="354"/>
      <c r="Q236" s="354"/>
      <c r="R236" s="354"/>
      <c r="S236" s="354"/>
      <c r="T236" s="354"/>
      <c r="U236" s="354"/>
      <c r="V236" s="354"/>
      <c r="W236" s="354"/>
      <c r="X236" s="354"/>
      <c r="Y236" s="354"/>
      <c r="Z236" s="354"/>
      <c r="AA236" s="354"/>
    </row>
    <row r="237">
      <c r="A237" s="354"/>
      <c r="B237" s="354"/>
      <c r="C237" s="354"/>
      <c r="D237" s="354"/>
      <c r="E237" s="354"/>
      <c r="F237" s="354"/>
      <c r="G237" s="354"/>
      <c r="H237" s="354"/>
      <c r="I237" s="354"/>
      <c r="J237" s="354"/>
      <c r="K237" s="354"/>
      <c r="L237" s="354"/>
      <c r="M237" s="354"/>
      <c r="N237" s="354"/>
      <c r="O237" s="354"/>
      <c r="P237" s="354"/>
      <c r="Q237" s="354"/>
      <c r="R237" s="354"/>
      <c r="S237" s="354"/>
      <c r="T237" s="354"/>
      <c r="U237" s="354"/>
      <c r="V237" s="354"/>
      <c r="W237" s="354"/>
      <c r="X237" s="354"/>
      <c r="Y237" s="354"/>
      <c r="Z237" s="354"/>
      <c r="AA237" s="354"/>
    </row>
    <row r="238">
      <c r="A238" s="354"/>
      <c r="B238" s="354"/>
      <c r="C238" s="354"/>
      <c r="D238" s="354"/>
      <c r="E238" s="354"/>
      <c r="F238" s="354"/>
      <c r="G238" s="354"/>
      <c r="H238" s="354"/>
      <c r="I238" s="354"/>
      <c r="J238" s="354"/>
      <c r="K238" s="354"/>
      <c r="L238" s="354"/>
      <c r="M238" s="354"/>
      <c r="N238" s="354"/>
      <c r="O238" s="354"/>
      <c r="P238" s="354"/>
      <c r="Q238" s="354"/>
      <c r="R238" s="354"/>
      <c r="S238" s="354"/>
      <c r="T238" s="354"/>
      <c r="U238" s="354"/>
      <c r="V238" s="354"/>
      <c r="W238" s="354"/>
      <c r="X238" s="354"/>
      <c r="Y238" s="354"/>
      <c r="Z238" s="354"/>
      <c r="AA238" s="354"/>
    </row>
    <row r="239">
      <c r="A239" s="354"/>
      <c r="B239" s="354"/>
      <c r="C239" s="354"/>
      <c r="D239" s="354"/>
      <c r="E239" s="354"/>
      <c r="F239" s="354"/>
      <c r="G239" s="354"/>
      <c r="H239" s="354"/>
      <c r="I239" s="354"/>
      <c r="J239" s="354"/>
      <c r="K239" s="354"/>
      <c r="L239" s="354"/>
      <c r="M239" s="354"/>
      <c r="N239" s="354"/>
      <c r="O239" s="354"/>
      <c r="P239" s="354"/>
      <c r="Q239" s="354"/>
      <c r="R239" s="354"/>
      <c r="S239" s="354"/>
      <c r="T239" s="354"/>
      <c r="U239" s="354"/>
      <c r="V239" s="354"/>
      <c r="W239" s="354"/>
      <c r="X239" s="354"/>
      <c r="Y239" s="354"/>
      <c r="Z239" s="354"/>
      <c r="AA239" s="354"/>
    </row>
    <row r="240">
      <c r="A240" s="354"/>
      <c r="B240" s="354"/>
      <c r="C240" s="354"/>
      <c r="D240" s="354"/>
      <c r="E240" s="354"/>
      <c r="F240" s="354"/>
      <c r="G240" s="354"/>
      <c r="H240" s="354"/>
      <c r="I240" s="354"/>
      <c r="J240" s="354"/>
      <c r="K240" s="354"/>
      <c r="L240" s="354"/>
      <c r="M240" s="354"/>
      <c r="N240" s="354"/>
      <c r="O240" s="354"/>
      <c r="P240" s="354"/>
      <c r="Q240" s="354"/>
      <c r="R240" s="354"/>
      <c r="S240" s="354"/>
      <c r="T240" s="354"/>
      <c r="U240" s="354"/>
      <c r="V240" s="354"/>
      <c r="W240" s="354"/>
      <c r="X240" s="354"/>
      <c r="Y240" s="354"/>
      <c r="Z240" s="354"/>
      <c r="AA240" s="354"/>
    </row>
    <row r="241">
      <c r="A241" s="354"/>
      <c r="B241" s="354"/>
      <c r="C241" s="354"/>
      <c r="D241" s="354"/>
      <c r="E241" s="354"/>
      <c r="F241" s="354"/>
      <c r="G241" s="354"/>
      <c r="H241" s="354"/>
      <c r="I241" s="354"/>
      <c r="J241" s="354"/>
      <c r="K241" s="354"/>
      <c r="L241" s="354"/>
      <c r="M241" s="354"/>
      <c r="N241" s="354"/>
      <c r="O241" s="354"/>
      <c r="P241" s="354"/>
      <c r="Q241" s="354"/>
      <c r="R241" s="354"/>
      <c r="S241" s="354"/>
      <c r="T241" s="354"/>
      <c r="U241" s="354"/>
      <c r="V241" s="354"/>
      <c r="W241" s="354"/>
      <c r="X241" s="354"/>
      <c r="Y241" s="354"/>
      <c r="Z241" s="354"/>
      <c r="AA241" s="354"/>
    </row>
    <row r="242">
      <c r="A242" s="354"/>
      <c r="B242" s="354"/>
      <c r="C242" s="354"/>
      <c r="D242" s="354"/>
      <c r="E242" s="354"/>
      <c r="F242" s="354"/>
      <c r="G242" s="354"/>
      <c r="H242" s="354"/>
      <c r="I242" s="354"/>
      <c r="J242" s="354"/>
      <c r="K242" s="354"/>
      <c r="L242" s="354"/>
      <c r="M242" s="354"/>
      <c r="N242" s="354"/>
      <c r="O242" s="354"/>
      <c r="P242" s="354"/>
      <c r="Q242" s="354"/>
      <c r="R242" s="354"/>
      <c r="S242" s="354"/>
      <c r="T242" s="354"/>
      <c r="U242" s="354"/>
      <c r="V242" s="354"/>
      <c r="W242" s="354"/>
      <c r="X242" s="354"/>
      <c r="Y242" s="354"/>
      <c r="Z242" s="354"/>
      <c r="AA242" s="354"/>
    </row>
    <row r="243">
      <c r="A243" s="354"/>
      <c r="B243" s="354"/>
      <c r="C243" s="354"/>
      <c r="D243" s="354"/>
      <c r="E243" s="354"/>
      <c r="F243" s="354"/>
      <c r="G243" s="354"/>
      <c r="H243" s="354"/>
      <c r="I243" s="354"/>
      <c r="J243" s="354"/>
      <c r="K243" s="354"/>
      <c r="L243" s="354"/>
      <c r="M243" s="354"/>
      <c r="N243" s="354"/>
      <c r="O243" s="354"/>
      <c r="P243" s="354"/>
      <c r="Q243" s="354"/>
      <c r="R243" s="354"/>
      <c r="S243" s="354"/>
      <c r="T243" s="354"/>
      <c r="U243" s="354"/>
      <c r="V243" s="354"/>
      <c r="W243" s="354"/>
      <c r="X243" s="354"/>
      <c r="Y243" s="354"/>
      <c r="Z243" s="354"/>
      <c r="AA243" s="354"/>
    </row>
    <row r="244">
      <c r="A244" s="354"/>
      <c r="B244" s="354"/>
      <c r="C244" s="354"/>
      <c r="D244" s="354"/>
      <c r="E244" s="354"/>
      <c r="F244" s="354"/>
      <c r="G244" s="354"/>
      <c r="H244" s="354"/>
      <c r="I244" s="354"/>
      <c r="J244" s="354"/>
      <c r="K244" s="354"/>
      <c r="L244" s="354"/>
      <c r="M244" s="354"/>
      <c r="N244" s="354"/>
      <c r="O244" s="354"/>
      <c r="P244" s="354"/>
      <c r="Q244" s="354"/>
      <c r="R244" s="354"/>
      <c r="S244" s="354"/>
      <c r="T244" s="354"/>
      <c r="U244" s="354"/>
      <c r="V244" s="354"/>
      <c r="W244" s="354"/>
      <c r="X244" s="354"/>
      <c r="Y244" s="354"/>
      <c r="Z244" s="354"/>
      <c r="AA244" s="354"/>
    </row>
    <row r="245">
      <c r="A245" s="354"/>
      <c r="B245" s="354"/>
      <c r="C245" s="354"/>
      <c r="D245" s="354"/>
      <c r="E245" s="354"/>
      <c r="F245" s="354"/>
      <c r="G245" s="354"/>
      <c r="H245" s="354"/>
      <c r="I245" s="354"/>
      <c r="J245" s="354"/>
      <c r="K245" s="354"/>
      <c r="L245" s="354"/>
      <c r="M245" s="354"/>
      <c r="N245" s="354"/>
      <c r="O245" s="354"/>
      <c r="P245" s="354"/>
      <c r="Q245" s="354"/>
      <c r="R245" s="354"/>
      <c r="S245" s="354"/>
      <c r="T245" s="354"/>
      <c r="U245" s="354"/>
      <c r="V245" s="354"/>
      <c r="W245" s="354"/>
      <c r="X245" s="354"/>
      <c r="Y245" s="354"/>
      <c r="Z245" s="354"/>
      <c r="AA245" s="354"/>
    </row>
    <row r="246">
      <c r="A246" s="354"/>
      <c r="B246" s="354"/>
      <c r="C246" s="354"/>
      <c r="D246" s="354"/>
      <c r="E246" s="354"/>
      <c r="F246" s="354"/>
      <c r="G246" s="354"/>
      <c r="H246" s="354"/>
      <c r="I246" s="354"/>
      <c r="J246" s="354"/>
      <c r="K246" s="354"/>
      <c r="L246" s="354"/>
      <c r="M246" s="354"/>
      <c r="N246" s="354"/>
      <c r="O246" s="354"/>
      <c r="P246" s="354"/>
      <c r="Q246" s="354"/>
      <c r="R246" s="354"/>
      <c r="S246" s="354"/>
      <c r="T246" s="354"/>
      <c r="U246" s="354"/>
      <c r="V246" s="354"/>
      <c r="W246" s="354"/>
      <c r="X246" s="354"/>
      <c r="Y246" s="354"/>
      <c r="Z246" s="354"/>
      <c r="AA246" s="354"/>
    </row>
    <row r="247">
      <c r="A247" s="354"/>
      <c r="B247" s="354"/>
      <c r="C247" s="354"/>
      <c r="D247" s="354"/>
      <c r="E247" s="354"/>
      <c r="F247" s="354"/>
      <c r="G247" s="354"/>
      <c r="H247" s="354"/>
      <c r="I247" s="354"/>
      <c r="J247" s="354"/>
      <c r="K247" s="354"/>
      <c r="L247" s="354"/>
      <c r="M247" s="354"/>
      <c r="N247" s="354"/>
      <c r="O247" s="354"/>
      <c r="P247" s="354"/>
      <c r="Q247" s="354"/>
      <c r="R247" s="354"/>
      <c r="S247" s="354"/>
      <c r="T247" s="354"/>
      <c r="U247" s="354"/>
      <c r="V247" s="354"/>
      <c r="W247" s="354"/>
      <c r="X247" s="354"/>
      <c r="Y247" s="354"/>
      <c r="Z247" s="354"/>
      <c r="AA247" s="354"/>
    </row>
    <row r="248">
      <c r="A248" s="354"/>
      <c r="B248" s="354"/>
      <c r="C248" s="354"/>
      <c r="D248" s="354"/>
      <c r="E248" s="354"/>
      <c r="F248" s="354"/>
      <c r="G248" s="354"/>
      <c r="H248" s="354"/>
      <c r="I248" s="354"/>
      <c r="J248" s="354"/>
      <c r="K248" s="354"/>
      <c r="L248" s="354"/>
      <c r="M248" s="354"/>
      <c r="N248" s="354"/>
      <c r="O248" s="354"/>
      <c r="P248" s="354"/>
      <c r="Q248" s="354"/>
      <c r="R248" s="354"/>
      <c r="S248" s="354"/>
      <c r="T248" s="354"/>
      <c r="U248" s="354"/>
      <c r="V248" s="354"/>
      <c r="W248" s="354"/>
      <c r="X248" s="354"/>
      <c r="Y248" s="354"/>
      <c r="Z248" s="354"/>
      <c r="AA248" s="354"/>
    </row>
    <row r="249">
      <c r="A249" s="354"/>
      <c r="B249" s="354"/>
      <c r="C249" s="354"/>
      <c r="D249" s="354"/>
      <c r="E249" s="354"/>
      <c r="F249" s="354"/>
      <c r="G249" s="354"/>
      <c r="H249" s="354"/>
      <c r="I249" s="354"/>
      <c r="J249" s="354"/>
      <c r="K249" s="354"/>
      <c r="L249" s="354"/>
      <c r="M249" s="354"/>
      <c r="N249" s="354"/>
      <c r="O249" s="354"/>
      <c r="P249" s="354"/>
      <c r="Q249" s="354"/>
      <c r="R249" s="354"/>
      <c r="S249" s="354"/>
      <c r="T249" s="354"/>
      <c r="U249" s="354"/>
      <c r="V249" s="354"/>
      <c r="W249" s="354"/>
      <c r="X249" s="354"/>
      <c r="Y249" s="354"/>
      <c r="Z249" s="354"/>
      <c r="AA249" s="354"/>
    </row>
    <row r="250">
      <c r="A250" s="354"/>
      <c r="B250" s="354"/>
      <c r="C250" s="354"/>
      <c r="D250" s="354"/>
      <c r="E250" s="354"/>
      <c r="F250" s="354"/>
      <c r="G250" s="354"/>
      <c r="H250" s="354"/>
      <c r="I250" s="354"/>
      <c r="J250" s="354"/>
      <c r="K250" s="354"/>
      <c r="L250" s="354"/>
      <c r="M250" s="354"/>
      <c r="N250" s="354"/>
      <c r="O250" s="354"/>
      <c r="P250" s="354"/>
      <c r="Q250" s="354"/>
      <c r="R250" s="354"/>
      <c r="S250" s="354"/>
      <c r="T250" s="354"/>
      <c r="U250" s="354"/>
      <c r="V250" s="354"/>
      <c r="W250" s="354"/>
      <c r="X250" s="354"/>
      <c r="Y250" s="354"/>
      <c r="Z250" s="354"/>
      <c r="AA250" s="354"/>
    </row>
    <row r="251">
      <c r="A251" s="354"/>
      <c r="B251" s="354"/>
      <c r="C251" s="354"/>
      <c r="D251" s="354"/>
      <c r="E251" s="354"/>
      <c r="F251" s="354"/>
      <c r="G251" s="354"/>
      <c r="H251" s="354"/>
      <c r="I251" s="354"/>
      <c r="J251" s="354"/>
      <c r="K251" s="354"/>
      <c r="L251" s="354"/>
      <c r="M251" s="354"/>
      <c r="N251" s="354"/>
      <c r="O251" s="354"/>
      <c r="P251" s="354"/>
      <c r="Q251" s="354"/>
      <c r="R251" s="354"/>
      <c r="S251" s="354"/>
      <c r="T251" s="354"/>
      <c r="U251" s="354"/>
      <c r="V251" s="354"/>
      <c r="W251" s="354"/>
      <c r="X251" s="354"/>
      <c r="Y251" s="354"/>
      <c r="Z251" s="354"/>
      <c r="AA251" s="354"/>
    </row>
    <row r="252">
      <c r="A252" s="354"/>
      <c r="B252" s="354"/>
      <c r="C252" s="354"/>
      <c r="D252" s="354"/>
      <c r="E252" s="354"/>
      <c r="F252" s="354"/>
      <c r="G252" s="354"/>
      <c r="H252" s="354"/>
      <c r="I252" s="354"/>
      <c r="J252" s="354"/>
      <c r="K252" s="354"/>
      <c r="L252" s="354"/>
      <c r="M252" s="354"/>
      <c r="N252" s="354"/>
      <c r="O252" s="354"/>
      <c r="P252" s="354"/>
      <c r="Q252" s="354"/>
      <c r="R252" s="354"/>
      <c r="S252" s="354"/>
      <c r="T252" s="354"/>
      <c r="U252" s="354"/>
      <c r="V252" s="354"/>
      <c r="W252" s="354"/>
      <c r="X252" s="354"/>
      <c r="Y252" s="354"/>
      <c r="Z252" s="354"/>
      <c r="AA252" s="354"/>
    </row>
    <row r="253">
      <c r="A253" s="354"/>
      <c r="B253" s="354"/>
      <c r="C253" s="354"/>
      <c r="D253" s="354"/>
      <c r="E253" s="354"/>
      <c r="F253" s="354"/>
      <c r="G253" s="354"/>
      <c r="H253" s="354"/>
      <c r="I253" s="354"/>
      <c r="J253" s="354"/>
      <c r="K253" s="354"/>
      <c r="L253" s="354"/>
      <c r="M253" s="354"/>
      <c r="N253" s="354"/>
      <c r="O253" s="354"/>
      <c r="P253" s="354"/>
      <c r="Q253" s="354"/>
      <c r="R253" s="354"/>
      <c r="S253" s="354"/>
      <c r="T253" s="354"/>
      <c r="U253" s="354"/>
      <c r="V253" s="354"/>
      <c r="W253" s="354"/>
      <c r="X253" s="354"/>
      <c r="Y253" s="354"/>
      <c r="Z253" s="354"/>
      <c r="AA253" s="354"/>
    </row>
    <row r="254">
      <c r="A254" s="354"/>
      <c r="B254" s="354"/>
      <c r="C254" s="354"/>
      <c r="D254" s="354"/>
      <c r="E254" s="354"/>
      <c r="F254" s="354"/>
      <c r="G254" s="354"/>
      <c r="H254" s="354"/>
      <c r="I254" s="354"/>
      <c r="J254" s="354"/>
      <c r="K254" s="354"/>
      <c r="L254" s="354"/>
      <c r="M254" s="354"/>
      <c r="N254" s="354"/>
      <c r="O254" s="354"/>
      <c r="P254" s="354"/>
      <c r="Q254" s="354"/>
      <c r="R254" s="354"/>
      <c r="S254" s="354"/>
      <c r="T254" s="354"/>
      <c r="U254" s="354"/>
      <c r="V254" s="354"/>
      <c r="W254" s="354"/>
      <c r="X254" s="354"/>
      <c r="Y254" s="354"/>
      <c r="Z254" s="354"/>
      <c r="AA254" s="354"/>
    </row>
    <row r="255">
      <c r="A255" s="354"/>
      <c r="B255" s="354"/>
      <c r="C255" s="354"/>
      <c r="D255" s="354"/>
      <c r="E255" s="354"/>
      <c r="F255" s="354"/>
      <c r="G255" s="354"/>
      <c r="H255" s="354"/>
      <c r="I255" s="354"/>
      <c r="J255" s="354"/>
      <c r="K255" s="354"/>
      <c r="L255" s="354"/>
      <c r="M255" s="354"/>
      <c r="N255" s="354"/>
      <c r="O255" s="354"/>
      <c r="P255" s="354"/>
      <c r="Q255" s="354"/>
      <c r="R255" s="354"/>
      <c r="S255" s="354"/>
      <c r="T255" s="354"/>
      <c r="U255" s="354"/>
      <c r="V255" s="354"/>
      <c r="W255" s="354"/>
      <c r="X255" s="354"/>
      <c r="Y255" s="354"/>
      <c r="Z255" s="354"/>
      <c r="AA255" s="354"/>
    </row>
    <row r="256">
      <c r="A256" s="354"/>
      <c r="B256" s="354"/>
      <c r="C256" s="354"/>
      <c r="D256" s="354"/>
      <c r="E256" s="354"/>
      <c r="F256" s="354"/>
      <c r="G256" s="354"/>
      <c r="H256" s="354"/>
      <c r="I256" s="354"/>
      <c r="J256" s="354"/>
      <c r="K256" s="354"/>
      <c r="L256" s="354"/>
      <c r="M256" s="354"/>
      <c r="N256" s="354"/>
      <c r="O256" s="354"/>
      <c r="P256" s="354"/>
      <c r="Q256" s="354"/>
      <c r="R256" s="354"/>
      <c r="S256" s="354"/>
      <c r="T256" s="354"/>
      <c r="U256" s="354"/>
      <c r="V256" s="354"/>
      <c r="W256" s="354"/>
      <c r="X256" s="354"/>
      <c r="Y256" s="354"/>
      <c r="Z256" s="354"/>
      <c r="AA256" s="354"/>
    </row>
    <row r="257">
      <c r="A257" s="354"/>
      <c r="B257" s="354"/>
      <c r="C257" s="354"/>
      <c r="D257" s="354"/>
      <c r="E257" s="354"/>
      <c r="F257" s="354"/>
      <c r="G257" s="354"/>
      <c r="H257" s="354"/>
      <c r="I257" s="354"/>
      <c r="J257" s="354"/>
      <c r="K257" s="354"/>
      <c r="L257" s="354"/>
      <c r="M257" s="354"/>
      <c r="N257" s="354"/>
      <c r="O257" s="354"/>
      <c r="P257" s="354"/>
      <c r="Q257" s="354"/>
      <c r="R257" s="354"/>
      <c r="S257" s="354"/>
      <c r="T257" s="354"/>
      <c r="U257" s="354"/>
      <c r="V257" s="354"/>
      <c r="W257" s="354"/>
      <c r="X257" s="354"/>
      <c r="Y257" s="354"/>
      <c r="Z257" s="354"/>
      <c r="AA257" s="354"/>
    </row>
    <row r="258">
      <c r="A258" s="354"/>
      <c r="B258" s="354"/>
      <c r="C258" s="354"/>
      <c r="D258" s="354"/>
      <c r="E258" s="354"/>
      <c r="F258" s="354"/>
      <c r="G258" s="354"/>
      <c r="H258" s="354"/>
      <c r="I258" s="354"/>
      <c r="J258" s="354"/>
      <c r="K258" s="354"/>
      <c r="L258" s="354"/>
      <c r="M258" s="354"/>
      <c r="N258" s="354"/>
      <c r="O258" s="354"/>
      <c r="P258" s="354"/>
      <c r="Q258" s="354"/>
      <c r="R258" s="354"/>
      <c r="S258" s="354"/>
      <c r="T258" s="354"/>
      <c r="U258" s="354"/>
      <c r="V258" s="354"/>
      <c r="W258" s="354"/>
      <c r="X258" s="354"/>
      <c r="Y258" s="354"/>
      <c r="Z258" s="354"/>
      <c r="AA258" s="354"/>
    </row>
    <row r="259">
      <c r="A259" s="354"/>
      <c r="B259" s="354"/>
      <c r="C259" s="354"/>
      <c r="D259" s="354"/>
      <c r="E259" s="354"/>
      <c r="F259" s="354"/>
      <c r="G259" s="354"/>
      <c r="H259" s="354"/>
      <c r="I259" s="354"/>
      <c r="J259" s="354"/>
      <c r="K259" s="354"/>
      <c r="L259" s="354"/>
      <c r="M259" s="354"/>
      <c r="N259" s="354"/>
      <c r="O259" s="354"/>
      <c r="P259" s="354"/>
      <c r="Q259" s="354"/>
      <c r="R259" s="354"/>
      <c r="S259" s="354"/>
      <c r="T259" s="354"/>
      <c r="U259" s="354"/>
      <c r="V259" s="354"/>
      <c r="W259" s="354"/>
      <c r="X259" s="354"/>
      <c r="Y259" s="354"/>
      <c r="Z259" s="354"/>
      <c r="AA259" s="354"/>
    </row>
    <row r="260">
      <c r="A260" s="354"/>
      <c r="B260" s="354"/>
      <c r="C260" s="354"/>
      <c r="D260" s="354"/>
      <c r="E260" s="354"/>
      <c r="F260" s="354"/>
      <c r="G260" s="354"/>
      <c r="H260" s="354"/>
      <c r="I260" s="354"/>
      <c r="J260" s="354"/>
      <c r="K260" s="354"/>
      <c r="L260" s="354"/>
      <c r="M260" s="354"/>
      <c r="N260" s="354"/>
      <c r="O260" s="354"/>
      <c r="P260" s="354"/>
      <c r="Q260" s="354"/>
      <c r="R260" s="354"/>
      <c r="S260" s="354"/>
      <c r="T260" s="354"/>
      <c r="U260" s="354"/>
      <c r="V260" s="354"/>
      <c r="W260" s="354"/>
      <c r="X260" s="354"/>
      <c r="Y260" s="354"/>
      <c r="Z260" s="354"/>
      <c r="AA260" s="354"/>
    </row>
    <row r="261">
      <c r="A261" s="354"/>
      <c r="B261" s="354"/>
      <c r="C261" s="354"/>
      <c r="D261" s="354"/>
      <c r="E261" s="354"/>
      <c r="F261" s="354"/>
      <c r="G261" s="354"/>
      <c r="H261" s="354"/>
      <c r="I261" s="354"/>
      <c r="J261" s="354"/>
      <c r="K261" s="354"/>
      <c r="L261" s="354"/>
      <c r="M261" s="354"/>
      <c r="N261" s="354"/>
      <c r="O261" s="354"/>
      <c r="P261" s="354"/>
      <c r="Q261" s="354"/>
      <c r="R261" s="354"/>
      <c r="S261" s="354"/>
      <c r="T261" s="354"/>
      <c r="U261" s="354"/>
      <c r="V261" s="354"/>
      <c r="W261" s="354"/>
      <c r="X261" s="354"/>
      <c r="Y261" s="354"/>
      <c r="Z261" s="354"/>
      <c r="AA261" s="354"/>
    </row>
    <row r="262">
      <c r="A262" s="354"/>
      <c r="B262" s="354"/>
      <c r="C262" s="354"/>
      <c r="D262" s="354"/>
      <c r="E262" s="354"/>
      <c r="F262" s="354"/>
      <c r="G262" s="354"/>
      <c r="H262" s="354"/>
      <c r="I262" s="354"/>
      <c r="J262" s="354"/>
      <c r="K262" s="354"/>
      <c r="L262" s="354"/>
      <c r="M262" s="354"/>
      <c r="N262" s="354"/>
      <c r="O262" s="354"/>
      <c r="P262" s="354"/>
      <c r="Q262" s="354"/>
      <c r="R262" s="354"/>
      <c r="S262" s="354"/>
      <c r="T262" s="354"/>
      <c r="U262" s="354"/>
      <c r="V262" s="354"/>
      <c r="W262" s="354"/>
      <c r="X262" s="354"/>
      <c r="Y262" s="354"/>
      <c r="Z262" s="354"/>
      <c r="AA262" s="354"/>
    </row>
    <row r="263">
      <c r="A263" s="354"/>
      <c r="B263" s="354"/>
      <c r="C263" s="354"/>
      <c r="D263" s="354"/>
      <c r="E263" s="354"/>
      <c r="F263" s="354"/>
      <c r="G263" s="354"/>
      <c r="H263" s="354"/>
      <c r="I263" s="354"/>
      <c r="J263" s="354"/>
      <c r="K263" s="354"/>
      <c r="L263" s="354"/>
      <c r="M263" s="354"/>
      <c r="N263" s="354"/>
      <c r="O263" s="354"/>
      <c r="P263" s="354"/>
      <c r="Q263" s="354"/>
      <c r="R263" s="354"/>
      <c r="S263" s="354"/>
      <c r="T263" s="354"/>
      <c r="U263" s="354"/>
      <c r="V263" s="354"/>
      <c r="W263" s="354"/>
      <c r="X263" s="354"/>
      <c r="Y263" s="354"/>
      <c r="Z263" s="354"/>
      <c r="AA263" s="354"/>
    </row>
    <row r="264">
      <c r="A264" s="354"/>
      <c r="B264" s="354"/>
      <c r="C264" s="354"/>
      <c r="D264" s="354"/>
      <c r="E264" s="354"/>
      <c r="F264" s="354"/>
      <c r="G264" s="354"/>
      <c r="H264" s="354"/>
      <c r="I264" s="354"/>
      <c r="J264" s="354"/>
      <c r="K264" s="354"/>
      <c r="L264" s="354"/>
      <c r="M264" s="354"/>
      <c r="N264" s="354"/>
      <c r="O264" s="354"/>
      <c r="P264" s="354"/>
      <c r="Q264" s="354"/>
      <c r="R264" s="354"/>
      <c r="S264" s="354"/>
      <c r="T264" s="354"/>
      <c r="U264" s="354"/>
      <c r="V264" s="354"/>
      <c r="W264" s="354"/>
      <c r="X264" s="354"/>
      <c r="Y264" s="354"/>
      <c r="Z264" s="354"/>
      <c r="AA264" s="354"/>
    </row>
    <row r="265">
      <c r="A265" s="354"/>
      <c r="B265" s="354"/>
      <c r="C265" s="354"/>
      <c r="D265" s="354"/>
      <c r="E265" s="354"/>
      <c r="F265" s="354"/>
      <c r="G265" s="354"/>
      <c r="H265" s="354"/>
      <c r="I265" s="354"/>
      <c r="J265" s="354"/>
      <c r="K265" s="354"/>
      <c r="L265" s="354"/>
      <c r="M265" s="354"/>
      <c r="N265" s="354"/>
      <c r="O265" s="354"/>
      <c r="P265" s="354"/>
      <c r="Q265" s="354"/>
      <c r="R265" s="354"/>
      <c r="S265" s="354"/>
      <c r="T265" s="354"/>
      <c r="U265" s="354"/>
      <c r="V265" s="354"/>
      <c r="W265" s="354"/>
      <c r="X265" s="354"/>
      <c r="Y265" s="354"/>
      <c r="Z265" s="354"/>
      <c r="AA265" s="354"/>
    </row>
    <row r="266">
      <c r="A266" s="354"/>
      <c r="B266" s="354"/>
      <c r="C266" s="354"/>
      <c r="D266" s="354"/>
      <c r="E266" s="354"/>
      <c r="F266" s="354"/>
      <c r="G266" s="354"/>
      <c r="H266" s="354"/>
      <c r="I266" s="354"/>
      <c r="J266" s="354"/>
      <c r="K266" s="354"/>
      <c r="L266" s="354"/>
      <c r="M266" s="354"/>
      <c r="N266" s="354"/>
      <c r="O266" s="354"/>
      <c r="P266" s="354"/>
      <c r="Q266" s="354"/>
      <c r="R266" s="354"/>
      <c r="S266" s="354"/>
      <c r="T266" s="354"/>
      <c r="U266" s="354"/>
      <c r="V266" s="354"/>
      <c r="W266" s="354"/>
      <c r="X266" s="354"/>
      <c r="Y266" s="354"/>
      <c r="Z266" s="354"/>
      <c r="AA266" s="354"/>
    </row>
    <row r="267">
      <c r="A267" s="354"/>
      <c r="B267" s="354"/>
      <c r="C267" s="354"/>
      <c r="D267" s="354"/>
      <c r="E267" s="354"/>
      <c r="F267" s="354"/>
      <c r="G267" s="354"/>
      <c r="H267" s="354"/>
      <c r="I267" s="354"/>
      <c r="J267" s="354"/>
      <c r="K267" s="354"/>
      <c r="L267" s="354"/>
      <c r="M267" s="354"/>
      <c r="N267" s="354"/>
      <c r="O267" s="354"/>
      <c r="P267" s="354"/>
      <c r="Q267" s="354"/>
      <c r="R267" s="354"/>
      <c r="S267" s="354"/>
      <c r="T267" s="354"/>
      <c r="U267" s="354"/>
      <c r="V267" s="354"/>
      <c r="W267" s="354"/>
      <c r="X267" s="354"/>
      <c r="Y267" s="354"/>
      <c r="Z267" s="354"/>
      <c r="AA267" s="354"/>
    </row>
    <row r="268">
      <c r="A268" s="354"/>
      <c r="B268" s="354"/>
      <c r="C268" s="354"/>
      <c r="D268" s="354"/>
      <c r="E268" s="354"/>
      <c r="F268" s="354"/>
      <c r="G268" s="354"/>
      <c r="H268" s="354"/>
      <c r="I268" s="354"/>
      <c r="J268" s="354"/>
      <c r="K268" s="354"/>
      <c r="L268" s="354"/>
      <c r="M268" s="354"/>
      <c r="N268" s="354"/>
      <c r="O268" s="354"/>
      <c r="P268" s="354"/>
      <c r="Q268" s="354"/>
      <c r="R268" s="354"/>
      <c r="S268" s="354"/>
      <c r="T268" s="354"/>
      <c r="U268" s="354"/>
      <c r="V268" s="354"/>
      <c r="W268" s="354"/>
      <c r="X268" s="354"/>
      <c r="Y268" s="354"/>
      <c r="Z268" s="354"/>
      <c r="AA268" s="354"/>
    </row>
    <row r="269">
      <c r="A269" s="354"/>
      <c r="B269" s="354"/>
      <c r="C269" s="354"/>
      <c r="D269" s="354"/>
      <c r="E269" s="354"/>
      <c r="F269" s="354"/>
      <c r="G269" s="354"/>
      <c r="H269" s="354"/>
      <c r="I269" s="354"/>
      <c r="J269" s="354"/>
      <c r="K269" s="354"/>
      <c r="L269" s="354"/>
      <c r="M269" s="354"/>
      <c r="N269" s="354"/>
      <c r="O269" s="354"/>
      <c r="P269" s="354"/>
      <c r="Q269" s="354"/>
      <c r="R269" s="354"/>
      <c r="S269" s="354"/>
      <c r="T269" s="354"/>
      <c r="U269" s="354"/>
      <c r="V269" s="354"/>
      <c r="W269" s="354"/>
      <c r="X269" s="354"/>
      <c r="Y269" s="354"/>
      <c r="Z269" s="354"/>
      <c r="AA269" s="354"/>
    </row>
    <row r="270">
      <c r="A270" s="354"/>
      <c r="B270" s="354"/>
      <c r="C270" s="354"/>
      <c r="D270" s="354"/>
      <c r="E270" s="354"/>
      <c r="F270" s="354"/>
      <c r="G270" s="354"/>
      <c r="H270" s="354"/>
      <c r="I270" s="354"/>
      <c r="J270" s="354"/>
      <c r="K270" s="354"/>
      <c r="L270" s="354"/>
      <c r="M270" s="354"/>
      <c r="N270" s="354"/>
      <c r="O270" s="354"/>
      <c r="P270" s="354"/>
      <c r="Q270" s="354"/>
      <c r="R270" s="354"/>
      <c r="S270" s="354"/>
      <c r="T270" s="354"/>
      <c r="U270" s="354"/>
      <c r="V270" s="354"/>
      <c r="W270" s="354"/>
      <c r="X270" s="354"/>
      <c r="Y270" s="354"/>
      <c r="Z270" s="354"/>
      <c r="AA270" s="354"/>
    </row>
    <row r="271">
      <c r="A271" s="354"/>
      <c r="B271" s="354"/>
      <c r="C271" s="354"/>
      <c r="D271" s="354"/>
      <c r="E271" s="354"/>
      <c r="F271" s="354"/>
      <c r="G271" s="354"/>
      <c r="H271" s="354"/>
      <c r="I271" s="354"/>
      <c r="J271" s="354"/>
      <c r="K271" s="354"/>
      <c r="L271" s="354"/>
      <c r="M271" s="354"/>
      <c r="N271" s="354"/>
      <c r="O271" s="354"/>
      <c r="P271" s="354"/>
      <c r="Q271" s="354"/>
      <c r="R271" s="354"/>
      <c r="S271" s="354"/>
      <c r="T271" s="354"/>
      <c r="U271" s="354"/>
      <c r="V271" s="354"/>
      <c r="W271" s="354"/>
      <c r="X271" s="354"/>
      <c r="Y271" s="354"/>
      <c r="Z271" s="354"/>
      <c r="AA271" s="354"/>
    </row>
    <row r="272">
      <c r="A272" s="354"/>
      <c r="B272" s="354"/>
      <c r="C272" s="354"/>
      <c r="D272" s="354"/>
      <c r="E272" s="354"/>
      <c r="F272" s="354"/>
      <c r="G272" s="354"/>
      <c r="H272" s="354"/>
      <c r="I272" s="354"/>
      <c r="J272" s="354"/>
      <c r="K272" s="354"/>
      <c r="L272" s="354"/>
      <c r="M272" s="354"/>
      <c r="N272" s="354"/>
      <c r="O272" s="354"/>
      <c r="P272" s="354"/>
      <c r="Q272" s="354"/>
      <c r="R272" s="354"/>
      <c r="S272" s="354"/>
      <c r="T272" s="354"/>
      <c r="U272" s="354"/>
      <c r="V272" s="354"/>
      <c r="W272" s="354"/>
      <c r="X272" s="354"/>
      <c r="Y272" s="354"/>
      <c r="Z272" s="354"/>
      <c r="AA272" s="354"/>
    </row>
    <row r="273">
      <c r="A273" s="354"/>
      <c r="B273" s="354"/>
      <c r="C273" s="354"/>
      <c r="D273" s="354"/>
      <c r="E273" s="354"/>
      <c r="F273" s="354"/>
      <c r="G273" s="354"/>
      <c r="H273" s="354"/>
      <c r="I273" s="354"/>
      <c r="J273" s="354"/>
      <c r="K273" s="354"/>
      <c r="L273" s="354"/>
      <c r="M273" s="354"/>
      <c r="N273" s="354"/>
      <c r="O273" s="354"/>
      <c r="P273" s="354"/>
      <c r="Q273" s="354"/>
      <c r="R273" s="354"/>
      <c r="S273" s="354"/>
      <c r="T273" s="354"/>
      <c r="U273" s="354"/>
      <c r="V273" s="354"/>
      <c r="W273" s="354"/>
      <c r="X273" s="354"/>
      <c r="Y273" s="354"/>
      <c r="Z273" s="354"/>
      <c r="AA273" s="354"/>
    </row>
    <row r="274">
      <c r="A274" s="354"/>
      <c r="B274" s="354"/>
      <c r="C274" s="354"/>
      <c r="D274" s="354"/>
      <c r="E274" s="354"/>
      <c r="F274" s="354"/>
      <c r="G274" s="354"/>
      <c r="H274" s="354"/>
      <c r="I274" s="354"/>
      <c r="J274" s="354"/>
      <c r="K274" s="354"/>
      <c r="L274" s="354"/>
      <c r="M274" s="354"/>
      <c r="N274" s="354"/>
      <c r="O274" s="354"/>
      <c r="P274" s="354"/>
      <c r="Q274" s="354"/>
      <c r="R274" s="354"/>
      <c r="S274" s="354"/>
      <c r="T274" s="354"/>
      <c r="U274" s="354"/>
      <c r="V274" s="354"/>
      <c r="W274" s="354"/>
      <c r="X274" s="354"/>
      <c r="Y274" s="354"/>
      <c r="Z274" s="354"/>
      <c r="AA274" s="354"/>
    </row>
    <row r="275">
      <c r="A275" s="354"/>
      <c r="B275" s="354"/>
      <c r="C275" s="354"/>
      <c r="D275" s="354"/>
      <c r="E275" s="354"/>
      <c r="F275" s="354"/>
      <c r="G275" s="354"/>
      <c r="H275" s="354"/>
      <c r="I275" s="354"/>
      <c r="J275" s="354"/>
      <c r="K275" s="354"/>
      <c r="L275" s="354"/>
      <c r="M275" s="354"/>
      <c r="N275" s="354"/>
      <c r="O275" s="354"/>
      <c r="P275" s="354"/>
      <c r="Q275" s="354"/>
      <c r="R275" s="354"/>
      <c r="S275" s="354"/>
      <c r="T275" s="354"/>
      <c r="U275" s="354"/>
      <c r="V275" s="354"/>
      <c r="W275" s="354"/>
      <c r="X275" s="354"/>
      <c r="Y275" s="354"/>
      <c r="Z275" s="354"/>
      <c r="AA275" s="354"/>
    </row>
    <row r="276">
      <c r="A276" s="354"/>
      <c r="B276" s="354"/>
      <c r="C276" s="354"/>
      <c r="D276" s="354"/>
      <c r="E276" s="354"/>
      <c r="F276" s="354"/>
      <c r="G276" s="354"/>
      <c r="H276" s="354"/>
      <c r="I276" s="354"/>
      <c r="J276" s="354"/>
      <c r="K276" s="354"/>
      <c r="L276" s="354"/>
      <c r="M276" s="354"/>
      <c r="N276" s="354"/>
      <c r="O276" s="354"/>
      <c r="P276" s="354"/>
      <c r="Q276" s="354"/>
      <c r="R276" s="354"/>
      <c r="S276" s="354"/>
      <c r="T276" s="354"/>
      <c r="U276" s="354"/>
      <c r="V276" s="354"/>
      <c r="W276" s="354"/>
      <c r="X276" s="354"/>
      <c r="Y276" s="354"/>
      <c r="Z276" s="354"/>
      <c r="AA276" s="354"/>
    </row>
    <row r="277">
      <c r="A277" s="354"/>
      <c r="B277" s="354"/>
      <c r="C277" s="354"/>
      <c r="D277" s="354"/>
      <c r="E277" s="354"/>
      <c r="F277" s="354"/>
      <c r="G277" s="354"/>
      <c r="H277" s="354"/>
      <c r="I277" s="354"/>
      <c r="J277" s="354"/>
      <c r="K277" s="354"/>
      <c r="L277" s="354"/>
      <c r="M277" s="354"/>
      <c r="N277" s="354"/>
      <c r="O277" s="354"/>
      <c r="P277" s="354"/>
      <c r="Q277" s="354"/>
      <c r="R277" s="354"/>
      <c r="S277" s="354"/>
      <c r="T277" s="354"/>
      <c r="U277" s="354"/>
      <c r="V277" s="354"/>
      <c r="W277" s="354"/>
      <c r="X277" s="354"/>
      <c r="Y277" s="354"/>
      <c r="Z277" s="354"/>
      <c r="AA277" s="354"/>
    </row>
    <row r="278">
      <c r="A278" s="354"/>
      <c r="B278" s="354"/>
      <c r="C278" s="354"/>
      <c r="D278" s="354"/>
      <c r="E278" s="354"/>
      <c r="F278" s="354"/>
      <c r="G278" s="354"/>
      <c r="H278" s="354"/>
      <c r="I278" s="354"/>
      <c r="J278" s="354"/>
      <c r="K278" s="354"/>
      <c r="L278" s="354"/>
      <c r="M278" s="354"/>
      <c r="N278" s="354"/>
      <c r="O278" s="354"/>
      <c r="P278" s="354"/>
      <c r="Q278" s="354"/>
      <c r="R278" s="354"/>
      <c r="S278" s="354"/>
      <c r="T278" s="354"/>
      <c r="U278" s="354"/>
      <c r="V278" s="354"/>
      <c r="W278" s="354"/>
      <c r="X278" s="354"/>
      <c r="Y278" s="354"/>
      <c r="Z278" s="354"/>
      <c r="AA278" s="354"/>
    </row>
    <row r="279">
      <c r="A279" s="354"/>
      <c r="B279" s="354"/>
      <c r="C279" s="354"/>
      <c r="D279" s="354"/>
      <c r="E279" s="354"/>
      <c r="F279" s="354"/>
      <c r="G279" s="354"/>
      <c r="H279" s="354"/>
      <c r="I279" s="354"/>
      <c r="J279" s="354"/>
      <c r="K279" s="354"/>
      <c r="L279" s="354"/>
      <c r="M279" s="354"/>
      <c r="N279" s="354"/>
      <c r="O279" s="354"/>
      <c r="P279" s="354"/>
      <c r="Q279" s="354"/>
      <c r="R279" s="354"/>
      <c r="S279" s="354"/>
      <c r="T279" s="354"/>
      <c r="U279" s="354"/>
      <c r="V279" s="354"/>
      <c r="W279" s="354"/>
      <c r="X279" s="354"/>
      <c r="Y279" s="354"/>
      <c r="Z279" s="354"/>
      <c r="AA279" s="354"/>
    </row>
    <row r="280">
      <c r="A280" s="354"/>
      <c r="B280" s="354"/>
      <c r="C280" s="354"/>
      <c r="D280" s="354"/>
      <c r="E280" s="354"/>
      <c r="F280" s="354"/>
      <c r="G280" s="354"/>
      <c r="H280" s="354"/>
      <c r="I280" s="354"/>
      <c r="J280" s="354"/>
      <c r="K280" s="354"/>
      <c r="L280" s="354"/>
      <c r="M280" s="354"/>
      <c r="N280" s="354"/>
      <c r="O280" s="354"/>
      <c r="P280" s="354"/>
      <c r="Q280" s="354"/>
      <c r="R280" s="354"/>
      <c r="S280" s="354"/>
      <c r="T280" s="354"/>
      <c r="U280" s="354"/>
      <c r="V280" s="354"/>
      <c r="W280" s="354"/>
      <c r="X280" s="354"/>
      <c r="Y280" s="354"/>
      <c r="Z280" s="354"/>
      <c r="AA280" s="354"/>
    </row>
    <row r="281">
      <c r="A281" s="354"/>
      <c r="B281" s="354"/>
      <c r="C281" s="354"/>
      <c r="D281" s="354"/>
      <c r="E281" s="354"/>
      <c r="F281" s="354"/>
      <c r="G281" s="354"/>
      <c r="H281" s="354"/>
      <c r="I281" s="354"/>
      <c r="J281" s="354"/>
      <c r="K281" s="354"/>
      <c r="L281" s="354"/>
      <c r="M281" s="354"/>
      <c r="N281" s="354"/>
      <c r="O281" s="354"/>
      <c r="P281" s="354"/>
      <c r="Q281" s="354"/>
      <c r="R281" s="354"/>
      <c r="S281" s="354"/>
      <c r="T281" s="354"/>
      <c r="U281" s="354"/>
      <c r="V281" s="354"/>
      <c r="W281" s="354"/>
      <c r="X281" s="354"/>
      <c r="Y281" s="354"/>
      <c r="Z281" s="354"/>
      <c r="AA281" s="354"/>
    </row>
    <row r="282">
      <c r="A282" s="354"/>
      <c r="B282" s="354"/>
      <c r="C282" s="354"/>
      <c r="D282" s="354"/>
      <c r="E282" s="354"/>
      <c r="F282" s="354"/>
      <c r="G282" s="354"/>
      <c r="H282" s="354"/>
      <c r="I282" s="354"/>
      <c r="J282" s="354"/>
      <c r="K282" s="354"/>
      <c r="L282" s="354"/>
      <c r="M282" s="354"/>
      <c r="N282" s="354"/>
      <c r="O282" s="354"/>
      <c r="P282" s="354"/>
      <c r="Q282" s="354"/>
      <c r="R282" s="354"/>
      <c r="S282" s="354"/>
      <c r="T282" s="354"/>
      <c r="U282" s="354"/>
      <c r="V282" s="354"/>
      <c r="W282" s="354"/>
      <c r="X282" s="354"/>
      <c r="Y282" s="354"/>
      <c r="Z282" s="354"/>
      <c r="AA282" s="354"/>
    </row>
    <row r="283">
      <c r="A283" s="354"/>
      <c r="B283" s="354"/>
      <c r="C283" s="354"/>
      <c r="D283" s="354"/>
      <c r="E283" s="354"/>
      <c r="F283" s="354"/>
      <c r="G283" s="354"/>
      <c r="H283" s="354"/>
      <c r="I283" s="354"/>
      <c r="J283" s="354"/>
      <c r="K283" s="354"/>
      <c r="L283" s="354"/>
      <c r="M283" s="354"/>
      <c r="N283" s="354"/>
      <c r="O283" s="354"/>
      <c r="P283" s="354"/>
      <c r="Q283" s="354"/>
      <c r="R283" s="354"/>
      <c r="S283" s="354"/>
      <c r="T283" s="354"/>
      <c r="U283" s="354"/>
      <c r="V283" s="354"/>
      <c r="W283" s="354"/>
      <c r="X283" s="354"/>
      <c r="Y283" s="354"/>
      <c r="Z283" s="354"/>
      <c r="AA283" s="354"/>
    </row>
    <row r="284">
      <c r="A284" s="354"/>
      <c r="B284" s="354"/>
      <c r="C284" s="354"/>
      <c r="D284" s="354"/>
      <c r="E284" s="354"/>
      <c r="F284" s="354"/>
      <c r="G284" s="354"/>
      <c r="H284" s="354"/>
      <c r="I284" s="354"/>
      <c r="J284" s="354"/>
      <c r="K284" s="354"/>
      <c r="L284" s="354"/>
      <c r="M284" s="354"/>
      <c r="N284" s="354"/>
      <c r="O284" s="354"/>
      <c r="P284" s="354"/>
      <c r="Q284" s="354"/>
      <c r="R284" s="354"/>
      <c r="S284" s="354"/>
      <c r="T284" s="354"/>
      <c r="U284" s="354"/>
      <c r="V284" s="354"/>
      <c r="W284" s="354"/>
      <c r="X284" s="354"/>
      <c r="Y284" s="354"/>
      <c r="Z284" s="354"/>
      <c r="AA284" s="354"/>
    </row>
    <row r="285">
      <c r="A285" s="354"/>
      <c r="B285" s="354"/>
      <c r="C285" s="354"/>
      <c r="D285" s="354"/>
      <c r="E285" s="354"/>
      <c r="F285" s="354"/>
      <c r="G285" s="354"/>
      <c r="H285" s="354"/>
      <c r="I285" s="354"/>
      <c r="J285" s="354"/>
      <c r="K285" s="354"/>
      <c r="L285" s="354"/>
      <c r="M285" s="354"/>
      <c r="N285" s="354"/>
      <c r="O285" s="354"/>
      <c r="P285" s="354"/>
      <c r="Q285" s="354"/>
      <c r="R285" s="354"/>
      <c r="S285" s="354"/>
      <c r="T285" s="354"/>
      <c r="U285" s="354"/>
      <c r="V285" s="354"/>
      <c r="W285" s="354"/>
      <c r="X285" s="354"/>
      <c r="Y285" s="354"/>
      <c r="Z285" s="354"/>
      <c r="AA285" s="354"/>
    </row>
    <row r="286">
      <c r="A286" s="354"/>
      <c r="B286" s="354"/>
      <c r="C286" s="354"/>
      <c r="D286" s="354"/>
      <c r="E286" s="354"/>
      <c r="F286" s="354"/>
      <c r="G286" s="354"/>
      <c r="H286" s="354"/>
      <c r="I286" s="354"/>
      <c r="J286" s="354"/>
      <c r="K286" s="354"/>
      <c r="L286" s="354"/>
      <c r="M286" s="354"/>
      <c r="N286" s="354"/>
      <c r="O286" s="354"/>
      <c r="P286" s="354"/>
      <c r="Q286" s="354"/>
      <c r="R286" s="354"/>
      <c r="S286" s="354"/>
      <c r="T286" s="354"/>
      <c r="U286" s="354"/>
      <c r="V286" s="354"/>
      <c r="W286" s="354"/>
      <c r="X286" s="354"/>
      <c r="Y286" s="354"/>
      <c r="Z286" s="354"/>
      <c r="AA286" s="354"/>
    </row>
    <row r="287">
      <c r="A287" s="354"/>
      <c r="B287" s="354"/>
      <c r="C287" s="354"/>
      <c r="D287" s="354"/>
      <c r="E287" s="354"/>
      <c r="F287" s="354"/>
      <c r="G287" s="354"/>
      <c r="H287" s="354"/>
      <c r="I287" s="354"/>
      <c r="J287" s="354"/>
      <c r="K287" s="354"/>
      <c r="L287" s="354"/>
      <c r="M287" s="354"/>
      <c r="N287" s="354"/>
      <c r="O287" s="354"/>
      <c r="P287" s="354"/>
      <c r="Q287" s="354"/>
      <c r="R287" s="354"/>
      <c r="S287" s="354"/>
      <c r="T287" s="354"/>
      <c r="U287" s="354"/>
      <c r="V287" s="354"/>
      <c r="W287" s="354"/>
      <c r="X287" s="354"/>
      <c r="Y287" s="354"/>
      <c r="Z287" s="354"/>
      <c r="AA287" s="354"/>
    </row>
    <row r="288">
      <c r="A288" s="354"/>
      <c r="B288" s="354"/>
      <c r="C288" s="354"/>
      <c r="D288" s="354"/>
      <c r="E288" s="354"/>
      <c r="F288" s="354"/>
      <c r="G288" s="354"/>
      <c r="H288" s="354"/>
      <c r="I288" s="354"/>
      <c r="J288" s="354"/>
      <c r="K288" s="354"/>
      <c r="L288" s="354"/>
      <c r="M288" s="354"/>
      <c r="N288" s="354"/>
      <c r="O288" s="354"/>
      <c r="P288" s="354"/>
      <c r="Q288" s="354"/>
      <c r="R288" s="354"/>
      <c r="S288" s="354"/>
      <c r="T288" s="354"/>
      <c r="U288" s="354"/>
      <c r="V288" s="354"/>
      <c r="W288" s="354"/>
      <c r="X288" s="354"/>
      <c r="Y288" s="354"/>
      <c r="Z288" s="354"/>
      <c r="AA288" s="354"/>
    </row>
    <row r="289">
      <c r="A289" s="354"/>
      <c r="B289" s="354"/>
      <c r="C289" s="354"/>
      <c r="D289" s="354"/>
      <c r="E289" s="354"/>
      <c r="F289" s="354"/>
      <c r="G289" s="354"/>
      <c r="H289" s="354"/>
      <c r="I289" s="354"/>
      <c r="J289" s="354"/>
      <c r="K289" s="354"/>
      <c r="L289" s="354"/>
      <c r="M289" s="354"/>
      <c r="N289" s="354"/>
      <c r="O289" s="354"/>
      <c r="P289" s="354"/>
      <c r="Q289" s="354"/>
      <c r="R289" s="354"/>
      <c r="S289" s="354"/>
      <c r="T289" s="354"/>
      <c r="U289" s="354"/>
      <c r="V289" s="354"/>
      <c r="W289" s="354"/>
      <c r="X289" s="354"/>
      <c r="Y289" s="354"/>
      <c r="Z289" s="354"/>
      <c r="AA289" s="354"/>
    </row>
    <row r="290">
      <c r="A290" s="354"/>
      <c r="B290" s="354"/>
      <c r="C290" s="354"/>
      <c r="D290" s="354"/>
      <c r="E290" s="354"/>
      <c r="F290" s="354"/>
      <c r="G290" s="354"/>
      <c r="H290" s="354"/>
      <c r="I290" s="354"/>
      <c r="J290" s="354"/>
      <c r="K290" s="354"/>
      <c r="L290" s="354"/>
      <c r="M290" s="354"/>
      <c r="N290" s="354"/>
      <c r="O290" s="354"/>
      <c r="P290" s="354"/>
      <c r="Q290" s="354"/>
      <c r="R290" s="354"/>
      <c r="S290" s="354"/>
      <c r="T290" s="354"/>
      <c r="U290" s="354"/>
      <c r="V290" s="354"/>
      <c r="W290" s="354"/>
      <c r="X290" s="354"/>
      <c r="Y290" s="354"/>
      <c r="Z290" s="354"/>
      <c r="AA290" s="354"/>
    </row>
    <row r="291">
      <c r="A291" s="354"/>
      <c r="B291" s="354"/>
      <c r="C291" s="354"/>
      <c r="D291" s="354"/>
      <c r="E291" s="354"/>
      <c r="F291" s="354"/>
      <c r="G291" s="354"/>
      <c r="H291" s="354"/>
      <c r="I291" s="354"/>
      <c r="J291" s="354"/>
      <c r="K291" s="354"/>
      <c r="L291" s="354"/>
      <c r="M291" s="354"/>
      <c r="N291" s="354"/>
      <c r="O291" s="354"/>
      <c r="P291" s="354"/>
      <c r="Q291" s="354"/>
      <c r="R291" s="354"/>
      <c r="S291" s="354"/>
      <c r="T291" s="354"/>
      <c r="U291" s="354"/>
      <c r="V291" s="354"/>
      <c r="W291" s="354"/>
      <c r="X291" s="354"/>
      <c r="Y291" s="354"/>
      <c r="Z291" s="354"/>
      <c r="AA291" s="354"/>
    </row>
    <row r="292">
      <c r="A292" s="354"/>
      <c r="B292" s="354"/>
      <c r="C292" s="354"/>
      <c r="D292" s="354"/>
      <c r="E292" s="354"/>
      <c r="F292" s="354"/>
      <c r="G292" s="354"/>
      <c r="H292" s="354"/>
      <c r="I292" s="354"/>
      <c r="J292" s="354"/>
      <c r="K292" s="354"/>
      <c r="L292" s="354"/>
      <c r="M292" s="354"/>
      <c r="N292" s="354"/>
      <c r="O292" s="354"/>
      <c r="P292" s="354"/>
      <c r="Q292" s="354"/>
      <c r="R292" s="354"/>
      <c r="S292" s="354"/>
      <c r="T292" s="354"/>
      <c r="U292" s="354"/>
      <c r="V292" s="354"/>
      <c r="W292" s="354"/>
      <c r="X292" s="354"/>
      <c r="Y292" s="354"/>
      <c r="Z292" s="354"/>
      <c r="AA292" s="354"/>
    </row>
    <row r="293">
      <c r="A293" s="354"/>
      <c r="B293" s="354"/>
      <c r="C293" s="354"/>
      <c r="D293" s="354"/>
      <c r="E293" s="354"/>
      <c r="F293" s="354"/>
      <c r="G293" s="354"/>
      <c r="H293" s="354"/>
      <c r="I293" s="354"/>
      <c r="J293" s="354"/>
      <c r="K293" s="354"/>
      <c r="L293" s="354"/>
      <c r="M293" s="354"/>
      <c r="N293" s="354"/>
      <c r="O293" s="354"/>
      <c r="P293" s="354"/>
      <c r="Q293" s="354"/>
      <c r="R293" s="354"/>
      <c r="S293" s="354"/>
      <c r="T293" s="354"/>
      <c r="U293" s="354"/>
      <c r="V293" s="354"/>
      <c r="W293" s="354"/>
      <c r="X293" s="354"/>
      <c r="Y293" s="354"/>
      <c r="Z293" s="354"/>
      <c r="AA293" s="354"/>
    </row>
    <row r="294">
      <c r="A294" s="354"/>
      <c r="B294" s="354"/>
      <c r="C294" s="354"/>
      <c r="D294" s="354"/>
      <c r="E294" s="354"/>
      <c r="F294" s="354"/>
      <c r="G294" s="354"/>
      <c r="H294" s="354"/>
      <c r="I294" s="354"/>
      <c r="J294" s="354"/>
      <c r="K294" s="354"/>
      <c r="L294" s="354"/>
      <c r="M294" s="354"/>
      <c r="N294" s="354"/>
      <c r="O294" s="354"/>
      <c r="P294" s="354"/>
      <c r="Q294" s="354"/>
      <c r="R294" s="354"/>
      <c r="S294" s="354"/>
      <c r="T294" s="354"/>
      <c r="U294" s="354"/>
      <c r="V294" s="354"/>
      <c r="W294" s="354"/>
      <c r="X294" s="354"/>
      <c r="Y294" s="354"/>
      <c r="Z294" s="354"/>
      <c r="AA294" s="354"/>
    </row>
    <row r="295">
      <c r="A295" s="354"/>
      <c r="B295" s="354"/>
      <c r="C295" s="354"/>
      <c r="D295" s="354"/>
      <c r="E295" s="354"/>
      <c r="F295" s="354"/>
      <c r="G295" s="354"/>
      <c r="H295" s="354"/>
      <c r="I295" s="354"/>
      <c r="J295" s="354"/>
      <c r="K295" s="354"/>
      <c r="L295" s="354"/>
      <c r="M295" s="354"/>
      <c r="N295" s="354"/>
      <c r="O295" s="354"/>
      <c r="P295" s="354"/>
      <c r="Q295" s="354"/>
      <c r="R295" s="354"/>
      <c r="S295" s="354"/>
      <c r="T295" s="354"/>
      <c r="U295" s="354"/>
      <c r="V295" s="354"/>
      <c r="W295" s="354"/>
      <c r="X295" s="354"/>
      <c r="Y295" s="354"/>
      <c r="Z295" s="354"/>
      <c r="AA295" s="354"/>
    </row>
    <row r="296">
      <c r="A296" s="354"/>
      <c r="B296" s="354"/>
      <c r="C296" s="354"/>
      <c r="D296" s="354"/>
      <c r="E296" s="354"/>
      <c r="F296" s="354"/>
      <c r="G296" s="354"/>
      <c r="H296" s="354"/>
      <c r="I296" s="354"/>
      <c r="J296" s="354"/>
      <c r="K296" s="354"/>
      <c r="L296" s="354"/>
      <c r="M296" s="354"/>
      <c r="N296" s="354"/>
      <c r="O296" s="354"/>
      <c r="P296" s="354"/>
      <c r="Q296" s="354"/>
      <c r="R296" s="354"/>
      <c r="S296" s="354"/>
      <c r="T296" s="354"/>
      <c r="U296" s="354"/>
      <c r="V296" s="354"/>
      <c r="W296" s="354"/>
      <c r="X296" s="354"/>
      <c r="Y296" s="354"/>
      <c r="Z296" s="354"/>
      <c r="AA296" s="354"/>
    </row>
    <row r="297">
      <c r="A297" s="354"/>
      <c r="B297" s="354"/>
      <c r="C297" s="354"/>
      <c r="D297" s="354"/>
      <c r="E297" s="354"/>
      <c r="F297" s="354"/>
      <c r="G297" s="354"/>
      <c r="H297" s="354"/>
      <c r="I297" s="354"/>
      <c r="J297" s="354"/>
      <c r="K297" s="354"/>
      <c r="L297" s="354"/>
      <c r="M297" s="354"/>
      <c r="N297" s="354"/>
      <c r="O297" s="354"/>
      <c r="P297" s="354"/>
      <c r="Q297" s="354"/>
      <c r="R297" s="354"/>
      <c r="S297" s="354"/>
      <c r="T297" s="354"/>
      <c r="U297" s="354"/>
      <c r="V297" s="354"/>
      <c r="W297" s="354"/>
      <c r="X297" s="354"/>
      <c r="Y297" s="354"/>
      <c r="Z297" s="354"/>
      <c r="AA297" s="354"/>
    </row>
    <row r="298">
      <c r="A298" s="354"/>
      <c r="B298" s="354"/>
      <c r="C298" s="354"/>
      <c r="D298" s="354"/>
      <c r="E298" s="354"/>
      <c r="F298" s="354"/>
      <c r="G298" s="354"/>
      <c r="H298" s="354"/>
      <c r="I298" s="354"/>
      <c r="J298" s="354"/>
      <c r="K298" s="354"/>
      <c r="L298" s="354"/>
      <c r="M298" s="354"/>
      <c r="N298" s="354"/>
      <c r="O298" s="354"/>
      <c r="P298" s="354"/>
      <c r="Q298" s="354"/>
      <c r="R298" s="354"/>
      <c r="S298" s="354"/>
      <c r="T298" s="354"/>
      <c r="U298" s="354"/>
      <c r="V298" s="354"/>
      <c r="W298" s="354"/>
      <c r="X298" s="354"/>
      <c r="Y298" s="354"/>
      <c r="Z298" s="354"/>
      <c r="AA298" s="354"/>
    </row>
    <row r="299">
      <c r="A299" s="354"/>
      <c r="B299" s="354"/>
      <c r="C299" s="354"/>
      <c r="D299" s="354"/>
      <c r="E299" s="354"/>
      <c r="F299" s="354"/>
      <c r="G299" s="354"/>
      <c r="H299" s="354"/>
      <c r="I299" s="354"/>
      <c r="J299" s="354"/>
      <c r="K299" s="354"/>
      <c r="L299" s="354"/>
      <c r="M299" s="354"/>
      <c r="N299" s="354"/>
      <c r="O299" s="354"/>
      <c r="P299" s="354"/>
      <c r="Q299" s="354"/>
      <c r="R299" s="354"/>
      <c r="S299" s="354"/>
      <c r="T299" s="354"/>
      <c r="U299" s="354"/>
      <c r="V299" s="354"/>
      <c r="W299" s="354"/>
      <c r="X299" s="354"/>
      <c r="Y299" s="354"/>
      <c r="Z299" s="354"/>
      <c r="AA299" s="354"/>
    </row>
    <row r="300">
      <c r="A300" s="354"/>
      <c r="B300" s="354"/>
      <c r="C300" s="354"/>
      <c r="D300" s="354"/>
      <c r="E300" s="354"/>
      <c r="F300" s="354"/>
      <c r="G300" s="354"/>
      <c r="H300" s="354"/>
      <c r="I300" s="354"/>
      <c r="J300" s="354"/>
      <c r="K300" s="354"/>
      <c r="L300" s="354"/>
      <c r="M300" s="354"/>
      <c r="N300" s="354"/>
      <c r="O300" s="354"/>
      <c r="P300" s="354"/>
      <c r="Q300" s="354"/>
      <c r="R300" s="354"/>
      <c r="S300" s="354"/>
      <c r="T300" s="354"/>
      <c r="U300" s="354"/>
      <c r="V300" s="354"/>
      <c r="W300" s="354"/>
      <c r="X300" s="354"/>
      <c r="Y300" s="354"/>
      <c r="Z300" s="354"/>
      <c r="AA300" s="354"/>
    </row>
    <row r="301">
      <c r="A301" s="354"/>
      <c r="B301" s="354"/>
      <c r="C301" s="354"/>
      <c r="D301" s="354"/>
      <c r="E301" s="354"/>
      <c r="F301" s="354"/>
      <c r="G301" s="354"/>
      <c r="H301" s="354"/>
      <c r="I301" s="354"/>
      <c r="J301" s="354"/>
      <c r="K301" s="354"/>
      <c r="L301" s="354"/>
      <c r="M301" s="354"/>
      <c r="N301" s="354"/>
      <c r="O301" s="354"/>
      <c r="P301" s="354"/>
      <c r="Q301" s="354"/>
      <c r="R301" s="354"/>
      <c r="S301" s="354"/>
      <c r="T301" s="354"/>
      <c r="U301" s="354"/>
      <c r="V301" s="354"/>
      <c r="W301" s="354"/>
      <c r="X301" s="354"/>
      <c r="Y301" s="354"/>
      <c r="Z301" s="354"/>
      <c r="AA301" s="354"/>
    </row>
    <row r="302">
      <c r="A302" s="354"/>
      <c r="B302" s="354"/>
      <c r="C302" s="354"/>
      <c r="D302" s="354"/>
      <c r="E302" s="354"/>
      <c r="F302" s="354"/>
      <c r="G302" s="354"/>
      <c r="H302" s="354"/>
      <c r="I302" s="354"/>
      <c r="J302" s="354"/>
      <c r="K302" s="354"/>
      <c r="L302" s="354"/>
      <c r="M302" s="354"/>
      <c r="N302" s="354"/>
      <c r="O302" s="354"/>
      <c r="P302" s="354"/>
      <c r="Q302" s="354"/>
      <c r="R302" s="354"/>
      <c r="S302" s="354"/>
      <c r="T302" s="354"/>
      <c r="U302" s="354"/>
      <c r="V302" s="354"/>
      <c r="W302" s="354"/>
      <c r="X302" s="354"/>
      <c r="Y302" s="354"/>
      <c r="Z302" s="354"/>
      <c r="AA302" s="354"/>
    </row>
    <row r="303">
      <c r="A303" s="354"/>
      <c r="B303" s="354"/>
      <c r="C303" s="354"/>
      <c r="D303" s="354"/>
      <c r="E303" s="354"/>
      <c r="F303" s="354"/>
      <c r="G303" s="354"/>
      <c r="H303" s="354"/>
      <c r="I303" s="354"/>
      <c r="J303" s="354"/>
      <c r="K303" s="354"/>
      <c r="L303" s="354"/>
      <c r="M303" s="354"/>
      <c r="N303" s="354"/>
      <c r="O303" s="354"/>
      <c r="P303" s="354"/>
      <c r="Q303" s="354"/>
      <c r="R303" s="354"/>
      <c r="S303" s="354"/>
      <c r="T303" s="354"/>
      <c r="U303" s="354"/>
      <c r="V303" s="354"/>
      <c r="W303" s="354"/>
      <c r="X303" s="354"/>
      <c r="Y303" s="354"/>
      <c r="Z303" s="354"/>
      <c r="AA303" s="354"/>
    </row>
    <row r="304">
      <c r="A304" s="354"/>
      <c r="B304" s="354"/>
      <c r="C304" s="354"/>
      <c r="D304" s="354"/>
      <c r="E304" s="354"/>
      <c r="F304" s="354"/>
      <c r="G304" s="354"/>
      <c r="H304" s="354"/>
      <c r="I304" s="354"/>
      <c r="J304" s="354"/>
      <c r="K304" s="354"/>
      <c r="L304" s="354"/>
      <c r="M304" s="354"/>
      <c r="N304" s="354"/>
      <c r="O304" s="354"/>
      <c r="P304" s="354"/>
      <c r="Q304" s="354"/>
      <c r="R304" s="354"/>
      <c r="S304" s="354"/>
      <c r="T304" s="354"/>
      <c r="U304" s="354"/>
      <c r="V304" s="354"/>
      <c r="W304" s="354"/>
      <c r="X304" s="354"/>
      <c r="Y304" s="354"/>
      <c r="Z304" s="354"/>
      <c r="AA304" s="354"/>
    </row>
    <row r="305">
      <c r="A305" s="354"/>
      <c r="B305" s="354"/>
      <c r="C305" s="354"/>
      <c r="D305" s="354"/>
      <c r="E305" s="354"/>
      <c r="F305" s="354"/>
      <c r="G305" s="354"/>
      <c r="H305" s="354"/>
      <c r="I305" s="354"/>
      <c r="J305" s="354"/>
      <c r="K305" s="354"/>
      <c r="L305" s="354"/>
      <c r="M305" s="354"/>
      <c r="N305" s="354"/>
      <c r="O305" s="354"/>
      <c r="P305" s="354"/>
      <c r="Q305" s="354"/>
      <c r="R305" s="354"/>
      <c r="S305" s="354"/>
      <c r="T305" s="354"/>
      <c r="U305" s="354"/>
      <c r="V305" s="354"/>
      <c r="W305" s="354"/>
      <c r="X305" s="354"/>
      <c r="Y305" s="354"/>
      <c r="Z305" s="354"/>
      <c r="AA305" s="354"/>
    </row>
    <row r="306">
      <c r="A306" s="354"/>
      <c r="B306" s="354"/>
      <c r="C306" s="354"/>
      <c r="D306" s="354"/>
      <c r="E306" s="354"/>
      <c r="F306" s="354"/>
      <c r="G306" s="354"/>
      <c r="H306" s="354"/>
      <c r="I306" s="354"/>
      <c r="J306" s="354"/>
      <c r="K306" s="354"/>
      <c r="L306" s="354"/>
      <c r="M306" s="354"/>
      <c r="N306" s="354"/>
      <c r="O306" s="354"/>
      <c r="P306" s="354"/>
      <c r="Q306" s="354"/>
      <c r="R306" s="354"/>
      <c r="S306" s="354"/>
      <c r="T306" s="354"/>
      <c r="U306" s="354"/>
      <c r="V306" s="354"/>
      <c r="W306" s="354"/>
      <c r="X306" s="354"/>
      <c r="Y306" s="354"/>
      <c r="Z306" s="354"/>
      <c r="AA306" s="354"/>
    </row>
    <row r="307">
      <c r="A307" s="354"/>
      <c r="B307" s="354"/>
      <c r="C307" s="354"/>
      <c r="D307" s="354"/>
      <c r="E307" s="354"/>
      <c r="F307" s="354"/>
      <c r="G307" s="354"/>
      <c r="H307" s="354"/>
      <c r="I307" s="354"/>
      <c r="J307" s="354"/>
      <c r="K307" s="354"/>
      <c r="L307" s="354"/>
      <c r="M307" s="354"/>
      <c r="N307" s="354"/>
      <c r="O307" s="354"/>
      <c r="P307" s="354"/>
      <c r="Q307" s="354"/>
      <c r="R307" s="354"/>
      <c r="S307" s="354"/>
      <c r="T307" s="354"/>
      <c r="U307" s="354"/>
      <c r="V307" s="354"/>
      <c r="W307" s="354"/>
      <c r="X307" s="354"/>
      <c r="Y307" s="354"/>
      <c r="Z307" s="354"/>
      <c r="AA307" s="354"/>
    </row>
    <row r="308">
      <c r="A308" s="354"/>
      <c r="B308" s="354"/>
      <c r="C308" s="354"/>
      <c r="D308" s="354"/>
      <c r="E308" s="354"/>
      <c r="F308" s="354"/>
      <c r="G308" s="354"/>
      <c r="H308" s="354"/>
      <c r="I308" s="354"/>
      <c r="J308" s="354"/>
      <c r="K308" s="354"/>
      <c r="L308" s="354"/>
      <c r="M308" s="354"/>
      <c r="N308" s="354"/>
      <c r="O308" s="354"/>
      <c r="P308" s="354"/>
      <c r="Q308" s="354"/>
      <c r="R308" s="354"/>
      <c r="S308" s="354"/>
      <c r="T308" s="354"/>
      <c r="U308" s="354"/>
      <c r="V308" s="354"/>
      <c r="W308" s="354"/>
      <c r="X308" s="354"/>
      <c r="Y308" s="354"/>
      <c r="Z308" s="354"/>
      <c r="AA308" s="354"/>
    </row>
    <row r="309">
      <c r="A309" s="354"/>
      <c r="B309" s="354"/>
      <c r="C309" s="354"/>
      <c r="D309" s="354"/>
      <c r="E309" s="354"/>
      <c r="F309" s="354"/>
      <c r="G309" s="354"/>
      <c r="H309" s="354"/>
      <c r="I309" s="354"/>
      <c r="J309" s="354"/>
      <c r="K309" s="354"/>
      <c r="L309" s="354"/>
      <c r="M309" s="354"/>
      <c r="N309" s="354"/>
      <c r="O309" s="354"/>
      <c r="P309" s="354"/>
      <c r="Q309" s="354"/>
      <c r="R309" s="354"/>
      <c r="S309" s="354"/>
      <c r="T309" s="354"/>
      <c r="U309" s="354"/>
      <c r="V309" s="354"/>
      <c r="W309" s="354"/>
      <c r="X309" s="354"/>
      <c r="Y309" s="354"/>
      <c r="Z309" s="354"/>
      <c r="AA309" s="354"/>
    </row>
    <row r="310">
      <c r="A310" s="354"/>
      <c r="B310" s="354"/>
      <c r="C310" s="354"/>
      <c r="D310" s="354"/>
      <c r="E310" s="354"/>
      <c r="F310" s="354"/>
      <c r="G310" s="354"/>
      <c r="H310" s="354"/>
      <c r="I310" s="354"/>
      <c r="J310" s="354"/>
      <c r="K310" s="354"/>
      <c r="L310" s="354"/>
      <c r="M310" s="354"/>
      <c r="N310" s="354"/>
      <c r="O310" s="354"/>
      <c r="P310" s="354"/>
      <c r="Q310" s="354"/>
      <c r="R310" s="354"/>
      <c r="S310" s="354"/>
      <c r="T310" s="354"/>
      <c r="U310" s="354"/>
      <c r="V310" s="354"/>
      <c r="W310" s="354"/>
      <c r="X310" s="354"/>
      <c r="Y310" s="354"/>
      <c r="Z310" s="354"/>
      <c r="AA310" s="354"/>
    </row>
    <row r="311">
      <c r="A311" s="354"/>
      <c r="B311" s="354"/>
      <c r="C311" s="354"/>
      <c r="D311" s="354"/>
      <c r="E311" s="354"/>
      <c r="F311" s="354"/>
      <c r="G311" s="354"/>
      <c r="H311" s="354"/>
      <c r="I311" s="354"/>
      <c r="J311" s="354"/>
      <c r="K311" s="354"/>
      <c r="L311" s="354"/>
      <c r="M311" s="354"/>
      <c r="N311" s="354"/>
      <c r="O311" s="354"/>
      <c r="P311" s="354"/>
      <c r="Q311" s="354"/>
      <c r="R311" s="354"/>
      <c r="S311" s="354"/>
      <c r="T311" s="354"/>
      <c r="U311" s="354"/>
      <c r="V311" s="354"/>
      <c r="W311" s="354"/>
      <c r="X311" s="354"/>
      <c r="Y311" s="354"/>
      <c r="Z311" s="354"/>
      <c r="AA311" s="354"/>
    </row>
    <row r="312">
      <c r="A312" s="354"/>
      <c r="B312" s="354"/>
      <c r="C312" s="354"/>
      <c r="D312" s="354"/>
      <c r="E312" s="354"/>
      <c r="F312" s="354"/>
      <c r="G312" s="354"/>
      <c r="H312" s="354"/>
      <c r="I312" s="354"/>
      <c r="J312" s="354"/>
      <c r="K312" s="354"/>
      <c r="L312" s="354"/>
      <c r="M312" s="354"/>
      <c r="N312" s="354"/>
      <c r="O312" s="354"/>
      <c r="P312" s="354"/>
      <c r="Q312" s="354"/>
      <c r="R312" s="354"/>
      <c r="S312" s="354"/>
      <c r="T312" s="354"/>
      <c r="U312" s="354"/>
      <c r="V312" s="354"/>
      <c r="W312" s="354"/>
      <c r="X312" s="354"/>
      <c r="Y312" s="354"/>
      <c r="Z312" s="354"/>
      <c r="AA312" s="354"/>
    </row>
    <row r="313">
      <c r="A313" s="354"/>
      <c r="B313" s="354"/>
      <c r="C313" s="354"/>
      <c r="D313" s="354"/>
      <c r="E313" s="354"/>
      <c r="F313" s="354"/>
      <c r="G313" s="354"/>
      <c r="H313" s="354"/>
      <c r="I313" s="354"/>
      <c r="J313" s="354"/>
      <c r="K313" s="354"/>
      <c r="L313" s="354"/>
      <c r="M313" s="354"/>
      <c r="N313" s="354"/>
      <c r="O313" s="354"/>
      <c r="P313" s="354"/>
      <c r="Q313" s="354"/>
      <c r="R313" s="354"/>
      <c r="S313" s="354"/>
      <c r="T313" s="354"/>
      <c r="U313" s="354"/>
      <c r="V313" s="354"/>
      <c r="W313" s="354"/>
      <c r="X313" s="354"/>
      <c r="Y313" s="354"/>
      <c r="Z313" s="354"/>
      <c r="AA313" s="354"/>
    </row>
    <row r="314">
      <c r="A314" s="354"/>
      <c r="B314" s="354"/>
      <c r="C314" s="354"/>
      <c r="D314" s="354"/>
      <c r="E314" s="354"/>
      <c r="F314" s="354"/>
      <c r="G314" s="354"/>
      <c r="H314" s="354"/>
      <c r="I314" s="354"/>
      <c r="J314" s="354"/>
      <c r="K314" s="354"/>
      <c r="L314" s="354"/>
      <c r="M314" s="354"/>
      <c r="N314" s="354"/>
      <c r="O314" s="354"/>
      <c r="P314" s="354"/>
      <c r="Q314" s="354"/>
      <c r="R314" s="354"/>
      <c r="S314" s="354"/>
      <c r="T314" s="354"/>
      <c r="U314" s="354"/>
      <c r="V314" s="354"/>
      <c r="W314" s="354"/>
      <c r="X314" s="354"/>
      <c r="Y314" s="354"/>
      <c r="Z314" s="354"/>
      <c r="AA314" s="354"/>
    </row>
    <row r="315">
      <c r="A315" s="354"/>
      <c r="B315" s="354"/>
      <c r="C315" s="354"/>
      <c r="D315" s="354"/>
      <c r="E315" s="354"/>
      <c r="F315" s="354"/>
      <c r="G315" s="354"/>
      <c r="H315" s="354"/>
      <c r="I315" s="354"/>
      <c r="J315" s="354"/>
      <c r="K315" s="354"/>
      <c r="L315" s="354"/>
      <c r="M315" s="354"/>
      <c r="N315" s="354"/>
      <c r="O315" s="354"/>
      <c r="P315" s="354"/>
      <c r="Q315" s="354"/>
      <c r="R315" s="354"/>
      <c r="S315" s="354"/>
      <c r="T315" s="354"/>
      <c r="U315" s="354"/>
      <c r="V315" s="354"/>
      <c r="W315" s="354"/>
      <c r="X315" s="354"/>
      <c r="Y315" s="354"/>
      <c r="Z315" s="354"/>
      <c r="AA315" s="354"/>
    </row>
    <row r="316">
      <c r="A316" s="354"/>
      <c r="B316" s="354"/>
      <c r="C316" s="354"/>
      <c r="D316" s="354"/>
      <c r="E316" s="354"/>
      <c r="F316" s="354"/>
      <c r="G316" s="354"/>
      <c r="H316" s="354"/>
      <c r="I316" s="354"/>
      <c r="J316" s="354"/>
      <c r="K316" s="354"/>
      <c r="L316" s="354"/>
      <c r="M316" s="354"/>
      <c r="N316" s="354"/>
      <c r="O316" s="354"/>
      <c r="P316" s="354"/>
      <c r="Q316" s="354"/>
      <c r="R316" s="354"/>
      <c r="S316" s="354"/>
      <c r="T316" s="354"/>
      <c r="U316" s="354"/>
      <c r="V316" s="354"/>
      <c r="W316" s="354"/>
      <c r="X316" s="354"/>
      <c r="Y316" s="354"/>
      <c r="Z316" s="354"/>
      <c r="AA316" s="354"/>
    </row>
    <row r="317">
      <c r="A317" s="354"/>
      <c r="B317" s="354"/>
      <c r="C317" s="354"/>
      <c r="D317" s="354"/>
      <c r="E317" s="354"/>
      <c r="F317" s="354"/>
      <c r="G317" s="354"/>
      <c r="H317" s="354"/>
      <c r="I317" s="354"/>
      <c r="J317" s="354"/>
      <c r="K317" s="354"/>
      <c r="L317" s="354"/>
      <c r="M317" s="354"/>
      <c r="N317" s="354"/>
      <c r="O317" s="354"/>
      <c r="P317" s="354"/>
      <c r="Q317" s="354"/>
      <c r="R317" s="354"/>
      <c r="S317" s="354"/>
      <c r="T317" s="354"/>
      <c r="U317" s="354"/>
      <c r="V317" s="354"/>
      <c r="W317" s="354"/>
      <c r="X317" s="354"/>
      <c r="Y317" s="354"/>
      <c r="Z317" s="354"/>
      <c r="AA317" s="354"/>
    </row>
    <row r="318">
      <c r="A318" s="354"/>
      <c r="B318" s="354"/>
      <c r="C318" s="354"/>
      <c r="D318" s="354"/>
      <c r="E318" s="354"/>
      <c r="F318" s="354"/>
      <c r="G318" s="354"/>
      <c r="H318" s="354"/>
      <c r="I318" s="354"/>
      <c r="J318" s="354"/>
      <c r="K318" s="354"/>
      <c r="L318" s="354"/>
      <c r="M318" s="354"/>
      <c r="N318" s="354"/>
      <c r="O318" s="354"/>
      <c r="P318" s="354"/>
      <c r="Q318" s="354"/>
      <c r="R318" s="354"/>
      <c r="S318" s="354"/>
      <c r="T318" s="354"/>
      <c r="U318" s="354"/>
      <c r="V318" s="354"/>
      <c r="W318" s="354"/>
      <c r="X318" s="354"/>
      <c r="Y318" s="354"/>
      <c r="Z318" s="354"/>
      <c r="AA318" s="354"/>
    </row>
    <row r="319">
      <c r="A319" s="354"/>
      <c r="B319" s="354"/>
      <c r="C319" s="354"/>
      <c r="D319" s="354"/>
      <c r="E319" s="354"/>
      <c r="F319" s="354"/>
      <c r="G319" s="354"/>
      <c r="H319" s="354"/>
      <c r="I319" s="354"/>
      <c r="J319" s="354"/>
      <c r="K319" s="354"/>
      <c r="L319" s="354"/>
      <c r="M319" s="354"/>
      <c r="N319" s="354"/>
      <c r="O319" s="354"/>
      <c r="P319" s="354"/>
      <c r="Q319" s="354"/>
      <c r="R319" s="354"/>
      <c r="S319" s="354"/>
      <c r="T319" s="354"/>
      <c r="U319" s="354"/>
      <c r="V319" s="354"/>
      <c r="W319" s="354"/>
      <c r="X319" s="354"/>
      <c r="Y319" s="354"/>
      <c r="Z319" s="354"/>
      <c r="AA319" s="354"/>
    </row>
    <row r="320">
      <c r="A320" s="354"/>
      <c r="B320" s="354"/>
      <c r="C320" s="354"/>
      <c r="D320" s="354"/>
      <c r="E320" s="354"/>
      <c r="F320" s="354"/>
      <c r="G320" s="354"/>
      <c r="H320" s="354"/>
      <c r="I320" s="354"/>
      <c r="J320" s="354"/>
      <c r="K320" s="354"/>
      <c r="L320" s="354"/>
      <c r="M320" s="354"/>
      <c r="N320" s="354"/>
      <c r="O320" s="354"/>
      <c r="P320" s="354"/>
      <c r="Q320" s="354"/>
      <c r="R320" s="354"/>
      <c r="S320" s="354"/>
      <c r="T320" s="354"/>
      <c r="U320" s="354"/>
      <c r="V320" s="354"/>
      <c r="W320" s="354"/>
      <c r="X320" s="354"/>
      <c r="Y320" s="354"/>
      <c r="Z320" s="354"/>
      <c r="AA320" s="354"/>
    </row>
    <row r="321">
      <c r="A321" s="354"/>
      <c r="B321" s="354"/>
      <c r="C321" s="354"/>
      <c r="D321" s="354"/>
      <c r="E321" s="354"/>
      <c r="F321" s="354"/>
      <c r="G321" s="354"/>
      <c r="H321" s="354"/>
      <c r="I321" s="354"/>
      <c r="J321" s="354"/>
      <c r="K321" s="354"/>
      <c r="L321" s="354"/>
      <c r="M321" s="354"/>
      <c r="N321" s="354"/>
      <c r="O321" s="354"/>
      <c r="P321" s="354"/>
      <c r="Q321" s="354"/>
      <c r="R321" s="354"/>
      <c r="S321" s="354"/>
      <c r="T321" s="354"/>
      <c r="U321" s="354"/>
      <c r="V321" s="354"/>
      <c r="W321" s="354"/>
      <c r="X321" s="354"/>
      <c r="Y321" s="354"/>
      <c r="Z321" s="354"/>
      <c r="AA321" s="354"/>
    </row>
    <row r="322">
      <c r="A322" s="354"/>
      <c r="B322" s="354"/>
      <c r="C322" s="354"/>
      <c r="D322" s="354"/>
      <c r="E322" s="354"/>
      <c r="F322" s="354"/>
      <c r="G322" s="354"/>
      <c r="H322" s="354"/>
      <c r="I322" s="354"/>
      <c r="J322" s="354"/>
      <c r="K322" s="354"/>
      <c r="L322" s="354"/>
      <c r="M322" s="354"/>
      <c r="N322" s="354"/>
      <c r="O322" s="354"/>
      <c r="P322" s="354"/>
      <c r="Q322" s="354"/>
      <c r="R322" s="354"/>
      <c r="S322" s="354"/>
      <c r="T322" s="354"/>
      <c r="U322" s="354"/>
      <c r="V322" s="354"/>
      <c r="W322" s="354"/>
      <c r="X322" s="354"/>
      <c r="Y322" s="354"/>
      <c r="Z322" s="354"/>
      <c r="AA322" s="354"/>
    </row>
    <row r="323">
      <c r="A323" s="354"/>
      <c r="B323" s="354"/>
      <c r="C323" s="354"/>
      <c r="D323" s="354"/>
      <c r="E323" s="354"/>
      <c r="F323" s="354"/>
      <c r="G323" s="354"/>
      <c r="H323" s="354"/>
      <c r="I323" s="354"/>
      <c r="J323" s="354"/>
      <c r="K323" s="354"/>
      <c r="L323" s="354"/>
      <c r="M323" s="354"/>
      <c r="N323" s="354"/>
      <c r="O323" s="354"/>
      <c r="P323" s="354"/>
      <c r="Q323" s="354"/>
      <c r="R323" s="354"/>
      <c r="S323" s="354"/>
      <c r="T323" s="354"/>
      <c r="U323" s="354"/>
      <c r="V323" s="354"/>
      <c r="W323" s="354"/>
      <c r="X323" s="354"/>
      <c r="Y323" s="354"/>
      <c r="Z323" s="354"/>
      <c r="AA323" s="354"/>
    </row>
    <row r="324">
      <c r="A324" s="354"/>
      <c r="B324" s="354"/>
      <c r="C324" s="354"/>
      <c r="D324" s="354"/>
      <c r="E324" s="354"/>
      <c r="F324" s="354"/>
      <c r="G324" s="354"/>
      <c r="H324" s="354"/>
      <c r="I324" s="354"/>
      <c r="J324" s="354"/>
      <c r="K324" s="354"/>
      <c r="L324" s="354"/>
      <c r="M324" s="354"/>
      <c r="N324" s="354"/>
      <c r="O324" s="354"/>
      <c r="P324" s="354"/>
      <c r="Q324" s="354"/>
      <c r="R324" s="354"/>
      <c r="S324" s="354"/>
      <c r="T324" s="354"/>
      <c r="U324" s="354"/>
      <c r="V324" s="354"/>
      <c r="W324" s="354"/>
      <c r="X324" s="354"/>
      <c r="Y324" s="354"/>
      <c r="Z324" s="354"/>
      <c r="AA324" s="354"/>
    </row>
    <row r="325">
      <c r="A325" s="354"/>
      <c r="B325" s="354"/>
      <c r="C325" s="354"/>
      <c r="D325" s="354"/>
      <c r="E325" s="354"/>
      <c r="F325" s="354"/>
      <c r="G325" s="354"/>
      <c r="H325" s="354"/>
      <c r="I325" s="354"/>
      <c r="J325" s="354"/>
      <c r="K325" s="354"/>
      <c r="L325" s="354"/>
      <c r="M325" s="354"/>
      <c r="N325" s="354"/>
      <c r="O325" s="354"/>
      <c r="P325" s="354"/>
      <c r="Q325" s="354"/>
      <c r="R325" s="354"/>
      <c r="S325" s="354"/>
      <c r="T325" s="354"/>
      <c r="U325" s="354"/>
      <c r="V325" s="354"/>
      <c r="W325" s="354"/>
      <c r="X325" s="354"/>
      <c r="Y325" s="354"/>
      <c r="Z325" s="354"/>
      <c r="AA325" s="354"/>
    </row>
    <row r="326">
      <c r="A326" s="354"/>
      <c r="B326" s="354"/>
      <c r="C326" s="354"/>
      <c r="D326" s="354"/>
      <c r="E326" s="354"/>
      <c r="F326" s="354"/>
      <c r="G326" s="354"/>
      <c r="H326" s="354"/>
      <c r="I326" s="354"/>
      <c r="J326" s="354"/>
      <c r="K326" s="354"/>
      <c r="L326" s="354"/>
      <c r="M326" s="354"/>
      <c r="N326" s="354"/>
      <c r="O326" s="354"/>
      <c r="P326" s="354"/>
      <c r="Q326" s="354"/>
      <c r="R326" s="354"/>
      <c r="S326" s="354"/>
      <c r="T326" s="354"/>
      <c r="U326" s="354"/>
      <c r="V326" s="354"/>
      <c r="W326" s="354"/>
      <c r="X326" s="354"/>
      <c r="Y326" s="354"/>
      <c r="Z326" s="354"/>
      <c r="AA326" s="354"/>
    </row>
    <row r="327">
      <c r="A327" s="354"/>
      <c r="B327" s="354"/>
      <c r="C327" s="354"/>
      <c r="D327" s="354"/>
      <c r="E327" s="354"/>
      <c r="F327" s="354"/>
      <c r="G327" s="354"/>
      <c r="H327" s="354"/>
      <c r="I327" s="354"/>
      <c r="J327" s="354"/>
      <c r="K327" s="354"/>
      <c r="L327" s="354"/>
      <c r="M327" s="354"/>
      <c r="N327" s="354"/>
      <c r="O327" s="354"/>
      <c r="P327" s="354"/>
      <c r="Q327" s="354"/>
      <c r="R327" s="354"/>
      <c r="S327" s="354"/>
      <c r="T327" s="354"/>
      <c r="U327" s="354"/>
      <c r="V327" s="354"/>
      <c r="W327" s="354"/>
      <c r="X327" s="354"/>
      <c r="Y327" s="354"/>
      <c r="Z327" s="354"/>
      <c r="AA327" s="354"/>
    </row>
    <row r="328">
      <c r="A328" s="354"/>
      <c r="B328" s="354"/>
      <c r="C328" s="354"/>
      <c r="D328" s="354"/>
      <c r="E328" s="354"/>
      <c r="F328" s="354"/>
      <c r="G328" s="354"/>
      <c r="H328" s="354"/>
      <c r="I328" s="354"/>
      <c r="J328" s="354"/>
      <c r="K328" s="354"/>
      <c r="L328" s="354"/>
      <c r="M328" s="354"/>
      <c r="N328" s="354"/>
      <c r="O328" s="354"/>
      <c r="P328" s="354"/>
      <c r="Q328" s="354"/>
      <c r="R328" s="354"/>
      <c r="S328" s="354"/>
      <c r="T328" s="354"/>
      <c r="U328" s="354"/>
      <c r="V328" s="354"/>
      <c r="W328" s="354"/>
      <c r="X328" s="354"/>
      <c r="Y328" s="354"/>
      <c r="Z328" s="354"/>
      <c r="AA328" s="354"/>
    </row>
    <row r="329">
      <c r="A329" s="354"/>
      <c r="B329" s="354"/>
      <c r="C329" s="354"/>
      <c r="D329" s="354"/>
      <c r="E329" s="354"/>
      <c r="F329" s="354"/>
      <c r="G329" s="354"/>
      <c r="H329" s="354"/>
      <c r="I329" s="354"/>
      <c r="J329" s="354"/>
      <c r="K329" s="354"/>
      <c r="L329" s="354"/>
      <c r="M329" s="354"/>
      <c r="N329" s="354"/>
      <c r="O329" s="354"/>
      <c r="P329" s="354"/>
      <c r="Q329" s="354"/>
      <c r="R329" s="354"/>
      <c r="S329" s="354"/>
      <c r="T329" s="354"/>
      <c r="U329" s="354"/>
      <c r="V329" s="354"/>
      <c r="W329" s="354"/>
      <c r="X329" s="354"/>
      <c r="Y329" s="354"/>
      <c r="Z329" s="354"/>
      <c r="AA329" s="354"/>
    </row>
    <row r="330">
      <c r="A330" s="354"/>
      <c r="B330" s="354"/>
      <c r="C330" s="354"/>
      <c r="D330" s="354"/>
      <c r="E330" s="354"/>
      <c r="F330" s="354"/>
      <c r="G330" s="354"/>
      <c r="H330" s="354"/>
      <c r="I330" s="354"/>
      <c r="J330" s="354"/>
      <c r="K330" s="354"/>
      <c r="L330" s="354"/>
      <c r="M330" s="354"/>
      <c r="N330" s="354"/>
      <c r="O330" s="354"/>
      <c r="P330" s="354"/>
      <c r="Q330" s="354"/>
      <c r="R330" s="354"/>
      <c r="S330" s="354"/>
      <c r="T330" s="354"/>
      <c r="U330" s="354"/>
      <c r="V330" s="354"/>
      <c r="W330" s="354"/>
      <c r="X330" s="354"/>
      <c r="Y330" s="354"/>
      <c r="Z330" s="354"/>
      <c r="AA330" s="354"/>
    </row>
    <row r="331">
      <c r="A331" s="354"/>
      <c r="B331" s="354"/>
      <c r="C331" s="354"/>
      <c r="D331" s="354"/>
      <c r="E331" s="354"/>
      <c r="F331" s="354"/>
      <c r="G331" s="354"/>
      <c r="H331" s="354"/>
      <c r="I331" s="354"/>
      <c r="J331" s="354"/>
      <c r="K331" s="354"/>
      <c r="L331" s="354"/>
      <c r="M331" s="354"/>
      <c r="N331" s="354"/>
      <c r="O331" s="354"/>
      <c r="P331" s="354"/>
      <c r="Q331" s="354"/>
      <c r="R331" s="354"/>
      <c r="S331" s="354"/>
      <c r="T331" s="354"/>
      <c r="U331" s="354"/>
      <c r="V331" s="354"/>
      <c r="W331" s="354"/>
      <c r="X331" s="354"/>
      <c r="Y331" s="354"/>
      <c r="Z331" s="354"/>
      <c r="AA331" s="354"/>
    </row>
    <row r="332">
      <c r="A332" s="354"/>
      <c r="B332" s="354"/>
      <c r="C332" s="354"/>
      <c r="D332" s="354"/>
      <c r="E332" s="354"/>
      <c r="F332" s="354"/>
      <c r="G332" s="354"/>
      <c r="H332" s="354"/>
      <c r="I332" s="354"/>
      <c r="J332" s="354"/>
      <c r="K332" s="354"/>
      <c r="L332" s="354"/>
      <c r="M332" s="354"/>
      <c r="N332" s="354"/>
      <c r="O332" s="354"/>
      <c r="P332" s="354"/>
      <c r="Q332" s="354"/>
      <c r="R332" s="354"/>
      <c r="S332" s="354"/>
      <c r="T332" s="354"/>
      <c r="U332" s="354"/>
      <c r="V332" s="354"/>
      <c r="W332" s="354"/>
      <c r="X332" s="354"/>
      <c r="Y332" s="354"/>
      <c r="Z332" s="354"/>
      <c r="AA332" s="354"/>
    </row>
    <row r="333">
      <c r="A333" s="354"/>
      <c r="B333" s="354"/>
      <c r="C333" s="354"/>
      <c r="D333" s="354"/>
      <c r="E333" s="354"/>
      <c r="F333" s="354"/>
      <c r="G333" s="354"/>
      <c r="H333" s="354"/>
      <c r="I333" s="354"/>
      <c r="J333" s="354"/>
      <c r="K333" s="354"/>
      <c r="L333" s="354"/>
      <c r="M333" s="354"/>
      <c r="N333" s="354"/>
      <c r="O333" s="354"/>
      <c r="P333" s="354"/>
      <c r="Q333" s="354"/>
      <c r="R333" s="354"/>
      <c r="S333" s="354"/>
      <c r="T333" s="354"/>
      <c r="U333" s="354"/>
      <c r="V333" s="354"/>
      <c r="W333" s="354"/>
      <c r="X333" s="354"/>
      <c r="Y333" s="354"/>
      <c r="Z333" s="354"/>
      <c r="AA333" s="354"/>
    </row>
    <row r="334">
      <c r="A334" s="354"/>
      <c r="B334" s="354"/>
      <c r="C334" s="354"/>
      <c r="D334" s="354"/>
      <c r="E334" s="354"/>
      <c r="F334" s="354"/>
      <c r="G334" s="354"/>
      <c r="H334" s="354"/>
      <c r="I334" s="354"/>
      <c r="J334" s="354"/>
      <c r="K334" s="354"/>
      <c r="L334" s="354"/>
      <c r="M334" s="354"/>
      <c r="N334" s="354"/>
      <c r="O334" s="354"/>
      <c r="P334" s="354"/>
      <c r="Q334" s="354"/>
      <c r="R334" s="354"/>
      <c r="S334" s="354"/>
      <c r="T334" s="354"/>
      <c r="U334" s="354"/>
      <c r="V334" s="354"/>
      <c r="W334" s="354"/>
      <c r="X334" s="354"/>
      <c r="Y334" s="354"/>
      <c r="Z334" s="354"/>
      <c r="AA334" s="354"/>
    </row>
    <row r="335">
      <c r="A335" s="354"/>
      <c r="B335" s="354"/>
      <c r="C335" s="354"/>
      <c r="D335" s="354"/>
      <c r="E335" s="354"/>
      <c r="F335" s="354"/>
      <c r="G335" s="354"/>
      <c r="H335" s="354"/>
      <c r="I335" s="354"/>
      <c r="J335" s="354"/>
      <c r="K335" s="354"/>
      <c r="L335" s="354"/>
      <c r="M335" s="354"/>
      <c r="N335" s="354"/>
      <c r="O335" s="354"/>
      <c r="P335" s="354"/>
      <c r="Q335" s="354"/>
      <c r="R335" s="354"/>
      <c r="S335" s="354"/>
      <c r="T335" s="354"/>
      <c r="U335" s="354"/>
      <c r="V335" s="354"/>
      <c r="W335" s="354"/>
      <c r="X335" s="354"/>
      <c r="Y335" s="354"/>
      <c r="Z335" s="354"/>
      <c r="AA335" s="354"/>
    </row>
    <row r="336">
      <c r="A336" s="354"/>
      <c r="B336" s="354"/>
      <c r="C336" s="354"/>
      <c r="D336" s="354"/>
      <c r="E336" s="354"/>
      <c r="F336" s="354"/>
      <c r="G336" s="354"/>
      <c r="H336" s="354"/>
      <c r="I336" s="354"/>
      <c r="J336" s="354"/>
      <c r="K336" s="354"/>
      <c r="L336" s="354"/>
      <c r="M336" s="354"/>
      <c r="N336" s="354"/>
      <c r="O336" s="354"/>
      <c r="P336" s="354"/>
      <c r="Q336" s="354"/>
      <c r="R336" s="354"/>
      <c r="S336" s="354"/>
      <c r="T336" s="354"/>
      <c r="U336" s="354"/>
      <c r="V336" s="354"/>
      <c r="W336" s="354"/>
      <c r="X336" s="354"/>
      <c r="Y336" s="354"/>
      <c r="Z336" s="354"/>
      <c r="AA336" s="354"/>
    </row>
    <row r="337">
      <c r="A337" s="354"/>
      <c r="B337" s="354"/>
      <c r="C337" s="354"/>
      <c r="D337" s="354"/>
      <c r="E337" s="354"/>
      <c r="F337" s="354"/>
      <c r="G337" s="354"/>
      <c r="H337" s="354"/>
      <c r="I337" s="354"/>
      <c r="J337" s="354"/>
      <c r="K337" s="354"/>
      <c r="L337" s="354"/>
      <c r="M337" s="354"/>
      <c r="N337" s="354"/>
      <c r="O337" s="354"/>
      <c r="P337" s="354"/>
      <c r="Q337" s="354"/>
      <c r="R337" s="354"/>
      <c r="S337" s="354"/>
      <c r="T337" s="354"/>
      <c r="U337" s="354"/>
      <c r="V337" s="354"/>
      <c r="W337" s="354"/>
      <c r="X337" s="354"/>
      <c r="Y337" s="354"/>
      <c r="Z337" s="354"/>
      <c r="AA337" s="354"/>
    </row>
    <row r="338">
      <c r="A338" s="354"/>
      <c r="B338" s="354"/>
      <c r="C338" s="354"/>
      <c r="D338" s="354"/>
      <c r="E338" s="354"/>
      <c r="F338" s="354"/>
      <c r="G338" s="354"/>
      <c r="H338" s="354"/>
      <c r="I338" s="354"/>
      <c r="J338" s="354"/>
      <c r="K338" s="354"/>
      <c r="L338" s="354"/>
      <c r="M338" s="354"/>
      <c r="N338" s="354"/>
      <c r="O338" s="354"/>
      <c r="P338" s="354"/>
      <c r="Q338" s="354"/>
      <c r="R338" s="354"/>
      <c r="S338" s="354"/>
      <c r="T338" s="354"/>
      <c r="U338" s="354"/>
      <c r="V338" s="354"/>
      <c r="W338" s="354"/>
      <c r="X338" s="354"/>
      <c r="Y338" s="354"/>
      <c r="Z338" s="354"/>
      <c r="AA338" s="354"/>
    </row>
    <row r="339">
      <c r="A339" s="354"/>
      <c r="B339" s="354"/>
      <c r="C339" s="354"/>
      <c r="D339" s="354"/>
      <c r="E339" s="354"/>
      <c r="F339" s="354"/>
      <c r="G339" s="354"/>
      <c r="H339" s="354"/>
      <c r="I339" s="354"/>
      <c r="J339" s="354"/>
      <c r="K339" s="354"/>
      <c r="L339" s="354"/>
      <c r="M339" s="354"/>
      <c r="N339" s="354"/>
      <c r="O339" s="354"/>
      <c r="P339" s="354"/>
      <c r="Q339" s="354"/>
      <c r="R339" s="354"/>
      <c r="S339" s="354"/>
      <c r="T339" s="354"/>
      <c r="U339" s="354"/>
      <c r="V339" s="354"/>
      <c r="W339" s="354"/>
      <c r="X339" s="354"/>
      <c r="Y339" s="354"/>
      <c r="Z339" s="354"/>
      <c r="AA339" s="354"/>
    </row>
    <row r="340">
      <c r="A340" s="354"/>
      <c r="B340" s="354"/>
      <c r="C340" s="354"/>
      <c r="D340" s="354"/>
      <c r="E340" s="354"/>
      <c r="F340" s="354"/>
      <c r="G340" s="354"/>
      <c r="H340" s="354"/>
      <c r="I340" s="354"/>
      <c r="J340" s="354"/>
      <c r="K340" s="354"/>
      <c r="L340" s="354"/>
      <c r="M340" s="354"/>
      <c r="N340" s="354"/>
      <c r="O340" s="354"/>
      <c r="P340" s="354"/>
      <c r="Q340" s="354"/>
      <c r="R340" s="354"/>
      <c r="S340" s="354"/>
      <c r="T340" s="354"/>
      <c r="U340" s="354"/>
      <c r="V340" s="354"/>
      <c r="W340" s="354"/>
      <c r="X340" s="354"/>
      <c r="Y340" s="354"/>
      <c r="Z340" s="354"/>
      <c r="AA340" s="354"/>
    </row>
    <row r="341">
      <c r="A341" s="354"/>
      <c r="B341" s="354"/>
      <c r="C341" s="354"/>
      <c r="D341" s="354"/>
      <c r="E341" s="354"/>
      <c r="F341" s="354"/>
      <c r="G341" s="354"/>
      <c r="H341" s="354"/>
      <c r="I341" s="354"/>
      <c r="J341" s="354"/>
      <c r="K341" s="354"/>
      <c r="L341" s="354"/>
      <c r="M341" s="354"/>
      <c r="N341" s="354"/>
      <c r="O341" s="354"/>
      <c r="P341" s="354"/>
      <c r="Q341" s="354"/>
      <c r="R341" s="354"/>
      <c r="S341" s="354"/>
      <c r="T341" s="354"/>
      <c r="U341" s="354"/>
      <c r="V341" s="354"/>
      <c r="W341" s="354"/>
      <c r="X341" s="354"/>
      <c r="Y341" s="354"/>
      <c r="Z341" s="354"/>
      <c r="AA341" s="354"/>
    </row>
    <row r="342">
      <c r="A342" s="354"/>
      <c r="B342" s="354"/>
      <c r="C342" s="354"/>
      <c r="D342" s="354"/>
      <c r="E342" s="354"/>
      <c r="F342" s="354"/>
      <c r="G342" s="354"/>
      <c r="H342" s="354"/>
      <c r="I342" s="354"/>
      <c r="J342" s="354"/>
      <c r="K342" s="354"/>
      <c r="L342" s="354"/>
      <c r="M342" s="354"/>
      <c r="N342" s="354"/>
      <c r="O342" s="354"/>
      <c r="P342" s="354"/>
      <c r="Q342" s="354"/>
      <c r="R342" s="354"/>
      <c r="S342" s="354"/>
      <c r="T342" s="354"/>
      <c r="U342" s="354"/>
      <c r="V342" s="354"/>
      <c r="W342" s="354"/>
      <c r="X342" s="354"/>
      <c r="Y342" s="354"/>
      <c r="Z342" s="354"/>
      <c r="AA342" s="354"/>
    </row>
    <row r="343">
      <c r="A343" s="354"/>
      <c r="B343" s="354"/>
      <c r="C343" s="354"/>
      <c r="D343" s="354"/>
      <c r="E343" s="354"/>
      <c r="F343" s="354"/>
      <c r="G343" s="354"/>
      <c r="H343" s="354"/>
      <c r="I343" s="354"/>
      <c r="J343" s="354"/>
      <c r="K343" s="354"/>
      <c r="L343" s="354"/>
      <c r="M343" s="354"/>
      <c r="N343" s="354"/>
      <c r="O343" s="354"/>
      <c r="P343" s="354"/>
      <c r="Q343" s="354"/>
      <c r="R343" s="354"/>
      <c r="S343" s="354"/>
      <c r="T343" s="354"/>
      <c r="U343" s="354"/>
      <c r="V343" s="354"/>
      <c r="W343" s="354"/>
      <c r="X343" s="354"/>
      <c r="Y343" s="354"/>
      <c r="Z343" s="354"/>
      <c r="AA343" s="354"/>
    </row>
    <row r="344">
      <c r="A344" s="354"/>
      <c r="B344" s="354"/>
      <c r="C344" s="354"/>
      <c r="D344" s="354"/>
      <c r="E344" s="354"/>
      <c r="F344" s="354"/>
      <c r="G344" s="354"/>
      <c r="H344" s="354"/>
      <c r="I344" s="354"/>
      <c r="J344" s="354"/>
      <c r="K344" s="354"/>
      <c r="L344" s="354"/>
      <c r="M344" s="354"/>
      <c r="N344" s="354"/>
      <c r="O344" s="354"/>
      <c r="P344" s="354"/>
      <c r="Q344" s="354"/>
      <c r="R344" s="354"/>
      <c r="S344" s="354"/>
      <c r="T344" s="354"/>
      <c r="U344" s="354"/>
      <c r="V344" s="354"/>
      <c r="W344" s="354"/>
      <c r="X344" s="354"/>
      <c r="Y344" s="354"/>
      <c r="Z344" s="354"/>
      <c r="AA344" s="354"/>
    </row>
    <row r="345">
      <c r="A345" s="354"/>
      <c r="B345" s="354"/>
      <c r="C345" s="354"/>
      <c r="D345" s="354"/>
      <c r="E345" s="354"/>
      <c r="F345" s="354"/>
      <c r="G345" s="354"/>
      <c r="H345" s="354"/>
      <c r="I345" s="354"/>
      <c r="J345" s="354"/>
      <c r="K345" s="354"/>
      <c r="L345" s="354"/>
      <c r="M345" s="354"/>
      <c r="N345" s="354"/>
      <c r="O345" s="354"/>
      <c r="P345" s="354"/>
      <c r="Q345" s="354"/>
      <c r="R345" s="354"/>
      <c r="S345" s="354"/>
      <c r="T345" s="354"/>
      <c r="U345" s="354"/>
      <c r="V345" s="354"/>
      <c r="W345" s="354"/>
      <c r="X345" s="354"/>
      <c r="Y345" s="354"/>
      <c r="Z345" s="354"/>
      <c r="AA345" s="354"/>
    </row>
    <row r="346">
      <c r="A346" s="354"/>
      <c r="B346" s="354"/>
      <c r="C346" s="354"/>
      <c r="D346" s="354"/>
      <c r="E346" s="354"/>
      <c r="F346" s="354"/>
      <c r="G346" s="354"/>
      <c r="H346" s="354"/>
      <c r="I346" s="354"/>
      <c r="J346" s="354"/>
      <c r="K346" s="354"/>
      <c r="L346" s="354"/>
      <c r="M346" s="354"/>
      <c r="N346" s="354"/>
      <c r="O346" s="354"/>
      <c r="P346" s="354"/>
      <c r="Q346" s="354"/>
      <c r="R346" s="354"/>
      <c r="S346" s="354"/>
      <c r="T346" s="354"/>
      <c r="U346" s="354"/>
      <c r="V346" s="354"/>
      <c r="W346" s="354"/>
      <c r="X346" s="354"/>
      <c r="Y346" s="354"/>
      <c r="Z346" s="354"/>
      <c r="AA346" s="354"/>
    </row>
    <row r="347">
      <c r="A347" s="354"/>
      <c r="B347" s="354"/>
      <c r="C347" s="354"/>
      <c r="D347" s="354"/>
      <c r="E347" s="354"/>
      <c r="F347" s="354"/>
      <c r="G347" s="354"/>
      <c r="H347" s="354"/>
      <c r="I347" s="354"/>
      <c r="J347" s="354"/>
      <c r="K347" s="354"/>
      <c r="L347" s="354"/>
      <c r="M347" s="354"/>
      <c r="N347" s="354"/>
      <c r="O347" s="354"/>
      <c r="P347" s="354"/>
      <c r="Q347" s="354"/>
      <c r="R347" s="354"/>
      <c r="S347" s="354"/>
      <c r="T347" s="354"/>
      <c r="U347" s="354"/>
      <c r="V347" s="354"/>
      <c r="W347" s="354"/>
      <c r="X347" s="354"/>
      <c r="Y347" s="354"/>
      <c r="Z347" s="354"/>
      <c r="AA347" s="354"/>
    </row>
    <row r="348">
      <c r="A348" s="354"/>
      <c r="B348" s="354"/>
      <c r="C348" s="354"/>
      <c r="D348" s="354"/>
      <c r="E348" s="354"/>
      <c r="F348" s="354"/>
      <c r="G348" s="354"/>
      <c r="H348" s="354"/>
      <c r="I348" s="354"/>
      <c r="J348" s="354"/>
      <c r="K348" s="354"/>
      <c r="L348" s="354"/>
      <c r="M348" s="354"/>
      <c r="N348" s="354"/>
      <c r="O348" s="354"/>
      <c r="P348" s="354"/>
      <c r="Q348" s="354"/>
      <c r="R348" s="354"/>
      <c r="S348" s="354"/>
      <c r="T348" s="354"/>
      <c r="U348" s="354"/>
      <c r="V348" s="354"/>
      <c r="W348" s="354"/>
      <c r="X348" s="354"/>
      <c r="Y348" s="354"/>
      <c r="Z348" s="354"/>
      <c r="AA348" s="354"/>
    </row>
    <row r="349">
      <c r="A349" s="354"/>
      <c r="B349" s="354"/>
      <c r="C349" s="354"/>
      <c r="D349" s="354"/>
      <c r="E349" s="354"/>
      <c r="F349" s="354"/>
      <c r="G349" s="354"/>
      <c r="H349" s="354"/>
      <c r="I349" s="354"/>
      <c r="J349" s="354"/>
      <c r="K349" s="354"/>
      <c r="L349" s="354"/>
      <c r="M349" s="354"/>
      <c r="N349" s="354"/>
      <c r="O349" s="354"/>
      <c r="P349" s="354"/>
      <c r="Q349" s="354"/>
      <c r="R349" s="354"/>
      <c r="S349" s="354"/>
      <c r="T349" s="354"/>
      <c r="U349" s="354"/>
      <c r="V349" s="354"/>
      <c r="W349" s="354"/>
      <c r="X349" s="354"/>
      <c r="Y349" s="354"/>
      <c r="Z349" s="354"/>
      <c r="AA349" s="354"/>
    </row>
    <row r="350">
      <c r="A350" s="354"/>
      <c r="B350" s="354"/>
      <c r="C350" s="354"/>
      <c r="D350" s="354"/>
      <c r="E350" s="354"/>
      <c r="F350" s="354"/>
      <c r="G350" s="354"/>
      <c r="H350" s="354"/>
      <c r="I350" s="354"/>
      <c r="J350" s="354"/>
      <c r="K350" s="354"/>
      <c r="L350" s="354"/>
      <c r="M350" s="354"/>
      <c r="N350" s="354"/>
      <c r="O350" s="354"/>
      <c r="P350" s="354"/>
      <c r="Q350" s="354"/>
      <c r="R350" s="354"/>
      <c r="S350" s="354"/>
      <c r="T350" s="354"/>
      <c r="U350" s="354"/>
      <c r="V350" s="354"/>
      <c r="W350" s="354"/>
      <c r="X350" s="354"/>
      <c r="Y350" s="354"/>
      <c r="Z350" s="354"/>
      <c r="AA350" s="354"/>
    </row>
    <row r="351">
      <c r="A351" s="354"/>
      <c r="B351" s="354"/>
      <c r="C351" s="354"/>
      <c r="D351" s="354"/>
      <c r="E351" s="354"/>
      <c r="F351" s="354"/>
      <c r="G351" s="354"/>
      <c r="H351" s="354"/>
      <c r="I351" s="354"/>
      <c r="J351" s="354"/>
      <c r="K351" s="354"/>
      <c r="L351" s="354"/>
      <c r="M351" s="354"/>
      <c r="N351" s="354"/>
      <c r="O351" s="354"/>
      <c r="P351" s="354"/>
      <c r="Q351" s="354"/>
      <c r="R351" s="354"/>
      <c r="S351" s="354"/>
      <c r="T351" s="354"/>
      <c r="U351" s="354"/>
      <c r="V351" s="354"/>
      <c r="W351" s="354"/>
      <c r="X351" s="354"/>
      <c r="Y351" s="354"/>
      <c r="Z351" s="354"/>
      <c r="AA351" s="354"/>
    </row>
    <row r="352">
      <c r="A352" s="354"/>
      <c r="B352" s="354"/>
      <c r="C352" s="354"/>
      <c r="D352" s="354"/>
      <c r="E352" s="354"/>
      <c r="F352" s="354"/>
      <c r="G352" s="354"/>
      <c r="H352" s="354"/>
      <c r="I352" s="354"/>
      <c r="J352" s="354"/>
      <c r="K352" s="354"/>
      <c r="L352" s="354"/>
      <c r="M352" s="354"/>
      <c r="N352" s="354"/>
      <c r="O352" s="354"/>
      <c r="P352" s="354"/>
      <c r="Q352" s="354"/>
      <c r="R352" s="354"/>
      <c r="S352" s="354"/>
      <c r="T352" s="354"/>
      <c r="U352" s="354"/>
      <c r="V352" s="354"/>
      <c r="W352" s="354"/>
      <c r="X352" s="354"/>
      <c r="Y352" s="354"/>
      <c r="Z352" s="354"/>
      <c r="AA352" s="354"/>
    </row>
    <row r="353">
      <c r="A353" s="354"/>
      <c r="B353" s="354"/>
      <c r="C353" s="354"/>
      <c r="D353" s="354"/>
      <c r="E353" s="354"/>
      <c r="F353" s="354"/>
      <c r="G353" s="354"/>
      <c r="H353" s="354"/>
      <c r="I353" s="354"/>
      <c r="J353" s="354"/>
      <c r="K353" s="354"/>
      <c r="L353" s="354"/>
      <c r="M353" s="354"/>
      <c r="N353" s="354"/>
      <c r="O353" s="354"/>
      <c r="P353" s="354"/>
      <c r="Q353" s="354"/>
      <c r="R353" s="354"/>
      <c r="S353" s="354"/>
      <c r="T353" s="354"/>
      <c r="U353" s="354"/>
      <c r="V353" s="354"/>
      <c r="W353" s="354"/>
      <c r="X353" s="354"/>
      <c r="Y353" s="354"/>
      <c r="Z353" s="354"/>
      <c r="AA353" s="354"/>
    </row>
    <row r="354">
      <c r="A354" s="354"/>
      <c r="B354" s="354"/>
      <c r="C354" s="354"/>
      <c r="D354" s="354"/>
      <c r="E354" s="354"/>
      <c r="F354" s="354"/>
      <c r="G354" s="354"/>
      <c r="H354" s="354"/>
      <c r="I354" s="354"/>
      <c r="J354" s="354"/>
      <c r="K354" s="354"/>
      <c r="L354" s="354"/>
      <c r="M354" s="354"/>
      <c r="N354" s="354"/>
      <c r="O354" s="354"/>
      <c r="P354" s="354"/>
      <c r="Q354" s="354"/>
      <c r="R354" s="354"/>
      <c r="S354" s="354"/>
      <c r="T354" s="354"/>
      <c r="U354" s="354"/>
      <c r="V354" s="354"/>
      <c r="W354" s="354"/>
      <c r="X354" s="354"/>
      <c r="Y354" s="354"/>
      <c r="Z354" s="354"/>
      <c r="AA354" s="354"/>
    </row>
    <row r="355">
      <c r="A355" s="354"/>
      <c r="B355" s="354"/>
      <c r="C355" s="354"/>
      <c r="D355" s="354"/>
      <c r="E355" s="354"/>
      <c r="F355" s="354"/>
      <c r="G355" s="354"/>
      <c r="H355" s="354"/>
      <c r="I355" s="354"/>
      <c r="J355" s="354"/>
      <c r="K355" s="354"/>
      <c r="L355" s="354"/>
      <c r="M355" s="354"/>
      <c r="N355" s="354"/>
      <c r="O355" s="354"/>
      <c r="P355" s="354"/>
      <c r="Q355" s="354"/>
      <c r="R355" s="354"/>
      <c r="S355" s="354"/>
      <c r="T355" s="354"/>
      <c r="U355" s="354"/>
      <c r="V355" s="354"/>
      <c r="W355" s="354"/>
      <c r="X355" s="354"/>
      <c r="Y355" s="354"/>
      <c r="Z355" s="354"/>
      <c r="AA355" s="354"/>
    </row>
    <row r="356">
      <c r="A356" s="354"/>
      <c r="B356" s="354"/>
      <c r="C356" s="354"/>
      <c r="D356" s="354"/>
      <c r="E356" s="354"/>
      <c r="F356" s="354"/>
      <c r="G356" s="354"/>
      <c r="H356" s="354"/>
      <c r="I356" s="354"/>
      <c r="J356" s="354"/>
      <c r="K356" s="354"/>
      <c r="L356" s="354"/>
      <c r="M356" s="354"/>
      <c r="N356" s="354"/>
      <c r="O356" s="354"/>
      <c r="P356" s="354"/>
      <c r="Q356" s="354"/>
      <c r="R356" s="354"/>
      <c r="S356" s="354"/>
      <c r="T356" s="354"/>
      <c r="U356" s="354"/>
      <c r="V356" s="354"/>
      <c r="W356" s="354"/>
      <c r="X356" s="354"/>
      <c r="Y356" s="354"/>
      <c r="Z356" s="354"/>
      <c r="AA356" s="354"/>
    </row>
    <row r="357">
      <c r="A357" s="354"/>
      <c r="B357" s="354"/>
      <c r="C357" s="354"/>
      <c r="D357" s="354"/>
      <c r="E357" s="354"/>
      <c r="F357" s="354"/>
      <c r="G357" s="354"/>
      <c r="H357" s="354"/>
      <c r="I357" s="354"/>
      <c r="J357" s="354"/>
      <c r="K357" s="354"/>
      <c r="L357" s="354"/>
      <c r="M357" s="354"/>
      <c r="N357" s="354"/>
      <c r="O357" s="354"/>
      <c r="P357" s="354"/>
      <c r="Q357" s="354"/>
      <c r="R357" s="354"/>
      <c r="S357" s="354"/>
      <c r="T357" s="354"/>
      <c r="U357" s="354"/>
      <c r="V357" s="354"/>
      <c r="W357" s="354"/>
      <c r="X357" s="354"/>
      <c r="Y357" s="354"/>
      <c r="Z357" s="354"/>
      <c r="AA357" s="354"/>
    </row>
    <row r="358">
      <c r="A358" s="354"/>
      <c r="B358" s="354"/>
      <c r="C358" s="354"/>
      <c r="D358" s="354"/>
      <c r="E358" s="354"/>
      <c r="F358" s="354"/>
      <c r="G358" s="354"/>
      <c r="H358" s="354"/>
      <c r="I358" s="354"/>
      <c r="J358" s="354"/>
      <c r="K358" s="354"/>
      <c r="L358" s="354"/>
      <c r="M358" s="354"/>
      <c r="N358" s="354"/>
      <c r="O358" s="354"/>
      <c r="P358" s="354"/>
      <c r="Q358" s="354"/>
      <c r="R358" s="354"/>
      <c r="S358" s="354"/>
      <c r="T358" s="354"/>
      <c r="U358" s="354"/>
      <c r="V358" s="354"/>
      <c r="W358" s="354"/>
      <c r="X358" s="354"/>
      <c r="Y358" s="354"/>
      <c r="Z358" s="354"/>
      <c r="AA358" s="354"/>
    </row>
    <row r="359">
      <c r="A359" s="354"/>
      <c r="B359" s="354"/>
      <c r="C359" s="354"/>
      <c r="D359" s="354"/>
      <c r="E359" s="354"/>
      <c r="F359" s="354"/>
      <c r="G359" s="354"/>
      <c r="H359" s="354"/>
      <c r="I359" s="354"/>
      <c r="J359" s="354"/>
      <c r="K359" s="354"/>
      <c r="L359" s="354"/>
      <c r="M359" s="354"/>
      <c r="N359" s="354"/>
      <c r="O359" s="354"/>
      <c r="P359" s="354"/>
      <c r="Q359" s="354"/>
      <c r="R359" s="354"/>
      <c r="S359" s="354"/>
      <c r="T359" s="354"/>
      <c r="U359" s="354"/>
      <c r="V359" s="354"/>
      <c r="W359" s="354"/>
      <c r="X359" s="354"/>
      <c r="Y359" s="354"/>
      <c r="Z359" s="354"/>
      <c r="AA359" s="354"/>
    </row>
    <row r="360">
      <c r="A360" s="354"/>
      <c r="B360" s="354"/>
      <c r="C360" s="354"/>
      <c r="D360" s="354"/>
      <c r="E360" s="354"/>
      <c r="F360" s="354"/>
      <c r="G360" s="354"/>
      <c r="H360" s="354"/>
      <c r="I360" s="354"/>
      <c r="J360" s="354"/>
      <c r="K360" s="354"/>
      <c r="L360" s="354"/>
      <c r="M360" s="354"/>
      <c r="N360" s="354"/>
      <c r="O360" s="354"/>
      <c r="P360" s="354"/>
      <c r="Q360" s="354"/>
      <c r="R360" s="354"/>
      <c r="S360" s="354"/>
      <c r="T360" s="354"/>
      <c r="U360" s="354"/>
      <c r="V360" s="354"/>
      <c r="W360" s="354"/>
      <c r="X360" s="354"/>
      <c r="Y360" s="354"/>
      <c r="Z360" s="354"/>
      <c r="AA360" s="354"/>
    </row>
    <row r="361">
      <c r="A361" s="354"/>
      <c r="B361" s="354"/>
      <c r="C361" s="354"/>
      <c r="D361" s="354"/>
      <c r="E361" s="354"/>
      <c r="F361" s="354"/>
      <c r="G361" s="354"/>
      <c r="H361" s="354"/>
      <c r="I361" s="354"/>
      <c r="J361" s="354"/>
      <c r="K361" s="354"/>
      <c r="L361" s="354"/>
      <c r="M361" s="354"/>
      <c r="N361" s="354"/>
      <c r="O361" s="354"/>
      <c r="P361" s="354"/>
      <c r="Q361" s="354"/>
      <c r="R361" s="354"/>
      <c r="S361" s="354"/>
      <c r="T361" s="354"/>
      <c r="U361" s="354"/>
      <c r="V361" s="354"/>
      <c r="W361" s="354"/>
      <c r="X361" s="354"/>
      <c r="Y361" s="354"/>
      <c r="Z361" s="354"/>
      <c r="AA361" s="354"/>
    </row>
    <row r="362">
      <c r="A362" s="354"/>
      <c r="B362" s="354"/>
      <c r="C362" s="354"/>
      <c r="D362" s="354"/>
      <c r="E362" s="354"/>
      <c r="F362" s="354"/>
      <c r="G362" s="354"/>
      <c r="H362" s="354"/>
      <c r="I362" s="354"/>
      <c r="J362" s="354"/>
      <c r="K362" s="354"/>
      <c r="L362" s="354"/>
      <c r="M362" s="354"/>
      <c r="N362" s="354"/>
      <c r="O362" s="354"/>
      <c r="P362" s="354"/>
      <c r="Q362" s="354"/>
      <c r="R362" s="354"/>
      <c r="S362" s="354"/>
      <c r="T362" s="354"/>
      <c r="U362" s="354"/>
      <c r="V362" s="354"/>
      <c r="W362" s="354"/>
      <c r="X362" s="354"/>
      <c r="Y362" s="354"/>
      <c r="Z362" s="354"/>
      <c r="AA362" s="354"/>
    </row>
    <row r="363">
      <c r="A363" s="354"/>
      <c r="B363" s="354"/>
      <c r="C363" s="354"/>
      <c r="D363" s="354"/>
      <c r="E363" s="354"/>
      <c r="F363" s="354"/>
      <c r="G363" s="354"/>
      <c r="H363" s="354"/>
      <c r="I363" s="354"/>
      <c r="J363" s="354"/>
      <c r="K363" s="354"/>
      <c r="L363" s="354"/>
      <c r="M363" s="354"/>
      <c r="N363" s="354"/>
      <c r="O363" s="354"/>
      <c r="P363" s="354"/>
      <c r="Q363" s="354"/>
      <c r="R363" s="354"/>
      <c r="S363" s="354"/>
      <c r="T363" s="354"/>
      <c r="U363" s="354"/>
      <c r="V363" s="354"/>
      <c r="W363" s="354"/>
      <c r="X363" s="354"/>
      <c r="Y363" s="354"/>
      <c r="Z363" s="354"/>
      <c r="AA363" s="354"/>
    </row>
    <row r="364">
      <c r="A364" s="354"/>
      <c r="B364" s="354"/>
      <c r="C364" s="354"/>
      <c r="D364" s="354"/>
      <c r="E364" s="354"/>
      <c r="F364" s="354"/>
      <c r="G364" s="354"/>
      <c r="H364" s="354"/>
      <c r="I364" s="354"/>
      <c r="J364" s="354"/>
      <c r="K364" s="354"/>
      <c r="L364" s="354"/>
      <c r="M364" s="354"/>
      <c r="N364" s="354"/>
      <c r="O364" s="354"/>
      <c r="P364" s="354"/>
      <c r="Q364" s="354"/>
      <c r="R364" s="354"/>
      <c r="S364" s="354"/>
      <c r="T364" s="354"/>
      <c r="U364" s="354"/>
      <c r="V364" s="354"/>
      <c r="W364" s="354"/>
      <c r="X364" s="354"/>
      <c r="Y364" s="354"/>
      <c r="Z364" s="354"/>
      <c r="AA364" s="354"/>
    </row>
    <row r="365">
      <c r="A365" s="354"/>
      <c r="B365" s="354"/>
      <c r="C365" s="354"/>
      <c r="D365" s="354"/>
      <c r="E365" s="354"/>
      <c r="F365" s="354"/>
      <c r="G365" s="354"/>
      <c r="H365" s="354"/>
      <c r="I365" s="354"/>
      <c r="J365" s="354"/>
      <c r="K365" s="354"/>
      <c r="L365" s="354"/>
      <c r="M365" s="354"/>
      <c r="N365" s="354"/>
      <c r="O365" s="354"/>
      <c r="P365" s="354"/>
      <c r="Q365" s="354"/>
      <c r="R365" s="354"/>
      <c r="S365" s="354"/>
      <c r="T365" s="354"/>
      <c r="U365" s="354"/>
      <c r="V365" s="354"/>
      <c r="W365" s="354"/>
      <c r="X365" s="354"/>
      <c r="Y365" s="354"/>
      <c r="Z365" s="354"/>
      <c r="AA365" s="354"/>
    </row>
    <row r="366">
      <c r="A366" s="354"/>
      <c r="B366" s="354"/>
      <c r="C366" s="354"/>
      <c r="D366" s="354"/>
      <c r="E366" s="354"/>
      <c r="F366" s="354"/>
      <c r="G366" s="354"/>
      <c r="H366" s="354"/>
      <c r="I366" s="354"/>
      <c r="J366" s="354"/>
      <c r="K366" s="354"/>
      <c r="L366" s="354"/>
      <c r="M366" s="354"/>
      <c r="N366" s="354"/>
      <c r="O366" s="354"/>
      <c r="P366" s="354"/>
      <c r="Q366" s="354"/>
      <c r="R366" s="354"/>
      <c r="S366" s="354"/>
      <c r="T366" s="354"/>
      <c r="U366" s="354"/>
      <c r="V366" s="354"/>
      <c r="W366" s="354"/>
      <c r="X366" s="354"/>
      <c r="Y366" s="354"/>
      <c r="Z366" s="354"/>
      <c r="AA366" s="354"/>
    </row>
    <row r="367">
      <c r="A367" s="354"/>
      <c r="B367" s="354"/>
      <c r="C367" s="354"/>
      <c r="D367" s="354"/>
      <c r="E367" s="354"/>
      <c r="F367" s="354"/>
      <c r="G367" s="354"/>
      <c r="H367" s="354"/>
      <c r="I367" s="354"/>
      <c r="J367" s="354"/>
      <c r="K367" s="354"/>
      <c r="L367" s="354"/>
      <c r="M367" s="354"/>
      <c r="N367" s="354"/>
      <c r="O367" s="354"/>
      <c r="P367" s="354"/>
      <c r="Q367" s="354"/>
      <c r="R367" s="354"/>
      <c r="S367" s="354"/>
      <c r="T367" s="354"/>
      <c r="U367" s="354"/>
      <c r="V367" s="354"/>
      <c r="W367" s="354"/>
      <c r="X367" s="354"/>
      <c r="Y367" s="354"/>
      <c r="Z367" s="354"/>
      <c r="AA367" s="354"/>
    </row>
    <row r="368">
      <c r="A368" s="354"/>
      <c r="B368" s="354"/>
      <c r="C368" s="354"/>
      <c r="D368" s="354"/>
      <c r="E368" s="354"/>
      <c r="F368" s="354"/>
      <c r="G368" s="354"/>
      <c r="H368" s="354"/>
      <c r="I368" s="354"/>
      <c r="J368" s="354"/>
      <c r="K368" s="354"/>
      <c r="L368" s="354"/>
      <c r="M368" s="354"/>
      <c r="N368" s="354"/>
      <c r="O368" s="354"/>
      <c r="P368" s="354"/>
      <c r="Q368" s="354"/>
      <c r="R368" s="354"/>
      <c r="S368" s="354"/>
      <c r="T368" s="354"/>
      <c r="U368" s="354"/>
      <c r="V368" s="354"/>
      <c r="W368" s="354"/>
      <c r="X368" s="354"/>
      <c r="Y368" s="354"/>
      <c r="Z368" s="354"/>
      <c r="AA368" s="354"/>
    </row>
    <row r="369">
      <c r="A369" s="354"/>
      <c r="B369" s="354"/>
      <c r="C369" s="354"/>
      <c r="D369" s="354"/>
      <c r="E369" s="354"/>
      <c r="F369" s="354"/>
      <c r="G369" s="354"/>
      <c r="H369" s="354"/>
      <c r="I369" s="354"/>
      <c r="J369" s="354"/>
      <c r="K369" s="354"/>
      <c r="L369" s="354"/>
      <c r="M369" s="354"/>
      <c r="N369" s="354"/>
      <c r="O369" s="354"/>
      <c r="P369" s="354"/>
      <c r="Q369" s="354"/>
      <c r="R369" s="354"/>
      <c r="S369" s="354"/>
      <c r="T369" s="354"/>
      <c r="U369" s="354"/>
      <c r="V369" s="354"/>
      <c r="W369" s="354"/>
      <c r="X369" s="354"/>
      <c r="Y369" s="354"/>
      <c r="Z369" s="354"/>
      <c r="AA369" s="354"/>
    </row>
    <row r="370">
      <c r="A370" s="354"/>
      <c r="B370" s="354"/>
      <c r="C370" s="354"/>
      <c r="D370" s="354"/>
      <c r="E370" s="354"/>
      <c r="F370" s="354"/>
      <c r="G370" s="354"/>
      <c r="H370" s="354"/>
      <c r="I370" s="354"/>
      <c r="J370" s="354"/>
      <c r="K370" s="354"/>
      <c r="L370" s="354"/>
      <c r="M370" s="354"/>
      <c r="N370" s="354"/>
      <c r="O370" s="354"/>
      <c r="P370" s="354"/>
      <c r="Q370" s="354"/>
      <c r="R370" s="354"/>
      <c r="S370" s="354"/>
      <c r="T370" s="354"/>
      <c r="U370" s="354"/>
      <c r="V370" s="354"/>
      <c r="W370" s="354"/>
      <c r="X370" s="354"/>
      <c r="Y370" s="354"/>
      <c r="Z370" s="354"/>
      <c r="AA370" s="354"/>
    </row>
    <row r="371">
      <c r="A371" s="354"/>
      <c r="B371" s="354"/>
      <c r="C371" s="354"/>
      <c r="D371" s="354"/>
      <c r="E371" s="354"/>
      <c r="F371" s="354"/>
      <c r="G371" s="354"/>
      <c r="H371" s="354"/>
      <c r="I371" s="354"/>
      <c r="J371" s="354"/>
      <c r="K371" s="354"/>
      <c r="L371" s="354"/>
      <c r="M371" s="354"/>
      <c r="N371" s="354"/>
      <c r="O371" s="354"/>
      <c r="P371" s="354"/>
      <c r="Q371" s="354"/>
      <c r="R371" s="354"/>
      <c r="S371" s="354"/>
      <c r="T371" s="354"/>
      <c r="U371" s="354"/>
      <c r="V371" s="354"/>
      <c r="W371" s="354"/>
      <c r="X371" s="354"/>
      <c r="Y371" s="354"/>
      <c r="Z371" s="354"/>
      <c r="AA371" s="354"/>
    </row>
    <row r="372">
      <c r="A372" s="354"/>
      <c r="B372" s="354"/>
      <c r="C372" s="354"/>
      <c r="D372" s="354"/>
      <c r="E372" s="354"/>
      <c r="F372" s="354"/>
      <c r="G372" s="354"/>
      <c r="H372" s="354"/>
      <c r="I372" s="354"/>
      <c r="J372" s="354"/>
      <c r="K372" s="354"/>
      <c r="L372" s="354"/>
      <c r="M372" s="354"/>
      <c r="N372" s="354"/>
      <c r="O372" s="354"/>
      <c r="P372" s="354"/>
      <c r="Q372" s="354"/>
      <c r="R372" s="354"/>
      <c r="S372" s="354"/>
      <c r="T372" s="354"/>
      <c r="U372" s="354"/>
      <c r="V372" s="354"/>
      <c r="W372" s="354"/>
      <c r="X372" s="354"/>
      <c r="Y372" s="354"/>
      <c r="Z372" s="354"/>
      <c r="AA372" s="354"/>
    </row>
    <row r="373">
      <c r="A373" s="354"/>
      <c r="B373" s="354"/>
      <c r="C373" s="354"/>
      <c r="D373" s="354"/>
      <c r="E373" s="354"/>
      <c r="F373" s="354"/>
      <c r="G373" s="354"/>
      <c r="H373" s="354"/>
      <c r="I373" s="354"/>
      <c r="J373" s="354"/>
      <c r="K373" s="354"/>
      <c r="L373" s="354"/>
      <c r="M373" s="354"/>
      <c r="N373" s="354"/>
      <c r="O373" s="354"/>
      <c r="P373" s="354"/>
      <c r="Q373" s="354"/>
      <c r="R373" s="354"/>
      <c r="S373" s="354"/>
      <c r="T373" s="354"/>
      <c r="U373" s="354"/>
      <c r="V373" s="354"/>
      <c r="W373" s="354"/>
      <c r="X373" s="354"/>
      <c r="Y373" s="354"/>
      <c r="Z373" s="354"/>
      <c r="AA373" s="354"/>
    </row>
    <row r="374">
      <c r="A374" s="354"/>
      <c r="B374" s="354"/>
      <c r="C374" s="354"/>
      <c r="D374" s="354"/>
      <c r="E374" s="354"/>
      <c r="F374" s="354"/>
      <c r="G374" s="354"/>
      <c r="H374" s="354"/>
      <c r="I374" s="354"/>
      <c r="J374" s="354"/>
      <c r="K374" s="354"/>
      <c r="L374" s="354"/>
      <c r="M374" s="354"/>
      <c r="N374" s="354"/>
      <c r="O374" s="354"/>
      <c r="P374" s="354"/>
      <c r="Q374" s="354"/>
      <c r="R374" s="354"/>
      <c r="S374" s="354"/>
      <c r="T374" s="354"/>
      <c r="U374" s="354"/>
      <c r="V374" s="354"/>
      <c r="W374" s="354"/>
      <c r="X374" s="354"/>
      <c r="Y374" s="354"/>
      <c r="Z374" s="354"/>
      <c r="AA374" s="354"/>
    </row>
    <row r="375">
      <c r="A375" s="354"/>
      <c r="B375" s="354"/>
      <c r="C375" s="354"/>
      <c r="D375" s="354"/>
      <c r="E375" s="354"/>
      <c r="F375" s="354"/>
      <c r="G375" s="354"/>
      <c r="H375" s="354"/>
      <c r="I375" s="354"/>
      <c r="J375" s="354"/>
      <c r="K375" s="354"/>
      <c r="L375" s="354"/>
      <c r="M375" s="354"/>
      <c r="N375" s="354"/>
      <c r="O375" s="354"/>
      <c r="P375" s="354"/>
      <c r="Q375" s="354"/>
      <c r="R375" s="354"/>
      <c r="S375" s="354"/>
      <c r="T375" s="354"/>
      <c r="U375" s="354"/>
      <c r="V375" s="354"/>
      <c r="W375" s="354"/>
      <c r="X375" s="354"/>
      <c r="Y375" s="354"/>
      <c r="Z375" s="354"/>
      <c r="AA375" s="354"/>
    </row>
    <row r="376">
      <c r="A376" s="354"/>
      <c r="B376" s="354"/>
      <c r="C376" s="354"/>
      <c r="D376" s="354"/>
      <c r="E376" s="354"/>
      <c r="F376" s="354"/>
      <c r="G376" s="354"/>
      <c r="H376" s="354"/>
      <c r="I376" s="354"/>
      <c r="J376" s="354"/>
      <c r="K376" s="354"/>
      <c r="L376" s="354"/>
      <c r="M376" s="354"/>
      <c r="N376" s="354"/>
      <c r="O376" s="354"/>
      <c r="P376" s="354"/>
      <c r="Q376" s="354"/>
      <c r="R376" s="354"/>
      <c r="S376" s="354"/>
      <c r="T376" s="354"/>
      <c r="U376" s="354"/>
      <c r="V376" s="354"/>
      <c r="W376" s="354"/>
      <c r="X376" s="354"/>
      <c r="Y376" s="354"/>
      <c r="Z376" s="354"/>
      <c r="AA376" s="354"/>
    </row>
    <row r="377">
      <c r="A377" s="354"/>
      <c r="B377" s="354"/>
      <c r="C377" s="354"/>
      <c r="D377" s="354"/>
      <c r="E377" s="354"/>
      <c r="F377" s="354"/>
      <c r="G377" s="354"/>
      <c r="H377" s="354"/>
      <c r="I377" s="354"/>
      <c r="J377" s="354"/>
      <c r="K377" s="354"/>
      <c r="L377" s="354"/>
      <c r="M377" s="354"/>
      <c r="N377" s="354"/>
      <c r="O377" s="354"/>
      <c r="P377" s="354"/>
      <c r="Q377" s="354"/>
      <c r="R377" s="354"/>
      <c r="S377" s="354"/>
      <c r="T377" s="354"/>
      <c r="U377" s="354"/>
      <c r="V377" s="354"/>
      <c r="W377" s="354"/>
      <c r="X377" s="354"/>
      <c r="Y377" s="354"/>
      <c r="Z377" s="354"/>
      <c r="AA377" s="354"/>
    </row>
    <row r="378">
      <c r="A378" s="354"/>
      <c r="B378" s="354"/>
      <c r="C378" s="354"/>
      <c r="D378" s="354"/>
      <c r="E378" s="354"/>
      <c r="F378" s="354"/>
      <c r="G378" s="354"/>
      <c r="H378" s="354"/>
      <c r="I378" s="354"/>
      <c r="J378" s="354"/>
      <c r="K378" s="354"/>
      <c r="L378" s="354"/>
      <c r="M378" s="354"/>
      <c r="N378" s="354"/>
      <c r="O378" s="354"/>
      <c r="P378" s="354"/>
      <c r="Q378" s="354"/>
      <c r="R378" s="354"/>
      <c r="S378" s="354"/>
      <c r="T378" s="354"/>
      <c r="U378" s="354"/>
      <c r="V378" s="354"/>
      <c r="W378" s="354"/>
      <c r="X378" s="354"/>
      <c r="Y378" s="354"/>
      <c r="Z378" s="354"/>
      <c r="AA378" s="354"/>
    </row>
    <row r="379">
      <c r="A379" s="354"/>
      <c r="B379" s="354"/>
      <c r="C379" s="354"/>
      <c r="D379" s="354"/>
      <c r="E379" s="354"/>
      <c r="F379" s="354"/>
      <c r="G379" s="354"/>
      <c r="H379" s="354"/>
      <c r="I379" s="354"/>
      <c r="J379" s="354"/>
      <c r="K379" s="354"/>
      <c r="L379" s="354"/>
      <c r="M379" s="354"/>
      <c r="N379" s="354"/>
      <c r="O379" s="354"/>
      <c r="P379" s="354"/>
      <c r="Q379" s="354"/>
      <c r="R379" s="354"/>
      <c r="S379" s="354"/>
      <c r="T379" s="354"/>
      <c r="U379" s="354"/>
      <c r="V379" s="354"/>
      <c r="W379" s="354"/>
      <c r="X379" s="354"/>
      <c r="Y379" s="354"/>
      <c r="Z379" s="354"/>
      <c r="AA379" s="354"/>
    </row>
    <row r="380">
      <c r="A380" s="354"/>
      <c r="B380" s="354"/>
      <c r="C380" s="354"/>
      <c r="D380" s="354"/>
      <c r="E380" s="354"/>
      <c r="F380" s="354"/>
      <c r="G380" s="354"/>
      <c r="H380" s="354"/>
      <c r="I380" s="354"/>
      <c r="J380" s="354"/>
      <c r="K380" s="354"/>
      <c r="L380" s="354"/>
      <c r="M380" s="354"/>
      <c r="N380" s="354"/>
      <c r="O380" s="354"/>
      <c r="P380" s="354"/>
      <c r="Q380" s="354"/>
      <c r="R380" s="354"/>
      <c r="S380" s="354"/>
      <c r="T380" s="354"/>
      <c r="U380" s="354"/>
      <c r="V380" s="354"/>
      <c r="W380" s="354"/>
      <c r="X380" s="354"/>
      <c r="Y380" s="354"/>
      <c r="Z380" s="354"/>
      <c r="AA380" s="354"/>
    </row>
    <row r="381">
      <c r="A381" s="354"/>
      <c r="B381" s="354"/>
      <c r="C381" s="354"/>
      <c r="D381" s="354"/>
      <c r="E381" s="354"/>
      <c r="F381" s="354"/>
      <c r="G381" s="354"/>
      <c r="H381" s="354"/>
      <c r="I381" s="354"/>
      <c r="J381" s="354"/>
      <c r="K381" s="354"/>
      <c r="L381" s="354"/>
      <c r="M381" s="354"/>
      <c r="N381" s="354"/>
      <c r="O381" s="354"/>
      <c r="P381" s="354"/>
      <c r="Q381" s="354"/>
      <c r="R381" s="354"/>
      <c r="S381" s="354"/>
      <c r="T381" s="354"/>
      <c r="U381" s="354"/>
      <c r="V381" s="354"/>
      <c r="W381" s="354"/>
      <c r="X381" s="354"/>
      <c r="Y381" s="354"/>
      <c r="Z381" s="354"/>
      <c r="AA381" s="354"/>
    </row>
    <row r="382">
      <c r="A382" s="354"/>
      <c r="B382" s="354"/>
      <c r="C382" s="354"/>
      <c r="D382" s="354"/>
      <c r="E382" s="354"/>
      <c r="F382" s="354"/>
      <c r="G382" s="354"/>
      <c r="H382" s="354"/>
      <c r="I382" s="354"/>
      <c r="J382" s="354"/>
      <c r="K382" s="354"/>
      <c r="L382" s="354"/>
      <c r="M382" s="354"/>
      <c r="N382" s="354"/>
      <c r="O382" s="354"/>
      <c r="P382" s="354"/>
      <c r="Q382" s="354"/>
      <c r="R382" s="354"/>
      <c r="S382" s="354"/>
      <c r="T382" s="354"/>
      <c r="U382" s="354"/>
      <c r="V382" s="354"/>
      <c r="W382" s="354"/>
      <c r="X382" s="354"/>
      <c r="Y382" s="354"/>
      <c r="Z382" s="354"/>
      <c r="AA382" s="354"/>
    </row>
    <row r="383">
      <c r="A383" s="354"/>
      <c r="B383" s="354"/>
      <c r="C383" s="354"/>
      <c r="D383" s="354"/>
      <c r="E383" s="354"/>
      <c r="F383" s="354"/>
      <c r="G383" s="354"/>
      <c r="H383" s="354"/>
      <c r="I383" s="354"/>
      <c r="J383" s="354"/>
      <c r="K383" s="354"/>
      <c r="L383" s="354"/>
      <c r="M383" s="354"/>
      <c r="N383" s="354"/>
      <c r="O383" s="354"/>
      <c r="P383" s="354"/>
      <c r="Q383" s="354"/>
      <c r="R383" s="354"/>
      <c r="S383" s="354"/>
      <c r="T383" s="354"/>
      <c r="U383" s="354"/>
      <c r="V383" s="354"/>
      <c r="W383" s="354"/>
      <c r="X383" s="354"/>
      <c r="Y383" s="354"/>
      <c r="Z383" s="354"/>
      <c r="AA383" s="354"/>
    </row>
    <row r="384">
      <c r="A384" s="354"/>
      <c r="B384" s="354"/>
      <c r="C384" s="354"/>
      <c r="D384" s="354"/>
      <c r="E384" s="354"/>
      <c r="F384" s="354"/>
      <c r="G384" s="354"/>
      <c r="H384" s="354"/>
      <c r="I384" s="354"/>
      <c r="J384" s="354"/>
      <c r="K384" s="354"/>
      <c r="L384" s="354"/>
      <c r="M384" s="354"/>
      <c r="N384" s="354"/>
      <c r="O384" s="354"/>
      <c r="P384" s="354"/>
      <c r="Q384" s="354"/>
      <c r="R384" s="354"/>
      <c r="S384" s="354"/>
      <c r="T384" s="354"/>
      <c r="U384" s="354"/>
      <c r="V384" s="354"/>
      <c r="W384" s="354"/>
      <c r="X384" s="354"/>
      <c r="Y384" s="354"/>
      <c r="Z384" s="354"/>
      <c r="AA384" s="354"/>
    </row>
    <row r="385">
      <c r="A385" s="354"/>
      <c r="B385" s="354"/>
      <c r="C385" s="354"/>
      <c r="D385" s="354"/>
      <c r="E385" s="354"/>
      <c r="F385" s="354"/>
      <c r="G385" s="354"/>
      <c r="H385" s="354"/>
      <c r="I385" s="354"/>
      <c r="J385" s="354"/>
      <c r="K385" s="354"/>
      <c r="L385" s="354"/>
      <c r="M385" s="354"/>
      <c r="N385" s="354"/>
      <c r="O385" s="354"/>
      <c r="P385" s="354"/>
      <c r="Q385" s="354"/>
      <c r="R385" s="354"/>
      <c r="S385" s="354"/>
      <c r="T385" s="354"/>
      <c r="U385" s="354"/>
      <c r="V385" s="354"/>
      <c r="W385" s="354"/>
      <c r="X385" s="354"/>
      <c r="Y385" s="354"/>
      <c r="Z385" s="354"/>
      <c r="AA385" s="354"/>
    </row>
    <row r="386">
      <c r="A386" s="354"/>
      <c r="B386" s="354"/>
      <c r="C386" s="354"/>
      <c r="D386" s="354"/>
      <c r="E386" s="354"/>
      <c r="F386" s="354"/>
      <c r="G386" s="354"/>
      <c r="H386" s="354"/>
      <c r="I386" s="354"/>
      <c r="J386" s="354"/>
      <c r="K386" s="354"/>
      <c r="L386" s="354"/>
      <c r="M386" s="354"/>
      <c r="N386" s="354"/>
      <c r="O386" s="354"/>
      <c r="P386" s="354"/>
      <c r="Q386" s="354"/>
      <c r="R386" s="354"/>
      <c r="S386" s="354"/>
      <c r="T386" s="354"/>
      <c r="U386" s="354"/>
      <c r="V386" s="354"/>
      <c r="W386" s="354"/>
      <c r="X386" s="354"/>
      <c r="Y386" s="354"/>
      <c r="Z386" s="354"/>
      <c r="AA386" s="354"/>
    </row>
    <row r="387">
      <c r="A387" s="354"/>
      <c r="B387" s="354"/>
      <c r="C387" s="354"/>
      <c r="D387" s="354"/>
      <c r="E387" s="354"/>
      <c r="F387" s="354"/>
      <c r="G387" s="354"/>
      <c r="H387" s="354"/>
      <c r="I387" s="354"/>
      <c r="J387" s="354"/>
      <c r="K387" s="354"/>
      <c r="L387" s="354"/>
      <c r="M387" s="354"/>
      <c r="N387" s="354"/>
      <c r="O387" s="354"/>
      <c r="P387" s="354"/>
      <c r="Q387" s="354"/>
      <c r="R387" s="354"/>
      <c r="S387" s="354"/>
      <c r="T387" s="354"/>
      <c r="U387" s="354"/>
      <c r="V387" s="354"/>
      <c r="W387" s="354"/>
      <c r="X387" s="354"/>
      <c r="Y387" s="354"/>
      <c r="Z387" s="354"/>
      <c r="AA387" s="354"/>
    </row>
    <row r="388">
      <c r="A388" s="354"/>
      <c r="B388" s="354"/>
      <c r="C388" s="354"/>
      <c r="D388" s="354"/>
      <c r="E388" s="354"/>
      <c r="F388" s="354"/>
      <c r="G388" s="354"/>
      <c r="H388" s="354"/>
      <c r="I388" s="354"/>
      <c r="J388" s="354"/>
      <c r="K388" s="354"/>
      <c r="L388" s="354"/>
      <c r="M388" s="354"/>
      <c r="N388" s="354"/>
      <c r="O388" s="354"/>
      <c r="P388" s="354"/>
      <c r="Q388" s="354"/>
      <c r="R388" s="354"/>
      <c r="S388" s="354"/>
      <c r="T388" s="354"/>
      <c r="U388" s="354"/>
      <c r="V388" s="354"/>
      <c r="W388" s="354"/>
      <c r="X388" s="354"/>
      <c r="Y388" s="354"/>
      <c r="Z388" s="354"/>
      <c r="AA388" s="354"/>
    </row>
    <row r="389">
      <c r="A389" s="354"/>
      <c r="B389" s="354"/>
      <c r="C389" s="354"/>
      <c r="D389" s="354"/>
      <c r="E389" s="354"/>
      <c r="F389" s="354"/>
      <c r="G389" s="354"/>
      <c r="H389" s="354"/>
      <c r="I389" s="354"/>
      <c r="J389" s="354"/>
      <c r="K389" s="354"/>
      <c r="L389" s="354"/>
      <c r="M389" s="354"/>
      <c r="N389" s="354"/>
      <c r="O389" s="354"/>
      <c r="P389" s="354"/>
      <c r="Q389" s="354"/>
      <c r="R389" s="354"/>
      <c r="S389" s="354"/>
      <c r="T389" s="354"/>
      <c r="U389" s="354"/>
      <c r="V389" s="354"/>
      <c r="W389" s="354"/>
      <c r="X389" s="354"/>
      <c r="Y389" s="354"/>
      <c r="Z389" s="354"/>
      <c r="AA389" s="354"/>
    </row>
    <row r="390">
      <c r="A390" s="354"/>
      <c r="B390" s="354"/>
      <c r="C390" s="354"/>
      <c r="D390" s="354"/>
      <c r="E390" s="354"/>
      <c r="F390" s="354"/>
      <c r="G390" s="354"/>
      <c r="H390" s="354"/>
      <c r="I390" s="354"/>
      <c r="J390" s="354"/>
      <c r="K390" s="354"/>
      <c r="L390" s="354"/>
      <c r="M390" s="354"/>
      <c r="N390" s="354"/>
      <c r="O390" s="354"/>
      <c r="P390" s="354"/>
      <c r="Q390" s="354"/>
      <c r="R390" s="354"/>
      <c r="S390" s="354"/>
      <c r="T390" s="354"/>
      <c r="U390" s="354"/>
      <c r="V390" s="354"/>
      <c r="W390" s="354"/>
      <c r="X390" s="354"/>
      <c r="Y390" s="354"/>
      <c r="Z390" s="354"/>
      <c r="AA390" s="354"/>
    </row>
    <row r="391">
      <c r="A391" s="354"/>
      <c r="B391" s="354"/>
      <c r="C391" s="354"/>
      <c r="D391" s="354"/>
      <c r="E391" s="354"/>
      <c r="F391" s="354"/>
      <c r="G391" s="354"/>
      <c r="H391" s="354"/>
      <c r="I391" s="354"/>
      <c r="J391" s="354"/>
      <c r="K391" s="354"/>
      <c r="L391" s="354"/>
      <c r="M391" s="354"/>
      <c r="N391" s="354"/>
      <c r="O391" s="354"/>
      <c r="P391" s="354"/>
      <c r="Q391" s="354"/>
      <c r="R391" s="354"/>
      <c r="S391" s="354"/>
      <c r="T391" s="354"/>
      <c r="U391" s="354"/>
      <c r="V391" s="354"/>
      <c r="W391" s="354"/>
      <c r="X391" s="354"/>
      <c r="Y391" s="354"/>
      <c r="Z391" s="354"/>
      <c r="AA391" s="354"/>
    </row>
    <row r="392">
      <c r="A392" s="354"/>
      <c r="B392" s="354"/>
      <c r="C392" s="354"/>
      <c r="D392" s="354"/>
      <c r="E392" s="354"/>
      <c r="F392" s="354"/>
      <c r="G392" s="354"/>
      <c r="H392" s="354"/>
      <c r="I392" s="354"/>
      <c r="J392" s="354"/>
      <c r="K392" s="354"/>
      <c r="L392" s="354"/>
      <c r="M392" s="354"/>
      <c r="N392" s="354"/>
      <c r="O392" s="354"/>
      <c r="P392" s="354"/>
      <c r="Q392" s="354"/>
      <c r="R392" s="354"/>
      <c r="S392" s="354"/>
      <c r="T392" s="354"/>
      <c r="U392" s="354"/>
      <c r="V392" s="354"/>
      <c r="W392" s="354"/>
      <c r="X392" s="354"/>
      <c r="Y392" s="354"/>
      <c r="Z392" s="354"/>
      <c r="AA392" s="354"/>
    </row>
    <row r="393">
      <c r="A393" s="354"/>
      <c r="B393" s="354"/>
      <c r="C393" s="354"/>
      <c r="D393" s="354"/>
      <c r="E393" s="354"/>
      <c r="F393" s="354"/>
      <c r="G393" s="354"/>
      <c r="H393" s="354"/>
      <c r="I393" s="354"/>
      <c r="J393" s="354"/>
      <c r="K393" s="354"/>
      <c r="L393" s="354"/>
      <c r="M393" s="354"/>
      <c r="N393" s="354"/>
      <c r="O393" s="354"/>
      <c r="P393" s="354"/>
      <c r="Q393" s="354"/>
      <c r="R393" s="354"/>
      <c r="S393" s="354"/>
      <c r="T393" s="354"/>
      <c r="U393" s="354"/>
      <c r="V393" s="354"/>
      <c r="W393" s="354"/>
      <c r="X393" s="354"/>
      <c r="Y393" s="354"/>
      <c r="Z393" s="354"/>
      <c r="AA393" s="354"/>
    </row>
    <row r="394">
      <c r="A394" s="354"/>
      <c r="B394" s="354"/>
      <c r="C394" s="354"/>
      <c r="D394" s="354"/>
      <c r="E394" s="354"/>
      <c r="F394" s="354"/>
      <c r="G394" s="354"/>
      <c r="H394" s="354"/>
      <c r="I394" s="354"/>
      <c r="J394" s="354"/>
      <c r="K394" s="354"/>
      <c r="L394" s="354"/>
      <c r="M394" s="354"/>
      <c r="N394" s="354"/>
      <c r="O394" s="354"/>
      <c r="P394" s="354"/>
      <c r="Q394" s="354"/>
      <c r="R394" s="354"/>
      <c r="S394" s="354"/>
      <c r="T394" s="354"/>
      <c r="U394" s="354"/>
      <c r="V394" s="354"/>
      <c r="W394" s="354"/>
      <c r="X394" s="354"/>
      <c r="Y394" s="354"/>
      <c r="Z394" s="354"/>
      <c r="AA394" s="354"/>
    </row>
    <row r="395">
      <c r="A395" s="354"/>
      <c r="B395" s="354"/>
      <c r="C395" s="354"/>
      <c r="D395" s="354"/>
      <c r="E395" s="354"/>
      <c r="F395" s="354"/>
      <c r="G395" s="354"/>
      <c r="H395" s="354"/>
      <c r="I395" s="354"/>
      <c r="J395" s="354"/>
      <c r="K395" s="354"/>
      <c r="L395" s="354"/>
      <c r="M395" s="354"/>
      <c r="N395" s="354"/>
      <c r="O395" s="354"/>
      <c r="P395" s="354"/>
      <c r="Q395" s="354"/>
      <c r="R395" s="354"/>
      <c r="S395" s="354"/>
      <c r="T395" s="354"/>
      <c r="U395" s="354"/>
      <c r="V395" s="354"/>
      <c r="W395" s="354"/>
      <c r="X395" s="354"/>
      <c r="Y395" s="354"/>
      <c r="Z395" s="354"/>
      <c r="AA395" s="354"/>
    </row>
    <row r="396">
      <c r="A396" s="354"/>
      <c r="B396" s="354"/>
      <c r="C396" s="354"/>
      <c r="D396" s="354"/>
      <c r="E396" s="354"/>
      <c r="F396" s="354"/>
      <c r="G396" s="354"/>
      <c r="H396" s="354"/>
      <c r="I396" s="354"/>
      <c r="J396" s="354"/>
      <c r="K396" s="354"/>
      <c r="L396" s="354"/>
      <c r="M396" s="354"/>
      <c r="N396" s="354"/>
      <c r="O396" s="354"/>
      <c r="P396" s="354"/>
      <c r="Q396" s="354"/>
      <c r="R396" s="354"/>
      <c r="S396" s="354"/>
      <c r="T396" s="354"/>
      <c r="U396" s="354"/>
      <c r="V396" s="354"/>
      <c r="W396" s="354"/>
      <c r="X396" s="354"/>
      <c r="Y396" s="354"/>
      <c r="Z396" s="354"/>
      <c r="AA396" s="354"/>
    </row>
    <row r="397">
      <c r="A397" s="354"/>
      <c r="B397" s="354"/>
      <c r="C397" s="354"/>
      <c r="D397" s="354"/>
      <c r="E397" s="354"/>
      <c r="F397" s="354"/>
      <c r="G397" s="354"/>
      <c r="H397" s="354"/>
      <c r="I397" s="354"/>
      <c r="J397" s="354"/>
      <c r="K397" s="354"/>
      <c r="L397" s="354"/>
      <c r="M397" s="354"/>
      <c r="N397" s="354"/>
      <c r="O397" s="354"/>
      <c r="P397" s="354"/>
      <c r="Q397" s="354"/>
      <c r="R397" s="354"/>
      <c r="S397" s="354"/>
      <c r="T397" s="354"/>
      <c r="U397" s="354"/>
      <c r="V397" s="354"/>
      <c r="W397" s="354"/>
      <c r="X397" s="354"/>
      <c r="Y397" s="354"/>
      <c r="Z397" s="354"/>
      <c r="AA397" s="354"/>
    </row>
    <row r="398">
      <c r="A398" s="354"/>
      <c r="B398" s="354"/>
      <c r="C398" s="354"/>
      <c r="D398" s="354"/>
      <c r="E398" s="354"/>
      <c r="F398" s="354"/>
      <c r="G398" s="354"/>
      <c r="H398" s="354"/>
      <c r="I398" s="354"/>
      <c r="J398" s="354"/>
      <c r="K398" s="354"/>
      <c r="L398" s="354"/>
      <c r="M398" s="354"/>
      <c r="N398" s="354"/>
      <c r="O398" s="354"/>
      <c r="P398" s="354"/>
      <c r="Q398" s="354"/>
      <c r="R398" s="354"/>
      <c r="S398" s="354"/>
      <c r="T398" s="354"/>
      <c r="U398" s="354"/>
      <c r="V398" s="354"/>
      <c r="W398" s="354"/>
      <c r="X398" s="354"/>
      <c r="Y398" s="354"/>
      <c r="Z398" s="354"/>
      <c r="AA398" s="354"/>
    </row>
    <row r="399">
      <c r="A399" s="354"/>
      <c r="B399" s="354"/>
      <c r="C399" s="354"/>
      <c r="D399" s="354"/>
      <c r="E399" s="354"/>
      <c r="F399" s="354"/>
      <c r="G399" s="354"/>
      <c r="H399" s="354"/>
      <c r="I399" s="354"/>
      <c r="J399" s="354"/>
      <c r="K399" s="354"/>
      <c r="L399" s="354"/>
      <c r="M399" s="354"/>
      <c r="N399" s="354"/>
      <c r="O399" s="354"/>
      <c r="P399" s="354"/>
      <c r="Q399" s="354"/>
      <c r="R399" s="354"/>
      <c r="S399" s="354"/>
      <c r="T399" s="354"/>
      <c r="U399" s="354"/>
      <c r="V399" s="354"/>
      <c r="W399" s="354"/>
      <c r="X399" s="354"/>
      <c r="Y399" s="354"/>
      <c r="Z399" s="354"/>
      <c r="AA399" s="354"/>
    </row>
    <row r="400">
      <c r="A400" s="354"/>
      <c r="B400" s="354"/>
      <c r="C400" s="354"/>
      <c r="D400" s="354"/>
      <c r="E400" s="354"/>
      <c r="F400" s="354"/>
      <c r="G400" s="354"/>
      <c r="H400" s="354"/>
      <c r="I400" s="354"/>
      <c r="J400" s="354"/>
      <c r="K400" s="354"/>
      <c r="L400" s="354"/>
      <c r="M400" s="354"/>
      <c r="N400" s="354"/>
      <c r="O400" s="354"/>
      <c r="P400" s="354"/>
      <c r="Q400" s="354"/>
      <c r="R400" s="354"/>
      <c r="S400" s="354"/>
      <c r="T400" s="354"/>
      <c r="U400" s="354"/>
      <c r="V400" s="354"/>
      <c r="W400" s="354"/>
      <c r="X400" s="354"/>
      <c r="Y400" s="354"/>
      <c r="Z400" s="354"/>
      <c r="AA400" s="354"/>
    </row>
    <row r="401">
      <c r="A401" s="354"/>
      <c r="B401" s="354"/>
      <c r="C401" s="354"/>
      <c r="D401" s="354"/>
      <c r="E401" s="354"/>
      <c r="F401" s="354"/>
      <c r="G401" s="354"/>
      <c r="H401" s="354"/>
      <c r="I401" s="354"/>
      <c r="J401" s="354"/>
      <c r="K401" s="354"/>
      <c r="L401" s="354"/>
      <c r="M401" s="354"/>
      <c r="N401" s="354"/>
      <c r="O401" s="354"/>
      <c r="P401" s="354"/>
      <c r="Q401" s="354"/>
      <c r="R401" s="354"/>
      <c r="S401" s="354"/>
      <c r="T401" s="354"/>
      <c r="U401" s="354"/>
      <c r="V401" s="354"/>
      <c r="W401" s="354"/>
      <c r="X401" s="354"/>
      <c r="Y401" s="354"/>
      <c r="Z401" s="354"/>
      <c r="AA401" s="354"/>
    </row>
    <row r="402">
      <c r="A402" s="354"/>
      <c r="B402" s="354"/>
      <c r="C402" s="354"/>
      <c r="D402" s="354"/>
      <c r="E402" s="354"/>
      <c r="F402" s="354"/>
      <c r="G402" s="354"/>
      <c r="H402" s="354"/>
      <c r="I402" s="354"/>
      <c r="J402" s="354"/>
      <c r="K402" s="354"/>
      <c r="L402" s="354"/>
      <c r="M402" s="354"/>
      <c r="N402" s="354"/>
      <c r="O402" s="354"/>
      <c r="P402" s="354"/>
      <c r="Q402" s="354"/>
      <c r="R402" s="354"/>
      <c r="S402" s="354"/>
      <c r="T402" s="354"/>
      <c r="U402" s="354"/>
      <c r="V402" s="354"/>
      <c r="W402" s="354"/>
      <c r="X402" s="354"/>
      <c r="Y402" s="354"/>
      <c r="Z402" s="354"/>
      <c r="AA402" s="354"/>
    </row>
    <row r="403">
      <c r="A403" s="354"/>
      <c r="B403" s="354"/>
      <c r="C403" s="354"/>
      <c r="D403" s="354"/>
      <c r="E403" s="354"/>
      <c r="F403" s="354"/>
      <c r="G403" s="354"/>
      <c r="H403" s="354"/>
      <c r="I403" s="354"/>
      <c r="J403" s="354"/>
      <c r="K403" s="354"/>
      <c r="L403" s="354"/>
      <c r="M403" s="354"/>
      <c r="N403" s="354"/>
      <c r="O403" s="354"/>
      <c r="P403" s="354"/>
      <c r="Q403" s="354"/>
      <c r="R403" s="354"/>
      <c r="S403" s="354"/>
      <c r="T403" s="354"/>
      <c r="U403" s="354"/>
      <c r="V403" s="354"/>
      <c r="W403" s="354"/>
      <c r="X403" s="354"/>
      <c r="Y403" s="354"/>
      <c r="Z403" s="354"/>
      <c r="AA403" s="354"/>
    </row>
    <row r="404">
      <c r="A404" s="354"/>
      <c r="B404" s="354"/>
      <c r="C404" s="354"/>
      <c r="D404" s="354"/>
      <c r="E404" s="354"/>
      <c r="F404" s="354"/>
      <c r="G404" s="354"/>
      <c r="H404" s="354"/>
      <c r="I404" s="354"/>
      <c r="J404" s="354"/>
      <c r="K404" s="354"/>
      <c r="L404" s="354"/>
      <c r="M404" s="354"/>
      <c r="N404" s="354"/>
      <c r="O404" s="354"/>
      <c r="P404" s="354"/>
      <c r="Q404" s="354"/>
      <c r="R404" s="354"/>
      <c r="S404" s="354"/>
      <c r="T404" s="354"/>
      <c r="U404" s="354"/>
      <c r="V404" s="354"/>
      <c r="W404" s="354"/>
      <c r="X404" s="354"/>
      <c r="Y404" s="354"/>
      <c r="Z404" s="354"/>
      <c r="AA404" s="354"/>
    </row>
    <row r="405">
      <c r="A405" s="354"/>
      <c r="B405" s="354"/>
      <c r="C405" s="354"/>
      <c r="D405" s="354"/>
      <c r="E405" s="354"/>
      <c r="F405" s="354"/>
      <c r="G405" s="354"/>
      <c r="H405" s="354"/>
      <c r="I405" s="354"/>
      <c r="J405" s="354"/>
      <c r="K405" s="354"/>
      <c r="L405" s="354"/>
      <c r="M405" s="354"/>
      <c r="N405" s="354"/>
      <c r="O405" s="354"/>
      <c r="P405" s="354"/>
      <c r="Q405" s="354"/>
      <c r="R405" s="354"/>
      <c r="S405" s="354"/>
      <c r="T405" s="354"/>
      <c r="U405" s="354"/>
      <c r="V405" s="354"/>
      <c r="W405" s="354"/>
      <c r="X405" s="354"/>
      <c r="Y405" s="354"/>
      <c r="Z405" s="354"/>
      <c r="AA405" s="354"/>
    </row>
    <row r="406">
      <c r="A406" s="354"/>
      <c r="B406" s="354"/>
      <c r="C406" s="354"/>
      <c r="D406" s="354"/>
      <c r="E406" s="354"/>
      <c r="F406" s="354"/>
      <c r="G406" s="354"/>
      <c r="H406" s="354"/>
      <c r="I406" s="354"/>
      <c r="J406" s="354"/>
      <c r="K406" s="354"/>
      <c r="L406" s="354"/>
      <c r="M406" s="354"/>
      <c r="N406" s="354"/>
      <c r="O406" s="354"/>
      <c r="P406" s="354"/>
      <c r="Q406" s="354"/>
      <c r="R406" s="354"/>
      <c r="S406" s="354"/>
      <c r="T406" s="354"/>
      <c r="U406" s="354"/>
      <c r="V406" s="354"/>
      <c r="W406" s="354"/>
      <c r="X406" s="354"/>
      <c r="Y406" s="354"/>
      <c r="Z406" s="354"/>
      <c r="AA406" s="354"/>
    </row>
    <row r="407">
      <c r="A407" s="354"/>
      <c r="B407" s="354"/>
      <c r="C407" s="354"/>
      <c r="D407" s="354"/>
      <c r="E407" s="354"/>
      <c r="F407" s="354"/>
      <c r="G407" s="354"/>
      <c r="H407" s="354"/>
      <c r="I407" s="354"/>
      <c r="J407" s="354"/>
      <c r="K407" s="354"/>
      <c r="L407" s="354"/>
      <c r="M407" s="354"/>
      <c r="N407" s="354"/>
      <c r="O407" s="354"/>
      <c r="P407" s="354"/>
      <c r="Q407" s="354"/>
      <c r="R407" s="354"/>
      <c r="S407" s="354"/>
      <c r="T407" s="354"/>
      <c r="U407" s="354"/>
      <c r="V407" s="354"/>
      <c r="W407" s="354"/>
      <c r="X407" s="354"/>
      <c r="Y407" s="354"/>
      <c r="Z407" s="354"/>
      <c r="AA407" s="354"/>
    </row>
    <row r="408">
      <c r="A408" s="354"/>
      <c r="B408" s="354"/>
      <c r="C408" s="354"/>
      <c r="D408" s="354"/>
      <c r="E408" s="354"/>
      <c r="F408" s="354"/>
      <c r="G408" s="354"/>
      <c r="H408" s="354"/>
      <c r="I408" s="354"/>
      <c r="J408" s="354"/>
      <c r="K408" s="354"/>
      <c r="L408" s="354"/>
      <c r="M408" s="354"/>
      <c r="N408" s="354"/>
      <c r="O408" s="354"/>
      <c r="P408" s="354"/>
      <c r="Q408" s="354"/>
      <c r="R408" s="354"/>
      <c r="S408" s="354"/>
      <c r="T408" s="354"/>
      <c r="U408" s="354"/>
      <c r="V408" s="354"/>
      <c r="W408" s="354"/>
      <c r="X408" s="354"/>
      <c r="Y408" s="354"/>
      <c r="Z408" s="354"/>
      <c r="AA408" s="354"/>
    </row>
    <row r="409">
      <c r="A409" s="354"/>
      <c r="B409" s="354"/>
      <c r="C409" s="354"/>
      <c r="D409" s="354"/>
      <c r="E409" s="354"/>
      <c r="F409" s="354"/>
      <c r="G409" s="354"/>
      <c r="H409" s="354"/>
      <c r="I409" s="354"/>
      <c r="J409" s="354"/>
      <c r="K409" s="354"/>
      <c r="L409" s="354"/>
      <c r="M409" s="354"/>
      <c r="N409" s="354"/>
      <c r="O409" s="354"/>
      <c r="P409" s="354"/>
      <c r="Q409" s="354"/>
      <c r="R409" s="354"/>
      <c r="S409" s="354"/>
      <c r="T409" s="354"/>
      <c r="U409" s="354"/>
      <c r="V409" s="354"/>
      <c r="W409" s="354"/>
      <c r="X409" s="354"/>
      <c r="Y409" s="354"/>
      <c r="Z409" s="354"/>
      <c r="AA409" s="354"/>
    </row>
    <row r="410">
      <c r="A410" s="354"/>
      <c r="B410" s="354"/>
      <c r="C410" s="354"/>
      <c r="D410" s="354"/>
      <c r="E410" s="354"/>
      <c r="F410" s="354"/>
      <c r="G410" s="354"/>
      <c r="H410" s="354"/>
      <c r="I410" s="354"/>
      <c r="J410" s="354"/>
      <c r="K410" s="354"/>
      <c r="L410" s="354"/>
      <c r="M410" s="354"/>
      <c r="N410" s="354"/>
      <c r="O410" s="354"/>
      <c r="P410" s="354"/>
      <c r="Q410" s="354"/>
      <c r="R410" s="354"/>
      <c r="S410" s="354"/>
      <c r="T410" s="354"/>
      <c r="U410" s="354"/>
      <c r="V410" s="354"/>
      <c r="W410" s="354"/>
      <c r="X410" s="354"/>
      <c r="Y410" s="354"/>
      <c r="Z410" s="354"/>
      <c r="AA410" s="354"/>
    </row>
    <row r="411">
      <c r="A411" s="354"/>
      <c r="B411" s="354"/>
      <c r="C411" s="354"/>
      <c r="D411" s="354"/>
      <c r="E411" s="354"/>
      <c r="F411" s="354"/>
      <c r="G411" s="354"/>
      <c r="H411" s="354"/>
      <c r="I411" s="354"/>
      <c r="J411" s="354"/>
      <c r="K411" s="354"/>
      <c r="L411" s="354"/>
      <c r="M411" s="354"/>
      <c r="N411" s="354"/>
      <c r="O411" s="354"/>
      <c r="P411" s="354"/>
      <c r="Q411" s="354"/>
      <c r="R411" s="354"/>
      <c r="S411" s="354"/>
      <c r="T411" s="354"/>
      <c r="U411" s="354"/>
      <c r="V411" s="354"/>
      <c r="W411" s="354"/>
      <c r="X411" s="354"/>
      <c r="Y411" s="354"/>
      <c r="Z411" s="354"/>
      <c r="AA411" s="354"/>
    </row>
    <row r="412">
      <c r="A412" s="354"/>
      <c r="B412" s="354"/>
      <c r="C412" s="354"/>
      <c r="D412" s="354"/>
      <c r="E412" s="354"/>
      <c r="F412" s="354"/>
      <c r="G412" s="354"/>
      <c r="H412" s="354"/>
      <c r="I412" s="354"/>
      <c r="J412" s="354"/>
      <c r="K412" s="354"/>
      <c r="L412" s="354"/>
      <c r="M412" s="354"/>
      <c r="N412" s="354"/>
      <c r="O412" s="354"/>
      <c r="P412" s="354"/>
      <c r="Q412" s="354"/>
      <c r="R412" s="354"/>
      <c r="S412" s="354"/>
      <c r="T412" s="354"/>
      <c r="U412" s="354"/>
      <c r="V412" s="354"/>
      <c r="W412" s="354"/>
      <c r="X412" s="354"/>
      <c r="Y412" s="354"/>
      <c r="Z412" s="354"/>
      <c r="AA412" s="354"/>
    </row>
    <row r="413">
      <c r="A413" s="354"/>
      <c r="B413" s="354"/>
      <c r="C413" s="354"/>
      <c r="D413" s="354"/>
      <c r="E413" s="354"/>
      <c r="F413" s="354"/>
      <c r="G413" s="354"/>
      <c r="H413" s="354"/>
      <c r="I413" s="354"/>
      <c r="J413" s="354"/>
      <c r="K413" s="354"/>
      <c r="L413" s="354"/>
      <c r="M413" s="354"/>
      <c r="N413" s="354"/>
      <c r="O413" s="354"/>
      <c r="P413" s="354"/>
      <c r="Q413" s="354"/>
      <c r="R413" s="354"/>
      <c r="S413" s="354"/>
      <c r="T413" s="354"/>
      <c r="U413" s="354"/>
      <c r="V413" s="354"/>
      <c r="W413" s="354"/>
      <c r="X413" s="354"/>
      <c r="Y413" s="354"/>
      <c r="Z413" s="354"/>
      <c r="AA413" s="354"/>
    </row>
    <row r="414">
      <c r="A414" s="354"/>
      <c r="B414" s="354"/>
      <c r="C414" s="354"/>
      <c r="D414" s="354"/>
      <c r="E414" s="354"/>
      <c r="F414" s="354"/>
      <c r="G414" s="354"/>
      <c r="H414" s="354"/>
      <c r="I414" s="354"/>
      <c r="J414" s="354"/>
      <c r="K414" s="354"/>
      <c r="L414" s="354"/>
      <c r="M414" s="354"/>
      <c r="N414" s="354"/>
      <c r="O414" s="354"/>
      <c r="P414" s="354"/>
      <c r="Q414" s="354"/>
      <c r="R414" s="354"/>
      <c r="S414" s="354"/>
      <c r="T414" s="354"/>
      <c r="U414" s="354"/>
      <c r="V414" s="354"/>
      <c r="W414" s="354"/>
      <c r="X414" s="354"/>
      <c r="Y414" s="354"/>
      <c r="Z414" s="354"/>
      <c r="AA414" s="354"/>
    </row>
    <row r="415">
      <c r="A415" s="354"/>
      <c r="B415" s="354"/>
      <c r="C415" s="354"/>
      <c r="D415" s="354"/>
      <c r="E415" s="354"/>
      <c r="F415" s="354"/>
      <c r="G415" s="354"/>
      <c r="H415" s="354"/>
      <c r="I415" s="354"/>
      <c r="J415" s="354"/>
      <c r="K415" s="354"/>
      <c r="L415" s="354"/>
      <c r="M415" s="354"/>
      <c r="N415" s="354"/>
      <c r="O415" s="354"/>
      <c r="P415" s="354"/>
      <c r="Q415" s="354"/>
      <c r="R415" s="354"/>
      <c r="S415" s="354"/>
      <c r="T415" s="354"/>
      <c r="U415" s="354"/>
      <c r="V415" s="354"/>
      <c r="W415" s="354"/>
      <c r="X415" s="354"/>
      <c r="Y415" s="354"/>
      <c r="Z415" s="354"/>
      <c r="AA415" s="354"/>
    </row>
    <row r="416">
      <c r="A416" s="354"/>
      <c r="B416" s="354"/>
      <c r="C416" s="354"/>
      <c r="D416" s="354"/>
      <c r="E416" s="354"/>
      <c r="F416" s="354"/>
      <c r="G416" s="354"/>
      <c r="H416" s="354"/>
      <c r="I416" s="354"/>
      <c r="J416" s="354"/>
      <c r="K416" s="354"/>
      <c r="L416" s="354"/>
      <c r="M416" s="354"/>
      <c r="N416" s="354"/>
      <c r="O416" s="354"/>
      <c r="P416" s="354"/>
      <c r="Q416" s="354"/>
      <c r="R416" s="354"/>
      <c r="S416" s="354"/>
      <c r="T416" s="354"/>
      <c r="U416" s="354"/>
      <c r="V416" s="354"/>
      <c r="W416" s="354"/>
      <c r="X416" s="354"/>
      <c r="Y416" s="354"/>
      <c r="Z416" s="354"/>
      <c r="AA416" s="354"/>
    </row>
    <row r="417">
      <c r="A417" s="354"/>
      <c r="B417" s="354"/>
      <c r="C417" s="354"/>
      <c r="D417" s="354"/>
      <c r="E417" s="354"/>
      <c r="F417" s="354"/>
      <c r="G417" s="354"/>
      <c r="H417" s="354"/>
      <c r="I417" s="354"/>
      <c r="J417" s="354"/>
      <c r="K417" s="354"/>
      <c r="L417" s="354"/>
      <c r="M417" s="354"/>
      <c r="N417" s="354"/>
      <c r="O417" s="354"/>
      <c r="P417" s="354"/>
      <c r="Q417" s="354"/>
      <c r="R417" s="354"/>
      <c r="S417" s="354"/>
      <c r="T417" s="354"/>
      <c r="U417" s="354"/>
      <c r="V417" s="354"/>
      <c r="W417" s="354"/>
      <c r="X417" s="354"/>
      <c r="Y417" s="354"/>
      <c r="Z417" s="354"/>
      <c r="AA417" s="354"/>
    </row>
    <row r="418">
      <c r="A418" s="354"/>
      <c r="B418" s="354"/>
      <c r="C418" s="354"/>
      <c r="D418" s="354"/>
      <c r="E418" s="354"/>
      <c r="F418" s="354"/>
      <c r="G418" s="354"/>
      <c r="H418" s="354"/>
      <c r="I418" s="354"/>
      <c r="J418" s="354"/>
      <c r="K418" s="354"/>
      <c r="L418" s="354"/>
      <c r="M418" s="354"/>
      <c r="N418" s="354"/>
      <c r="O418" s="354"/>
      <c r="P418" s="354"/>
      <c r="Q418" s="354"/>
      <c r="R418" s="354"/>
      <c r="S418" s="354"/>
      <c r="T418" s="354"/>
      <c r="U418" s="354"/>
      <c r="V418" s="354"/>
      <c r="W418" s="354"/>
      <c r="X418" s="354"/>
      <c r="Y418" s="354"/>
      <c r="Z418" s="354"/>
      <c r="AA418" s="354"/>
    </row>
    <row r="419">
      <c r="A419" s="354"/>
      <c r="B419" s="354"/>
      <c r="C419" s="354"/>
      <c r="D419" s="354"/>
      <c r="E419" s="354"/>
      <c r="F419" s="354"/>
      <c r="G419" s="354"/>
      <c r="H419" s="354"/>
      <c r="I419" s="354"/>
      <c r="J419" s="354"/>
      <c r="K419" s="354"/>
      <c r="L419" s="354"/>
      <c r="M419" s="354"/>
      <c r="N419" s="354"/>
      <c r="O419" s="354"/>
      <c r="P419" s="354"/>
      <c r="Q419" s="354"/>
      <c r="R419" s="354"/>
      <c r="S419" s="354"/>
      <c r="T419" s="354"/>
      <c r="U419" s="354"/>
      <c r="V419" s="354"/>
      <c r="W419" s="354"/>
      <c r="X419" s="354"/>
      <c r="Y419" s="354"/>
      <c r="Z419" s="354"/>
      <c r="AA419" s="354"/>
    </row>
    <row r="420">
      <c r="A420" s="354"/>
      <c r="B420" s="354"/>
      <c r="C420" s="354"/>
      <c r="D420" s="354"/>
      <c r="E420" s="354"/>
      <c r="F420" s="354"/>
      <c r="G420" s="354"/>
      <c r="H420" s="354"/>
      <c r="I420" s="354"/>
      <c r="J420" s="354"/>
      <c r="K420" s="354"/>
      <c r="L420" s="354"/>
      <c r="M420" s="354"/>
      <c r="N420" s="354"/>
      <c r="O420" s="354"/>
      <c r="P420" s="354"/>
      <c r="Q420" s="354"/>
      <c r="R420" s="354"/>
      <c r="S420" s="354"/>
      <c r="T420" s="354"/>
      <c r="U420" s="354"/>
      <c r="V420" s="354"/>
      <c r="W420" s="354"/>
      <c r="X420" s="354"/>
      <c r="Y420" s="354"/>
      <c r="Z420" s="354"/>
      <c r="AA420" s="354"/>
    </row>
    <row r="421">
      <c r="A421" s="354"/>
      <c r="B421" s="354"/>
      <c r="C421" s="354"/>
      <c r="D421" s="354"/>
      <c r="E421" s="354"/>
      <c r="F421" s="354"/>
      <c r="G421" s="354"/>
      <c r="H421" s="354"/>
      <c r="I421" s="354"/>
      <c r="J421" s="354"/>
      <c r="K421" s="354"/>
      <c r="L421" s="354"/>
      <c r="M421" s="354"/>
      <c r="N421" s="354"/>
      <c r="O421" s="354"/>
      <c r="P421" s="354"/>
      <c r="Q421" s="354"/>
      <c r="R421" s="354"/>
      <c r="S421" s="354"/>
      <c r="T421" s="354"/>
      <c r="U421" s="354"/>
      <c r="V421" s="354"/>
      <c r="W421" s="354"/>
      <c r="X421" s="354"/>
      <c r="Y421" s="354"/>
      <c r="Z421" s="354"/>
      <c r="AA421" s="354"/>
    </row>
    <row r="422">
      <c r="A422" s="354"/>
      <c r="B422" s="354"/>
      <c r="C422" s="354"/>
      <c r="D422" s="354"/>
      <c r="E422" s="354"/>
      <c r="F422" s="354"/>
      <c r="G422" s="354"/>
      <c r="H422" s="354"/>
      <c r="I422" s="354"/>
      <c r="J422" s="354"/>
      <c r="K422" s="354"/>
      <c r="L422" s="354"/>
      <c r="M422" s="354"/>
      <c r="N422" s="354"/>
      <c r="O422" s="354"/>
      <c r="P422" s="354"/>
      <c r="Q422" s="354"/>
      <c r="R422" s="354"/>
      <c r="S422" s="354"/>
      <c r="T422" s="354"/>
      <c r="U422" s="354"/>
      <c r="V422" s="354"/>
      <c r="W422" s="354"/>
      <c r="X422" s="354"/>
      <c r="Y422" s="354"/>
      <c r="Z422" s="354"/>
      <c r="AA422" s="354"/>
    </row>
    <row r="423">
      <c r="A423" s="354"/>
      <c r="B423" s="354"/>
      <c r="C423" s="354"/>
      <c r="D423" s="354"/>
      <c r="E423" s="354"/>
      <c r="F423" s="354"/>
      <c r="G423" s="354"/>
      <c r="H423" s="354"/>
      <c r="I423" s="354"/>
      <c r="J423" s="354"/>
      <c r="K423" s="354"/>
      <c r="L423" s="354"/>
      <c r="M423" s="354"/>
      <c r="N423" s="354"/>
      <c r="O423" s="354"/>
      <c r="P423" s="354"/>
      <c r="Q423" s="354"/>
      <c r="R423" s="354"/>
      <c r="S423" s="354"/>
      <c r="T423" s="354"/>
      <c r="U423" s="354"/>
      <c r="V423" s="354"/>
      <c r="W423" s="354"/>
      <c r="X423" s="354"/>
      <c r="Y423" s="354"/>
      <c r="Z423" s="354"/>
      <c r="AA423" s="354"/>
    </row>
    <row r="424">
      <c r="A424" s="354"/>
      <c r="B424" s="354"/>
      <c r="C424" s="354"/>
      <c r="D424" s="354"/>
      <c r="E424" s="354"/>
      <c r="F424" s="354"/>
      <c r="G424" s="354"/>
      <c r="H424" s="354"/>
      <c r="I424" s="354"/>
      <c r="J424" s="354"/>
      <c r="K424" s="354"/>
      <c r="L424" s="354"/>
      <c r="M424" s="354"/>
      <c r="N424" s="354"/>
      <c r="O424" s="354"/>
      <c r="P424" s="354"/>
      <c r="Q424" s="354"/>
      <c r="R424" s="354"/>
      <c r="S424" s="354"/>
      <c r="T424" s="354"/>
      <c r="U424" s="354"/>
      <c r="V424" s="354"/>
      <c r="W424" s="354"/>
      <c r="X424" s="354"/>
      <c r="Y424" s="354"/>
      <c r="Z424" s="354"/>
      <c r="AA424" s="354"/>
    </row>
    <row r="425">
      <c r="A425" s="354"/>
      <c r="B425" s="354"/>
      <c r="C425" s="354"/>
      <c r="D425" s="354"/>
      <c r="E425" s="354"/>
      <c r="F425" s="354"/>
      <c r="G425" s="354"/>
      <c r="H425" s="354"/>
      <c r="I425" s="354"/>
      <c r="J425" s="354"/>
      <c r="K425" s="354"/>
      <c r="L425" s="354"/>
      <c r="M425" s="354"/>
      <c r="N425" s="354"/>
      <c r="O425" s="354"/>
      <c r="P425" s="354"/>
      <c r="Q425" s="354"/>
      <c r="R425" s="354"/>
      <c r="S425" s="354"/>
      <c r="T425" s="354"/>
      <c r="U425" s="354"/>
      <c r="V425" s="354"/>
      <c r="W425" s="354"/>
      <c r="X425" s="354"/>
      <c r="Y425" s="354"/>
      <c r="Z425" s="354"/>
      <c r="AA425" s="354"/>
    </row>
    <row r="426">
      <c r="A426" s="354"/>
      <c r="B426" s="354"/>
      <c r="C426" s="354"/>
      <c r="D426" s="354"/>
      <c r="E426" s="354"/>
      <c r="F426" s="354"/>
      <c r="G426" s="354"/>
      <c r="H426" s="354"/>
      <c r="I426" s="354"/>
      <c r="J426" s="354"/>
      <c r="K426" s="354"/>
      <c r="L426" s="354"/>
      <c r="M426" s="354"/>
      <c r="N426" s="354"/>
      <c r="O426" s="354"/>
      <c r="P426" s="354"/>
      <c r="Q426" s="354"/>
      <c r="R426" s="354"/>
      <c r="S426" s="354"/>
      <c r="T426" s="354"/>
      <c r="U426" s="354"/>
      <c r="V426" s="354"/>
      <c r="W426" s="354"/>
      <c r="X426" s="354"/>
      <c r="Y426" s="354"/>
      <c r="Z426" s="354"/>
      <c r="AA426" s="354"/>
    </row>
    <row r="427">
      <c r="A427" s="354"/>
      <c r="B427" s="354"/>
      <c r="C427" s="354"/>
      <c r="D427" s="354"/>
      <c r="E427" s="354"/>
      <c r="F427" s="354"/>
      <c r="G427" s="354"/>
      <c r="H427" s="354"/>
      <c r="I427" s="354"/>
      <c r="J427" s="354"/>
      <c r="K427" s="354"/>
      <c r="L427" s="354"/>
      <c r="M427" s="354"/>
      <c r="N427" s="354"/>
      <c r="O427" s="354"/>
      <c r="P427" s="354"/>
      <c r="Q427" s="354"/>
      <c r="R427" s="354"/>
      <c r="S427" s="354"/>
      <c r="T427" s="354"/>
      <c r="U427" s="354"/>
      <c r="V427" s="354"/>
      <c r="W427" s="354"/>
      <c r="X427" s="354"/>
      <c r="Y427" s="354"/>
      <c r="Z427" s="354"/>
      <c r="AA427" s="354"/>
    </row>
    <row r="428">
      <c r="A428" s="354"/>
      <c r="B428" s="354"/>
      <c r="C428" s="354"/>
      <c r="D428" s="354"/>
      <c r="E428" s="354"/>
      <c r="F428" s="354"/>
      <c r="G428" s="354"/>
      <c r="H428" s="354"/>
      <c r="I428" s="354"/>
      <c r="J428" s="354"/>
      <c r="K428" s="354"/>
      <c r="L428" s="354"/>
      <c r="M428" s="354"/>
      <c r="N428" s="354"/>
      <c r="O428" s="354"/>
      <c r="P428" s="354"/>
      <c r="Q428" s="354"/>
      <c r="R428" s="354"/>
      <c r="S428" s="354"/>
      <c r="T428" s="354"/>
      <c r="U428" s="354"/>
      <c r="V428" s="354"/>
      <c r="W428" s="354"/>
      <c r="X428" s="354"/>
      <c r="Y428" s="354"/>
      <c r="Z428" s="354"/>
      <c r="AA428" s="354"/>
    </row>
    <row r="429">
      <c r="A429" s="354"/>
      <c r="B429" s="354"/>
      <c r="C429" s="354"/>
      <c r="D429" s="354"/>
      <c r="E429" s="354"/>
      <c r="F429" s="354"/>
      <c r="G429" s="354"/>
      <c r="H429" s="354"/>
      <c r="I429" s="354"/>
      <c r="J429" s="354"/>
      <c r="K429" s="354"/>
      <c r="L429" s="354"/>
      <c r="M429" s="354"/>
      <c r="N429" s="354"/>
      <c r="O429" s="354"/>
      <c r="P429" s="354"/>
      <c r="Q429" s="354"/>
      <c r="R429" s="354"/>
      <c r="S429" s="354"/>
      <c r="T429" s="354"/>
      <c r="U429" s="354"/>
      <c r="V429" s="354"/>
      <c r="W429" s="354"/>
      <c r="X429" s="354"/>
      <c r="Y429" s="354"/>
      <c r="Z429" s="354"/>
      <c r="AA429" s="354"/>
    </row>
    <row r="430">
      <c r="A430" s="354"/>
      <c r="B430" s="354"/>
      <c r="C430" s="354"/>
      <c r="D430" s="354"/>
      <c r="E430" s="354"/>
      <c r="F430" s="354"/>
      <c r="G430" s="354"/>
      <c r="H430" s="354"/>
      <c r="I430" s="354"/>
      <c r="J430" s="354"/>
      <c r="K430" s="354"/>
      <c r="L430" s="354"/>
      <c r="M430" s="354"/>
      <c r="N430" s="354"/>
      <c r="O430" s="354"/>
      <c r="P430" s="354"/>
      <c r="Q430" s="354"/>
      <c r="R430" s="354"/>
      <c r="S430" s="354"/>
      <c r="T430" s="354"/>
      <c r="U430" s="354"/>
      <c r="V430" s="354"/>
      <c r="W430" s="354"/>
      <c r="X430" s="354"/>
      <c r="Y430" s="354"/>
      <c r="Z430" s="354"/>
      <c r="AA430" s="354"/>
    </row>
    <row r="431">
      <c r="A431" s="354"/>
      <c r="B431" s="354"/>
      <c r="C431" s="354"/>
      <c r="D431" s="354"/>
      <c r="E431" s="354"/>
      <c r="F431" s="354"/>
      <c r="G431" s="354"/>
      <c r="H431" s="354"/>
      <c r="I431" s="354"/>
      <c r="J431" s="354"/>
      <c r="K431" s="354"/>
      <c r="L431" s="354"/>
      <c r="M431" s="354"/>
      <c r="N431" s="354"/>
      <c r="O431" s="354"/>
      <c r="P431" s="354"/>
      <c r="Q431" s="354"/>
      <c r="R431" s="354"/>
      <c r="S431" s="354"/>
      <c r="T431" s="354"/>
      <c r="U431" s="354"/>
      <c r="V431" s="354"/>
      <c r="W431" s="354"/>
      <c r="X431" s="354"/>
      <c r="Y431" s="354"/>
      <c r="Z431" s="354"/>
      <c r="AA431" s="354"/>
    </row>
    <row r="432">
      <c r="A432" s="354"/>
      <c r="B432" s="354"/>
      <c r="C432" s="354"/>
      <c r="D432" s="354"/>
      <c r="E432" s="354"/>
      <c r="F432" s="354"/>
      <c r="G432" s="354"/>
      <c r="H432" s="354"/>
      <c r="I432" s="354"/>
      <c r="J432" s="354"/>
      <c r="K432" s="354"/>
      <c r="L432" s="354"/>
      <c r="M432" s="354"/>
      <c r="N432" s="354"/>
      <c r="O432" s="354"/>
      <c r="P432" s="354"/>
      <c r="Q432" s="354"/>
      <c r="R432" s="354"/>
      <c r="S432" s="354"/>
      <c r="T432" s="354"/>
      <c r="U432" s="354"/>
      <c r="V432" s="354"/>
      <c r="W432" s="354"/>
      <c r="X432" s="354"/>
      <c r="Y432" s="354"/>
      <c r="Z432" s="354"/>
      <c r="AA432" s="354"/>
    </row>
    <row r="433">
      <c r="A433" s="354"/>
      <c r="B433" s="354"/>
      <c r="C433" s="354"/>
      <c r="D433" s="354"/>
      <c r="E433" s="354"/>
      <c r="F433" s="354"/>
      <c r="G433" s="354"/>
      <c r="H433" s="354"/>
      <c r="I433" s="354"/>
      <c r="J433" s="354"/>
      <c r="K433" s="354"/>
      <c r="L433" s="354"/>
      <c r="M433" s="354"/>
      <c r="N433" s="354"/>
      <c r="O433" s="354"/>
      <c r="P433" s="354"/>
      <c r="Q433" s="354"/>
      <c r="R433" s="354"/>
      <c r="S433" s="354"/>
      <c r="T433" s="354"/>
      <c r="U433" s="354"/>
      <c r="V433" s="354"/>
      <c r="W433" s="354"/>
      <c r="X433" s="354"/>
      <c r="Y433" s="354"/>
      <c r="Z433" s="354"/>
      <c r="AA433" s="354"/>
    </row>
    <row r="434">
      <c r="A434" s="354"/>
      <c r="B434" s="354"/>
      <c r="C434" s="354"/>
      <c r="D434" s="354"/>
      <c r="E434" s="354"/>
      <c r="F434" s="354"/>
      <c r="G434" s="354"/>
      <c r="H434" s="354"/>
      <c r="I434" s="354"/>
      <c r="J434" s="354"/>
      <c r="K434" s="354"/>
      <c r="L434" s="354"/>
      <c r="M434" s="354"/>
      <c r="N434" s="354"/>
      <c r="O434" s="354"/>
      <c r="P434" s="354"/>
      <c r="Q434" s="354"/>
      <c r="R434" s="354"/>
      <c r="S434" s="354"/>
      <c r="T434" s="354"/>
      <c r="U434" s="354"/>
      <c r="V434" s="354"/>
      <c r="W434" s="354"/>
      <c r="X434" s="354"/>
      <c r="Y434" s="354"/>
      <c r="Z434" s="354"/>
      <c r="AA434" s="354"/>
    </row>
    <row r="435">
      <c r="A435" s="354"/>
      <c r="B435" s="354"/>
      <c r="C435" s="354"/>
      <c r="D435" s="354"/>
      <c r="E435" s="354"/>
      <c r="F435" s="354"/>
      <c r="G435" s="354"/>
      <c r="H435" s="354"/>
      <c r="I435" s="354"/>
      <c r="J435" s="354"/>
      <c r="K435" s="354"/>
      <c r="L435" s="354"/>
      <c r="M435" s="354"/>
      <c r="N435" s="354"/>
      <c r="O435" s="354"/>
      <c r="P435" s="354"/>
      <c r="Q435" s="354"/>
      <c r="R435" s="354"/>
      <c r="S435" s="354"/>
      <c r="T435" s="354"/>
      <c r="U435" s="354"/>
      <c r="V435" s="354"/>
      <c r="W435" s="354"/>
      <c r="X435" s="354"/>
      <c r="Y435" s="354"/>
      <c r="Z435" s="354"/>
      <c r="AA435" s="354"/>
    </row>
    <row r="436">
      <c r="A436" s="354"/>
      <c r="B436" s="354"/>
      <c r="C436" s="354"/>
      <c r="D436" s="354"/>
      <c r="E436" s="354"/>
      <c r="F436" s="354"/>
      <c r="G436" s="354"/>
      <c r="H436" s="354"/>
      <c r="I436" s="354"/>
      <c r="J436" s="354"/>
      <c r="K436" s="354"/>
      <c r="L436" s="354"/>
      <c r="M436" s="354"/>
      <c r="N436" s="354"/>
      <c r="O436" s="354"/>
      <c r="P436" s="354"/>
      <c r="Q436" s="354"/>
      <c r="R436" s="354"/>
      <c r="S436" s="354"/>
      <c r="T436" s="354"/>
      <c r="U436" s="354"/>
      <c r="V436" s="354"/>
      <c r="W436" s="354"/>
      <c r="X436" s="354"/>
      <c r="Y436" s="354"/>
      <c r="Z436" s="354"/>
      <c r="AA436" s="354"/>
    </row>
    <row r="437">
      <c r="A437" s="354"/>
      <c r="B437" s="354"/>
      <c r="C437" s="354"/>
      <c r="D437" s="354"/>
      <c r="E437" s="354"/>
      <c r="F437" s="354"/>
      <c r="G437" s="354"/>
      <c r="H437" s="354"/>
      <c r="I437" s="354"/>
      <c r="J437" s="354"/>
      <c r="K437" s="354"/>
      <c r="L437" s="354"/>
      <c r="M437" s="354"/>
      <c r="N437" s="354"/>
      <c r="O437" s="354"/>
      <c r="P437" s="354"/>
      <c r="Q437" s="354"/>
      <c r="R437" s="354"/>
      <c r="S437" s="354"/>
      <c r="T437" s="354"/>
      <c r="U437" s="354"/>
      <c r="V437" s="354"/>
      <c r="W437" s="354"/>
      <c r="X437" s="354"/>
      <c r="Y437" s="354"/>
      <c r="Z437" s="354"/>
      <c r="AA437" s="354"/>
    </row>
    <row r="438">
      <c r="A438" s="354"/>
      <c r="B438" s="354"/>
      <c r="C438" s="354"/>
      <c r="D438" s="354"/>
      <c r="E438" s="354"/>
      <c r="F438" s="354"/>
      <c r="G438" s="354"/>
      <c r="H438" s="354"/>
      <c r="I438" s="354"/>
      <c r="J438" s="354"/>
      <c r="K438" s="354"/>
      <c r="L438" s="354"/>
      <c r="M438" s="354"/>
      <c r="N438" s="354"/>
      <c r="O438" s="354"/>
      <c r="P438" s="354"/>
      <c r="Q438" s="354"/>
      <c r="R438" s="354"/>
      <c r="S438" s="354"/>
      <c r="T438" s="354"/>
      <c r="U438" s="354"/>
      <c r="V438" s="354"/>
      <c r="W438" s="354"/>
      <c r="X438" s="354"/>
      <c r="Y438" s="354"/>
      <c r="Z438" s="354"/>
      <c r="AA438" s="354"/>
    </row>
    <row r="439">
      <c r="A439" s="354"/>
      <c r="B439" s="354"/>
      <c r="C439" s="354"/>
      <c r="D439" s="354"/>
      <c r="E439" s="354"/>
      <c r="F439" s="354"/>
      <c r="G439" s="354"/>
      <c r="H439" s="354"/>
      <c r="I439" s="354"/>
      <c r="J439" s="354"/>
      <c r="K439" s="354"/>
      <c r="L439" s="354"/>
      <c r="M439" s="354"/>
      <c r="N439" s="354"/>
      <c r="O439" s="354"/>
      <c r="P439" s="354"/>
      <c r="Q439" s="354"/>
      <c r="R439" s="354"/>
      <c r="S439" s="354"/>
      <c r="T439" s="354"/>
      <c r="U439" s="354"/>
      <c r="V439" s="354"/>
      <c r="W439" s="354"/>
      <c r="X439" s="354"/>
      <c r="Y439" s="354"/>
      <c r="Z439" s="354"/>
      <c r="AA439" s="354"/>
    </row>
    <row r="440">
      <c r="A440" s="354"/>
      <c r="B440" s="354"/>
      <c r="C440" s="354"/>
      <c r="D440" s="354"/>
      <c r="E440" s="354"/>
      <c r="F440" s="354"/>
      <c r="G440" s="354"/>
      <c r="H440" s="354"/>
      <c r="I440" s="354"/>
      <c r="J440" s="354"/>
      <c r="K440" s="354"/>
      <c r="L440" s="354"/>
      <c r="M440" s="354"/>
      <c r="N440" s="354"/>
      <c r="O440" s="354"/>
      <c r="P440" s="354"/>
      <c r="Q440" s="354"/>
      <c r="R440" s="354"/>
      <c r="S440" s="354"/>
      <c r="T440" s="354"/>
      <c r="U440" s="354"/>
      <c r="V440" s="354"/>
      <c r="W440" s="354"/>
      <c r="X440" s="354"/>
      <c r="Y440" s="354"/>
      <c r="Z440" s="354"/>
      <c r="AA440" s="354"/>
    </row>
    <row r="441">
      <c r="A441" s="354"/>
      <c r="B441" s="354"/>
      <c r="C441" s="354"/>
      <c r="D441" s="354"/>
      <c r="E441" s="354"/>
      <c r="F441" s="354"/>
      <c r="G441" s="354"/>
      <c r="H441" s="354"/>
      <c r="I441" s="354"/>
      <c r="J441" s="354"/>
      <c r="K441" s="354"/>
      <c r="L441" s="354"/>
      <c r="M441" s="354"/>
      <c r="N441" s="354"/>
      <c r="O441" s="354"/>
      <c r="P441" s="354"/>
      <c r="Q441" s="354"/>
      <c r="R441" s="354"/>
      <c r="S441" s="354"/>
      <c r="T441" s="354"/>
      <c r="U441" s="354"/>
      <c r="V441" s="354"/>
      <c r="W441" s="354"/>
      <c r="X441" s="354"/>
      <c r="Y441" s="354"/>
      <c r="Z441" s="354"/>
      <c r="AA441" s="354"/>
    </row>
    <row r="442">
      <c r="A442" s="354"/>
      <c r="B442" s="354"/>
      <c r="C442" s="354"/>
      <c r="D442" s="354"/>
      <c r="E442" s="354"/>
      <c r="F442" s="354"/>
      <c r="G442" s="354"/>
      <c r="H442" s="354"/>
      <c r="I442" s="354"/>
      <c r="J442" s="354"/>
      <c r="K442" s="354"/>
      <c r="L442" s="354"/>
      <c r="M442" s="354"/>
      <c r="N442" s="354"/>
      <c r="O442" s="354"/>
      <c r="P442" s="354"/>
      <c r="Q442" s="354"/>
      <c r="R442" s="354"/>
      <c r="S442" s="354"/>
      <c r="T442" s="354"/>
      <c r="U442" s="354"/>
      <c r="V442" s="354"/>
      <c r="W442" s="354"/>
      <c r="X442" s="354"/>
      <c r="Y442" s="354"/>
      <c r="Z442" s="354"/>
      <c r="AA442" s="354"/>
    </row>
    <row r="443">
      <c r="A443" s="354"/>
      <c r="B443" s="354"/>
      <c r="C443" s="354"/>
      <c r="D443" s="354"/>
      <c r="E443" s="354"/>
      <c r="F443" s="354"/>
      <c r="G443" s="354"/>
      <c r="H443" s="354"/>
      <c r="I443" s="354"/>
      <c r="J443" s="354"/>
      <c r="K443" s="354"/>
      <c r="L443" s="354"/>
      <c r="M443" s="354"/>
      <c r="N443" s="354"/>
      <c r="O443" s="354"/>
      <c r="P443" s="354"/>
      <c r="Q443" s="354"/>
      <c r="R443" s="354"/>
      <c r="S443" s="354"/>
      <c r="T443" s="354"/>
      <c r="U443" s="354"/>
      <c r="V443" s="354"/>
      <c r="W443" s="354"/>
      <c r="X443" s="354"/>
      <c r="Y443" s="354"/>
      <c r="Z443" s="354"/>
      <c r="AA443" s="354"/>
    </row>
    <row r="444">
      <c r="A444" s="354"/>
      <c r="B444" s="354"/>
      <c r="C444" s="354"/>
      <c r="D444" s="354"/>
      <c r="E444" s="354"/>
      <c r="F444" s="354"/>
      <c r="G444" s="354"/>
      <c r="H444" s="354"/>
      <c r="I444" s="354"/>
      <c r="J444" s="354"/>
      <c r="K444" s="354"/>
      <c r="L444" s="354"/>
      <c r="M444" s="354"/>
      <c r="N444" s="354"/>
      <c r="O444" s="354"/>
      <c r="P444" s="354"/>
      <c r="Q444" s="354"/>
      <c r="R444" s="354"/>
      <c r="S444" s="354"/>
      <c r="T444" s="354"/>
      <c r="U444" s="354"/>
      <c r="V444" s="354"/>
      <c r="W444" s="354"/>
      <c r="X444" s="354"/>
      <c r="Y444" s="354"/>
      <c r="Z444" s="354"/>
      <c r="AA444" s="354"/>
    </row>
    <row r="445">
      <c r="A445" s="354"/>
      <c r="B445" s="354"/>
      <c r="C445" s="354"/>
      <c r="D445" s="354"/>
      <c r="E445" s="354"/>
      <c r="F445" s="354"/>
      <c r="G445" s="354"/>
      <c r="H445" s="354"/>
      <c r="I445" s="354"/>
      <c r="J445" s="354"/>
      <c r="K445" s="354"/>
      <c r="L445" s="354"/>
      <c r="M445" s="354"/>
      <c r="N445" s="354"/>
      <c r="O445" s="354"/>
      <c r="P445" s="354"/>
      <c r="Q445" s="354"/>
      <c r="R445" s="354"/>
      <c r="S445" s="354"/>
      <c r="T445" s="354"/>
      <c r="U445" s="354"/>
      <c r="V445" s="354"/>
      <c r="W445" s="354"/>
      <c r="X445" s="354"/>
      <c r="Y445" s="354"/>
      <c r="Z445" s="354"/>
      <c r="AA445" s="354"/>
    </row>
    <row r="446">
      <c r="A446" s="354"/>
      <c r="B446" s="354"/>
      <c r="C446" s="354"/>
      <c r="D446" s="354"/>
      <c r="E446" s="354"/>
      <c r="F446" s="354"/>
      <c r="G446" s="354"/>
      <c r="H446" s="354"/>
      <c r="I446" s="354"/>
      <c r="J446" s="354"/>
      <c r="K446" s="354"/>
      <c r="L446" s="354"/>
      <c r="M446" s="354"/>
      <c r="N446" s="354"/>
      <c r="O446" s="354"/>
      <c r="P446" s="354"/>
      <c r="Q446" s="354"/>
      <c r="R446" s="354"/>
      <c r="S446" s="354"/>
      <c r="T446" s="354"/>
      <c r="U446" s="354"/>
      <c r="V446" s="354"/>
      <c r="W446" s="354"/>
      <c r="X446" s="354"/>
      <c r="Y446" s="354"/>
      <c r="Z446" s="354"/>
      <c r="AA446" s="354"/>
    </row>
    <row r="447">
      <c r="A447" s="354"/>
      <c r="B447" s="354"/>
      <c r="C447" s="354"/>
      <c r="D447" s="354"/>
      <c r="E447" s="354"/>
      <c r="F447" s="354"/>
      <c r="G447" s="354"/>
      <c r="H447" s="354"/>
      <c r="I447" s="354"/>
      <c r="J447" s="354"/>
      <c r="K447" s="354"/>
      <c r="L447" s="354"/>
      <c r="M447" s="354"/>
      <c r="N447" s="354"/>
      <c r="O447" s="354"/>
      <c r="P447" s="354"/>
      <c r="Q447" s="354"/>
      <c r="R447" s="354"/>
      <c r="S447" s="354"/>
      <c r="T447" s="354"/>
      <c r="U447" s="354"/>
      <c r="V447" s="354"/>
      <c r="W447" s="354"/>
      <c r="X447" s="354"/>
      <c r="Y447" s="354"/>
      <c r="Z447" s="354"/>
      <c r="AA447" s="354"/>
    </row>
    <row r="448">
      <c r="A448" s="354"/>
      <c r="B448" s="354"/>
      <c r="C448" s="354"/>
      <c r="D448" s="354"/>
      <c r="E448" s="354"/>
      <c r="F448" s="354"/>
      <c r="G448" s="354"/>
      <c r="H448" s="354"/>
      <c r="I448" s="354"/>
      <c r="J448" s="354"/>
      <c r="K448" s="354"/>
      <c r="L448" s="354"/>
      <c r="M448" s="354"/>
      <c r="N448" s="354"/>
      <c r="O448" s="354"/>
      <c r="P448" s="354"/>
      <c r="Q448" s="354"/>
      <c r="R448" s="354"/>
      <c r="S448" s="354"/>
      <c r="T448" s="354"/>
      <c r="U448" s="354"/>
      <c r="V448" s="354"/>
      <c r="W448" s="354"/>
      <c r="X448" s="354"/>
      <c r="Y448" s="354"/>
      <c r="Z448" s="354"/>
      <c r="AA448" s="354"/>
    </row>
    <row r="449">
      <c r="A449" s="354"/>
      <c r="B449" s="354"/>
      <c r="C449" s="354"/>
      <c r="D449" s="354"/>
      <c r="E449" s="354"/>
      <c r="F449" s="354"/>
      <c r="G449" s="354"/>
      <c r="H449" s="354"/>
      <c r="I449" s="354"/>
      <c r="J449" s="354"/>
      <c r="K449" s="354"/>
      <c r="L449" s="354"/>
      <c r="M449" s="354"/>
      <c r="N449" s="354"/>
      <c r="O449" s="354"/>
      <c r="P449" s="354"/>
      <c r="Q449" s="354"/>
      <c r="R449" s="354"/>
      <c r="S449" s="354"/>
      <c r="T449" s="354"/>
      <c r="U449" s="354"/>
      <c r="V449" s="354"/>
      <c r="W449" s="354"/>
      <c r="X449" s="354"/>
      <c r="Y449" s="354"/>
      <c r="Z449" s="354"/>
      <c r="AA449" s="354"/>
    </row>
    <row r="450">
      <c r="A450" s="354"/>
      <c r="B450" s="354"/>
      <c r="C450" s="354"/>
      <c r="D450" s="354"/>
      <c r="E450" s="354"/>
      <c r="F450" s="354"/>
      <c r="G450" s="354"/>
      <c r="H450" s="354"/>
      <c r="I450" s="354"/>
      <c r="J450" s="354"/>
      <c r="K450" s="354"/>
      <c r="L450" s="354"/>
      <c r="M450" s="354"/>
      <c r="N450" s="354"/>
      <c r="O450" s="354"/>
      <c r="P450" s="354"/>
      <c r="Q450" s="354"/>
      <c r="R450" s="354"/>
      <c r="S450" s="354"/>
      <c r="T450" s="354"/>
      <c r="U450" s="354"/>
      <c r="V450" s="354"/>
      <c r="W450" s="354"/>
      <c r="X450" s="354"/>
      <c r="Y450" s="354"/>
      <c r="Z450" s="354"/>
      <c r="AA450" s="354"/>
    </row>
    <row r="451">
      <c r="A451" s="354"/>
      <c r="B451" s="354"/>
      <c r="C451" s="354"/>
      <c r="D451" s="354"/>
      <c r="E451" s="354"/>
      <c r="F451" s="354"/>
      <c r="G451" s="354"/>
      <c r="H451" s="354"/>
      <c r="I451" s="354"/>
      <c r="J451" s="354"/>
      <c r="K451" s="354"/>
      <c r="L451" s="354"/>
      <c r="M451" s="354"/>
      <c r="N451" s="354"/>
      <c r="O451" s="354"/>
      <c r="P451" s="354"/>
      <c r="Q451" s="354"/>
      <c r="R451" s="354"/>
      <c r="S451" s="354"/>
      <c r="T451" s="354"/>
      <c r="U451" s="354"/>
      <c r="V451" s="354"/>
      <c r="W451" s="354"/>
      <c r="X451" s="354"/>
      <c r="Y451" s="354"/>
      <c r="Z451" s="354"/>
      <c r="AA451" s="354"/>
    </row>
    <row r="452">
      <c r="A452" s="354"/>
      <c r="B452" s="354"/>
      <c r="C452" s="354"/>
      <c r="D452" s="354"/>
      <c r="E452" s="354"/>
      <c r="F452" s="354"/>
      <c r="G452" s="354"/>
      <c r="H452" s="354"/>
      <c r="I452" s="354"/>
      <c r="J452" s="354"/>
      <c r="K452" s="354"/>
      <c r="L452" s="354"/>
      <c r="M452" s="354"/>
      <c r="N452" s="354"/>
      <c r="O452" s="354"/>
      <c r="P452" s="354"/>
      <c r="Q452" s="354"/>
      <c r="R452" s="354"/>
      <c r="S452" s="354"/>
      <c r="T452" s="354"/>
      <c r="U452" s="354"/>
      <c r="V452" s="354"/>
      <c r="W452" s="354"/>
      <c r="X452" s="354"/>
      <c r="Y452" s="354"/>
      <c r="Z452" s="354"/>
      <c r="AA452" s="354"/>
    </row>
    <row r="453">
      <c r="A453" s="354"/>
      <c r="B453" s="354"/>
      <c r="C453" s="354"/>
      <c r="D453" s="354"/>
      <c r="E453" s="354"/>
      <c r="F453" s="354"/>
      <c r="G453" s="354"/>
      <c r="H453" s="354"/>
      <c r="I453" s="354"/>
      <c r="J453" s="354"/>
      <c r="K453" s="354"/>
      <c r="L453" s="354"/>
      <c r="M453" s="354"/>
      <c r="N453" s="354"/>
      <c r="O453" s="354"/>
      <c r="P453" s="354"/>
      <c r="Q453" s="354"/>
      <c r="R453" s="354"/>
      <c r="S453" s="354"/>
      <c r="T453" s="354"/>
      <c r="U453" s="354"/>
      <c r="V453" s="354"/>
      <c r="W453" s="354"/>
      <c r="X453" s="354"/>
      <c r="Y453" s="354"/>
      <c r="Z453" s="354"/>
      <c r="AA453" s="354"/>
    </row>
    <row r="454">
      <c r="A454" s="354"/>
      <c r="B454" s="354"/>
      <c r="C454" s="354"/>
      <c r="D454" s="354"/>
      <c r="E454" s="354"/>
      <c r="F454" s="354"/>
      <c r="G454" s="354"/>
      <c r="H454" s="354"/>
      <c r="I454" s="354"/>
      <c r="J454" s="354"/>
      <c r="K454" s="354"/>
      <c r="L454" s="354"/>
      <c r="M454" s="354"/>
      <c r="N454" s="354"/>
      <c r="O454" s="354"/>
      <c r="P454" s="354"/>
      <c r="Q454" s="354"/>
      <c r="R454" s="354"/>
      <c r="S454" s="354"/>
      <c r="T454" s="354"/>
      <c r="U454" s="354"/>
      <c r="V454" s="354"/>
      <c r="W454" s="354"/>
      <c r="X454" s="354"/>
      <c r="Y454" s="354"/>
      <c r="Z454" s="354"/>
      <c r="AA454" s="354"/>
    </row>
    <row r="455">
      <c r="A455" s="354"/>
      <c r="B455" s="354"/>
      <c r="C455" s="354"/>
      <c r="D455" s="354"/>
      <c r="E455" s="354"/>
      <c r="F455" s="354"/>
      <c r="G455" s="354"/>
      <c r="H455" s="354"/>
      <c r="I455" s="354"/>
      <c r="J455" s="354"/>
      <c r="K455" s="354"/>
      <c r="L455" s="354"/>
      <c r="M455" s="354"/>
      <c r="N455" s="354"/>
      <c r="O455" s="354"/>
      <c r="P455" s="354"/>
      <c r="Q455" s="354"/>
      <c r="R455" s="354"/>
      <c r="S455" s="354"/>
      <c r="T455" s="354"/>
      <c r="U455" s="354"/>
      <c r="V455" s="354"/>
      <c r="W455" s="354"/>
      <c r="X455" s="354"/>
      <c r="Y455" s="354"/>
      <c r="Z455" s="354"/>
      <c r="AA455" s="354"/>
    </row>
    <row r="456">
      <c r="A456" s="354"/>
      <c r="B456" s="354"/>
      <c r="C456" s="354"/>
      <c r="D456" s="354"/>
      <c r="E456" s="354"/>
      <c r="F456" s="354"/>
      <c r="G456" s="354"/>
      <c r="H456" s="354"/>
      <c r="I456" s="354"/>
      <c r="J456" s="354"/>
      <c r="K456" s="354"/>
      <c r="L456" s="354"/>
      <c r="M456" s="354"/>
      <c r="N456" s="354"/>
      <c r="O456" s="354"/>
      <c r="P456" s="354"/>
      <c r="Q456" s="354"/>
      <c r="R456" s="354"/>
      <c r="S456" s="354"/>
      <c r="T456" s="354"/>
      <c r="U456" s="354"/>
      <c r="V456" s="354"/>
      <c r="W456" s="354"/>
      <c r="X456" s="354"/>
      <c r="Y456" s="354"/>
      <c r="Z456" s="354"/>
      <c r="AA456" s="354"/>
    </row>
    <row r="457">
      <c r="A457" s="354"/>
      <c r="B457" s="354"/>
      <c r="C457" s="354"/>
      <c r="D457" s="354"/>
      <c r="E457" s="354"/>
      <c r="F457" s="354"/>
      <c r="G457" s="354"/>
      <c r="H457" s="354"/>
      <c r="I457" s="354"/>
      <c r="J457" s="354"/>
      <c r="K457" s="354"/>
      <c r="L457" s="354"/>
      <c r="M457" s="354"/>
      <c r="N457" s="354"/>
      <c r="O457" s="354"/>
      <c r="P457" s="354"/>
      <c r="Q457" s="354"/>
      <c r="R457" s="354"/>
      <c r="S457" s="354"/>
      <c r="T457" s="354"/>
      <c r="U457" s="354"/>
      <c r="V457" s="354"/>
      <c r="W457" s="354"/>
      <c r="X457" s="354"/>
      <c r="Y457" s="354"/>
      <c r="Z457" s="354"/>
      <c r="AA457" s="354"/>
    </row>
    <row r="458">
      <c r="A458" s="354"/>
      <c r="B458" s="354"/>
      <c r="C458" s="354"/>
      <c r="D458" s="354"/>
      <c r="E458" s="354"/>
      <c r="F458" s="354"/>
      <c r="G458" s="354"/>
      <c r="H458" s="354"/>
      <c r="I458" s="354"/>
      <c r="J458" s="354"/>
      <c r="K458" s="354"/>
      <c r="L458" s="354"/>
      <c r="M458" s="354"/>
      <c r="N458" s="354"/>
      <c r="O458" s="354"/>
      <c r="P458" s="354"/>
      <c r="Q458" s="354"/>
      <c r="R458" s="354"/>
      <c r="S458" s="354"/>
      <c r="T458" s="354"/>
      <c r="U458" s="354"/>
      <c r="V458" s="354"/>
      <c r="W458" s="354"/>
      <c r="X458" s="354"/>
      <c r="Y458" s="354"/>
      <c r="Z458" s="354"/>
      <c r="AA458" s="354"/>
    </row>
    <row r="459">
      <c r="A459" s="354"/>
      <c r="B459" s="354"/>
      <c r="C459" s="354"/>
      <c r="D459" s="354"/>
      <c r="E459" s="354"/>
      <c r="F459" s="354"/>
      <c r="G459" s="354"/>
      <c r="H459" s="354"/>
      <c r="I459" s="354"/>
      <c r="J459" s="354"/>
      <c r="K459" s="354"/>
      <c r="L459" s="354"/>
      <c r="M459" s="354"/>
      <c r="N459" s="354"/>
      <c r="O459" s="354"/>
      <c r="P459" s="354"/>
      <c r="Q459" s="354"/>
      <c r="R459" s="354"/>
      <c r="S459" s="354"/>
      <c r="T459" s="354"/>
      <c r="U459" s="354"/>
      <c r="V459" s="354"/>
      <c r="W459" s="354"/>
      <c r="X459" s="354"/>
      <c r="Y459" s="354"/>
      <c r="Z459" s="354"/>
      <c r="AA459" s="354"/>
    </row>
    <row r="460">
      <c r="A460" s="354"/>
      <c r="B460" s="354"/>
      <c r="C460" s="354"/>
      <c r="D460" s="354"/>
      <c r="E460" s="354"/>
      <c r="F460" s="354"/>
      <c r="G460" s="354"/>
      <c r="H460" s="354"/>
      <c r="I460" s="354"/>
      <c r="J460" s="354"/>
      <c r="K460" s="354"/>
      <c r="L460" s="354"/>
      <c r="M460" s="354"/>
      <c r="N460" s="354"/>
      <c r="O460" s="354"/>
      <c r="P460" s="354"/>
      <c r="Q460" s="354"/>
      <c r="R460" s="354"/>
      <c r="S460" s="354"/>
      <c r="T460" s="354"/>
      <c r="U460" s="354"/>
      <c r="V460" s="354"/>
      <c r="W460" s="354"/>
      <c r="X460" s="354"/>
      <c r="Y460" s="354"/>
      <c r="Z460" s="354"/>
      <c r="AA460" s="354"/>
    </row>
    <row r="461">
      <c r="A461" s="354"/>
      <c r="B461" s="354"/>
      <c r="C461" s="354"/>
      <c r="D461" s="354"/>
      <c r="E461" s="354"/>
      <c r="F461" s="354"/>
      <c r="G461" s="354"/>
      <c r="H461" s="354"/>
      <c r="I461" s="354"/>
      <c r="J461" s="354"/>
      <c r="K461" s="354"/>
      <c r="L461" s="354"/>
      <c r="M461" s="354"/>
      <c r="N461" s="354"/>
      <c r="O461" s="354"/>
      <c r="P461" s="354"/>
      <c r="Q461" s="354"/>
      <c r="R461" s="354"/>
      <c r="S461" s="354"/>
      <c r="T461" s="354"/>
      <c r="U461" s="354"/>
      <c r="V461" s="354"/>
      <c r="W461" s="354"/>
      <c r="X461" s="354"/>
      <c r="Y461" s="354"/>
      <c r="Z461" s="354"/>
      <c r="AA461" s="354"/>
    </row>
    <row r="462">
      <c r="A462" s="354"/>
      <c r="B462" s="354"/>
      <c r="C462" s="354"/>
      <c r="D462" s="354"/>
      <c r="E462" s="354"/>
      <c r="F462" s="354"/>
      <c r="G462" s="354"/>
      <c r="H462" s="354"/>
      <c r="I462" s="354"/>
      <c r="J462" s="354"/>
      <c r="K462" s="354"/>
      <c r="L462" s="354"/>
      <c r="M462" s="354"/>
      <c r="N462" s="354"/>
      <c r="O462" s="354"/>
      <c r="P462" s="354"/>
      <c r="Q462" s="354"/>
      <c r="R462" s="354"/>
      <c r="S462" s="354"/>
      <c r="T462" s="354"/>
      <c r="U462" s="354"/>
      <c r="V462" s="354"/>
      <c r="W462" s="354"/>
      <c r="X462" s="354"/>
      <c r="Y462" s="354"/>
      <c r="Z462" s="354"/>
      <c r="AA462" s="354"/>
    </row>
    <row r="463">
      <c r="A463" s="354"/>
      <c r="B463" s="354"/>
      <c r="C463" s="354"/>
      <c r="D463" s="354"/>
      <c r="E463" s="354"/>
      <c r="F463" s="354"/>
      <c r="G463" s="354"/>
      <c r="H463" s="354"/>
      <c r="I463" s="354"/>
      <c r="J463" s="354"/>
      <c r="K463" s="354"/>
      <c r="L463" s="354"/>
      <c r="M463" s="354"/>
      <c r="N463" s="354"/>
      <c r="O463" s="354"/>
      <c r="P463" s="354"/>
      <c r="Q463" s="354"/>
      <c r="R463" s="354"/>
      <c r="S463" s="354"/>
      <c r="T463" s="354"/>
      <c r="U463" s="354"/>
      <c r="V463" s="354"/>
      <c r="W463" s="354"/>
      <c r="X463" s="354"/>
      <c r="Y463" s="354"/>
      <c r="Z463" s="354"/>
      <c r="AA463" s="354"/>
    </row>
    <row r="464">
      <c r="A464" s="354"/>
      <c r="B464" s="354"/>
      <c r="C464" s="354"/>
      <c r="D464" s="354"/>
      <c r="E464" s="354"/>
      <c r="F464" s="354"/>
      <c r="G464" s="354"/>
      <c r="H464" s="354"/>
      <c r="I464" s="354"/>
      <c r="J464" s="354"/>
      <c r="K464" s="354"/>
      <c r="L464" s="354"/>
      <c r="M464" s="354"/>
      <c r="N464" s="354"/>
      <c r="O464" s="354"/>
      <c r="P464" s="354"/>
      <c r="Q464" s="354"/>
      <c r="R464" s="354"/>
      <c r="S464" s="354"/>
      <c r="T464" s="354"/>
      <c r="U464" s="354"/>
      <c r="V464" s="354"/>
      <c r="W464" s="354"/>
      <c r="X464" s="354"/>
      <c r="Y464" s="354"/>
      <c r="Z464" s="354"/>
      <c r="AA464" s="354"/>
    </row>
    <row r="465">
      <c r="A465" s="354"/>
      <c r="B465" s="354"/>
      <c r="C465" s="354"/>
      <c r="D465" s="354"/>
      <c r="E465" s="354"/>
      <c r="F465" s="354"/>
      <c r="G465" s="354"/>
      <c r="H465" s="354"/>
      <c r="I465" s="354"/>
      <c r="J465" s="354"/>
      <c r="K465" s="354"/>
      <c r="L465" s="354"/>
      <c r="M465" s="354"/>
      <c r="N465" s="354"/>
      <c r="O465" s="354"/>
      <c r="P465" s="354"/>
      <c r="Q465" s="354"/>
      <c r="R465" s="354"/>
      <c r="S465" s="354"/>
      <c r="T465" s="354"/>
      <c r="U465" s="354"/>
      <c r="V465" s="354"/>
      <c r="W465" s="354"/>
      <c r="X465" s="354"/>
      <c r="Y465" s="354"/>
      <c r="Z465" s="354"/>
      <c r="AA465" s="354"/>
    </row>
    <row r="466">
      <c r="A466" s="354"/>
      <c r="B466" s="354"/>
      <c r="C466" s="354"/>
      <c r="D466" s="354"/>
      <c r="E466" s="354"/>
      <c r="F466" s="354"/>
      <c r="G466" s="354"/>
      <c r="H466" s="354"/>
      <c r="I466" s="354"/>
      <c r="J466" s="354"/>
      <c r="K466" s="354"/>
      <c r="L466" s="354"/>
      <c r="M466" s="354"/>
      <c r="N466" s="354"/>
      <c r="O466" s="354"/>
      <c r="P466" s="354"/>
      <c r="Q466" s="354"/>
      <c r="R466" s="354"/>
      <c r="S466" s="354"/>
      <c r="T466" s="354"/>
      <c r="U466" s="354"/>
      <c r="V466" s="354"/>
      <c r="W466" s="354"/>
      <c r="X466" s="354"/>
      <c r="Y466" s="354"/>
      <c r="Z466" s="354"/>
      <c r="AA466" s="354"/>
    </row>
    <row r="467">
      <c r="A467" s="354"/>
      <c r="B467" s="354"/>
      <c r="C467" s="354"/>
      <c r="D467" s="354"/>
      <c r="E467" s="354"/>
      <c r="F467" s="354"/>
      <c r="G467" s="354"/>
      <c r="H467" s="354"/>
      <c r="I467" s="354"/>
      <c r="J467" s="354"/>
      <c r="K467" s="354"/>
      <c r="L467" s="354"/>
      <c r="M467" s="354"/>
      <c r="N467" s="354"/>
      <c r="O467" s="354"/>
      <c r="P467" s="354"/>
      <c r="Q467" s="354"/>
      <c r="R467" s="354"/>
      <c r="S467" s="354"/>
      <c r="T467" s="354"/>
      <c r="U467" s="354"/>
      <c r="V467" s="354"/>
      <c r="W467" s="354"/>
      <c r="X467" s="354"/>
      <c r="Y467" s="354"/>
      <c r="Z467" s="354"/>
      <c r="AA467" s="354"/>
    </row>
    <row r="468">
      <c r="A468" s="354"/>
      <c r="B468" s="354"/>
      <c r="C468" s="354"/>
      <c r="D468" s="354"/>
      <c r="E468" s="354"/>
      <c r="F468" s="354"/>
      <c r="G468" s="354"/>
      <c r="H468" s="354"/>
      <c r="I468" s="354"/>
      <c r="J468" s="354"/>
      <c r="K468" s="354"/>
      <c r="L468" s="354"/>
      <c r="M468" s="354"/>
      <c r="N468" s="354"/>
      <c r="O468" s="354"/>
      <c r="P468" s="354"/>
      <c r="Q468" s="354"/>
      <c r="R468" s="354"/>
      <c r="S468" s="354"/>
      <c r="T468" s="354"/>
      <c r="U468" s="354"/>
      <c r="V468" s="354"/>
      <c r="W468" s="354"/>
      <c r="X468" s="354"/>
      <c r="Y468" s="354"/>
      <c r="Z468" s="354"/>
      <c r="AA468" s="354"/>
    </row>
    <row r="469">
      <c r="A469" s="354"/>
      <c r="B469" s="354"/>
      <c r="C469" s="354"/>
      <c r="D469" s="354"/>
      <c r="E469" s="354"/>
      <c r="F469" s="354"/>
      <c r="G469" s="354"/>
      <c r="H469" s="354"/>
      <c r="I469" s="354"/>
      <c r="J469" s="354"/>
      <c r="K469" s="354"/>
      <c r="L469" s="354"/>
      <c r="M469" s="354"/>
      <c r="N469" s="354"/>
      <c r="O469" s="354"/>
      <c r="P469" s="354"/>
      <c r="Q469" s="354"/>
      <c r="R469" s="354"/>
      <c r="S469" s="354"/>
      <c r="T469" s="354"/>
      <c r="U469" s="354"/>
      <c r="V469" s="354"/>
      <c r="W469" s="354"/>
      <c r="X469" s="354"/>
      <c r="Y469" s="354"/>
      <c r="Z469" s="354"/>
      <c r="AA469" s="354"/>
    </row>
    <row r="470">
      <c r="A470" s="354"/>
      <c r="B470" s="354"/>
      <c r="C470" s="354"/>
      <c r="D470" s="354"/>
      <c r="E470" s="354"/>
      <c r="F470" s="354"/>
      <c r="G470" s="354"/>
      <c r="H470" s="354"/>
      <c r="I470" s="354"/>
      <c r="J470" s="354"/>
      <c r="K470" s="354"/>
      <c r="L470" s="354"/>
      <c r="M470" s="354"/>
      <c r="N470" s="354"/>
      <c r="O470" s="354"/>
      <c r="P470" s="354"/>
      <c r="Q470" s="354"/>
      <c r="R470" s="354"/>
      <c r="S470" s="354"/>
      <c r="T470" s="354"/>
      <c r="U470" s="354"/>
      <c r="V470" s="354"/>
      <c r="W470" s="354"/>
      <c r="X470" s="354"/>
      <c r="Y470" s="354"/>
      <c r="Z470" s="354"/>
      <c r="AA470" s="354"/>
    </row>
    <row r="471">
      <c r="A471" s="354"/>
      <c r="B471" s="354"/>
      <c r="C471" s="354"/>
      <c r="D471" s="354"/>
      <c r="E471" s="354"/>
      <c r="F471" s="354"/>
      <c r="G471" s="354"/>
      <c r="H471" s="354"/>
      <c r="I471" s="354"/>
      <c r="J471" s="354"/>
      <c r="K471" s="354"/>
      <c r="L471" s="354"/>
      <c r="M471" s="354"/>
      <c r="N471" s="354"/>
      <c r="O471" s="354"/>
      <c r="P471" s="354"/>
      <c r="Q471" s="354"/>
      <c r="R471" s="354"/>
      <c r="S471" s="354"/>
      <c r="T471" s="354"/>
      <c r="U471" s="354"/>
      <c r="V471" s="354"/>
      <c r="W471" s="354"/>
      <c r="X471" s="354"/>
      <c r="Y471" s="354"/>
      <c r="Z471" s="354"/>
      <c r="AA471" s="354"/>
    </row>
    <row r="472">
      <c r="A472" s="354"/>
      <c r="B472" s="354"/>
      <c r="C472" s="354"/>
      <c r="D472" s="354"/>
      <c r="E472" s="354"/>
      <c r="F472" s="354"/>
      <c r="G472" s="354"/>
      <c r="H472" s="354"/>
      <c r="I472" s="354"/>
      <c r="J472" s="354"/>
      <c r="K472" s="354"/>
      <c r="L472" s="354"/>
      <c r="M472" s="354"/>
      <c r="N472" s="354"/>
      <c r="O472" s="354"/>
      <c r="P472" s="354"/>
      <c r="Q472" s="354"/>
      <c r="R472" s="354"/>
      <c r="S472" s="354"/>
      <c r="T472" s="354"/>
      <c r="U472" s="354"/>
      <c r="V472" s="354"/>
      <c r="W472" s="354"/>
      <c r="X472" s="354"/>
      <c r="Y472" s="354"/>
      <c r="Z472" s="354"/>
      <c r="AA472" s="354"/>
    </row>
    <row r="473">
      <c r="A473" s="354"/>
      <c r="B473" s="354"/>
      <c r="C473" s="354"/>
      <c r="D473" s="354"/>
      <c r="E473" s="354"/>
      <c r="F473" s="354"/>
      <c r="G473" s="354"/>
      <c r="H473" s="354"/>
      <c r="I473" s="354"/>
      <c r="J473" s="354"/>
      <c r="K473" s="354"/>
      <c r="L473" s="354"/>
      <c r="M473" s="354"/>
      <c r="N473" s="354"/>
      <c r="O473" s="354"/>
      <c r="P473" s="354"/>
      <c r="Q473" s="354"/>
      <c r="R473" s="354"/>
      <c r="S473" s="354"/>
      <c r="T473" s="354"/>
      <c r="U473" s="354"/>
      <c r="V473" s="354"/>
      <c r="W473" s="354"/>
      <c r="X473" s="354"/>
      <c r="Y473" s="354"/>
      <c r="Z473" s="354"/>
      <c r="AA473" s="354"/>
    </row>
    <row r="474">
      <c r="A474" s="354"/>
      <c r="B474" s="354"/>
      <c r="C474" s="354"/>
      <c r="D474" s="354"/>
      <c r="E474" s="354"/>
      <c r="F474" s="354"/>
      <c r="G474" s="354"/>
      <c r="H474" s="354"/>
      <c r="I474" s="354"/>
      <c r="J474" s="354"/>
      <c r="K474" s="354"/>
      <c r="L474" s="354"/>
      <c r="M474" s="354"/>
      <c r="N474" s="354"/>
      <c r="O474" s="354"/>
      <c r="P474" s="354"/>
      <c r="Q474" s="354"/>
      <c r="R474" s="354"/>
      <c r="S474" s="354"/>
      <c r="T474" s="354"/>
      <c r="U474" s="354"/>
      <c r="V474" s="354"/>
      <c r="W474" s="354"/>
      <c r="X474" s="354"/>
      <c r="Y474" s="354"/>
      <c r="Z474" s="354"/>
      <c r="AA474" s="354"/>
    </row>
    <row r="475">
      <c r="A475" s="354"/>
      <c r="B475" s="354"/>
      <c r="C475" s="354"/>
      <c r="D475" s="354"/>
      <c r="E475" s="354"/>
      <c r="F475" s="354"/>
      <c r="G475" s="354"/>
      <c r="H475" s="354"/>
      <c r="I475" s="354"/>
      <c r="J475" s="354"/>
      <c r="K475" s="354"/>
      <c r="L475" s="354"/>
      <c r="M475" s="354"/>
      <c r="N475" s="354"/>
      <c r="O475" s="354"/>
      <c r="P475" s="354"/>
      <c r="Q475" s="354"/>
      <c r="R475" s="354"/>
      <c r="S475" s="354"/>
      <c r="T475" s="354"/>
      <c r="U475" s="354"/>
      <c r="V475" s="354"/>
      <c r="W475" s="354"/>
      <c r="X475" s="354"/>
      <c r="Y475" s="354"/>
      <c r="Z475" s="354"/>
      <c r="AA475" s="354"/>
    </row>
    <row r="476">
      <c r="A476" s="354"/>
      <c r="B476" s="354"/>
      <c r="C476" s="354"/>
      <c r="D476" s="354"/>
      <c r="E476" s="354"/>
      <c r="F476" s="354"/>
      <c r="G476" s="354"/>
      <c r="H476" s="354"/>
      <c r="I476" s="354"/>
      <c r="J476" s="354"/>
      <c r="K476" s="354"/>
      <c r="L476" s="354"/>
      <c r="M476" s="354"/>
      <c r="N476" s="354"/>
      <c r="O476" s="354"/>
      <c r="P476" s="354"/>
      <c r="Q476" s="354"/>
      <c r="R476" s="354"/>
      <c r="S476" s="354"/>
      <c r="T476" s="354"/>
      <c r="U476" s="354"/>
      <c r="V476" s="354"/>
      <c r="W476" s="354"/>
      <c r="X476" s="354"/>
      <c r="Y476" s="354"/>
      <c r="Z476" s="354"/>
      <c r="AA476" s="354"/>
    </row>
    <row r="477">
      <c r="A477" s="354"/>
      <c r="B477" s="354"/>
      <c r="C477" s="354"/>
      <c r="D477" s="354"/>
      <c r="E477" s="354"/>
      <c r="F477" s="354"/>
      <c r="G477" s="354"/>
      <c r="H477" s="354"/>
      <c r="I477" s="354"/>
      <c r="J477" s="354"/>
      <c r="K477" s="354"/>
      <c r="L477" s="354"/>
      <c r="M477" s="354"/>
      <c r="N477" s="354"/>
      <c r="O477" s="354"/>
      <c r="P477" s="354"/>
      <c r="Q477" s="354"/>
      <c r="R477" s="354"/>
      <c r="S477" s="354"/>
      <c r="T477" s="354"/>
      <c r="U477" s="354"/>
      <c r="V477" s="354"/>
      <c r="W477" s="354"/>
      <c r="X477" s="354"/>
      <c r="Y477" s="354"/>
      <c r="Z477" s="354"/>
      <c r="AA477" s="354"/>
    </row>
    <row r="478">
      <c r="A478" s="354"/>
      <c r="B478" s="354"/>
      <c r="C478" s="354"/>
      <c r="D478" s="354"/>
      <c r="E478" s="354"/>
      <c r="F478" s="354"/>
      <c r="G478" s="354"/>
      <c r="H478" s="354"/>
      <c r="I478" s="354"/>
      <c r="J478" s="354"/>
      <c r="K478" s="354"/>
      <c r="L478" s="354"/>
      <c r="M478" s="354"/>
      <c r="N478" s="354"/>
      <c r="O478" s="354"/>
      <c r="P478" s="354"/>
      <c r="Q478" s="354"/>
      <c r="R478" s="354"/>
      <c r="S478" s="354"/>
      <c r="T478" s="354"/>
      <c r="U478" s="354"/>
      <c r="V478" s="354"/>
      <c r="W478" s="354"/>
      <c r="X478" s="354"/>
      <c r="Y478" s="354"/>
      <c r="Z478" s="354"/>
      <c r="AA478" s="354"/>
    </row>
    <row r="479">
      <c r="A479" s="354"/>
      <c r="B479" s="354"/>
      <c r="C479" s="354"/>
      <c r="D479" s="354"/>
      <c r="E479" s="354"/>
      <c r="F479" s="354"/>
      <c r="G479" s="354"/>
      <c r="H479" s="354"/>
      <c r="I479" s="354"/>
      <c r="J479" s="354"/>
      <c r="K479" s="354"/>
      <c r="L479" s="354"/>
      <c r="M479" s="354"/>
      <c r="N479" s="354"/>
      <c r="O479" s="354"/>
      <c r="P479" s="354"/>
      <c r="Q479" s="354"/>
      <c r="R479" s="354"/>
      <c r="S479" s="354"/>
      <c r="T479" s="354"/>
      <c r="U479" s="354"/>
      <c r="V479" s="354"/>
      <c r="W479" s="354"/>
      <c r="X479" s="354"/>
      <c r="Y479" s="354"/>
      <c r="Z479" s="354"/>
      <c r="AA479" s="354"/>
    </row>
    <row r="480">
      <c r="A480" s="354"/>
      <c r="B480" s="354"/>
      <c r="C480" s="354"/>
      <c r="D480" s="354"/>
      <c r="E480" s="354"/>
      <c r="F480" s="354"/>
      <c r="G480" s="354"/>
      <c r="H480" s="354"/>
      <c r="I480" s="354"/>
      <c r="J480" s="354"/>
      <c r="K480" s="354"/>
      <c r="L480" s="354"/>
      <c r="M480" s="354"/>
      <c r="N480" s="354"/>
      <c r="O480" s="354"/>
      <c r="P480" s="354"/>
      <c r="Q480" s="354"/>
      <c r="R480" s="354"/>
      <c r="S480" s="354"/>
      <c r="T480" s="354"/>
      <c r="U480" s="354"/>
      <c r="V480" s="354"/>
      <c r="W480" s="354"/>
      <c r="X480" s="354"/>
      <c r="Y480" s="354"/>
      <c r="Z480" s="354"/>
      <c r="AA480" s="354"/>
    </row>
    <row r="481">
      <c r="A481" s="354"/>
      <c r="B481" s="354"/>
      <c r="C481" s="354"/>
      <c r="D481" s="354"/>
      <c r="E481" s="354"/>
      <c r="F481" s="354"/>
      <c r="G481" s="354"/>
      <c r="H481" s="354"/>
      <c r="I481" s="354"/>
      <c r="J481" s="354"/>
      <c r="K481" s="354"/>
      <c r="L481" s="354"/>
      <c r="M481" s="354"/>
      <c r="N481" s="354"/>
      <c r="O481" s="354"/>
      <c r="P481" s="354"/>
      <c r="Q481" s="354"/>
      <c r="R481" s="354"/>
      <c r="S481" s="354"/>
      <c r="T481" s="354"/>
      <c r="U481" s="354"/>
      <c r="V481" s="354"/>
      <c r="W481" s="354"/>
      <c r="X481" s="354"/>
      <c r="Y481" s="354"/>
      <c r="Z481" s="354"/>
      <c r="AA481" s="354"/>
    </row>
    <row r="482">
      <c r="A482" s="354"/>
      <c r="B482" s="354"/>
      <c r="C482" s="354"/>
      <c r="D482" s="354"/>
      <c r="E482" s="354"/>
      <c r="F482" s="354"/>
      <c r="G482" s="354"/>
      <c r="H482" s="354"/>
      <c r="I482" s="354"/>
      <c r="J482" s="354"/>
      <c r="K482" s="354"/>
      <c r="L482" s="354"/>
      <c r="M482" s="354"/>
      <c r="N482" s="354"/>
      <c r="O482" s="354"/>
      <c r="P482" s="354"/>
      <c r="Q482" s="354"/>
      <c r="R482" s="354"/>
      <c r="S482" s="354"/>
      <c r="T482" s="354"/>
      <c r="U482" s="354"/>
      <c r="V482" s="354"/>
      <c r="W482" s="354"/>
      <c r="X482" s="354"/>
      <c r="Y482" s="354"/>
      <c r="Z482" s="354"/>
      <c r="AA482" s="354"/>
    </row>
    <row r="483">
      <c r="A483" s="354"/>
      <c r="B483" s="354"/>
      <c r="C483" s="354"/>
      <c r="D483" s="354"/>
      <c r="E483" s="354"/>
      <c r="F483" s="354"/>
      <c r="G483" s="354"/>
      <c r="H483" s="354"/>
      <c r="I483" s="354"/>
      <c r="J483" s="354"/>
      <c r="K483" s="354"/>
      <c r="L483" s="354"/>
      <c r="M483" s="354"/>
      <c r="N483" s="354"/>
      <c r="O483" s="354"/>
      <c r="P483" s="354"/>
      <c r="Q483" s="354"/>
      <c r="R483" s="354"/>
      <c r="S483" s="354"/>
      <c r="T483" s="354"/>
      <c r="U483" s="354"/>
      <c r="V483" s="354"/>
      <c r="W483" s="354"/>
      <c r="X483" s="354"/>
      <c r="Y483" s="354"/>
      <c r="Z483" s="354"/>
      <c r="AA483" s="354"/>
    </row>
    <row r="484">
      <c r="A484" s="354"/>
      <c r="B484" s="354"/>
      <c r="C484" s="354"/>
      <c r="D484" s="354"/>
      <c r="E484" s="354"/>
      <c r="F484" s="354"/>
      <c r="G484" s="354"/>
      <c r="H484" s="354"/>
      <c r="I484" s="354"/>
      <c r="J484" s="354"/>
      <c r="K484" s="354"/>
      <c r="L484" s="354"/>
      <c r="M484" s="354"/>
      <c r="N484" s="354"/>
      <c r="O484" s="354"/>
      <c r="P484" s="354"/>
      <c r="Q484" s="354"/>
      <c r="R484" s="354"/>
      <c r="S484" s="354"/>
      <c r="T484" s="354"/>
      <c r="U484" s="354"/>
      <c r="V484" s="354"/>
      <c r="W484" s="354"/>
      <c r="X484" s="354"/>
      <c r="Y484" s="354"/>
      <c r="Z484" s="354"/>
      <c r="AA484" s="354"/>
    </row>
    <row r="485">
      <c r="A485" s="354"/>
      <c r="B485" s="354"/>
      <c r="C485" s="354"/>
      <c r="D485" s="354"/>
      <c r="E485" s="354"/>
      <c r="F485" s="354"/>
      <c r="G485" s="354"/>
      <c r="H485" s="354"/>
      <c r="I485" s="354"/>
      <c r="J485" s="354"/>
      <c r="K485" s="354"/>
      <c r="L485" s="354"/>
      <c r="M485" s="354"/>
      <c r="N485" s="354"/>
      <c r="O485" s="354"/>
      <c r="P485" s="354"/>
      <c r="Q485" s="354"/>
      <c r="R485" s="354"/>
      <c r="S485" s="354"/>
      <c r="T485" s="354"/>
      <c r="U485" s="354"/>
      <c r="V485" s="354"/>
      <c r="W485" s="354"/>
      <c r="X485" s="354"/>
      <c r="Y485" s="354"/>
      <c r="Z485" s="354"/>
      <c r="AA485" s="354"/>
    </row>
    <row r="486">
      <c r="A486" s="354"/>
      <c r="B486" s="354"/>
      <c r="C486" s="354"/>
      <c r="D486" s="354"/>
      <c r="E486" s="354"/>
      <c r="F486" s="354"/>
      <c r="G486" s="354"/>
      <c r="H486" s="354"/>
      <c r="I486" s="354"/>
      <c r="J486" s="354"/>
      <c r="K486" s="354"/>
      <c r="L486" s="354"/>
      <c r="M486" s="354"/>
      <c r="N486" s="354"/>
      <c r="O486" s="354"/>
      <c r="P486" s="354"/>
      <c r="Q486" s="354"/>
      <c r="R486" s="354"/>
      <c r="S486" s="354"/>
      <c r="T486" s="354"/>
      <c r="U486" s="354"/>
      <c r="V486" s="354"/>
      <c r="W486" s="354"/>
      <c r="X486" s="354"/>
      <c r="Y486" s="354"/>
      <c r="Z486" s="354"/>
      <c r="AA486" s="354"/>
    </row>
    <row r="487">
      <c r="A487" s="354"/>
      <c r="B487" s="354"/>
      <c r="C487" s="354"/>
      <c r="D487" s="354"/>
      <c r="E487" s="354"/>
      <c r="F487" s="354"/>
      <c r="G487" s="354"/>
      <c r="H487" s="354"/>
      <c r="I487" s="354"/>
      <c r="J487" s="354"/>
      <c r="K487" s="354"/>
      <c r="L487" s="354"/>
      <c r="M487" s="354"/>
      <c r="N487" s="354"/>
      <c r="O487" s="354"/>
      <c r="P487" s="354"/>
      <c r="Q487" s="354"/>
      <c r="R487" s="354"/>
      <c r="S487" s="354"/>
      <c r="T487" s="354"/>
      <c r="U487" s="354"/>
      <c r="V487" s="354"/>
      <c r="W487" s="354"/>
      <c r="X487" s="354"/>
      <c r="Y487" s="354"/>
      <c r="Z487" s="354"/>
      <c r="AA487" s="354"/>
    </row>
    <row r="488">
      <c r="A488" s="354"/>
      <c r="B488" s="354"/>
      <c r="C488" s="354"/>
      <c r="D488" s="354"/>
      <c r="E488" s="354"/>
      <c r="F488" s="354"/>
      <c r="G488" s="354"/>
      <c r="H488" s="354"/>
      <c r="I488" s="354"/>
      <c r="J488" s="354"/>
      <c r="K488" s="354"/>
      <c r="L488" s="354"/>
      <c r="M488" s="354"/>
      <c r="N488" s="354"/>
      <c r="O488" s="354"/>
      <c r="P488" s="354"/>
      <c r="Q488" s="354"/>
      <c r="R488" s="354"/>
      <c r="S488" s="354"/>
      <c r="T488" s="354"/>
      <c r="U488" s="354"/>
      <c r="V488" s="354"/>
      <c r="W488" s="354"/>
      <c r="X488" s="354"/>
      <c r="Y488" s="354"/>
      <c r="Z488" s="354"/>
      <c r="AA488" s="354"/>
    </row>
    <row r="489">
      <c r="A489" s="354"/>
      <c r="B489" s="354"/>
      <c r="C489" s="354"/>
      <c r="D489" s="354"/>
      <c r="E489" s="354"/>
      <c r="F489" s="354"/>
      <c r="G489" s="354"/>
      <c r="H489" s="354"/>
      <c r="I489" s="354"/>
      <c r="J489" s="354"/>
      <c r="K489" s="354"/>
      <c r="L489" s="354"/>
      <c r="M489" s="354"/>
      <c r="N489" s="354"/>
      <c r="O489" s="354"/>
      <c r="P489" s="354"/>
      <c r="Q489" s="354"/>
      <c r="R489" s="354"/>
      <c r="S489" s="354"/>
      <c r="T489" s="354"/>
      <c r="U489" s="354"/>
      <c r="V489" s="354"/>
      <c r="W489" s="354"/>
      <c r="X489" s="354"/>
      <c r="Y489" s="354"/>
      <c r="Z489" s="354"/>
      <c r="AA489" s="354"/>
    </row>
    <row r="490">
      <c r="A490" s="354"/>
      <c r="B490" s="354"/>
      <c r="C490" s="354"/>
      <c r="D490" s="354"/>
      <c r="E490" s="354"/>
      <c r="F490" s="354"/>
      <c r="G490" s="354"/>
      <c r="H490" s="354"/>
      <c r="I490" s="354"/>
      <c r="J490" s="354"/>
      <c r="K490" s="354"/>
      <c r="L490" s="354"/>
      <c r="M490" s="354"/>
      <c r="N490" s="354"/>
      <c r="O490" s="354"/>
      <c r="P490" s="354"/>
      <c r="Q490" s="354"/>
      <c r="R490" s="354"/>
      <c r="S490" s="354"/>
      <c r="T490" s="354"/>
      <c r="U490" s="354"/>
      <c r="V490" s="354"/>
      <c r="W490" s="354"/>
      <c r="X490" s="354"/>
      <c r="Y490" s="354"/>
      <c r="Z490" s="354"/>
      <c r="AA490" s="354"/>
    </row>
    <row r="491">
      <c r="A491" s="354"/>
      <c r="B491" s="354"/>
      <c r="C491" s="354"/>
      <c r="D491" s="354"/>
      <c r="E491" s="354"/>
      <c r="F491" s="354"/>
      <c r="G491" s="354"/>
      <c r="H491" s="354"/>
      <c r="I491" s="354"/>
      <c r="J491" s="354"/>
      <c r="K491" s="354"/>
      <c r="L491" s="354"/>
      <c r="M491" s="354"/>
      <c r="N491" s="354"/>
      <c r="O491" s="354"/>
      <c r="P491" s="354"/>
      <c r="Q491" s="354"/>
      <c r="R491" s="354"/>
      <c r="S491" s="354"/>
      <c r="T491" s="354"/>
      <c r="U491" s="354"/>
      <c r="V491" s="354"/>
      <c r="W491" s="354"/>
      <c r="X491" s="354"/>
      <c r="Y491" s="354"/>
      <c r="Z491" s="354"/>
      <c r="AA491" s="354"/>
    </row>
    <row r="492">
      <c r="A492" s="354"/>
      <c r="B492" s="354"/>
      <c r="C492" s="354"/>
      <c r="D492" s="354"/>
      <c r="E492" s="354"/>
      <c r="F492" s="354"/>
      <c r="G492" s="354"/>
      <c r="H492" s="354"/>
      <c r="I492" s="354"/>
      <c r="J492" s="354"/>
      <c r="K492" s="354"/>
      <c r="L492" s="354"/>
      <c r="M492" s="354"/>
      <c r="N492" s="354"/>
      <c r="O492" s="354"/>
      <c r="P492" s="354"/>
      <c r="Q492" s="354"/>
      <c r="R492" s="354"/>
      <c r="S492" s="354"/>
      <c r="T492" s="354"/>
      <c r="U492" s="354"/>
      <c r="V492" s="354"/>
      <c r="W492" s="354"/>
      <c r="X492" s="354"/>
      <c r="Y492" s="354"/>
      <c r="Z492" s="354"/>
      <c r="AA492" s="354"/>
    </row>
    <row r="493">
      <c r="A493" s="354"/>
      <c r="B493" s="354"/>
      <c r="C493" s="354"/>
      <c r="D493" s="354"/>
      <c r="E493" s="354"/>
      <c r="F493" s="354"/>
      <c r="G493" s="354"/>
      <c r="H493" s="354"/>
      <c r="I493" s="354"/>
      <c r="J493" s="354"/>
      <c r="K493" s="354"/>
      <c r="L493" s="354"/>
      <c r="M493" s="354"/>
      <c r="N493" s="354"/>
      <c r="O493" s="354"/>
      <c r="P493" s="354"/>
      <c r="Q493" s="354"/>
      <c r="R493" s="354"/>
      <c r="S493" s="354"/>
      <c r="T493" s="354"/>
      <c r="U493" s="354"/>
      <c r="V493" s="354"/>
      <c r="W493" s="354"/>
      <c r="X493" s="354"/>
      <c r="Y493" s="354"/>
      <c r="Z493" s="354"/>
      <c r="AA493" s="354"/>
    </row>
    <row r="494">
      <c r="A494" s="354"/>
      <c r="B494" s="354"/>
      <c r="C494" s="354"/>
      <c r="D494" s="354"/>
      <c r="E494" s="354"/>
      <c r="F494" s="354"/>
      <c r="G494" s="354"/>
      <c r="H494" s="354"/>
      <c r="I494" s="354"/>
      <c r="J494" s="354"/>
      <c r="K494" s="354"/>
      <c r="L494" s="354"/>
      <c r="M494" s="354"/>
      <c r="N494" s="354"/>
      <c r="O494" s="354"/>
      <c r="P494" s="354"/>
      <c r="Q494" s="354"/>
      <c r="R494" s="354"/>
      <c r="S494" s="354"/>
      <c r="T494" s="354"/>
      <c r="U494" s="354"/>
      <c r="V494" s="354"/>
      <c r="W494" s="354"/>
      <c r="X494" s="354"/>
      <c r="Y494" s="354"/>
      <c r="Z494" s="354"/>
      <c r="AA494" s="354"/>
    </row>
    <row r="495">
      <c r="A495" s="354"/>
      <c r="B495" s="354"/>
      <c r="C495" s="354"/>
      <c r="D495" s="354"/>
      <c r="E495" s="354"/>
      <c r="F495" s="354"/>
      <c r="G495" s="354"/>
      <c r="H495" s="354"/>
      <c r="I495" s="354"/>
      <c r="J495" s="354"/>
      <c r="K495" s="354"/>
      <c r="L495" s="354"/>
      <c r="M495" s="354"/>
      <c r="N495" s="354"/>
      <c r="O495" s="354"/>
      <c r="P495" s="354"/>
      <c r="Q495" s="354"/>
      <c r="R495" s="354"/>
      <c r="S495" s="354"/>
      <c r="T495" s="354"/>
      <c r="U495" s="354"/>
      <c r="V495" s="354"/>
      <c r="W495" s="354"/>
      <c r="X495" s="354"/>
      <c r="Y495" s="354"/>
      <c r="Z495" s="354"/>
      <c r="AA495" s="354"/>
    </row>
    <row r="496">
      <c r="A496" s="354"/>
      <c r="B496" s="354"/>
      <c r="C496" s="354"/>
      <c r="D496" s="354"/>
      <c r="E496" s="354"/>
      <c r="F496" s="354"/>
      <c r="G496" s="354"/>
      <c r="H496" s="354"/>
      <c r="I496" s="354"/>
      <c r="J496" s="354"/>
      <c r="K496" s="354"/>
      <c r="L496" s="354"/>
      <c r="M496" s="354"/>
      <c r="N496" s="354"/>
      <c r="O496" s="354"/>
      <c r="P496" s="354"/>
      <c r="Q496" s="354"/>
      <c r="R496" s="354"/>
      <c r="S496" s="354"/>
      <c r="T496" s="354"/>
      <c r="U496" s="354"/>
      <c r="V496" s="354"/>
      <c r="W496" s="354"/>
      <c r="X496" s="354"/>
      <c r="Y496" s="354"/>
      <c r="Z496" s="354"/>
      <c r="AA496" s="354"/>
    </row>
    <row r="497">
      <c r="A497" s="354"/>
      <c r="B497" s="354"/>
      <c r="C497" s="354"/>
      <c r="D497" s="354"/>
      <c r="E497" s="354"/>
      <c r="F497" s="354"/>
      <c r="G497" s="354"/>
      <c r="H497" s="354"/>
      <c r="I497" s="354"/>
      <c r="J497" s="354"/>
      <c r="K497" s="354"/>
      <c r="L497" s="354"/>
      <c r="M497" s="354"/>
      <c r="N497" s="354"/>
      <c r="O497" s="354"/>
      <c r="P497" s="354"/>
      <c r="Q497" s="354"/>
      <c r="R497" s="354"/>
      <c r="S497" s="354"/>
      <c r="T497" s="354"/>
      <c r="U497" s="354"/>
      <c r="V497" s="354"/>
      <c r="W497" s="354"/>
      <c r="X497" s="354"/>
      <c r="Y497" s="354"/>
      <c r="Z497" s="354"/>
      <c r="AA497" s="354"/>
    </row>
    <row r="498">
      <c r="A498" s="354"/>
      <c r="B498" s="354"/>
      <c r="C498" s="354"/>
      <c r="D498" s="354"/>
      <c r="E498" s="354"/>
      <c r="F498" s="354"/>
      <c r="G498" s="354"/>
      <c r="H498" s="354"/>
      <c r="I498" s="354"/>
      <c r="J498" s="354"/>
      <c r="K498" s="354"/>
      <c r="L498" s="354"/>
      <c r="M498" s="354"/>
      <c r="N498" s="354"/>
      <c r="O498" s="354"/>
      <c r="P498" s="354"/>
      <c r="Q498" s="354"/>
      <c r="R498" s="354"/>
      <c r="S498" s="354"/>
      <c r="T498" s="354"/>
      <c r="U498" s="354"/>
      <c r="V498" s="354"/>
      <c r="W498" s="354"/>
      <c r="X498" s="354"/>
      <c r="Y498" s="354"/>
      <c r="Z498" s="354"/>
      <c r="AA498" s="354"/>
    </row>
    <row r="499">
      <c r="A499" s="354"/>
      <c r="B499" s="354"/>
      <c r="C499" s="354"/>
      <c r="D499" s="354"/>
      <c r="E499" s="354"/>
      <c r="F499" s="354"/>
      <c r="G499" s="354"/>
      <c r="H499" s="354"/>
      <c r="I499" s="354"/>
      <c r="J499" s="354"/>
      <c r="K499" s="354"/>
      <c r="L499" s="354"/>
      <c r="M499" s="354"/>
      <c r="N499" s="354"/>
      <c r="O499" s="354"/>
      <c r="P499" s="354"/>
      <c r="Q499" s="354"/>
      <c r="R499" s="354"/>
      <c r="S499" s="354"/>
      <c r="T499" s="354"/>
      <c r="U499" s="354"/>
      <c r="V499" s="354"/>
      <c r="W499" s="354"/>
      <c r="X499" s="354"/>
      <c r="Y499" s="354"/>
      <c r="Z499" s="354"/>
      <c r="AA499" s="354"/>
    </row>
    <row r="500">
      <c r="A500" s="354"/>
      <c r="B500" s="354"/>
      <c r="C500" s="354"/>
      <c r="D500" s="354"/>
      <c r="E500" s="354"/>
      <c r="F500" s="354"/>
      <c r="G500" s="354"/>
      <c r="H500" s="354"/>
      <c r="I500" s="354"/>
      <c r="J500" s="354"/>
      <c r="K500" s="354"/>
      <c r="L500" s="354"/>
      <c r="M500" s="354"/>
      <c r="N500" s="354"/>
      <c r="O500" s="354"/>
      <c r="P500" s="354"/>
      <c r="Q500" s="354"/>
      <c r="R500" s="354"/>
      <c r="S500" s="354"/>
      <c r="T500" s="354"/>
      <c r="U500" s="354"/>
      <c r="V500" s="354"/>
      <c r="W500" s="354"/>
      <c r="X500" s="354"/>
      <c r="Y500" s="354"/>
      <c r="Z500" s="354"/>
      <c r="AA500" s="354"/>
    </row>
    <row r="501">
      <c r="A501" s="354"/>
      <c r="B501" s="354"/>
      <c r="C501" s="354"/>
      <c r="D501" s="354"/>
      <c r="E501" s="354"/>
      <c r="F501" s="354"/>
      <c r="G501" s="354"/>
      <c r="H501" s="354"/>
      <c r="I501" s="354"/>
      <c r="J501" s="354"/>
      <c r="K501" s="354"/>
      <c r="L501" s="354"/>
      <c r="M501" s="354"/>
      <c r="N501" s="354"/>
      <c r="O501" s="354"/>
      <c r="P501" s="354"/>
      <c r="Q501" s="354"/>
      <c r="R501" s="354"/>
      <c r="S501" s="354"/>
      <c r="T501" s="354"/>
      <c r="U501" s="354"/>
      <c r="V501" s="354"/>
      <c r="W501" s="354"/>
      <c r="X501" s="354"/>
      <c r="Y501" s="354"/>
      <c r="Z501" s="354"/>
      <c r="AA501" s="354"/>
    </row>
    <row r="502">
      <c r="A502" s="354"/>
      <c r="B502" s="354"/>
      <c r="C502" s="354"/>
      <c r="D502" s="354"/>
      <c r="E502" s="354"/>
      <c r="F502" s="354"/>
      <c r="G502" s="354"/>
      <c r="H502" s="354"/>
      <c r="I502" s="354"/>
      <c r="J502" s="354"/>
      <c r="K502" s="354"/>
      <c r="L502" s="354"/>
      <c r="M502" s="354"/>
      <c r="N502" s="354"/>
      <c r="O502" s="354"/>
      <c r="P502" s="354"/>
      <c r="Q502" s="354"/>
      <c r="R502" s="354"/>
      <c r="S502" s="354"/>
      <c r="T502" s="354"/>
      <c r="U502" s="354"/>
      <c r="V502" s="354"/>
      <c r="W502" s="354"/>
      <c r="X502" s="354"/>
      <c r="Y502" s="354"/>
      <c r="Z502" s="354"/>
      <c r="AA502" s="354"/>
    </row>
    <row r="503">
      <c r="A503" s="354"/>
      <c r="B503" s="354"/>
      <c r="C503" s="354"/>
      <c r="D503" s="354"/>
      <c r="E503" s="354"/>
      <c r="F503" s="354"/>
      <c r="G503" s="354"/>
      <c r="H503" s="354"/>
      <c r="I503" s="354"/>
      <c r="J503" s="354"/>
      <c r="K503" s="354"/>
      <c r="L503" s="354"/>
      <c r="M503" s="354"/>
      <c r="N503" s="354"/>
      <c r="O503" s="354"/>
      <c r="P503" s="354"/>
      <c r="Q503" s="354"/>
      <c r="R503" s="354"/>
      <c r="S503" s="354"/>
      <c r="T503" s="354"/>
      <c r="U503" s="354"/>
      <c r="V503" s="354"/>
      <c r="W503" s="354"/>
      <c r="X503" s="354"/>
      <c r="Y503" s="354"/>
      <c r="Z503" s="354"/>
      <c r="AA503" s="354"/>
    </row>
    <row r="504">
      <c r="A504" s="354"/>
      <c r="B504" s="354"/>
      <c r="C504" s="354"/>
      <c r="D504" s="354"/>
      <c r="E504" s="354"/>
      <c r="F504" s="354"/>
      <c r="G504" s="354"/>
      <c r="H504" s="354"/>
      <c r="I504" s="354"/>
      <c r="J504" s="354"/>
      <c r="K504" s="354"/>
      <c r="L504" s="354"/>
      <c r="M504" s="354"/>
      <c r="N504" s="354"/>
      <c r="O504" s="354"/>
      <c r="P504" s="354"/>
      <c r="Q504" s="354"/>
      <c r="R504" s="354"/>
      <c r="S504" s="354"/>
      <c r="T504" s="354"/>
      <c r="U504" s="354"/>
      <c r="V504" s="354"/>
      <c r="W504" s="354"/>
      <c r="X504" s="354"/>
      <c r="Y504" s="354"/>
      <c r="Z504" s="354"/>
      <c r="AA504" s="354"/>
    </row>
    <row r="505">
      <c r="A505" s="354"/>
      <c r="B505" s="354"/>
      <c r="C505" s="354"/>
      <c r="D505" s="354"/>
      <c r="E505" s="354"/>
      <c r="F505" s="354"/>
      <c r="G505" s="354"/>
      <c r="H505" s="354"/>
      <c r="I505" s="354"/>
      <c r="J505" s="354"/>
      <c r="K505" s="354"/>
      <c r="L505" s="354"/>
      <c r="M505" s="354"/>
      <c r="N505" s="354"/>
      <c r="O505" s="354"/>
      <c r="P505" s="354"/>
      <c r="Q505" s="354"/>
      <c r="R505" s="354"/>
      <c r="S505" s="354"/>
      <c r="T505" s="354"/>
      <c r="U505" s="354"/>
      <c r="V505" s="354"/>
      <c r="W505" s="354"/>
      <c r="X505" s="354"/>
      <c r="Y505" s="354"/>
      <c r="Z505" s="354"/>
      <c r="AA505" s="354"/>
    </row>
    <row r="506">
      <c r="A506" s="354"/>
      <c r="B506" s="354"/>
      <c r="C506" s="354"/>
      <c r="D506" s="354"/>
      <c r="E506" s="354"/>
      <c r="F506" s="354"/>
      <c r="G506" s="354"/>
      <c r="H506" s="354"/>
      <c r="I506" s="354"/>
      <c r="J506" s="354"/>
      <c r="K506" s="354"/>
      <c r="L506" s="354"/>
      <c r="M506" s="354"/>
      <c r="N506" s="354"/>
      <c r="O506" s="354"/>
      <c r="P506" s="354"/>
      <c r="Q506" s="354"/>
      <c r="R506" s="354"/>
      <c r="S506" s="354"/>
      <c r="T506" s="354"/>
      <c r="U506" s="354"/>
      <c r="V506" s="354"/>
      <c r="W506" s="354"/>
      <c r="X506" s="354"/>
      <c r="Y506" s="354"/>
      <c r="Z506" s="354"/>
      <c r="AA506" s="354"/>
    </row>
    <row r="507">
      <c r="A507" s="354"/>
      <c r="B507" s="354"/>
      <c r="C507" s="354"/>
      <c r="D507" s="354"/>
      <c r="E507" s="354"/>
      <c r="F507" s="354"/>
      <c r="G507" s="354"/>
      <c r="H507" s="354"/>
      <c r="I507" s="354"/>
      <c r="J507" s="354"/>
      <c r="K507" s="354"/>
      <c r="L507" s="354"/>
      <c r="M507" s="354"/>
      <c r="N507" s="354"/>
      <c r="O507" s="354"/>
      <c r="P507" s="354"/>
      <c r="Q507" s="354"/>
      <c r="R507" s="354"/>
      <c r="S507" s="354"/>
      <c r="T507" s="354"/>
      <c r="U507" s="354"/>
      <c r="V507" s="354"/>
      <c r="W507" s="354"/>
      <c r="X507" s="354"/>
      <c r="Y507" s="354"/>
      <c r="Z507" s="354"/>
      <c r="AA507" s="354"/>
    </row>
    <row r="508">
      <c r="A508" s="354"/>
      <c r="B508" s="354"/>
      <c r="C508" s="354"/>
      <c r="D508" s="354"/>
      <c r="E508" s="354"/>
      <c r="F508" s="354"/>
      <c r="G508" s="354"/>
      <c r="H508" s="354"/>
      <c r="I508" s="354"/>
      <c r="J508" s="354"/>
      <c r="K508" s="354"/>
      <c r="L508" s="354"/>
      <c r="M508" s="354"/>
      <c r="N508" s="354"/>
      <c r="O508" s="354"/>
      <c r="P508" s="354"/>
      <c r="Q508" s="354"/>
      <c r="R508" s="354"/>
      <c r="S508" s="354"/>
      <c r="T508" s="354"/>
      <c r="U508" s="354"/>
      <c r="V508" s="354"/>
      <c r="W508" s="354"/>
      <c r="X508" s="354"/>
      <c r="Y508" s="354"/>
      <c r="Z508" s="354"/>
      <c r="AA508" s="354"/>
    </row>
    <row r="509">
      <c r="A509" s="354"/>
      <c r="B509" s="354"/>
      <c r="C509" s="354"/>
      <c r="D509" s="354"/>
      <c r="E509" s="354"/>
      <c r="F509" s="354"/>
      <c r="G509" s="354"/>
      <c r="H509" s="354"/>
      <c r="I509" s="354"/>
      <c r="J509" s="354"/>
      <c r="K509" s="354"/>
      <c r="L509" s="354"/>
      <c r="M509" s="354"/>
      <c r="N509" s="354"/>
      <c r="O509" s="354"/>
      <c r="P509" s="354"/>
      <c r="Q509" s="354"/>
      <c r="R509" s="354"/>
      <c r="S509" s="354"/>
      <c r="T509" s="354"/>
      <c r="U509" s="354"/>
      <c r="V509" s="354"/>
      <c r="W509" s="354"/>
      <c r="X509" s="354"/>
      <c r="Y509" s="354"/>
      <c r="Z509" s="354"/>
      <c r="AA509" s="354"/>
    </row>
    <row r="510">
      <c r="A510" s="354"/>
      <c r="B510" s="354"/>
      <c r="C510" s="354"/>
      <c r="D510" s="354"/>
      <c r="E510" s="354"/>
      <c r="F510" s="354"/>
      <c r="G510" s="354"/>
      <c r="H510" s="354"/>
      <c r="I510" s="354"/>
      <c r="J510" s="354"/>
      <c r="K510" s="354"/>
      <c r="L510" s="354"/>
      <c r="M510" s="354"/>
      <c r="N510" s="354"/>
      <c r="O510" s="354"/>
      <c r="P510" s="354"/>
      <c r="Q510" s="354"/>
      <c r="R510" s="354"/>
      <c r="S510" s="354"/>
      <c r="T510" s="354"/>
      <c r="U510" s="354"/>
      <c r="V510" s="354"/>
      <c r="W510" s="354"/>
      <c r="X510" s="354"/>
      <c r="Y510" s="354"/>
      <c r="Z510" s="354"/>
      <c r="AA510" s="354"/>
    </row>
    <row r="511">
      <c r="A511" s="354"/>
      <c r="B511" s="354"/>
      <c r="C511" s="354"/>
      <c r="D511" s="354"/>
      <c r="E511" s="354"/>
      <c r="F511" s="354"/>
      <c r="G511" s="354"/>
      <c r="H511" s="354"/>
      <c r="I511" s="354"/>
      <c r="J511" s="354"/>
      <c r="K511" s="354"/>
      <c r="L511" s="354"/>
      <c r="M511" s="354"/>
      <c r="N511" s="354"/>
      <c r="O511" s="354"/>
      <c r="P511" s="354"/>
      <c r="Q511" s="354"/>
      <c r="R511" s="354"/>
      <c r="S511" s="354"/>
      <c r="T511" s="354"/>
      <c r="U511" s="354"/>
      <c r="V511" s="354"/>
      <c r="W511" s="354"/>
      <c r="X511" s="354"/>
      <c r="Y511" s="354"/>
      <c r="Z511" s="354"/>
      <c r="AA511" s="354"/>
    </row>
    <row r="512">
      <c r="A512" s="354"/>
      <c r="B512" s="354"/>
      <c r="C512" s="354"/>
      <c r="D512" s="354"/>
      <c r="E512" s="354"/>
      <c r="F512" s="354"/>
      <c r="G512" s="354"/>
      <c r="H512" s="354"/>
      <c r="I512" s="354"/>
      <c r="J512" s="354"/>
      <c r="K512" s="354"/>
      <c r="L512" s="354"/>
      <c r="M512" s="354"/>
      <c r="N512" s="354"/>
      <c r="O512" s="354"/>
      <c r="P512" s="354"/>
      <c r="Q512" s="354"/>
      <c r="R512" s="354"/>
      <c r="S512" s="354"/>
      <c r="T512" s="354"/>
      <c r="U512" s="354"/>
      <c r="V512" s="354"/>
      <c r="W512" s="354"/>
      <c r="X512" s="354"/>
      <c r="Y512" s="354"/>
      <c r="Z512" s="354"/>
      <c r="AA512" s="354"/>
    </row>
    <row r="513">
      <c r="A513" s="354"/>
      <c r="B513" s="354"/>
      <c r="C513" s="354"/>
      <c r="D513" s="354"/>
      <c r="E513" s="354"/>
      <c r="F513" s="354"/>
      <c r="G513" s="354"/>
      <c r="H513" s="354"/>
      <c r="I513" s="354"/>
      <c r="J513" s="354"/>
      <c r="K513" s="354"/>
      <c r="L513" s="354"/>
      <c r="M513" s="354"/>
      <c r="N513" s="354"/>
      <c r="O513" s="354"/>
      <c r="P513" s="354"/>
      <c r="Q513" s="354"/>
      <c r="R513" s="354"/>
      <c r="S513" s="354"/>
      <c r="T513" s="354"/>
      <c r="U513" s="354"/>
      <c r="V513" s="354"/>
      <c r="W513" s="354"/>
      <c r="X513" s="354"/>
      <c r="Y513" s="354"/>
      <c r="Z513" s="354"/>
      <c r="AA513" s="354"/>
    </row>
    <row r="514">
      <c r="A514" s="354"/>
      <c r="B514" s="354"/>
      <c r="C514" s="354"/>
      <c r="D514" s="354"/>
      <c r="E514" s="354"/>
      <c r="F514" s="354"/>
      <c r="G514" s="354"/>
      <c r="H514" s="354"/>
      <c r="I514" s="354"/>
      <c r="J514" s="354"/>
      <c r="K514" s="354"/>
      <c r="L514" s="354"/>
      <c r="M514" s="354"/>
      <c r="N514" s="354"/>
      <c r="O514" s="354"/>
      <c r="P514" s="354"/>
      <c r="Q514" s="354"/>
      <c r="R514" s="354"/>
      <c r="S514" s="354"/>
      <c r="T514" s="354"/>
      <c r="U514" s="354"/>
      <c r="V514" s="354"/>
      <c r="W514" s="354"/>
      <c r="X514" s="354"/>
      <c r="Y514" s="354"/>
      <c r="Z514" s="354"/>
      <c r="AA514" s="354"/>
    </row>
    <row r="515">
      <c r="A515" s="354"/>
      <c r="B515" s="354"/>
      <c r="C515" s="354"/>
      <c r="D515" s="354"/>
      <c r="E515" s="354"/>
      <c r="F515" s="354"/>
      <c r="G515" s="354"/>
      <c r="H515" s="354"/>
      <c r="I515" s="354"/>
      <c r="J515" s="354"/>
      <c r="K515" s="354"/>
      <c r="L515" s="354"/>
      <c r="M515" s="354"/>
      <c r="N515" s="354"/>
      <c r="O515" s="354"/>
      <c r="P515" s="354"/>
      <c r="Q515" s="354"/>
      <c r="R515" s="354"/>
      <c r="S515" s="354"/>
      <c r="T515" s="354"/>
      <c r="U515" s="354"/>
      <c r="V515" s="354"/>
      <c r="W515" s="354"/>
      <c r="X515" s="354"/>
      <c r="Y515" s="354"/>
      <c r="Z515" s="354"/>
      <c r="AA515" s="354"/>
    </row>
    <row r="516">
      <c r="A516" s="354"/>
      <c r="B516" s="354"/>
      <c r="C516" s="354"/>
      <c r="D516" s="354"/>
      <c r="E516" s="354"/>
      <c r="F516" s="354"/>
      <c r="G516" s="354"/>
      <c r="H516" s="354"/>
      <c r="I516" s="354"/>
      <c r="J516" s="354"/>
      <c r="K516" s="354"/>
      <c r="L516" s="354"/>
      <c r="M516" s="354"/>
      <c r="N516" s="354"/>
      <c r="O516" s="354"/>
      <c r="P516" s="354"/>
      <c r="Q516" s="354"/>
      <c r="R516" s="354"/>
      <c r="S516" s="354"/>
      <c r="T516" s="354"/>
      <c r="U516" s="354"/>
      <c r="V516" s="354"/>
      <c r="W516" s="354"/>
      <c r="X516" s="354"/>
      <c r="Y516" s="354"/>
      <c r="Z516" s="354"/>
      <c r="AA516" s="354"/>
    </row>
    <row r="517">
      <c r="A517" s="354"/>
      <c r="B517" s="354"/>
      <c r="C517" s="354"/>
      <c r="D517" s="354"/>
      <c r="E517" s="354"/>
      <c r="F517" s="354"/>
      <c r="G517" s="354"/>
      <c r="H517" s="354"/>
      <c r="I517" s="354"/>
      <c r="J517" s="354"/>
      <c r="K517" s="354"/>
      <c r="L517" s="354"/>
      <c r="M517" s="354"/>
      <c r="N517" s="354"/>
      <c r="O517" s="354"/>
      <c r="P517" s="354"/>
      <c r="Q517" s="354"/>
      <c r="R517" s="354"/>
      <c r="S517" s="354"/>
      <c r="T517" s="354"/>
      <c r="U517" s="354"/>
      <c r="V517" s="354"/>
      <c r="W517" s="354"/>
      <c r="X517" s="354"/>
      <c r="Y517" s="354"/>
      <c r="Z517" s="354"/>
      <c r="AA517" s="354"/>
    </row>
    <row r="518">
      <c r="A518" s="354"/>
      <c r="B518" s="354"/>
      <c r="C518" s="354"/>
      <c r="D518" s="354"/>
      <c r="E518" s="354"/>
      <c r="F518" s="354"/>
      <c r="G518" s="354"/>
      <c r="H518" s="354"/>
      <c r="I518" s="354"/>
      <c r="J518" s="354"/>
      <c r="K518" s="354"/>
      <c r="L518" s="354"/>
      <c r="M518" s="354"/>
      <c r="N518" s="354"/>
      <c r="O518" s="354"/>
      <c r="P518" s="354"/>
      <c r="Q518" s="354"/>
      <c r="R518" s="354"/>
      <c r="S518" s="354"/>
      <c r="T518" s="354"/>
      <c r="U518" s="354"/>
      <c r="V518" s="354"/>
      <c r="W518" s="354"/>
      <c r="X518" s="354"/>
      <c r="Y518" s="354"/>
      <c r="Z518" s="354"/>
      <c r="AA518" s="354"/>
    </row>
    <row r="519">
      <c r="A519" s="354"/>
      <c r="B519" s="354"/>
      <c r="C519" s="354"/>
      <c r="D519" s="354"/>
      <c r="E519" s="354"/>
      <c r="F519" s="354"/>
      <c r="G519" s="354"/>
      <c r="H519" s="354"/>
      <c r="I519" s="354"/>
      <c r="J519" s="354"/>
      <c r="K519" s="354"/>
      <c r="L519" s="354"/>
      <c r="M519" s="354"/>
      <c r="N519" s="354"/>
      <c r="O519" s="354"/>
      <c r="P519" s="354"/>
      <c r="Q519" s="354"/>
      <c r="R519" s="354"/>
      <c r="S519" s="354"/>
      <c r="T519" s="354"/>
      <c r="U519" s="354"/>
      <c r="V519" s="354"/>
      <c r="W519" s="354"/>
      <c r="X519" s="354"/>
      <c r="Y519" s="354"/>
      <c r="Z519" s="354"/>
      <c r="AA519" s="354"/>
    </row>
    <row r="520">
      <c r="A520" s="354"/>
      <c r="B520" s="354"/>
      <c r="C520" s="354"/>
      <c r="D520" s="354"/>
      <c r="E520" s="354"/>
      <c r="F520" s="354"/>
      <c r="G520" s="354"/>
      <c r="H520" s="354"/>
      <c r="I520" s="354"/>
      <c r="J520" s="354"/>
      <c r="K520" s="354"/>
      <c r="L520" s="354"/>
      <c r="M520" s="354"/>
      <c r="N520" s="354"/>
      <c r="O520" s="354"/>
      <c r="P520" s="354"/>
      <c r="Q520" s="354"/>
      <c r="R520" s="354"/>
      <c r="S520" s="354"/>
      <c r="T520" s="354"/>
      <c r="U520" s="354"/>
      <c r="V520" s="354"/>
      <c r="W520" s="354"/>
      <c r="X520" s="354"/>
      <c r="Y520" s="354"/>
      <c r="Z520" s="354"/>
      <c r="AA520" s="354"/>
    </row>
    <row r="521">
      <c r="A521" s="354"/>
      <c r="B521" s="354"/>
      <c r="C521" s="354"/>
      <c r="D521" s="354"/>
      <c r="E521" s="354"/>
      <c r="F521" s="354"/>
      <c r="G521" s="354"/>
      <c r="H521" s="354"/>
      <c r="I521" s="354"/>
      <c r="J521" s="354"/>
      <c r="K521" s="354"/>
      <c r="L521" s="354"/>
      <c r="M521" s="354"/>
      <c r="N521" s="354"/>
      <c r="O521" s="354"/>
      <c r="P521" s="354"/>
      <c r="Q521" s="354"/>
      <c r="R521" s="354"/>
      <c r="S521" s="354"/>
      <c r="T521" s="354"/>
      <c r="U521" s="354"/>
      <c r="V521" s="354"/>
      <c r="W521" s="354"/>
      <c r="X521" s="354"/>
      <c r="Y521" s="354"/>
      <c r="Z521" s="354"/>
      <c r="AA521" s="354"/>
    </row>
    <row r="522">
      <c r="A522" s="354"/>
      <c r="B522" s="354"/>
      <c r="C522" s="354"/>
      <c r="D522" s="354"/>
      <c r="E522" s="354"/>
      <c r="F522" s="354"/>
      <c r="G522" s="354"/>
      <c r="H522" s="354"/>
      <c r="I522" s="354"/>
      <c r="J522" s="354"/>
      <c r="K522" s="354"/>
      <c r="L522" s="354"/>
      <c r="M522" s="354"/>
      <c r="N522" s="354"/>
      <c r="O522" s="354"/>
      <c r="P522" s="354"/>
      <c r="Q522" s="354"/>
      <c r="R522" s="354"/>
      <c r="S522" s="354"/>
      <c r="T522" s="354"/>
      <c r="U522" s="354"/>
      <c r="V522" s="354"/>
      <c r="W522" s="354"/>
      <c r="X522" s="354"/>
      <c r="Y522" s="354"/>
      <c r="Z522" s="354"/>
      <c r="AA522" s="354"/>
    </row>
    <row r="523">
      <c r="A523" s="354"/>
      <c r="B523" s="354"/>
      <c r="C523" s="354"/>
      <c r="D523" s="354"/>
      <c r="E523" s="354"/>
      <c r="F523" s="354"/>
      <c r="G523" s="354"/>
      <c r="H523" s="354"/>
      <c r="I523" s="354"/>
      <c r="J523" s="354"/>
      <c r="K523" s="354"/>
      <c r="L523" s="354"/>
      <c r="M523" s="354"/>
      <c r="N523" s="354"/>
      <c r="O523" s="354"/>
      <c r="P523" s="354"/>
      <c r="Q523" s="354"/>
      <c r="R523" s="354"/>
      <c r="S523" s="354"/>
      <c r="T523" s="354"/>
      <c r="U523" s="354"/>
      <c r="V523" s="354"/>
      <c r="W523" s="354"/>
      <c r="X523" s="354"/>
      <c r="Y523" s="354"/>
      <c r="Z523" s="354"/>
      <c r="AA523" s="354"/>
    </row>
    <row r="524">
      <c r="A524" s="354"/>
      <c r="B524" s="354"/>
      <c r="C524" s="354"/>
      <c r="D524" s="354"/>
      <c r="E524" s="354"/>
      <c r="F524" s="354"/>
      <c r="G524" s="354"/>
      <c r="H524" s="354"/>
      <c r="I524" s="354"/>
      <c r="J524" s="354"/>
      <c r="K524" s="354"/>
      <c r="L524" s="354"/>
      <c r="M524" s="354"/>
      <c r="N524" s="354"/>
      <c r="O524" s="354"/>
      <c r="P524" s="354"/>
      <c r="Q524" s="354"/>
      <c r="R524" s="354"/>
      <c r="S524" s="354"/>
      <c r="T524" s="354"/>
      <c r="U524" s="354"/>
      <c r="V524" s="354"/>
      <c r="W524" s="354"/>
      <c r="X524" s="354"/>
      <c r="Y524" s="354"/>
      <c r="Z524" s="354"/>
      <c r="AA524" s="354"/>
    </row>
    <row r="525">
      <c r="A525" s="354"/>
      <c r="B525" s="354"/>
      <c r="C525" s="354"/>
      <c r="D525" s="354"/>
      <c r="E525" s="354"/>
      <c r="F525" s="354"/>
      <c r="G525" s="354"/>
      <c r="H525" s="354"/>
      <c r="I525" s="354"/>
      <c r="J525" s="354"/>
      <c r="K525" s="354"/>
      <c r="L525" s="354"/>
      <c r="M525" s="354"/>
      <c r="N525" s="354"/>
      <c r="O525" s="354"/>
      <c r="P525" s="354"/>
      <c r="Q525" s="354"/>
      <c r="R525" s="354"/>
      <c r="S525" s="354"/>
      <c r="T525" s="354"/>
      <c r="U525" s="354"/>
      <c r="V525" s="354"/>
      <c r="W525" s="354"/>
      <c r="X525" s="354"/>
      <c r="Y525" s="354"/>
      <c r="Z525" s="354"/>
      <c r="AA525" s="354"/>
    </row>
    <row r="526">
      <c r="A526" s="354"/>
      <c r="B526" s="354"/>
      <c r="C526" s="354"/>
      <c r="D526" s="354"/>
      <c r="E526" s="354"/>
      <c r="F526" s="354"/>
      <c r="G526" s="354"/>
      <c r="H526" s="354"/>
      <c r="I526" s="354"/>
      <c r="J526" s="354"/>
      <c r="K526" s="354"/>
      <c r="L526" s="354"/>
      <c r="M526" s="354"/>
      <c r="N526" s="354"/>
      <c r="O526" s="354"/>
      <c r="P526" s="354"/>
      <c r="Q526" s="354"/>
      <c r="R526" s="354"/>
      <c r="S526" s="354"/>
      <c r="T526" s="354"/>
      <c r="U526" s="354"/>
      <c r="V526" s="354"/>
      <c r="W526" s="354"/>
      <c r="X526" s="354"/>
      <c r="Y526" s="354"/>
      <c r="Z526" s="354"/>
      <c r="AA526" s="354"/>
    </row>
    <row r="527">
      <c r="A527" s="354"/>
      <c r="B527" s="354"/>
      <c r="C527" s="354"/>
      <c r="D527" s="354"/>
      <c r="E527" s="354"/>
      <c r="F527" s="354"/>
      <c r="G527" s="354"/>
      <c r="H527" s="354"/>
      <c r="I527" s="354"/>
      <c r="J527" s="354"/>
      <c r="K527" s="354"/>
      <c r="L527" s="354"/>
      <c r="M527" s="354"/>
      <c r="N527" s="354"/>
      <c r="O527" s="354"/>
      <c r="P527" s="354"/>
      <c r="Q527" s="354"/>
      <c r="R527" s="354"/>
      <c r="S527" s="354"/>
      <c r="T527" s="354"/>
      <c r="U527" s="354"/>
      <c r="V527" s="354"/>
      <c r="W527" s="354"/>
      <c r="X527" s="354"/>
      <c r="Y527" s="354"/>
      <c r="Z527" s="354"/>
      <c r="AA527" s="354"/>
    </row>
    <row r="528">
      <c r="A528" s="354"/>
      <c r="B528" s="354"/>
      <c r="C528" s="354"/>
      <c r="D528" s="354"/>
      <c r="E528" s="354"/>
      <c r="F528" s="354"/>
      <c r="G528" s="354"/>
      <c r="H528" s="354"/>
      <c r="I528" s="354"/>
      <c r="J528" s="354"/>
      <c r="K528" s="354"/>
      <c r="L528" s="354"/>
      <c r="M528" s="354"/>
      <c r="N528" s="354"/>
      <c r="O528" s="354"/>
      <c r="P528" s="354"/>
      <c r="Q528" s="354"/>
      <c r="R528" s="354"/>
      <c r="S528" s="354"/>
      <c r="T528" s="354"/>
      <c r="U528" s="354"/>
      <c r="V528" s="354"/>
      <c r="W528" s="354"/>
      <c r="X528" s="354"/>
      <c r="Y528" s="354"/>
      <c r="Z528" s="354"/>
      <c r="AA528" s="354"/>
    </row>
    <row r="529">
      <c r="A529" s="354"/>
      <c r="B529" s="354"/>
      <c r="C529" s="354"/>
      <c r="D529" s="354"/>
      <c r="E529" s="354"/>
      <c r="F529" s="354"/>
      <c r="G529" s="354"/>
      <c r="H529" s="354"/>
      <c r="I529" s="354"/>
      <c r="J529" s="354"/>
      <c r="K529" s="354"/>
      <c r="L529" s="354"/>
      <c r="M529" s="354"/>
      <c r="N529" s="354"/>
      <c r="O529" s="354"/>
      <c r="P529" s="354"/>
      <c r="Q529" s="354"/>
      <c r="R529" s="354"/>
      <c r="S529" s="354"/>
      <c r="T529" s="354"/>
      <c r="U529" s="354"/>
      <c r="V529" s="354"/>
      <c r="W529" s="354"/>
      <c r="X529" s="354"/>
      <c r="Y529" s="354"/>
      <c r="Z529" s="354"/>
      <c r="AA529" s="354"/>
    </row>
    <row r="530">
      <c r="A530" s="354"/>
      <c r="B530" s="354"/>
      <c r="C530" s="354"/>
      <c r="D530" s="354"/>
      <c r="E530" s="354"/>
      <c r="F530" s="354"/>
      <c r="G530" s="354"/>
      <c r="H530" s="354"/>
      <c r="I530" s="354"/>
      <c r="J530" s="354"/>
      <c r="K530" s="354"/>
      <c r="L530" s="354"/>
      <c r="M530" s="354"/>
      <c r="N530" s="354"/>
      <c r="O530" s="354"/>
      <c r="P530" s="354"/>
      <c r="Q530" s="354"/>
      <c r="R530" s="354"/>
      <c r="S530" s="354"/>
      <c r="T530" s="354"/>
      <c r="U530" s="354"/>
      <c r="V530" s="354"/>
      <c r="W530" s="354"/>
      <c r="X530" s="354"/>
      <c r="Y530" s="354"/>
      <c r="Z530" s="354"/>
      <c r="AA530" s="354"/>
    </row>
    <row r="531">
      <c r="A531" s="354"/>
      <c r="B531" s="354"/>
      <c r="C531" s="354"/>
      <c r="D531" s="354"/>
      <c r="E531" s="354"/>
      <c r="F531" s="354"/>
      <c r="G531" s="354"/>
      <c r="H531" s="354"/>
      <c r="I531" s="354"/>
      <c r="J531" s="354"/>
      <c r="K531" s="354"/>
      <c r="L531" s="354"/>
      <c r="M531" s="354"/>
      <c r="N531" s="354"/>
      <c r="O531" s="354"/>
      <c r="P531" s="354"/>
      <c r="Q531" s="354"/>
      <c r="R531" s="354"/>
      <c r="S531" s="354"/>
      <c r="T531" s="354"/>
      <c r="U531" s="354"/>
      <c r="V531" s="354"/>
      <c r="W531" s="354"/>
      <c r="X531" s="354"/>
      <c r="Y531" s="354"/>
      <c r="Z531" s="354"/>
      <c r="AA531" s="354"/>
    </row>
    <row r="532">
      <c r="A532" s="354"/>
      <c r="B532" s="354"/>
      <c r="C532" s="354"/>
      <c r="D532" s="354"/>
      <c r="E532" s="354"/>
      <c r="F532" s="354"/>
      <c r="G532" s="354"/>
      <c r="H532" s="354"/>
      <c r="I532" s="354"/>
      <c r="J532" s="354"/>
      <c r="K532" s="354"/>
      <c r="L532" s="354"/>
      <c r="M532" s="354"/>
      <c r="N532" s="354"/>
      <c r="O532" s="354"/>
      <c r="P532" s="354"/>
      <c r="Q532" s="354"/>
      <c r="R532" s="354"/>
      <c r="S532" s="354"/>
      <c r="T532" s="354"/>
      <c r="U532" s="354"/>
      <c r="V532" s="354"/>
      <c r="W532" s="354"/>
      <c r="X532" s="354"/>
      <c r="Y532" s="354"/>
      <c r="Z532" s="354"/>
      <c r="AA532" s="354"/>
    </row>
    <row r="533">
      <c r="A533" s="354"/>
      <c r="B533" s="354"/>
      <c r="C533" s="354"/>
      <c r="D533" s="354"/>
      <c r="E533" s="354"/>
      <c r="F533" s="354"/>
      <c r="G533" s="354"/>
      <c r="H533" s="354"/>
      <c r="I533" s="354"/>
      <c r="J533" s="354"/>
      <c r="K533" s="354"/>
      <c r="L533" s="354"/>
      <c r="M533" s="354"/>
      <c r="N533" s="354"/>
      <c r="O533" s="354"/>
      <c r="P533" s="354"/>
      <c r="Q533" s="354"/>
      <c r="R533" s="354"/>
      <c r="S533" s="354"/>
      <c r="T533" s="354"/>
      <c r="U533" s="354"/>
      <c r="V533" s="354"/>
      <c r="W533" s="354"/>
      <c r="X533" s="354"/>
      <c r="Y533" s="354"/>
      <c r="Z533" s="354"/>
      <c r="AA533" s="354"/>
    </row>
    <row r="534">
      <c r="A534" s="354"/>
      <c r="B534" s="354"/>
      <c r="C534" s="354"/>
      <c r="D534" s="354"/>
      <c r="E534" s="354"/>
      <c r="F534" s="354"/>
      <c r="G534" s="354"/>
      <c r="H534" s="354"/>
      <c r="I534" s="354"/>
      <c r="J534" s="354"/>
      <c r="K534" s="354"/>
      <c r="L534" s="354"/>
      <c r="M534" s="354"/>
      <c r="N534" s="354"/>
      <c r="O534" s="354"/>
      <c r="P534" s="354"/>
      <c r="Q534" s="354"/>
      <c r="R534" s="354"/>
      <c r="S534" s="354"/>
      <c r="T534" s="354"/>
      <c r="U534" s="354"/>
      <c r="V534" s="354"/>
      <c r="W534" s="354"/>
      <c r="X534" s="354"/>
      <c r="Y534" s="354"/>
      <c r="Z534" s="354"/>
      <c r="AA534" s="354"/>
    </row>
    <row r="535">
      <c r="A535" s="354"/>
      <c r="B535" s="354"/>
      <c r="C535" s="354"/>
      <c r="D535" s="354"/>
      <c r="E535" s="354"/>
      <c r="F535" s="354"/>
      <c r="G535" s="354"/>
      <c r="H535" s="354"/>
      <c r="I535" s="354"/>
      <c r="J535" s="354"/>
      <c r="K535" s="354"/>
      <c r="L535" s="354"/>
      <c r="M535" s="354"/>
      <c r="N535" s="354"/>
      <c r="O535" s="354"/>
      <c r="P535" s="354"/>
      <c r="Q535" s="354"/>
      <c r="R535" s="354"/>
      <c r="S535" s="354"/>
      <c r="T535" s="354"/>
      <c r="U535" s="354"/>
      <c r="V535" s="354"/>
      <c r="W535" s="354"/>
      <c r="X535" s="354"/>
      <c r="Y535" s="354"/>
      <c r="Z535" s="354"/>
      <c r="AA535" s="354"/>
    </row>
    <row r="536">
      <c r="A536" s="354"/>
      <c r="B536" s="354"/>
      <c r="C536" s="354"/>
      <c r="D536" s="354"/>
      <c r="E536" s="354"/>
      <c r="F536" s="354"/>
      <c r="G536" s="354"/>
      <c r="H536" s="354"/>
      <c r="I536" s="354"/>
      <c r="J536" s="354"/>
      <c r="K536" s="354"/>
      <c r="L536" s="354"/>
      <c r="M536" s="354"/>
      <c r="N536" s="354"/>
      <c r="O536" s="354"/>
      <c r="P536" s="354"/>
      <c r="Q536" s="354"/>
      <c r="R536" s="354"/>
      <c r="S536" s="354"/>
      <c r="T536" s="354"/>
      <c r="U536" s="354"/>
      <c r="V536" s="354"/>
      <c r="W536" s="354"/>
      <c r="X536" s="354"/>
      <c r="Y536" s="354"/>
      <c r="Z536" s="354"/>
      <c r="AA536" s="354"/>
    </row>
    <row r="537">
      <c r="A537" s="354"/>
      <c r="B537" s="354"/>
      <c r="C537" s="354"/>
      <c r="D537" s="354"/>
      <c r="E537" s="354"/>
      <c r="F537" s="354"/>
      <c r="G537" s="354"/>
      <c r="H537" s="354"/>
      <c r="I537" s="354"/>
      <c r="J537" s="354"/>
      <c r="K537" s="354"/>
      <c r="L537" s="354"/>
      <c r="M537" s="354"/>
      <c r="N537" s="354"/>
      <c r="O537" s="354"/>
      <c r="P537" s="354"/>
      <c r="Q537" s="354"/>
      <c r="R537" s="354"/>
      <c r="S537" s="354"/>
      <c r="T537" s="354"/>
      <c r="U537" s="354"/>
      <c r="V537" s="354"/>
      <c r="W537" s="354"/>
      <c r="X537" s="354"/>
      <c r="Y537" s="354"/>
      <c r="Z537" s="354"/>
      <c r="AA537" s="354"/>
    </row>
    <row r="538">
      <c r="A538" s="354"/>
      <c r="B538" s="354"/>
      <c r="C538" s="354"/>
      <c r="D538" s="354"/>
      <c r="E538" s="354"/>
      <c r="F538" s="354"/>
      <c r="G538" s="354"/>
      <c r="H538" s="354"/>
      <c r="I538" s="354"/>
      <c r="J538" s="354"/>
      <c r="K538" s="354"/>
      <c r="L538" s="354"/>
      <c r="M538" s="354"/>
      <c r="N538" s="354"/>
      <c r="O538" s="354"/>
      <c r="P538" s="354"/>
      <c r="Q538" s="354"/>
      <c r="R538" s="354"/>
      <c r="S538" s="354"/>
      <c r="T538" s="354"/>
      <c r="U538" s="354"/>
      <c r="V538" s="354"/>
      <c r="W538" s="354"/>
      <c r="X538" s="354"/>
      <c r="Y538" s="354"/>
      <c r="Z538" s="354"/>
      <c r="AA538" s="354"/>
    </row>
    <row r="539">
      <c r="A539" s="354"/>
      <c r="B539" s="354"/>
      <c r="C539" s="354"/>
      <c r="D539" s="354"/>
      <c r="E539" s="354"/>
      <c r="F539" s="354"/>
      <c r="G539" s="354"/>
      <c r="H539" s="354"/>
      <c r="I539" s="354"/>
      <c r="J539" s="354"/>
      <c r="K539" s="354"/>
      <c r="L539" s="354"/>
      <c r="M539" s="354"/>
      <c r="N539" s="354"/>
      <c r="O539" s="354"/>
      <c r="P539" s="354"/>
      <c r="Q539" s="354"/>
      <c r="R539" s="354"/>
      <c r="S539" s="354"/>
      <c r="T539" s="354"/>
      <c r="U539" s="354"/>
      <c r="V539" s="354"/>
      <c r="W539" s="354"/>
      <c r="X539" s="354"/>
      <c r="Y539" s="354"/>
      <c r="Z539" s="354"/>
      <c r="AA539" s="354"/>
    </row>
    <row r="540">
      <c r="A540" s="354"/>
      <c r="B540" s="354"/>
      <c r="C540" s="354"/>
      <c r="D540" s="354"/>
      <c r="E540" s="354"/>
      <c r="F540" s="354"/>
      <c r="G540" s="354"/>
      <c r="H540" s="354"/>
      <c r="I540" s="354"/>
      <c r="J540" s="354"/>
      <c r="K540" s="354"/>
      <c r="L540" s="354"/>
      <c r="M540" s="354"/>
      <c r="N540" s="354"/>
      <c r="O540" s="354"/>
      <c r="P540" s="354"/>
      <c r="Q540" s="354"/>
      <c r="R540" s="354"/>
      <c r="S540" s="354"/>
      <c r="T540" s="354"/>
      <c r="U540" s="354"/>
      <c r="V540" s="354"/>
      <c r="W540" s="354"/>
      <c r="X540" s="354"/>
      <c r="Y540" s="354"/>
      <c r="Z540" s="354"/>
      <c r="AA540" s="354"/>
    </row>
    <row r="541">
      <c r="A541" s="354"/>
      <c r="B541" s="354"/>
      <c r="C541" s="354"/>
      <c r="D541" s="354"/>
      <c r="E541" s="354"/>
      <c r="F541" s="354"/>
      <c r="G541" s="354"/>
      <c r="H541" s="354"/>
      <c r="I541" s="354"/>
      <c r="J541" s="354"/>
      <c r="K541" s="354"/>
      <c r="L541" s="354"/>
      <c r="M541" s="354"/>
      <c r="N541" s="354"/>
      <c r="O541" s="354"/>
      <c r="P541" s="354"/>
      <c r="Q541" s="354"/>
      <c r="R541" s="354"/>
      <c r="S541" s="354"/>
      <c r="T541" s="354"/>
      <c r="U541" s="354"/>
      <c r="V541" s="354"/>
      <c r="W541" s="354"/>
      <c r="X541" s="354"/>
      <c r="Y541" s="354"/>
      <c r="Z541" s="354"/>
      <c r="AA541" s="354"/>
    </row>
    <row r="542">
      <c r="A542" s="354"/>
      <c r="B542" s="354"/>
      <c r="C542" s="354"/>
      <c r="D542" s="354"/>
      <c r="E542" s="354"/>
      <c r="F542" s="354"/>
      <c r="G542" s="354"/>
      <c r="H542" s="354"/>
      <c r="I542" s="354"/>
      <c r="J542" s="354"/>
      <c r="K542" s="354"/>
      <c r="L542" s="354"/>
      <c r="M542" s="354"/>
      <c r="N542" s="354"/>
      <c r="O542" s="354"/>
      <c r="P542" s="354"/>
      <c r="Q542" s="354"/>
      <c r="R542" s="354"/>
      <c r="S542" s="354"/>
      <c r="T542" s="354"/>
      <c r="U542" s="354"/>
      <c r="V542" s="354"/>
      <c r="W542" s="354"/>
      <c r="X542" s="354"/>
      <c r="Y542" s="354"/>
      <c r="Z542" s="354"/>
      <c r="AA542" s="354"/>
    </row>
    <row r="543">
      <c r="A543" s="354"/>
      <c r="B543" s="354"/>
      <c r="C543" s="354"/>
      <c r="D543" s="354"/>
      <c r="E543" s="354"/>
      <c r="F543" s="354"/>
      <c r="G543" s="354"/>
      <c r="H543" s="354"/>
      <c r="I543" s="354"/>
      <c r="J543" s="354"/>
      <c r="K543" s="354"/>
      <c r="L543" s="354"/>
      <c r="M543" s="354"/>
      <c r="N543" s="354"/>
      <c r="O543" s="354"/>
      <c r="P543" s="354"/>
      <c r="Q543" s="354"/>
      <c r="R543" s="354"/>
      <c r="S543" s="354"/>
      <c r="T543" s="354"/>
      <c r="U543" s="354"/>
      <c r="V543" s="354"/>
      <c r="W543" s="354"/>
      <c r="X543" s="354"/>
      <c r="Y543" s="354"/>
      <c r="Z543" s="354"/>
      <c r="AA543" s="354"/>
    </row>
    <row r="544">
      <c r="A544" s="354"/>
      <c r="B544" s="354"/>
      <c r="C544" s="354"/>
      <c r="D544" s="354"/>
      <c r="E544" s="354"/>
      <c r="F544" s="354"/>
      <c r="G544" s="354"/>
      <c r="H544" s="354"/>
      <c r="I544" s="354"/>
      <c r="J544" s="354"/>
      <c r="K544" s="354"/>
      <c r="L544" s="354"/>
      <c r="M544" s="354"/>
      <c r="N544" s="354"/>
      <c r="O544" s="354"/>
      <c r="P544" s="354"/>
      <c r="Q544" s="354"/>
      <c r="R544" s="354"/>
      <c r="S544" s="354"/>
      <c r="T544" s="354"/>
      <c r="U544" s="354"/>
      <c r="V544" s="354"/>
      <c r="W544" s="354"/>
      <c r="X544" s="354"/>
      <c r="Y544" s="354"/>
      <c r="Z544" s="354"/>
      <c r="AA544" s="354"/>
    </row>
    <row r="545">
      <c r="A545" s="354"/>
      <c r="B545" s="354"/>
      <c r="C545" s="354"/>
      <c r="D545" s="354"/>
      <c r="E545" s="354"/>
      <c r="F545" s="354"/>
      <c r="G545" s="354"/>
      <c r="H545" s="354"/>
      <c r="I545" s="354"/>
      <c r="J545" s="354"/>
      <c r="K545" s="354"/>
      <c r="L545" s="354"/>
      <c r="M545" s="354"/>
      <c r="N545" s="354"/>
      <c r="O545" s="354"/>
      <c r="P545" s="354"/>
      <c r="Q545" s="354"/>
      <c r="R545" s="354"/>
      <c r="S545" s="354"/>
      <c r="T545" s="354"/>
      <c r="U545" s="354"/>
      <c r="V545" s="354"/>
      <c r="W545" s="354"/>
      <c r="X545" s="354"/>
      <c r="Y545" s="354"/>
      <c r="Z545" s="354"/>
      <c r="AA545" s="354"/>
    </row>
    <row r="546">
      <c r="A546" s="354"/>
      <c r="B546" s="354"/>
      <c r="C546" s="354"/>
      <c r="D546" s="354"/>
      <c r="E546" s="354"/>
      <c r="F546" s="354"/>
      <c r="G546" s="354"/>
      <c r="H546" s="354"/>
      <c r="I546" s="354"/>
      <c r="J546" s="354"/>
      <c r="K546" s="354"/>
      <c r="L546" s="354"/>
      <c r="M546" s="354"/>
      <c r="N546" s="354"/>
      <c r="O546" s="354"/>
      <c r="P546" s="354"/>
      <c r="Q546" s="354"/>
      <c r="R546" s="354"/>
      <c r="S546" s="354"/>
      <c r="T546" s="354"/>
      <c r="U546" s="354"/>
      <c r="V546" s="354"/>
      <c r="W546" s="354"/>
      <c r="X546" s="354"/>
      <c r="Y546" s="354"/>
      <c r="Z546" s="354"/>
      <c r="AA546" s="354"/>
    </row>
    <row r="547">
      <c r="A547" s="354"/>
      <c r="B547" s="354"/>
      <c r="C547" s="354"/>
      <c r="D547" s="354"/>
      <c r="E547" s="354"/>
      <c r="F547" s="354"/>
      <c r="G547" s="354"/>
      <c r="H547" s="354"/>
      <c r="I547" s="354"/>
      <c r="J547" s="354"/>
      <c r="K547" s="354"/>
      <c r="L547" s="354"/>
      <c r="M547" s="354"/>
      <c r="N547" s="354"/>
      <c r="O547" s="354"/>
      <c r="P547" s="354"/>
      <c r="Q547" s="354"/>
      <c r="R547" s="354"/>
      <c r="S547" s="354"/>
      <c r="T547" s="354"/>
      <c r="U547" s="354"/>
      <c r="V547" s="354"/>
      <c r="W547" s="354"/>
      <c r="X547" s="354"/>
      <c r="Y547" s="354"/>
      <c r="Z547" s="354"/>
      <c r="AA547" s="354"/>
    </row>
    <row r="548">
      <c r="A548" s="354"/>
      <c r="B548" s="354"/>
      <c r="C548" s="354"/>
      <c r="D548" s="354"/>
      <c r="E548" s="354"/>
      <c r="F548" s="354"/>
      <c r="G548" s="354"/>
      <c r="H548" s="354"/>
      <c r="I548" s="354"/>
      <c r="J548" s="354"/>
      <c r="K548" s="354"/>
      <c r="L548" s="354"/>
      <c r="M548" s="354"/>
      <c r="N548" s="354"/>
      <c r="O548" s="354"/>
      <c r="P548" s="354"/>
      <c r="Q548" s="354"/>
      <c r="R548" s="354"/>
      <c r="S548" s="354"/>
      <c r="T548" s="354"/>
      <c r="U548" s="354"/>
      <c r="V548" s="354"/>
      <c r="W548" s="354"/>
      <c r="X548" s="354"/>
      <c r="Y548" s="354"/>
      <c r="Z548" s="354"/>
      <c r="AA548" s="354"/>
    </row>
    <row r="549">
      <c r="A549" s="354"/>
      <c r="B549" s="354"/>
      <c r="C549" s="354"/>
      <c r="D549" s="354"/>
      <c r="E549" s="354"/>
      <c r="F549" s="354"/>
      <c r="G549" s="354"/>
      <c r="H549" s="354"/>
      <c r="I549" s="354"/>
      <c r="J549" s="354"/>
      <c r="K549" s="354"/>
      <c r="L549" s="354"/>
      <c r="M549" s="354"/>
      <c r="N549" s="354"/>
      <c r="O549" s="354"/>
      <c r="P549" s="354"/>
      <c r="Q549" s="354"/>
      <c r="R549" s="354"/>
      <c r="S549" s="354"/>
      <c r="T549" s="354"/>
      <c r="U549" s="354"/>
      <c r="V549" s="354"/>
      <c r="W549" s="354"/>
      <c r="X549" s="354"/>
      <c r="Y549" s="354"/>
      <c r="Z549" s="354"/>
      <c r="AA549" s="354"/>
    </row>
    <row r="550">
      <c r="A550" s="354"/>
      <c r="B550" s="354"/>
      <c r="C550" s="354"/>
      <c r="D550" s="354"/>
      <c r="E550" s="354"/>
      <c r="F550" s="354"/>
      <c r="G550" s="354"/>
      <c r="H550" s="354"/>
      <c r="I550" s="354"/>
      <c r="J550" s="354"/>
      <c r="K550" s="354"/>
      <c r="L550" s="354"/>
      <c r="M550" s="354"/>
      <c r="N550" s="354"/>
      <c r="O550" s="354"/>
      <c r="P550" s="354"/>
      <c r="Q550" s="354"/>
      <c r="R550" s="354"/>
      <c r="S550" s="354"/>
      <c r="T550" s="354"/>
      <c r="U550" s="354"/>
      <c r="V550" s="354"/>
      <c r="W550" s="354"/>
      <c r="X550" s="354"/>
      <c r="Y550" s="354"/>
      <c r="Z550" s="354"/>
      <c r="AA550" s="354"/>
    </row>
    <row r="551">
      <c r="A551" s="354"/>
      <c r="B551" s="354"/>
      <c r="C551" s="354"/>
      <c r="D551" s="354"/>
      <c r="E551" s="354"/>
      <c r="F551" s="354"/>
      <c r="G551" s="354"/>
      <c r="H551" s="354"/>
      <c r="I551" s="354"/>
      <c r="J551" s="354"/>
      <c r="K551" s="354"/>
      <c r="L551" s="354"/>
      <c r="M551" s="354"/>
      <c r="N551" s="354"/>
      <c r="O551" s="354"/>
      <c r="P551" s="354"/>
      <c r="Q551" s="354"/>
      <c r="R551" s="354"/>
      <c r="S551" s="354"/>
      <c r="T551" s="354"/>
      <c r="U551" s="354"/>
      <c r="V551" s="354"/>
      <c r="W551" s="354"/>
      <c r="X551" s="354"/>
      <c r="Y551" s="354"/>
      <c r="Z551" s="354"/>
      <c r="AA551" s="354"/>
    </row>
    <row r="552">
      <c r="A552" s="354"/>
      <c r="B552" s="354"/>
      <c r="C552" s="354"/>
      <c r="D552" s="354"/>
      <c r="E552" s="354"/>
      <c r="F552" s="354"/>
      <c r="G552" s="354"/>
      <c r="H552" s="354"/>
      <c r="I552" s="354"/>
      <c r="J552" s="354"/>
      <c r="K552" s="354"/>
      <c r="L552" s="354"/>
      <c r="M552" s="354"/>
      <c r="N552" s="354"/>
      <c r="O552" s="354"/>
      <c r="P552" s="354"/>
      <c r="Q552" s="354"/>
      <c r="R552" s="354"/>
      <c r="S552" s="354"/>
      <c r="T552" s="354"/>
      <c r="U552" s="354"/>
      <c r="V552" s="354"/>
      <c r="W552" s="354"/>
      <c r="X552" s="354"/>
      <c r="Y552" s="354"/>
      <c r="Z552" s="354"/>
      <c r="AA552" s="354"/>
    </row>
    <row r="553">
      <c r="A553" s="354"/>
      <c r="B553" s="354"/>
      <c r="C553" s="354"/>
      <c r="D553" s="354"/>
      <c r="E553" s="354"/>
      <c r="F553" s="354"/>
      <c r="G553" s="354"/>
      <c r="H553" s="354"/>
      <c r="I553" s="354"/>
      <c r="J553" s="354"/>
      <c r="K553" s="354"/>
      <c r="L553" s="354"/>
      <c r="M553" s="354"/>
      <c r="N553" s="354"/>
      <c r="O553" s="354"/>
      <c r="P553" s="354"/>
      <c r="Q553" s="354"/>
      <c r="R553" s="354"/>
      <c r="S553" s="354"/>
      <c r="T553" s="354"/>
      <c r="U553" s="354"/>
      <c r="V553" s="354"/>
      <c r="W553" s="354"/>
      <c r="X553" s="354"/>
      <c r="Y553" s="354"/>
      <c r="Z553" s="354"/>
      <c r="AA553" s="354"/>
    </row>
    <row r="554">
      <c r="A554" s="354"/>
      <c r="B554" s="354"/>
      <c r="C554" s="354"/>
      <c r="D554" s="354"/>
      <c r="E554" s="354"/>
      <c r="F554" s="354"/>
      <c r="G554" s="354"/>
      <c r="H554" s="354"/>
      <c r="I554" s="354"/>
      <c r="J554" s="354"/>
      <c r="K554" s="354"/>
      <c r="L554" s="354"/>
      <c r="M554" s="354"/>
      <c r="N554" s="354"/>
      <c r="O554" s="354"/>
      <c r="P554" s="354"/>
      <c r="Q554" s="354"/>
      <c r="R554" s="354"/>
      <c r="S554" s="354"/>
      <c r="T554" s="354"/>
      <c r="U554" s="354"/>
      <c r="V554" s="354"/>
      <c r="W554" s="354"/>
      <c r="X554" s="354"/>
      <c r="Y554" s="354"/>
      <c r="Z554" s="354"/>
      <c r="AA554" s="354"/>
    </row>
    <row r="555">
      <c r="A555" s="354"/>
      <c r="B555" s="354"/>
      <c r="C555" s="354"/>
      <c r="D555" s="354"/>
      <c r="E555" s="354"/>
      <c r="F555" s="354"/>
      <c r="G555" s="354"/>
      <c r="H555" s="354"/>
      <c r="I555" s="354"/>
      <c r="J555" s="354"/>
      <c r="K555" s="354"/>
      <c r="L555" s="354"/>
      <c r="M555" s="354"/>
      <c r="N555" s="354"/>
      <c r="O555" s="354"/>
      <c r="P555" s="354"/>
      <c r="Q555" s="354"/>
      <c r="R555" s="354"/>
      <c r="S555" s="354"/>
      <c r="T555" s="354"/>
      <c r="U555" s="354"/>
      <c r="V555" s="354"/>
      <c r="W555" s="354"/>
      <c r="X555" s="354"/>
      <c r="Y555" s="354"/>
      <c r="Z555" s="354"/>
      <c r="AA555" s="354"/>
    </row>
    <row r="556">
      <c r="A556" s="354"/>
      <c r="B556" s="354"/>
      <c r="C556" s="354"/>
      <c r="D556" s="354"/>
      <c r="E556" s="354"/>
      <c r="F556" s="354"/>
      <c r="G556" s="354"/>
      <c r="H556" s="354"/>
      <c r="I556" s="354"/>
      <c r="J556" s="354"/>
      <c r="K556" s="354"/>
      <c r="L556" s="354"/>
      <c r="M556" s="354"/>
      <c r="N556" s="354"/>
      <c r="O556" s="354"/>
      <c r="P556" s="354"/>
      <c r="Q556" s="354"/>
      <c r="R556" s="354"/>
      <c r="S556" s="354"/>
      <c r="T556" s="354"/>
      <c r="U556" s="354"/>
      <c r="V556" s="354"/>
      <c r="W556" s="354"/>
      <c r="X556" s="354"/>
      <c r="Y556" s="354"/>
      <c r="Z556" s="354"/>
      <c r="AA556" s="354"/>
    </row>
    <row r="557">
      <c r="A557" s="354"/>
      <c r="B557" s="354"/>
      <c r="C557" s="354"/>
      <c r="D557" s="354"/>
      <c r="E557" s="354"/>
      <c r="F557" s="354"/>
      <c r="G557" s="354"/>
      <c r="H557" s="354"/>
      <c r="I557" s="354"/>
      <c r="J557" s="354"/>
      <c r="K557" s="354"/>
      <c r="L557" s="354"/>
      <c r="M557" s="354"/>
      <c r="N557" s="354"/>
      <c r="O557" s="354"/>
      <c r="P557" s="354"/>
      <c r="Q557" s="354"/>
      <c r="R557" s="354"/>
      <c r="S557" s="354"/>
      <c r="T557" s="354"/>
      <c r="U557" s="354"/>
      <c r="V557" s="354"/>
      <c r="W557" s="354"/>
      <c r="X557" s="354"/>
      <c r="Y557" s="354"/>
      <c r="Z557" s="354"/>
      <c r="AA557" s="354"/>
    </row>
    <row r="558">
      <c r="A558" s="354"/>
      <c r="B558" s="354"/>
      <c r="C558" s="354"/>
      <c r="D558" s="354"/>
      <c r="E558" s="354"/>
      <c r="F558" s="354"/>
      <c r="G558" s="354"/>
      <c r="H558" s="354"/>
      <c r="I558" s="354"/>
      <c r="J558" s="354"/>
      <c r="K558" s="354"/>
      <c r="L558" s="354"/>
      <c r="M558" s="354"/>
      <c r="N558" s="354"/>
      <c r="O558" s="354"/>
      <c r="P558" s="354"/>
      <c r="Q558" s="354"/>
      <c r="R558" s="354"/>
      <c r="S558" s="354"/>
      <c r="T558" s="354"/>
      <c r="U558" s="354"/>
      <c r="V558" s="354"/>
      <c r="W558" s="354"/>
      <c r="X558" s="354"/>
      <c r="Y558" s="354"/>
      <c r="Z558" s="354"/>
      <c r="AA558" s="354"/>
    </row>
    <row r="559">
      <c r="A559" s="354"/>
      <c r="B559" s="354"/>
      <c r="C559" s="354"/>
      <c r="D559" s="354"/>
      <c r="E559" s="354"/>
      <c r="F559" s="354"/>
      <c r="G559" s="354"/>
      <c r="H559" s="354"/>
      <c r="I559" s="354"/>
      <c r="J559" s="354"/>
      <c r="K559" s="354"/>
      <c r="L559" s="354"/>
      <c r="M559" s="354"/>
      <c r="N559" s="354"/>
      <c r="O559" s="354"/>
      <c r="P559" s="354"/>
      <c r="Q559" s="354"/>
      <c r="R559" s="354"/>
      <c r="S559" s="354"/>
      <c r="T559" s="354"/>
      <c r="U559" s="354"/>
      <c r="V559" s="354"/>
      <c r="W559" s="354"/>
      <c r="X559" s="354"/>
      <c r="Y559" s="354"/>
      <c r="Z559" s="354"/>
      <c r="AA559" s="354"/>
    </row>
    <row r="560">
      <c r="A560" s="354"/>
      <c r="B560" s="354"/>
      <c r="C560" s="354"/>
      <c r="D560" s="354"/>
      <c r="E560" s="354"/>
      <c r="F560" s="354"/>
      <c r="G560" s="354"/>
      <c r="H560" s="354"/>
      <c r="I560" s="354"/>
      <c r="J560" s="354"/>
      <c r="K560" s="354"/>
      <c r="L560" s="354"/>
      <c r="M560" s="354"/>
      <c r="N560" s="354"/>
      <c r="O560" s="354"/>
      <c r="P560" s="354"/>
      <c r="Q560" s="354"/>
      <c r="R560" s="354"/>
      <c r="S560" s="354"/>
      <c r="T560" s="354"/>
      <c r="U560" s="354"/>
      <c r="V560" s="354"/>
      <c r="W560" s="354"/>
      <c r="X560" s="354"/>
      <c r="Y560" s="354"/>
      <c r="Z560" s="354"/>
      <c r="AA560" s="354"/>
    </row>
    <row r="561">
      <c r="A561" s="354"/>
      <c r="B561" s="354"/>
      <c r="C561" s="354"/>
      <c r="D561" s="354"/>
      <c r="E561" s="354"/>
      <c r="F561" s="354"/>
      <c r="G561" s="354"/>
      <c r="H561" s="354"/>
      <c r="I561" s="354"/>
      <c r="J561" s="354"/>
      <c r="K561" s="354"/>
      <c r="L561" s="354"/>
      <c r="M561" s="354"/>
      <c r="N561" s="354"/>
      <c r="O561" s="354"/>
      <c r="P561" s="354"/>
      <c r="Q561" s="354"/>
      <c r="R561" s="354"/>
      <c r="S561" s="354"/>
      <c r="T561" s="354"/>
      <c r="U561" s="354"/>
      <c r="V561" s="354"/>
      <c r="W561" s="354"/>
      <c r="X561" s="354"/>
      <c r="Y561" s="354"/>
      <c r="Z561" s="354"/>
      <c r="AA561" s="354"/>
    </row>
    <row r="562">
      <c r="A562" s="354"/>
      <c r="B562" s="354"/>
      <c r="C562" s="354"/>
      <c r="D562" s="354"/>
      <c r="E562" s="354"/>
      <c r="F562" s="354"/>
      <c r="G562" s="354"/>
      <c r="H562" s="354"/>
      <c r="I562" s="354"/>
      <c r="J562" s="354"/>
      <c r="K562" s="354"/>
      <c r="L562" s="354"/>
      <c r="M562" s="354"/>
      <c r="N562" s="354"/>
      <c r="O562" s="354"/>
      <c r="P562" s="354"/>
      <c r="Q562" s="354"/>
      <c r="R562" s="354"/>
      <c r="S562" s="354"/>
      <c r="T562" s="354"/>
      <c r="U562" s="354"/>
      <c r="V562" s="354"/>
      <c r="W562" s="354"/>
      <c r="X562" s="354"/>
      <c r="Y562" s="354"/>
      <c r="Z562" s="354"/>
      <c r="AA562" s="354"/>
    </row>
    <row r="563">
      <c r="A563" s="354"/>
      <c r="B563" s="354"/>
      <c r="C563" s="354"/>
      <c r="D563" s="354"/>
      <c r="E563" s="354"/>
      <c r="F563" s="354"/>
      <c r="G563" s="354"/>
      <c r="H563" s="354"/>
      <c r="I563" s="354"/>
      <c r="J563" s="354"/>
      <c r="K563" s="354"/>
      <c r="L563" s="354"/>
      <c r="M563" s="354"/>
      <c r="N563" s="354"/>
      <c r="O563" s="354"/>
      <c r="P563" s="354"/>
      <c r="Q563" s="354"/>
      <c r="R563" s="354"/>
      <c r="S563" s="354"/>
      <c r="T563" s="354"/>
      <c r="U563" s="354"/>
      <c r="V563" s="354"/>
      <c r="W563" s="354"/>
      <c r="X563" s="354"/>
      <c r="Y563" s="354"/>
      <c r="Z563" s="354"/>
      <c r="AA563" s="354"/>
    </row>
    <row r="564">
      <c r="A564" s="354"/>
      <c r="B564" s="354"/>
      <c r="C564" s="354"/>
      <c r="D564" s="354"/>
      <c r="E564" s="354"/>
      <c r="F564" s="354"/>
      <c r="G564" s="354"/>
      <c r="H564" s="354"/>
      <c r="I564" s="354"/>
      <c r="J564" s="354"/>
      <c r="K564" s="354"/>
      <c r="L564" s="354"/>
      <c r="M564" s="354"/>
      <c r="N564" s="354"/>
      <c r="O564" s="354"/>
      <c r="P564" s="354"/>
      <c r="Q564" s="354"/>
      <c r="R564" s="354"/>
      <c r="S564" s="354"/>
      <c r="T564" s="354"/>
      <c r="U564" s="354"/>
      <c r="V564" s="354"/>
      <c r="W564" s="354"/>
      <c r="X564" s="354"/>
      <c r="Y564" s="354"/>
      <c r="Z564" s="354"/>
      <c r="AA564" s="354"/>
    </row>
    <row r="565">
      <c r="A565" s="354"/>
      <c r="B565" s="354"/>
      <c r="C565" s="354"/>
      <c r="D565" s="354"/>
      <c r="E565" s="354"/>
      <c r="F565" s="354"/>
      <c r="G565" s="354"/>
      <c r="H565" s="354"/>
      <c r="I565" s="354"/>
      <c r="J565" s="354"/>
      <c r="K565" s="354"/>
      <c r="L565" s="354"/>
      <c r="M565" s="354"/>
      <c r="N565" s="354"/>
      <c r="O565" s="354"/>
      <c r="P565" s="354"/>
      <c r="Q565" s="354"/>
      <c r="R565" s="354"/>
      <c r="S565" s="354"/>
      <c r="T565" s="354"/>
      <c r="U565" s="354"/>
      <c r="V565" s="354"/>
      <c r="W565" s="354"/>
      <c r="X565" s="354"/>
      <c r="Y565" s="354"/>
      <c r="Z565" s="354"/>
      <c r="AA565" s="354"/>
    </row>
    <row r="566">
      <c r="A566" s="354"/>
      <c r="B566" s="354"/>
      <c r="C566" s="354"/>
      <c r="D566" s="354"/>
      <c r="E566" s="354"/>
      <c r="F566" s="354"/>
      <c r="G566" s="354"/>
      <c r="H566" s="354"/>
      <c r="I566" s="354"/>
      <c r="J566" s="354"/>
      <c r="K566" s="354"/>
      <c r="L566" s="354"/>
      <c r="M566" s="354"/>
      <c r="N566" s="354"/>
      <c r="O566" s="354"/>
      <c r="P566" s="354"/>
      <c r="Q566" s="354"/>
      <c r="R566" s="354"/>
      <c r="S566" s="354"/>
      <c r="T566" s="354"/>
      <c r="U566" s="354"/>
      <c r="V566" s="354"/>
      <c r="W566" s="354"/>
      <c r="X566" s="354"/>
      <c r="Y566" s="354"/>
      <c r="Z566" s="354"/>
      <c r="AA566" s="354"/>
    </row>
    <row r="567">
      <c r="A567" s="354"/>
      <c r="B567" s="354"/>
      <c r="C567" s="354"/>
      <c r="D567" s="354"/>
      <c r="E567" s="354"/>
      <c r="F567" s="354"/>
      <c r="G567" s="354"/>
      <c r="H567" s="354"/>
      <c r="I567" s="354"/>
      <c r="J567" s="354"/>
      <c r="K567" s="354"/>
      <c r="L567" s="354"/>
      <c r="M567" s="354"/>
      <c r="N567" s="354"/>
      <c r="O567" s="354"/>
      <c r="P567" s="354"/>
      <c r="Q567" s="354"/>
      <c r="R567" s="354"/>
      <c r="S567" s="354"/>
      <c r="T567" s="354"/>
      <c r="U567" s="354"/>
      <c r="V567" s="354"/>
      <c r="W567" s="354"/>
      <c r="X567" s="354"/>
      <c r="Y567" s="354"/>
      <c r="Z567" s="354"/>
      <c r="AA567" s="354"/>
    </row>
    <row r="568">
      <c r="A568" s="354"/>
      <c r="B568" s="354"/>
      <c r="C568" s="354"/>
      <c r="D568" s="354"/>
      <c r="E568" s="354"/>
      <c r="F568" s="354"/>
      <c r="G568" s="354"/>
      <c r="H568" s="354"/>
      <c r="I568" s="354"/>
      <c r="J568" s="354"/>
      <c r="K568" s="354"/>
      <c r="L568" s="354"/>
      <c r="M568" s="354"/>
      <c r="N568" s="354"/>
      <c r="O568" s="354"/>
      <c r="P568" s="354"/>
      <c r="Q568" s="354"/>
      <c r="R568" s="354"/>
      <c r="S568" s="354"/>
      <c r="T568" s="354"/>
      <c r="U568" s="354"/>
      <c r="V568" s="354"/>
      <c r="W568" s="354"/>
      <c r="X568" s="354"/>
      <c r="Y568" s="354"/>
      <c r="Z568" s="354"/>
      <c r="AA568" s="354"/>
    </row>
    <row r="569">
      <c r="A569" s="354"/>
      <c r="B569" s="354"/>
      <c r="C569" s="354"/>
      <c r="D569" s="354"/>
      <c r="E569" s="354"/>
      <c r="F569" s="354"/>
      <c r="G569" s="354"/>
      <c r="H569" s="354"/>
      <c r="I569" s="354"/>
      <c r="J569" s="354"/>
      <c r="K569" s="354"/>
      <c r="L569" s="354"/>
      <c r="M569" s="354"/>
      <c r="N569" s="354"/>
      <c r="O569" s="354"/>
      <c r="P569" s="354"/>
      <c r="Q569" s="354"/>
      <c r="R569" s="354"/>
      <c r="S569" s="354"/>
      <c r="T569" s="354"/>
      <c r="U569" s="354"/>
      <c r="V569" s="354"/>
      <c r="W569" s="354"/>
      <c r="X569" s="354"/>
      <c r="Y569" s="354"/>
      <c r="Z569" s="354"/>
      <c r="AA569" s="354"/>
    </row>
    <row r="570">
      <c r="A570" s="354"/>
      <c r="B570" s="354"/>
      <c r="C570" s="354"/>
      <c r="D570" s="354"/>
      <c r="E570" s="354"/>
      <c r="F570" s="354"/>
      <c r="G570" s="354"/>
      <c r="H570" s="354"/>
      <c r="I570" s="354"/>
      <c r="J570" s="354"/>
      <c r="K570" s="354"/>
      <c r="L570" s="354"/>
      <c r="M570" s="354"/>
      <c r="N570" s="354"/>
      <c r="O570" s="354"/>
      <c r="P570" s="354"/>
      <c r="Q570" s="354"/>
      <c r="R570" s="354"/>
      <c r="S570" s="354"/>
      <c r="T570" s="354"/>
      <c r="U570" s="354"/>
      <c r="V570" s="354"/>
      <c r="W570" s="354"/>
      <c r="X570" s="354"/>
      <c r="Y570" s="354"/>
      <c r="Z570" s="354"/>
      <c r="AA570" s="354"/>
    </row>
    <row r="571">
      <c r="A571" s="354"/>
      <c r="B571" s="354"/>
      <c r="C571" s="354"/>
      <c r="D571" s="354"/>
      <c r="E571" s="354"/>
      <c r="F571" s="354"/>
      <c r="G571" s="354"/>
      <c r="H571" s="354"/>
      <c r="I571" s="354"/>
      <c r="J571" s="354"/>
      <c r="K571" s="354"/>
      <c r="L571" s="354"/>
      <c r="M571" s="354"/>
      <c r="N571" s="354"/>
      <c r="O571" s="354"/>
      <c r="P571" s="354"/>
      <c r="Q571" s="354"/>
      <c r="R571" s="354"/>
      <c r="S571" s="354"/>
      <c r="T571" s="354"/>
      <c r="U571" s="354"/>
      <c r="V571" s="354"/>
      <c r="W571" s="354"/>
      <c r="X571" s="354"/>
      <c r="Y571" s="354"/>
      <c r="Z571" s="354"/>
      <c r="AA571" s="354"/>
    </row>
    <row r="572">
      <c r="A572" s="354"/>
      <c r="B572" s="354"/>
      <c r="C572" s="354"/>
      <c r="D572" s="354"/>
      <c r="E572" s="354"/>
      <c r="F572" s="354"/>
      <c r="G572" s="354"/>
      <c r="H572" s="354"/>
      <c r="I572" s="354"/>
      <c r="J572" s="354"/>
      <c r="K572" s="354"/>
      <c r="L572" s="354"/>
      <c r="M572" s="354"/>
      <c r="N572" s="354"/>
      <c r="O572" s="354"/>
      <c r="P572" s="354"/>
      <c r="Q572" s="354"/>
      <c r="R572" s="354"/>
      <c r="S572" s="354"/>
      <c r="T572" s="354"/>
      <c r="U572" s="354"/>
      <c r="V572" s="354"/>
      <c r="W572" s="354"/>
      <c r="X572" s="354"/>
      <c r="Y572" s="354"/>
      <c r="Z572" s="354"/>
      <c r="AA572" s="354"/>
    </row>
    <row r="573">
      <c r="A573" s="354"/>
      <c r="B573" s="354"/>
      <c r="C573" s="354"/>
      <c r="D573" s="354"/>
      <c r="E573" s="354"/>
      <c r="F573" s="354"/>
      <c r="G573" s="354"/>
      <c r="H573" s="354"/>
      <c r="I573" s="354"/>
      <c r="J573" s="354"/>
      <c r="K573" s="354"/>
      <c r="L573" s="354"/>
      <c r="M573" s="354"/>
      <c r="N573" s="354"/>
      <c r="O573" s="354"/>
      <c r="P573" s="354"/>
      <c r="Q573" s="354"/>
      <c r="R573" s="354"/>
      <c r="S573" s="354"/>
      <c r="T573" s="354"/>
      <c r="U573" s="354"/>
      <c r="V573" s="354"/>
      <c r="W573" s="354"/>
      <c r="X573" s="354"/>
      <c r="Y573" s="354"/>
      <c r="Z573" s="354"/>
      <c r="AA573" s="354"/>
    </row>
    <row r="574">
      <c r="A574" s="354"/>
      <c r="B574" s="354"/>
      <c r="C574" s="354"/>
      <c r="D574" s="354"/>
      <c r="E574" s="354"/>
      <c r="F574" s="354"/>
      <c r="G574" s="354"/>
      <c r="H574" s="354"/>
      <c r="I574" s="354"/>
      <c r="J574" s="354"/>
      <c r="K574" s="354"/>
      <c r="L574" s="354"/>
      <c r="M574" s="354"/>
      <c r="N574" s="354"/>
      <c r="O574" s="354"/>
      <c r="P574" s="354"/>
      <c r="Q574" s="354"/>
      <c r="R574" s="354"/>
      <c r="S574" s="354"/>
      <c r="T574" s="354"/>
      <c r="U574" s="354"/>
      <c r="V574" s="354"/>
      <c r="W574" s="354"/>
      <c r="X574" s="354"/>
      <c r="Y574" s="354"/>
      <c r="Z574" s="354"/>
      <c r="AA574" s="354"/>
    </row>
    <row r="575">
      <c r="A575" s="354"/>
      <c r="B575" s="354"/>
      <c r="C575" s="354"/>
      <c r="D575" s="354"/>
      <c r="E575" s="354"/>
      <c r="F575" s="354"/>
      <c r="G575" s="354"/>
      <c r="H575" s="354"/>
      <c r="I575" s="354"/>
      <c r="J575" s="354"/>
      <c r="K575" s="354"/>
      <c r="L575" s="354"/>
      <c r="M575" s="354"/>
      <c r="N575" s="354"/>
      <c r="O575" s="354"/>
      <c r="P575" s="354"/>
      <c r="Q575" s="354"/>
      <c r="R575" s="354"/>
      <c r="S575" s="354"/>
      <c r="T575" s="354"/>
      <c r="U575" s="354"/>
      <c r="V575" s="354"/>
      <c r="W575" s="354"/>
      <c r="X575" s="354"/>
      <c r="Y575" s="354"/>
      <c r="Z575" s="354"/>
      <c r="AA575" s="354"/>
    </row>
    <row r="576">
      <c r="A576" s="354"/>
      <c r="B576" s="354"/>
      <c r="C576" s="354"/>
      <c r="D576" s="354"/>
      <c r="E576" s="354"/>
      <c r="F576" s="354"/>
      <c r="G576" s="354"/>
      <c r="H576" s="354"/>
      <c r="I576" s="354"/>
      <c r="J576" s="354"/>
      <c r="K576" s="354"/>
      <c r="L576" s="354"/>
      <c r="M576" s="354"/>
      <c r="N576" s="354"/>
      <c r="O576" s="354"/>
      <c r="P576" s="354"/>
      <c r="Q576" s="354"/>
      <c r="R576" s="354"/>
      <c r="S576" s="354"/>
      <c r="T576" s="354"/>
      <c r="U576" s="354"/>
      <c r="V576" s="354"/>
      <c r="W576" s="354"/>
      <c r="X576" s="354"/>
      <c r="Y576" s="354"/>
      <c r="Z576" s="354"/>
      <c r="AA576" s="354"/>
    </row>
    <row r="577">
      <c r="A577" s="354"/>
      <c r="B577" s="354"/>
      <c r="C577" s="354"/>
      <c r="D577" s="354"/>
      <c r="E577" s="354"/>
      <c r="F577" s="354"/>
      <c r="G577" s="354"/>
      <c r="H577" s="354"/>
      <c r="I577" s="354"/>
      <c r="J577" s="354"/>
      <c r="K577" s="354"/>
      <c r="L577" s="354"/>
      <c r="M577" s="354"/>
      <c r="N577" s="354"/>
      <c r="O577" s="354"/>
      <c r="P577" s="354"/>
      <c r="Q577" s="354"/>
      <c r="R577" s="354"/>
      <c r="S577" s="354"/>
      <c r="T577" s="354"/>
      <c r="U577" s="354"/>
      <c r="V577" s="354"/>
      <c r="W577" s="354"/>
      <c r="X577" s="354"/>
      <c r="Y577" s="354"/>
      <c r="Z577" s="354"/>
      <c r="AA577" s="354"/>
    </row>
    <row r="578">
      <c r="A578" s="354"/>
      <c r="B578" s="354"/>
      <c r="C578" s="354"/>
      <c r="D578" s="354"/>
      <c r="E578" s="354"/>
      <c r="F578" s="354"/>
      <c r="G578" s="354"/>
      <c r="H578" s="354"/>
      <c r="I578" s="354"/>
      <c r="J578" s="354"/>
      <c r="K578" s="354"/>
      <c r="L578" s="354"/>
      <c r="M578" s="354"/>
      <c r="N578" s="354"/>
      <c r="O578" s="354"/>
      <c r="P578" s="354"/>
      <c r="Q578" s="354"/>
      <c r="R578" s="354"/>
      <c r="S578" s="354"/>
      <c r="T578" s="354"/>
      <c r="U578" s="354"/>
      <c r="V578" s="354"/>
      <c r="W578" s="354"/>
      <c r="X578" s="354"/>
      <c r="Y578" s="354"/>
      <c r="Z578" s="354"/>
      <c r="AA578" s="354"/>
    </row>
    <row r="579">
      <c r="A579" s="354"/>
      <c r="B579" s="354"/>
      <c r="C579" s="354"/>
      <c r="D579" s="354"/>
      <c r="E579" s="354"/>
      <c r="F579" s="354"/>
      <c r="G579" s="354"/>
      <c r="H579" s="354"/>
      <c r="I579" s="354"/>
      <c r="J579" s="354"/>
      <c r="K579" s="354"/>
      <c r="L579" s="354"/>
      <c r="M579" s="354"/>
      <c r="N579" s="354"/>
      <c r="O579" s="354"/>
      <c r="P579" s="354"/>
      <c r="Q579" s="354"/>
      <c r="R579" s="354"/>
      <c r="S579" s="354"/>
      <c r="T579" s="354"/>
      <c r="U579" s="354"/>
      <c r="V579" s="354"/>
      <c r="W579" s="354"/>
      <c r="X579" s="354"/>
      <c r="Y579" s="354"/>
      <c r="Z579" s="354"/>
      <c r="AA579" s="354"/>
    </row>
    <row r="580">
      <c r="A580" s="354"/>
      <c r="B580" s="354"/>
      <c r="C580" s="354"/>
      <c r="D580" s="354"/>
      <c r="E580" s="354"/>
      <c r="F580" s="354"/>
      <c r="G580" s="354"/>
      <c r="H580" s="354"/>
      <c r="I580" s="354"/>
      <c r="J580" s="354"/>
      <c r="K580" s="354"/>
      <c r="L580" s="354"/>
      <c r="M580" s="354"/>
      <c r="N580" s="354"/>
      <c r="O580" s="354"/>
      <c r="P580" s="354"/>
      <c r="Q580" s="354"/>
      <c r="R580" s="354"/>
      <c r="S580" s="354"/>
      <c r="T580" s="354"/>
      <c r="U580" s="354"/>
      <c r="V580" s="354"/>
      <c r="W580" s="354"/>
      <c r="X580" s="354"/>
      <c r="Y580" s="354"/>
      <c r="Z580" s="354"/>
      <c r="AA580" s="354"/>
    </row>
    <row r="581">
      <c r="A581" s="354"/>
      <c r="B581" s="354"/>
      <c r="C581" s="354"/>
      <c r="D581" s="354"/>
      <c r="E581" s="354"/>
      <c r="F581" s="354"/>
      <c r="G581" s="354"/>
      <c r="H581" s="354"/>
      <c r="I581" s="354"/>
      <c r="J581" s="354"/>
      <c r="K581" s="354"/>
      <c r="L581" s="354"/>
      <c r="M581" s="354"/>
      <c r="N581" s="354"/>
      <c r="O581" s="354"/>
      <c r="P581" s="354"/>
      <c r="Q581" s="354"/>
      <c r="R581" s="354"/>
      <c r="S581" s="354"/>
      <c r="T581" s="354"/>
      <c r="U581" s="354"/>
      <c r="V581" s="354"/>
      <c r="W581" s="354"/>
      <c r="X581" s="354"/>
      <c r="Y581" s="354"/>
      <c r="Z581" s="354"/>
      <c r="AA581" s="354"/>
    </row>
    <row r="582">
      <c r="A582" s="354"/>
      <c r="B582" s="354"/>
      <c r="C582" s="354"/>
      <c r="D582" s="354"/>
      <c r="E582" s="354"/>
      <c r="F582" s="354"/>
      <c r="G582" s="354"/>
      <c r="H582" s="354"/>
      <c r="I582" s="354"/>
      <c r="J582" s="354"/>
      <c r="K582" s="354"/>
      <c r="L582" s="354"/>
      <c r="M582" s="354"/>
      <c r="N582" s="354"/>
      <c r="O582" s="354"/>
      <c r="P582" s="354"/>
      <c r="Q582" s="354"/>
      <c r="R582" s="354"/>
      <c r="S582" s="354"/>
      <c r="T582" s="354"/>
      <c r="U582" s="354"/>
      <c r="V582" s="354"/>
      <c r="W582" s="354"/>
      <c r="X582" s="354"/>
      <c r="Y582" s="354"/>
      <c r="Z582" s="354"/>
      <c r="AA582" s="354"/>
    </row>
    <row r="583">
      <c r="A583" s="354"/>
      <c r="B583" s="354"/>
      <c r="C583" s="354"/>
      <c r="D583" s="354"/>
      <c r="E583" s="354"/>
      <c r="F583" s="354"/>
      <c r="G583" s="354"/>
      <c r="H583" s="354"/>
      <c r="I583" s="354"/>
      <c r="J583" s="354"/>
      <c r="K583" s="354"/>
      <c r="L583" s="354"/>
      <c r="M583" s="354"/>
      <c r="N583" s="354"/>
      <c r="O583" s="354"/>
      <c r="P583" s="354"/>
      <c r="Q583" s="354"/>
      <c r="R583" s="354"/>
      <c r="S583" s="354"/>
      <c r="T583" s="354"/>
      <c r="U583" s="354"/>
      <c r="V583" s="354"/>
      <c r="W583" s="354"/>
      <c r="X583" s="354"/>
      <c r="Y583" s="354"/>
      <c r="Z583" s="354"/>
      <c r="AA583" s="354"/>
    </row>
    <row r="584">
      <c r="A584" s="354"/>
      <c r="B584" s="354"/>
      <c r="C584" s="354"/>
      <c r="D584" s="354"/>
      <c r="E584" s="354"/>
      <c r="F584" s="354"/>
      <c r="G584" s="354"/>
      <c r="H584" s="354"/>
      <c r="I584" s="354"/>
      <c r="J584" s="354"/>
      <c r="K584" s="354"/>
      <c r="L584" s="354"/>
      <c r="M584" s="354"/>
      <c r="N584" s="354"/>
      <c r="O584" s="354"/>
      <c r="P584" s="354"/>
      <c r="Q584" s="354"/>
      <c r="R584" s="354"/>
      <c r="S584" s="354"/>
      <c r="T584" s="354"/>
      <c r="U584" s="354"/>
      <c r="V584" s="354"/>
      <c r="W584" s="354"/>
      <c r="X584" s="354"/>
      <c r="Y584" s="354"/>
      <c r="Z584" s="354"/>
      <c r="AA584" s="354"/>
    </row>
    <row r="585">
      <c r="A585" s="354"/>
      <c r="B585" s="354"/>
      <c r="C585" s="354"/>
      <c r="D585" s="354"/>
      <c r="E585" s="354"/>
      <c r="F585" s="354"/>
      <c r="G585" s="354"/>
      <c r="H585" s="354"/>
      <c r="I585" s="354"/>
      <c r="J585" s="354"/>
      <c r="K585" s="354"/>
      <c r="L585" s="354"/>
      <c r="M585" s="354"/>
      <c r="N585" s="354"/>
      <c r="O585" s="354"/>
      <c r="P585" s="354"/>
      <c r="Q585" s="354"/>
      <c r="R585" s="354"/>
      <c r="S585" s="354"/>
      <c r="T585" s="354"/>
      <c r="U585" s="354"/>
      <c r="V585" s="354"/>
      <c r="W585" s="354"/>
      <c r="X585" s="354"/>
      <c r="Y585" s="354"/>
      <c r="Z585" s="354"/>
      <c r="AA585" s="354"/>
    </row>
    <row r="586">
      <c r="A586" s="354"/>
      <c r="B586" s="354"/>
      <c r="C586" s="354"/>
      <c r="D586" s="354"/>
      <c r="E586" s="354"/>
      <c r="F586" s="354"/>
      <c r="G586" s="354"/>
      <c r="H586" s="354"/>
      <c r="I586" s="354"/>
      <c r="J586" s="354"/>
      <c r="K586" s="354"/>
      <c r="L586" s="354"/>
      <c r="M586" s="354"/>
      <c r="N586" s="354"/>
      <c r="O586" s="354"/>
      <c r="P586" s="354"/>
      <c r="Q586" s="354"/>
      <c r="R586" s="354"/>
      <c r="S586" s="354"/>
      <c r="T586" s="354"/>
      <c r="U586" s="354"/>
      <c r="V586" s="354"/>
      <c r="W586" s="354"/>
      <c r="X586" s="354"/>
      <c r="Y586" s="354"/>
      <c r="Z586" s="354"/>
      <c r="AA586" s="354"/>
    </row>
    <row r="587">
      <c r="A587" s="354"/>
      <c r="B587" s="354"/>
      <c r="C587" s="354"/>
      <c r="D587" s="354"/>
      <c r="E587" s="354"/>
      <c r="F587" s="354"/>
      <c r="G587" s="354"/>
      <c r="H587" s="354"/>
      <c r="I587" s="354"/>
      <c r="J587" s="354"/>
      <c r="K587" s="354"/>
      <c r="L587" s="354"/>
      <c r="M587" s="354"/>
      <c r="N587" s="354"/>
      <c r="O587" s="354"/>
      <c r="P587" s="354"/>
      <c r="Q587" s="354"/>
      <c r="R587" s="354"/>
      <c r="S587" s="354"/>
      <c r="T587" s="354"/>
      <c r="U587" s="354"/>
      <c r="V587" s="354"/>
      <c r="W587" s="354"/>
      <c r="X587" s="354"/>
      <c r="Y587" s="354"/>
      <c r="Z587" s="354"/>
      <c r="AA587" s="354"/>
    </row>
    <row r="588">
      <c r="A588" s="354"/>
      <c r="B588" s="354"/>
      <c r="C588" s="354"/>
      <c r="D588" s="354"/>
      <c r="E588" s="354"/>
      <c r="F588" s="354"/>
      <c r="G588" s="354"/>
      <c r="H588" s="354"/>
      <c r="I588" s="354"/>
      <c r="J588" s="354"/>
      <c r="K588" s="354"/>
      <c r="L588" s="354"/>
      <c r="M588" s="354"/>
      <c r="N588" s="354"/>
      <c r="O588" s="354"/>
      <c r="P588" s="354"/>
      <c r="Q588" s="354"/>
      <c r="R588" s="354"/>
      <c r="S588" s="354"/>
      <c r="T588" s="354"/>
      <c r="U588" s="354"/>
      <c r="V588" s="354"/>
      <c r="W588" s="354"/>
      <c r="X588" s="354"/>
      <c r="Y588" s="354"/>
      <c r="Z588" s="354"/>
      <c r="AA588" s="354"/>
    </row>
    <row r="589">
      <c r="A589" s="354"/>
      <c r="B589" s="354"/>
      <c r="C589" s="354"/>
      <c r="D589" s="354"/>
      <c r="E589" s="354"/>
      <c r="F589" s="354"/>
      <c r="G589" s="354"/>
      <c r="H589" s="354"/>
      <c r="I589" s="354"/>
      <c r="J589" s="354"/>
      <c r="K589" s="354"/>
      <c r="L589" s="354"/>
      <c r="M589" s="354"/>
      <c r="N589" s="354"/>
      <c r="O589" s="354"/>
      <c r="P589" s="354"/>
      <c r="Q589" s="354"/>
      <c r="R589" s="354"/>
      <c r="S589" s="354"/>
      <c r="T589" s="354"/>
      <c r="U589" s="354"/>
      <c r="V589" s="354"/>
      <c r="W589" s="354"/>
      <c r="X589" s="354"/>
      <c r="Y589" s="354"/>
      <c r="Z589" s="354"/>
      <c r="AA589" s="354"/>
    </row>
    <row r="590">
      <c r="A590" s="354"/>
      <c r="B590" s="354"/>
      <c r="C590" s="354"/>
      <c r="D590" s="354"/>
      <c r="E590" s="354"/>
      <c r="F590" s="354"/>
      <c r="G590" s="354"/>
      <c r="H590" s="354"/>
      <c r="I590" s="354"/>
      <c r="J590" s="354"/>
      <c r="K590" s="354"/>
      <c r="L590" s="354"/>
      <c r="M590" s="354"/>
      <c r="N590" s="354"/>
      <c r="O590" s="354"/>
      <c r="P590" s="354"/>
      <c r="Q590" s="354"/>
      <c r="R590" s="354"/>
      <c r="S590" s="354"/>
      <c r="T590" s="354"/>
      <c r="U590" s="354"/>
      <c r="V590" s="354"/>
      <c r="W590" s="354"/>
      <c r="X590" s="354"/>
      <c r="Y590" s="354"/>
      <c r="Z590" s="354"/>
      <c r="AA590" s="354"/>
    </row>
    <row r="591">
      <c r="A591" s="354"/>
      <c r="B591" s="354"/>
      <c r="C591" s="354"/>
      <c r="D591" s="354"/>
      <c r="E591" s="354"/>
      <c r="F591" s="354"/>
      <c r="G591" s="354"/>
      <c r="H591" s="354"/>
      <c r="I591" s="354"/>
      <c r="J591" s="354"/>
      <c r="K591" s="354"/>
      <c r="L591" s="354"/>
      <c r="M591" s="354"/>
      <c r="N591" s="354"/>
      <c r="O591" s="354"/>
      <c r="P591" s="354"/>
      <c r="Q591" s="354"/>
      <c r="R591" s="354"/>
      <c r="S591" s="354"/>
      <c r="T591" s="354"/>
      <c r="U591" s="354"/>
      <c r="V591" s="354"/>
      <c r="W591" s="354"/>
      <c r="X591" s="354"/>
      <c r="Y591" s="354"/>
      <c r="Z591" s="354"/>
      <c r="AA591" s="354"/>
    </row>
    <row r="592">
      <c r="A592" s="354"/>
      <c r="B592" s="354"/>
      <c r="C592" s="354"/>
      <c r="D592" s="354"/>
      <c r="E592" s="354"/>
      <c r="F592" s="354"/>
      <c r="G592" s="354"/>
      <c r="H592" s="354"/>
      <c r="I592" s="354"/>
      <c r="J592" s="354"/>
      <c r="K592" s="354"/>
      <c r="L592" s="354"/>
      <c r="M592" s="354"/>
      <c r="N592" s="354"/>
      <c r="O592" s="354"/>
      <c r="P592" s="354"/>
      <c r="Q592" s="354"/>
      <c r="R592" s="354"/>
      <c r="S592" s="354"/>
      <c r="T592" s="354"/>
      <c r="U592" s="354"/>
      <c r="V592" s="354"/>
      <c r="W592" s="354"/>
      <c r="X592" s="354"/>
      <c r="Y592" s="354"/>
      <c r="Z592" s="354"/>
      <c r="AA592" s="354"/>
    </row>
    <row r="593">
      <c r="A593" s="354"/>
      <c r="B593" s="354"/>
      <c r="C593" s="354"/>
      <c r="D593" s="354"/>
      <c r="E593" s="354"/>
      <c r="F593" s="354"/>
      <c r="G593" s="354"/>
      <c r="H593" s="354"/>
      <c r="I593" s="354"/>
      <c r="J593" s="354"/>
      <c r="K593" s="354"/>
      <c r="L593" s="354"/>
      <c r="M593" s="354"/>
      <c r="N593" s="354"/>
      <c r="O593" s="354"/>
      <c r="P593" s="354"/>
      <c r="Q593" s="354"/>
      <c r="R593" s="354"/>
      <c r="S593" s="354"/>
      <c r="T593" s="354"/>
      <c r="U593" s="354"/>
      <c r="V593" s="354"/>
      <c r="W593" s="354"/>
      <c r="X593" s="354"/>
      <c r="Y593" s="354"/>
      <c r="Z593" s="354"/>
      <c r="AA593" s="354"/>
    </row>
    <row r="594">
      <c r="A594" s="354"/>
      <c r="B594" s="354"/>
      <c r="C594" s="354"/>
      <c r="D594" s="354"/>
      <c r="E594" s="354"/>
      <c r="F594" s="354"/>
      <c r="G594" s="354"/>
      <c r="H594" s="354"/>
      <c r="I594" s="354"/>
      <c r="J594" s="354"/>
      <c r="K594" s="354"/>
      <c r="L594" s="354"/>
      <c r="M594" s="354"/>
      <c r="N594" s="354"/>
      <c r="O594" s="354"/>
      <c r="P594" s="354"/>
      <c r="Q594" s="354"/>
      <c r="R594" s="354"/>
      <c r="S594" s="354"/>
      <c r="T594" s="354"/>
      <c r="U594" s="354"/>
      <c r="V594" s="354"/>
      <c r="W594" s="354"/>
      <c r="X594" s="354"/>
      <c r="Y594" s="354"/>
      <c r="Z594" s="354"/>
      <c r="AA594" s="354"/>
    </row>
    <row r="595">
      <c r="A595" s="354"/>
      <c r="B595" s="354"/>
      <c r="C595" s="354"/>
      <c r="D595" s="354"/>
      <c r="E595" s="354"/>
      <c r="F595" s="354"/>
      <c r="G595" s="354"/>
      <c r="H595" s="354"/>
      <c r="I595" s="354"/>
      <c r="J595" s="354"/>
      <c r="K595" s="354"/>
      <c r="L595" s="354"/>
      <c r="M595" s="354"/>
      <c r="N595" s="354"/>
      <c r="O595" s="354"/>
      <c r="P595" s="354"/>
      <c r="Q595" s="354"/>
      <c r="R595" s="354"/>
      <c r="S595" s="354"/>
      <c r="T595" s="354"/>
      <c r="U595" s="354"/>
      <c r="V595" s="354"/>
      <c r="W595" s="354"/>
      <c r="X595" s="354"/>
      <c r="Y595" s="354"/>
      <c r="Z595" s="354"/>
      <c r="AA595" s="354"/>
    </row>
    <row r="596">
      <c r="A596" s="354"/>
      <c r="B596" s="354"/>
      <c r="C596" s="354"/>
      <c r="D596" s="354"/>
      <c r="E596" s="354"/>
      <c r="F596" s="354"/>
      <c r="G596" s="354"/>
      <c r="H596" s="354"/>
      <c r="I596" s="354"/>
      <c r="J596" s="354"/>
      <c r="K596" s="354"/>
      <c r="L596" s="354"/>
      <c r="M596" s="354"/>
      <c r="N596" s="354"/>
      <c r="O596" s="354"/>
      <c r="P596" s="354"/>
      <c r="Q596" s="354"/>
      <c r="R596" s="354"/>
      <c r="S596" s="354"/>
      <c r="T596" s="354"/>
      <c r="U596" s="354"/>
      <c r="V596" s="354"/>
      <c r="W596" s="354"/>
      <c r="X596" s="354"/>
      <c r="Y596" s="354"/>
      <c r="Z596" s="354"/>
      <c r="AA596" s="354"/>
    </row>
    <row r="597">
      <c r="A597" s="354"/>
      <c r="B597" s="354"/>
      <c r="C597" s="354"/>
      <c r="D597" s="354"/>
      <c r="E597" s="354"/>
      <c r="F597" s="354"/>
      <c r="G597" s="354"/>
      <c r="H597" s="354"/>
      <c r="I597" s="354"/>
      <c r="J597" s="354"/>
      <c r="K597" s="354"/>
      <c r="L597" s="354"/>
      <c r="M597" s="354"/>
      <c r="N597" s="354"/>
      <c r="O597" s="354"/>
      <c r="P597" s="354"/>
      <c r="Q597" s="354"/>
      <c r="R597" s="354"/>
      <c r="S597" s="354"/>
      <c r="T597" s="354"/>
      <c r="U597" s="354"/>
      <c r="V597" s="354"/>
      <c r="W597" s="354"/>
      <c r="X597" s="354"/>
      <c r="Y597" s="354"/>
      <c r="Z597" s="354"/>
      <c r="AA597" s="354"/>
    </row>
    <row r="598">
      <c r="A598" s="354"/>
      <c r="B598" s="354"/>
      <c r="C598" s="354"/>
      <c r="D598" s="354"/>
      <c r="E598" s="354"/>
      <c r="F598" s="354"/>
      <c r="G598" s="354"/>
      <c r="H598" s="354"/>
      <c r="I598" s="354"/>
      <c r="J598" s="354"/>
      <c r="K598" s="354"/>
      <c r="L598" s="354"/>
      <c r="M598" s="354"/>
      <c r="N598" s="354"/>
      <c r="O598" s="354"/>
      <c r="P598" s="354"/>
      <c r="Q598" s="354"/>
      <c r="R598" s="354"/>
      <c r="S598" s="354"/>
      <c r="T598" s="354"/>
      <c r="U598" s="354"/>
      <c r="V598" s="354"/>
      <c r="W598" s="354"/>
      <c r="X598" s="354"/>
      <c r="Y598" s="354"/>
      <c r="Z598" s="354"/>
      <c r="AA598" s="354"/>
    </row>
    <row r="599">
      <c r="A599" s="354"/>
      <c r="B599" s="354"/>
      <c r="C599" s="354"/>
      <c r="D599" s="354"/>
      <c r="E599" s="354"/>
      <c r="F599" s="354"/>
      <c r="G599" s="354"/>
      <c r="H599" s="354"/>
      <c r="I599" s="354"/>
      <c r="J599" s="354"/>
      <c r="K599" s="354"/>
      <c r="L599" s="354"/>
      <c r="M599" s="354"/>
      <c r="N599" s="354"/>
      <c r="O599" s="354"/>
      <c r="P599" s="354"/>
      <c r="Q599" s="354"/>
      <c r="R599" s="354"/>
      <c r="S599" s="354"/>
      <c r="T599" s="354"/>
      <c r="U599" s="354"/>
      <c r="V599" s="354"/>
      <c r="W599" s="354"/>
      <c r="X599" s="354"/>
      <c r="Y599" s="354"/>
      <c r="Z599" s="354"/>
      <c r="AA599" s="354"/>
    </row>
    <row r="600">
      <c r="A600" s="354"/>
      <c r="B600" s="354"/>
      <c r="C600" s="354"/>
      <c r="D600" s="354"/>
      <c r="E600" s="354"/>
      <c r="F600" s="354"/>
      <c r="G600" s="354"/>
      <c r="H600" s="354"/>
      <c r="I600" s="354"/>
      <c r="J600" s="354"/>
      <c r="K600" s="354"/>
      <c r="L600" s="354"/>
      <c r="M600" s="354"/>
      <c r="N600" s="354"/>
      <c r="O600" s="354"/>
      <c r="P600" s="354"/>
      <c r="Q600" s="354"/>
      <c r="R600" s="354"/>
      <c r="S600" s="354"/>
      <c r="T600" s="354"/>
      <c r="U600" s="354"/>
      <c r="V600" s="354"/>
      <c r="W600" s="354"/>
      <c r="X600" s="354"/>
      <c r="Y600" s="354"/>
      <c r="Z600" s="354"/>
      <c r="AA600" s="354"/>
    </row>
    <row r="601">
      <c r="A601" s="354"/>
      <c r="B601" s="354"/>
      <c r="C601" s="354"/>
      <c r="D601" s="354"/>
      <c r="E601" s="354"/>
      <c r="F601" s="354"/>
      <c r="G601" s="354"/>
      <c r="H601" s="354"/>
      <c r="I601" s="354"/>
      <c r="J601" s="354"/>
      <c r="K601" s="354"/>
      <c r="L601" s="354"/>
      <c r="M601" s="354"/>
      <c r="N601" s="354"/>
      <c r="O601" s="354"/>
      <c r="P601" s="354"/>
      <c r="Q601" s="354"/>
      <c r="R601" s="354"/>
      <c r="S601" s="354"/>
      <c r="T601" s="354"/>
      <c r="U601" s="354"/>
      <c r="V601" s="354"/>
      <c r="W601" s="354"/>
      <c r="X601" s="354"/>
      <c r="Y601" s="354"/>
      <c r="Z601" s="354"/>
      <c r="AA601" s="354"/>
    </row>
    <row r="602">
      <c r="A602" s="354"/>
      <c r="B602" s="354"/>
      <c r="C602" s="354"/>
      <c r="D602" s="354"/>
      <c r="E602" s="354"/>
      <c r="F602" s="354"/>
      <c r="G602" s="354"/>
      <c r="H602" s="354"/>
      <c r="I602" s="354"/>
      <c r="J602" s="354"/>
      <c r="K602" s="354"/>
      <c r="L602" s="354"/>
      <c r="M602" s="354"/>
      <c r="N602" s="354"/>
      <c r="O602" s="354"/>
      <c r="P602" s="354"/>
      <c r="Q602" s="354"/>
      <c r="R602" s="354"/>
      <c r="S602" s="354"/>
      <c r="T602" s="354"/>
      <c r="U602" s="354"/>
      <c r="V602" s="354"/>
      <c r="W602" s="354"/>
      <c r="X602" s="354"/>
      <c r="Y602" s="354"/>
      <c r="Z602" s="354"/>
      <c r="AA602" s="354"/>
    </row>
    <row r="603">
      <c r="A603" s="354"/>
      <c r="B603" s="354"/>
      <c r="C603" s="354"/>
      <c r="D603" s="354"/>
      <c r="E603" s="354"/>
      <c r="F603" s="354"/>
      <c r="G603" s="354"/>
      <c r="H603" s="354"/>
      <c r="I603" s="354"/>
      <c r="J603" s="354"/>
      <c r="K603" s="354"/>
      <c r="L603" s="354"/>
      <c r="M603" s="354"/>
      <c r="N603" s="354"/>
      <c r="O603" s="354"/>
      <c r="P603" s="354"/>
      <c r="Q603" s="354"/>
      <c r="R603" s="354"/>
      <c r="S603" s="354"/>
      <c r="T603" s="354"/>
      <c r="U603" s="354"/>
      <c r="V603" s="354"/>
      <c r="W603" s="354"/>
      <c r="X603" s="354"/>
      <c r="Y603" s="354"/>
      <c r="Z603" s="354"/>
      <c r="AA603" s="354"/>
    </row>
    <row r="604">
      <c r="A604" s="354"/>
      <c r="B604" s="354"/>
      <c r="C604" s="354"/>
      <c r="D604" s="354"/>
      <c r="E604" s="354"/>
      <c r="F604" s="354"/>
      <c r="G604" s="354"/>
      <c r="H604" s="354"/>
      <c r="I604" s="354"/>
      <c r="J604" s="354"/>
      <c r="K604" s="354"/>
      <c r="L604" s="354"/>
      <c r="M604" s="354"/>
      <c r="N604" s="354"/>
      <c r="O604" s="354"/>
      <c r="P604" s="354"/>
      <c r="Q604" s="354"/>
      <c r="R604" s="354"/>
      <c r="S604" s="354"/>
      <c r="T604" s="354"/>
      <c r="U604" s="354"/>
      <c r="V604" s="354"/>
      <c r="W604" s="354"/>
      <c r="X604" s="354"/>
      <c r="Y604" s="354"/>
      <c r="Z604" s="354"/>
      <c r="AA604" s="354"/>
    </row>
    <row r="605">
      <c r="A605" s="354"/>
      <c r="B605" s="354"/>
      <c r="C605" s="354"/>
      <c r="D605" s="354"/>
      <c r="E605" s="354"/>
      <c r="F605" s="354"/>
      <c r="G605" s="354"/>
      <c r="H605" s="354"/>
      <c r="I605" s="354"/>
      <c r="J605" s="354"/>
      <c r="K605" s="354"/>
      <c r="L605" s="354"/>
      <c r="M605" s="354"/>
      <c r="N605" s="354"/>
      <c r="O605" s="354"/>
      <c r="P605" s="354"/>
      <c r="Q605" s="354"/>
      <c r="R605" s="354"/>
      <c r="S605" s="354"/>
      <c r="T605" s="354"/>
      <c r="U605" s="354"/>
      <c r="V605" s="354"/>
      <c r="W605" s="354"/>
      <c r="X605" s="354"/>
      <c r="Y605" s="354"/>
      <c r="Z605" s="354"/>
      <c r="AA605" s="354"/>
    </row>
    <row r="606">
      <c r="A606" s="354"/>
      <c r="B606" s="354"/>
      <c r="C606" s="354"/>
      <c r="D606" s="354"/>
      <c r="E606" s="354"/>
      <c r="F606" s="354"/>
      <c r="G606" s="354"/>
      <c r="H606" s="354"/>
      <c r="I606" s="354"/>
      <c r="J606" s="354"/>
      <c r="K606" s="354"/>
      <c r="L606" s="354"/>
      <c r="M606" s="354"/>
      <c r="N606" s="354"/>
      <c r="O606" s="354"/>
      <c r="P606" s="354"/>
      <c r="Q606" s="354"/>
      <c r="R606" s="354"/>
      <c r="S606" s="354"/>
      <c r="T606" s="354"/>
      <c r="U606" s="354"/>
      <c r="V606" s="354"/>
      <c r="W606" s="354"/>
      <c r="X606" s="354"/>
      <c r="Y606" s="354"/>
      <c r="Z606" s="354"/>
      <c r="AA606" s="354"/>
    </row>
    <row r="607">
      <c r="A607" s="354"/>
      <c r="B607" s="354"/>
      <c r="C607" s="354"/>
      <c r="D607" s="354"/>
      <c r="E607" s="354"/>
      <c r="F607" s="354"/>
      <c r="G607" s="354"/>
      <c r="H607" s="354"/>
      <c r="I607" s="354"/>
      <c r="J607" s="354"/>
      <c r="K607" s="354"/>
      <c r="L607" s="354"/>
      <c r="M607" s="354"/>
      <c r="N607" s="354"/>
      <c r="O607" s="354"/>
      <c r="P607" s="354"/>
      <c r="Q607" s="354"/>
      <c r="R607" s="354"/>
      <c r="S607" s="354"/>
      <c r="T607" s="354"/>
      <c r="U607" s="354"/>
      <c r="V607" s="354"/>
      <c r="W607" s="354"/>
      <c r="X607" s="354"/>
      <c r="Y607" s="354"/>
      <c r="Z607" s="354"/>
      <c r="AA607" s="354"/>
    </row>
    <row r="608">
      <c r="A608" s="354"/>
      <c r="B608" s="354"/>
      <c r="C608" s="354"/>
      <c r="D608" s="354"/>
      <c r="E608" s="354"/>
      <c r="F608" s="354"/>
      <c r="G608" s="354"/>
      <c r="H608" s="354"/>
      <c r="I608" s="354"/>
      <c r="J608" s="354"/>
      <c r="K608" s="354"/>
      <c r="L608" s="354"/>
      <c r="M608" s="354"/>
      <c r="N608" s="354"/>
      <c r="O608" s="354"/>
      <c r="P608" s="354"/>
      <c r="Q608" s="354"/>
      <c r="R608" s="354"/>
      <c r="S608" s="354"/>
      <c r="T608" s="354"/>
      <c r="U608" s="354"/>
      <c r="V608" s="354"/>
      <c r="W608" s="354"/>
      <c r="X608" s="354"/>
      <c r="Y608" s="354"/>
      <c r="Z608" s="354"/>
      <c r="AA608" s="354"/>
    </row>
    <row r="609">
      <c r="A609" s="354"/>
      <c r="B609" s="354"/>
      <c r="C609" s="354"/>
      <c r="D609" s="354"/>
      <c r="E609" s="354"/>
      <c r="F609" s="354"/>
      <c r="G609" s="354"/>
      <c r="H609" s="354"/>
      <c r="I609" s="354"/>
      <c r="J609" s="354"/>
      <c r="K609" s="354"/>
      <c r="L609" s="354"/>
      <c r="M609" s="354"/>
      <c r="N609" s="354"/>
      <c r="O609" s="354"/>
      <c r="P609" s="354"/>
      <c r="Q609" s="354"/>
      <c r="R609" s="354"/>
      <c r="S609" s="354"/>
      <c r="T609" s="354"/>
      <c r="U609" s="354"/>
      <c r="V609" s="354"/>
      <c r="W609" s="354"/>
      <c r="X609" s="354"/>
      <c r="Y609" s="354"/>
      <c r="Z609" s="354"/>
      <c r="AA609" s="354"/>
    </row>
    <row r="610">
      <c r="A610" s="354"/>
      <c r="B610" s="354"/>
      <c r="C610" s="354"/>
      <c r="D610" s="354"/>
      <c r="E610" s="354"/>
      <c r="F610" s="354"/>
      <c r="G610" s="354"/>
      <c r="H610" s="354"/>
      <c r="I610" s="354"/>
      <c r="J610" s="354"/>
      <c r="K610" s="354"/>
      <c r="L610" s="354"/>
      <c r="M610" s="354"/>
      <c r="N610" s="354"/>
      <c r="O610" s="354"/>
      <c r="P610" s="354"/>
      <c r="Q610" s="354"/>
      <c r="R610" s="354"/>
      <c r="S610" s="354"/>
      <c r="T610" s="354"/>
      <c r="U610" s="354"/>
      <c r="V610" s="354"/>
      <c r="W610" s="354"/>
      <c r="X610" s="354"/>
      <c r="Y610" s="354"/>
      <c r="Z610" s="354"/>
      <c r="AA610" s="354"/>
    </row>
    <row r="611">
      <c r="A611" s="354"/>
      <c r="B611" s="354"/>
      <c r="C611" s="354"/>
      <c r="D611" s="354"/>
      <c r="E611" s="354"/>
      <c r="F611" s="354"/>
      <c r="G611" s="354"/>
      <c r="H611" s="354"/>
      <c r="I611" s="354"/>
      <c r="J611" s="354"/>
      <c r="K611" s="354"/>
      <c r="L611" s="354"/>
      <c r="M611" s="354"/>
      <c r="N611" s="354"/>
      <c r="O611" s="354"/>
      <c r="P611" s="354"/>
      <c r="Q611" s="354"/>
      <c r="R611" s="354"/>
      <c r="S611" s="354"/>
      <c r="T611" s="354"/>
      <c r="U611" s="354"/>
      <c r="V611" s="354"/>
      <c r="W611" s="354"/>
      <c r="X611" s="354"/>
      <c r="Y611" s="354"/>
      <c r="Z611" s="354"/>
      <c r="AA611" s="354"/>
    </row>
    <row r="612">
      <c r="A612" s="354"/>
      <c r="B612" s="354"/>
      <c r="C612" s="354"/>
      <c r="D612" s="354"/>
      <c r="E612" s="354"/>
      <c r="F612" s="354"/>
      <c r="G612" s="354"/>
      <c r="H612" s="354"/>
      <c r="I612" s="354"/>
      <c r="J612" s="354"/>
      <c r="K612" s="354"/>
      <c r="L612" s="354"/>
      <c r="M612" s="354"/>
      <c r="N612" s="354"/>
      <c r="O612" s="354"/>
      <c r="P612" s="354"/>
      <c r="Q612" s="354"/>
      <c r="R612" s="354"/>
      <c r="S612" s="354"/>
      <c r="T612" s="354"/>
      <c r="U612" s="354"/>
      <c r="V612" s="354"/>
      <c r="W612" s="354"/>
      <c r="X612" s="354"/>
      <c r="Y612" s="354"/>
      <c r="Z612" s="354"/>
      <c r="AA612" s="354"/>
    </row>
    <row r="613">
      <c r="A613" s="354"/>
      <c r="B613" s="354"/>
      <c r="C613" s="354"/>
      <c r="D613" s="354"/>
      <c r="E613" s="354"/>
      <c r="F613" s="354"/>
      <c r="G613" s="354"/>
      <c r="H613" s="354"/>
      <c r="I613" s="354"/>
      <c r="J613" s="354"/>
      <c r="K613" s="354"/>
      <c r="L613" s="354"/>
      <c r="M613" s="354"/>
      <c r="N613" s="354"/>
      <c r="O613" s="354"/>
      <c r="P613" s="354"/>
      <c r="Q613" s="354"/>
      <c r="R613" s="354"/>
      <c r="S613" s="354"/>
      <c r="T613" s="354"/>
      <c r="U613" s="354"/>
      <c r="V613" s="354"/>
      <c r="W613" s="354"/>
      <c r="X613" s="354"/>
      <c r="Y613" s="354"/>
      <c r="Z613" s="354"/>
      <c r="AA613" s="354"/>
    </row>
    <row r="614">
      <c r="A614" s="354"/>
      <c r="B614" s="354"/>
      <c r="C614" s="354"/>
      <c r="D614" s="354"/>
      <c r="E614" s="354"/>
      <c r="F614" s="354"/>
      <c r="G614" s="354"/>
      <c r="H614" s="354"/>
      <c r="I614" s="354"/>
      <c r="J614" s="354"/>
      <c r="K614" s="354"/>
      <c r="L614" s="354"/>
      <c r="M614" s="354"/>
      <c r="N614" s="354"/>
      <c r="O614" s="354"/>
      <c r="P614" s="354"/>
      <c r="Q614" s="354"/>
      <c r="R614" s="354"/>
      <c r="S614" s="354"/>
      <c r="T614" s="354"/>
      <c r="U614" s="354"/>
      <c r="V614" s="354"/>
      <c r="W614" s="354"/>
      <c r="X614" s="354"/>
      <c r="Y614" s="354"/>
      <c r="Z614" s="354"/>
      <c r="AA614" s="354"/>
    </row>
    <row r="615">
      <c r="A615" s="354"/>
      <c r="B615" s="354"/>
      <c r="C615" s="354"/>
      <c r="D615" s="354"/>
      <c r="E615" s="354"/>
      <c r="F615" s="354"/>
      <c r="G615" s="354"/>
      <c r="H615" s="354"/>
      <c r="I615" s="354"/>
      <c r="J615" s="354"/>
      <c r="K615" s="354"/>
      <c r="L615" s="354"/>
      <c r="M615" s="354"/>
      <c r="N615" s="354"/>
      <c r="O615" s="354"/>
      <c r="P615" s="354"/>
      <c r="Q615" s="354"/>
      <c r="R615" s="354"/>
      <c r="S615" s="354"/>
      <c r="T615" s="354"/>
      <c r="U615" s="354"/>
      <c r="V615" s="354"/>
      <c r="W615" s="354"/>
      <c r="X615" s="354"/>
      <c r="Y615" s="354"/>
      <c r="Z615" s="354"/>
      <c r="AA615" s="354"/>
    </row>
    <row r="616">
      <c r="A616" s="354"/>
      <c r="B616" s="354"/>
      <c r="C616" s="354"/>
      <c r="D616" s="354"/>
      <c r="E616" s="354"/>
      <c r="F616" s="354"/>
      <c r="G616" s="354"/>
      <c r="H616" s="354"/>
      <c r="I616" s="354"/>
      <c r="J616" s="354"/>
      <c r="K616" s="354"/>
      <c r="L616" s="354"/>
      <c r="M616" s="354"/>
      <c r="N616" s="354"/>
      <c r="O616" s="354"/>
      <c r="P616" s="354"/>
      <c r="Q616" s="354"/>
      <c r="R616" s="354"/>
      <c r="S616" s="354"/>
      <c r="T616" s="354"/>
      <c r="U616" s="354"/>
      <c r="V616" s="354"/>
      <c r="W616" s="354"/>
      <c r="X616" s="354"/>
      <c r="Y616" s="354"/>
      <c r="Z616" s="354"/>
      <c r="AA616" s="354"/>
    </row>
    <row r="617">
      <c r="A617" s="354"/>
      <c r="B617" s="354"/>
      <c r="C617" s="354"/>
      <c r="D617" s="354"/>
      <c r="E617" s="354"/>
      <c r="F617" s="354"/>
      <c r="G617" s="354"/>
      <c r="H617" s="354"/>
      <c r="I617" s="354"/>
      <c r="J617" s="354"/>
      <c r="K617" s="354"/>
      <c r="L617" s="354"/>
      <c r="M617" s="354"/>
      <c r="N617" s="354"/>
      <c r="O617" s="354"/>
      <c r="P617" s="354"/>
      <c r="Q617" s="354"/>
      <c r="R617" s="354"/>
      <c r="S617" s="354"/>
      <c r="T617" s="354"/>
      <c r="U617" s="354"/>
      <c r="V617" s="354"/>
      <c r="W617" s="354"/>
      <c r="X617" s="354"/>
      <c r="Y617" s="354"/>
      <c r="Z617" s="354"/>
      <c r="AA617" s="354"/>
    </row>
    <row r="618">
      <c r="A618" s="354"/>
      <c r="B618" s="354"/>
      <c r="C618" s="354"/>
      <c r="D618" s="354"/>
      <c r="E618" s="354"/>
      <c r="F618" s="354"/>
      <c r="G618" s="354"/>
      <c r="H618" s="354"/>
      <c r="I618" s="354"/>
      <c r="J618" s="354"/>
      <c r="K618" s="354"/>
      <c r="L618" s="354"/>
      <c r="M618" s="354"/>
      <c r="N618" s="354"/>
      <c r="O618" s="354"/>
      <c r="P618" s="354"/>
      <c r="Q618" s="354"/>
      <c r="R618" s="354"/>
      <c r="S618" s="354"/>
      <c r="T618" s="354"/>
      <c r="U618" s="354"/>
      <c r="V618" s="354"/>
      <c r="W618" s="354"/>
      <c r="X618" s="354"/>
      <c r="Y618" s="354"/>
      <c r="Z618" s="354"/>
      <c r="AA618" s="354"/>
    </row>
    <row r="619">
      <c r="A619" s="354"/>
      <c r="B619" s="354"/>
      <c r="C619" s="354"/>
      <c r="D619" s="354"/>
      <c r="E619" s="354"/>
      <c r="F619" s="354"/>
      <c r="G619" s="354"/>
      <c r="H619" s="354"/>
      <c r="I619" s="354"/>
      <c r="J619" s="354"/>
      <c r="K619" s="354"/>
      <c r="L619" s="354"/>
      <c r="M619" s="354"/>
      <c r="N619" s="354"/>
      <c r="O619" s="354"/>
      <c r="P619" s="354"/>
      <c r="Q619" s="354"/>
      <c r="R619" s="354"/>
      <c r="S619" s="354"/>
      <c r="T619" s="354"/>
      <c r="U619" s="354"/>
      <c r="V619" s="354"/>
      <c r="W619" s="354"/>
      <c r="X619" s="354"/>
      <c r="Y619" s="354"/>
      <c r="Z619" s="354"/>
      <c r="AA619" s="354"/>
    </row>
    <row r="620">
      <c r="A620" s="354"/>
      <c r="B620" s="354"/>
      <c r="C620" s="354"/>
      <c r="D620" s="354"/>
      <c r="E620" s="354"/>
      <c r="F620" s="354"/>
      <c r="G620" s="354"/>
      <c r="H620" s="354"/>
      <c r="I620" s="354"/>
      <c r="J620" s="354"/>
      <c r="K620" s="354"/>
      <c r="L620" s="354"/>
      <c r="M620" s="354"/>
      <c r="N620" s="354"/>
      <c r="O620" s="354"/>
      <c r="P620" s="354"/>
      <c r="Q620" s="354"/>
      <c r="R620" s="354"/>
      <c r="S620" s="354"/>
      <c r="T620" s="354"/>
      <c r="U620" s="354"/>
      <c r="V620" s="354"/>
      <c r="W620" s="354"/>
      <c r="X620" s="354"/>
      <c r="Y620" s="354"/>
      <c r="Z620" s="354"/>
      <c r="AA620" s="354"/>
    </row>
    <row r="621">
      <c r="A621" s="354"/>
      <c r="B621" s="354"/>
      <c r="C621" s="354"/>
      <c r="D621" s="354"/>
      <c r="E621" s="354"/>
      <c r="F621" s="354"/>
      <c r="G621" s="354"/>
      <c r="H621" s="354"/>
      <c r="I621" s="354"/>
      <c r="J621" s="354"/>
      <c r="K621" s="354"/>
      <c r="L621" s="354"/>
      <c r="M621" s="354"/>
      <c r="N621" s="354"/>
      <c r="O621" s="354"/>
      <c r="P621" s="354"/>
      <c r="Q621" s="354"/>
      <c r="R621" s="354"/>
      <c r="S621" s="354"/>
      <c r="T621" s="354"/>
      <c r="U621" s="354"/>
      <c r="V621" s="354"/>
      <c r="W621" s="354"/>
      <c r="X621" s="354"/>
      <c r="Y621" s="354"/>
      <c r="Z621" s="354"/>
      <c r="AA621" s="354"/>
    </row>
    <row r="622">
      <c r="A622" s="354"/>
      <c r="B622" s="354"/>
      <c r="C622" s="354"/>
      <c r="D622" s="354"/>
      <c r="E622" s="354"/>
      <c r="F622" s="354"/>
      <c r="G622" s="354"/>
      <c r="H622" s="354"/>
      <c r="I622" s="354"/>
      <c r="J622" s="354"/>
      <c r="K622" s="354"/>
      <c r="L622" s="354"/>
      <c r="M622" s="354"/>
      <c r="N622" s="354"/>
      <c r="O622" s="354"/>
      <c r="P622" s="354"/>
      <c r="Q622" s="354"/>
      <c r="R622" s="354"/>
      <c r="S622" s="354"/>
      <c r="T622" s="354"/>
      <c r="U622" s="354"/>
      <c r="V622" s="354"/>
      <c r="W622" s="354"/>
      <c r="X622" s="354"/>
      <c r="Y622" s="354"/>
      <c r="Z622" s="354"/>
      <c r="AA622" s="354"/>
    </row>
    <row r="623">
      <c r="A623" s="354"/>
      <c r="B623" s="354"/>
      <c r="C623" s="354"/>
      <c r="D623" s="354"/>
      <c r="E623" s="354"/>
      <c r="F623" s="354"/>
      <c r="G623" s="354"/>
      <c r="H623" s="354"/>
      <c r="I623" s="354"/>
      <c r="J623" s="354"/>
      <c r="K623" s="354"/>
      <c r="L623" s="354"/>
      <c r="M623" s="354"/>
      <c r="N623" s="354"/>
      <c r="O623" s="354"/>
      <c r="P623" s="354"/>
      <c r="Q623" s="354"/>
      <c r="R623" s="354"/>
      <c r="S623" s="354"/>
      <c r="T623" s="354"/>
      <c r="U623" s="354"/>
      <c r="V623" s="354"/>
      <c r="W623" s="354"/>
      <c r="X623" s="354"/>
      <c r="Y623" s="354"/>
      <c r="Z623" s="354"/>
      <c r="AA623" s="354"/>
    </row>
    <row r="624">
      <c r="A624" s="354"/>
      <c r="B624" s="354"/>
      <c r="C624" s="354"/>
      <c r="D624" s="354"/>
      <c r="E624" s="354"/>
      <c r="F624" s="354"/>
      <c r="G624" s="354"/>
      <c r="H624" s="354"/>
      <c r="I624" s="354"/>
      <c r="J624" s="354"/>
      <c r="K624" s="354"/>
      <c r="L624" s="354"/>
      <c r="M624" s="354"/>
      <c r="N624" s="354"/>
      <c r="O624" s="354"/>
      <c r="P624" s="354"/>
      <c r="Q624" s="354"/>
      <c r="R624" s="354"/>
      <c r="S624" s="354"/>
      <c r="T624" s="354"/>
      <c r="U624" s="354"/>
      <c r="V624" s="354"/>
      <c r="W624" s="354"/>
      <c r="X624" s="354"/>
      <c r="Y624" s="354"/>
      <c r="Z624" s="354"/>
      <c r="AA624" s="354"/>
    </row>
    <row r="625">
      <c r="A625" s="354"/>
      <c r="B625" s="354"/>
      <c r="C625" s="354"/>
      <c r="D625" s="354"/>
      <c r="E625" s="354"/>
      <c r="F625" s="354"/>
      <c r="G625" s="354"/>
      <c r="H625" s="354"/>
      <c r="I625" s="354"/>
      <c r="J625" s="354"/>
      <c r="K625" s="354"/>
      <c r="L625" s="354"/>
      <c r="M625" s="354"/>
      <c r="N625" s="354"/>
      <c r="O625" s="354"/>
      <c r="P625" s="354"/>
      <c r="Q625" s="354"/>
      <c r="R625" s="354"/>
      <c r="S625" s="354"/>
      <c r="T625" s="354"/>
      <c r="U625" s="354"/>
      <c r="V625" s="354"/>
      <c r="W625" s="354"/>
      <c r="X625" s="354"/>
      <c r="Y625" s="354"/>
      <c r="Z625" s="354"/>
      <c r="AA625" s="354"/>
    </row>
    <row r="626">
      <c r="A626" s="354"/>
      <c r="B626" s="354"/>
      <c r="C626" s="354"/>
      <c r="D626" s="354"/>
      <c r="E626" s="354"/>
      <c r="F626" s="354"/>
      <c r="G626" s="354"/>
      <c r="H626" s="354"/>
      <c r="I626" s="354"/>
      <c r="J626" s="354"/>
      <c r="K626" s="354"/>
      <c r="L626" s="354"/>
      <c r="M626" s="354"/>
      <c r="N626" s="354"/>
      <c r="O626" s="354"/>
      <c r="P626" s="354"/>
      <c r="Q626" s="354"/>
      <c r="R626" s="354"/>
      <c r="S626" s="354"/>
      <c r="T626" s="354"/>
      <c r="U626" s="354"/>
      <c r="V626" s="354"/>
      <c r="W626" s="354"/>
      <c r="X626" s="354"/>
      <c r="Y626" s="354"/>
      <c r="Z626" s="354"/>
      <c r="AA626" s="354"/>
    </row>
    <row r="627">
      <c r="A627" s="354"/>
      <c r="B627" s="354"/>
      <c r="C627" s="354"/>
      <c r="D627" s="354"/>
      <c r="E627" s="354"/>
      <c r="F627" s="354"/>
      <c r="G627" s="354"/>
      <c r="H627" s="354"/>
      <c r="I627" s="354"/>
      <c r="J627" s="354"/>
      <c r="K627" s="354"/>
      <c r="L627" s="354"/>
      <c r="M627" s="354"/>
      <c r="N627" s="354"/>
      <c r="O627" s="354"/>
      <c r="P627" s="354"/>
      <c r="Q627" s="354"/>
      <c r="R627" s="354"/>
      <c r="S627" s="354"/>
      <c r="T627" s="354"/>
      <c r="U627" s="354"/>
      <c r="V627" s="354"/>
      <c r="W627" s="354"/>
      <c r="X627" s="354"/>
      <c r="Y627" s="354"/>
      <c r="Z627" s="354"/>
      <c r="AA627" s="354"/>
    </row>
    <row r="628">
      <c r="A628" s="354"/>
      <c r="B628" s="354"/>
      <c r="C628" s="354"/>
      <c r="D628" s="354"/>
      <c r="E628" s="354"/>
      <c r="F628" s="354"/>
      <c r="G628" s="354"/>
      <c r="H628" s="354"/>
      <c r="I628" s="354"/>
      <c r="J628" s="354"/>
      <c r="K628" s="354"/>
      <c r="L628" s="354"/>
      <c r="M628" s="354"/>
      <c r="N628" s="354"/>
      <c r="O628" s="354"/>
      <c r="P628" s="354"/>
      <c r="Q628" s="354"/>
      <c r="R628" s="354"/>
      <c r="S628" s="354"/>
      <c r="T628" s="354"/>
      <c r="U628" s="354"/>
      <c r="V628" s="354"/>
      <c r="W628" s="354"/>
      <c r="X628" s="354"/>
      <c r="Y628" s="354"/>
      <c r="Z628" s="354"/>
      <c r="AA628" s="354"/>
    </row>
    <row r="629">
      <c r="A629" s="354"/>
      <c r="B629" s="354"/>
      <c r="C629" s="354"/>
      <c r="D629" s="354"/>
      <c r="E629" s="354"/>
      <c r="F629" s="354"/>
      <c r="G629" s="354"/>
      <c r="H629" s="354"/>
      <c r="I629" s="354"/>
      <c r="J629" s="354"/>
      <c r="K629" s="354"/>
      <c r="L629" s="354"/>
      <c r="M629" s="354"/>
      <c r="N629" s="354"/>
      <c r="O629" s="354"/>
      <c r="P629" s="354"/>
      <c r="Q629" s="354"/>
      <c r="R629" s="354"/>
      <c r="S629" s="354"/>
      <c r="T629" s="354"/>
      <c r="U629" s="354"/>
      <c r="V629" s="354"/>
      <c r="W629" s="354"/>
      <c r="X629" s="354"/>
      <c r="Y629" s="354"/>
      <c r="Z629" s="354"/>
      <c r="AA629" s="354"/>
    </row>
    <row r="630">
      <c r="A630" s="354"/>
      <c r="B630" s="354"/>
      <c r="C630" s="354"/>
      <c r="D630" s="354"/>
      <c r="E630" s="354"/>
      <c r="F630" s="354"/>
      <c r="G630" s="354"/>
      <c r="H630" s="354"/>
      <c r="I630" s="354"/>
      <c r="J630" s="354"/>
      <c r="K630" s="354"/>
      <c r="L630" s="354"/>
      <c r="M630" s="354"/>
      <c r="N630" s="354"/>
      <c r="O630" s="354"/>
      <c r="P630" s="354"/>
      <c r="Q630" s="354"/>
      <c r="R630" s="354"/>
      <c r="S630" s="354"/>
      <c r="T630" s="354"/>
      <c r="U630" s="354"/>
      <c r="V630" s="354"/>
      <c r="W630" s="354"/>
      <c r="X630" s="354"/>
      <c r="Y630" s="354"/>
      <c r="Z630" s="354"/>
      <c r="AA630" s="354"/>
    </row>
    <row r="631">
      <c r="A631" s="354"/>
      <c r="B631" s="354"/>
      <c r="C631" s="354"/>
      <c r="D631" s="354"/>
      <c r="E631" s="354"/>
      <c r="F631" s="354"/>
      <c r="G631" s="354"/>
      <c r="H631" s="354"/>
      <c r="I631" s="354"/>
      <c r="J631" s="354"/>
      <c r="K631" s="354"/>
      <c r="L631" s="354"/>
      <c r="M631" s="354"/>
      <c r="N631" s="354"/>
      <c r="O631" s="354"/>
      <c r="P631" s="354"/>
      <c r="Q631" s="354"/>
      <c r="R631" s="354"/>
      <c r="S631" s="354"/>
      <c r="T631" s="354"/>
      <c r="U631" s="354"/>
      <c r="V631" s="354"/>
      <c r="W631" s="354"/>
      <c r="X631" s="354"/>
      <c r="Y631" s="354"/>
      <c r="Z631" s="354"/>
      <c r="AA631" s="354"/>
    </row>
    <row r="632">
      <c r="A632" s="354"/>
      <c r="B632" s="354"/>
      <c r="C632" s="354"/>
      <c r="D632" s="354"/>
      <c r="E632" s="354"/>
      <c r="F632" s="354"/>
      <c r="G632" s="354"/>
      <c r="H632" s="354"/>
      <c r="I632" s="354"/>
      <c r="J632" s="354"/>
      <c r="K632" s="354"/>
      <c r="L632" s="354"/>
      <c r="M632" s="354"/>
      <c r="N632" s="354"/>
      <c r="O632" s="354"/>
      <c r="P632" s="354"/>
      <c r="Q632" s="354"/>
      <c r="R632" s="354"/>
      <c r="S632" s="354"/>
      <c r="T632" s="354"/>
      <c r="U632" s="354"/>
      <c r="V632" s="354"/>
      <c r="W632" s="354"/>
      <c r="X632" s="354"/>
      <c r="Y632" s="354"/>
      <c r="Z632" s="354"/>
      <c r="AA632" s="354"/>
    </row>
    <row r="633">
      <c r="A633" s="354"/>
      <c r="B633" s="354"/>
      <c r="C633" s="354"/>
      <c r="D633" s="354"/>
      <c r="E633" s="354"/>
      <c r="F633" s="354"/>
      <c r="G633" s="354"/>
      <c r="H633" s="354"/>
      <c r="I633" s="354"/>
      <c r="J633" s="354"/>
      <c r="K633" s="354"/>
      <c r="L633" s="354"/>
      <c r="M633" s="354"/>
      <c r="N633" s="354"/>
      <c r="O633" s="354"/>
      <c r="P633" s="354"/>
      <c r="Q633" s="354"/>
      <c r="R633" s="354"/>
      <c r="S633" s="354"/>
      <c r="T633" s="354"/>
      <c r="U633" s="354"/>
      <c r="V633" s="354"/>
      <c r="W633" s="354"/>
      <c r="X633" s="354"/>
      <c r="Y633" s="354"/>
      <c r="Z633" s="354"/>
      <c r="AA633" s="354"/>
    </row>
    <row r="634">
      <c r="A634" s="354"/>
      <c r="B634" s="354"/>
      <c r="C634" s="354"/>
      <c r="D634" s="354"/>
      <c r="E634" s="354"/>
      <c r="F634" s="354"/>
      <c r="G634" s="354"/>
      <c r="H634" s="354"/>
      <c r="I634" s="354"/>
      <c r="J634" s="354"/>
      <c r="K634" s="354"/>
      <c r="L634" s="354"/>
      <c r="M634" s="354"/>
      <c r="N634" s="354"/>
      <c r="O634" s="354"/>
      <c r="P634" s="354"/>
      <c r="Q634" s="354"/>
      <c r="R634" s="354"/>
      <c r="S634" s="354"/>
      <c r="T634" s="354"/>
      <c r="U634" s="354"/>
      <c r="V634" s="354"/>
      <c r="W634" s="354"/>
      <c r="X634" s="354"/>
      <c r="Y634" s="354"/>
      <c r="Z634" s="354"/>
      <c r="AA634" s="354"/>
    </row>
    <row r="635">
      <c r="A635" s="354"/>
      <c r="B635" s="354"/>
      <c r="C635" s="354"/>
      <c r="D635" s="354"/>
      <c r="E635" s="354"/>
      <c r="F635" s="354"/>
      <c r="G635" s="354"/>
      <c r="H635" s="354"/>
      <c r="I635" s="354"/>
      <c r="J635" s="354"/>
      <c r="K635" s="354"/>
      <c r="L635" s="354"/>
      <c r="M635" s="354"/>
      <c r="N635" s="354"/>
      <c r="O635" s="354"/>
      <c r="P635" s="354"/>
      <c r="Q635" s="354"/>
      <c r="R635" s="354"/>
      <c r="S635" s="354"/>
      <c r="T635" s="354"/>
      <c r="U635" s="354"/>
      <c r="V635" s="354"/>
      <c r="W635" s="354"/>
      <c r="X635" s="354"/>
      <c r="Y635" s="354"/>
      <c r="Z635" s="354"/>
      <c r="AA635" s="354"/>
    </row>
    <row r="636">
      <c r="A636" s="354"/>
      <c r="B636" s="354"/>
      <c r="C636" s="354"/>
      <c r="D636" s="354"/>
      <c r="E636" s="354"/>
      <c r="F636" s="354"/>
      <c r="G636" s="354"/>
      <c r="H636" s="354"/>
      <c r="I636" s="354"/>
      <c r="J636" s="354"/>
      <c r="K636" s="354"/>
      <c r="L636" s="354"/>
      <c r="M636" s="354"/>
      <c r="N636" s="354"/>
      <c r="O636" s="354"/>
      <c r="P636" s="354"/>
      <c r="Q636" s="354"/>
      <c r="R636" s="354"/>
      <c r="S636" s="354"/>
      <c r="T636" s="354"/>
      <c r="U636" s="354"/>
      <c r="V636" s="354"/>
      <c r="W636" s="354"/>
      <c r="X636" s="354"/>
      <c r="Y636" s="354"/>
      <c r="Z636" s="354"/>
      <c r="AA636" s="354"/>
    </row>
    <row r="637">
      <c r="A637" s="354"/>
      <c r="B637" s="354"/>
      <c r="C637" s="354"/>
      <c r="D637" s="354"/>
      <c r="E637" s="354"/>
      <c r="F637" s="354"/>
      <c r="G637" s="354"/>
      <c r="H637" s="354"/>
      <c r="I637" s="354"/>
      <c r="J637" s="354"/>
      <c r="K637" s="354"/>
      <c r="L637" s="354"/>
      <c r="M637" s="354"/>
      <c r="N637" s="354"/>
      <c r="O637" s="354"/>
      <c r="P637" s="354"/>
      <c r="Q637" s="354"/>
      <c r="R637" s="354"/>
      <c r="S637" s="354"/>
      <c r="T637" s="354"/>
      <c r="U637" s="354"/>
      <c r="V637" s="354"/>
      <c r="W637" s="354"/>
      <c r="X637" s="354"/>
      <c r="Y637" s="354"/>
      <c r="Z637" s="354"/>
      <c r="AA637" s="354"/>
    </row>
    <row r="638">
      <c r="A638" s="354"/>
      <c r="B638" s="354"/>
      <c r="C638" s="354"/>
      <c r="D638" s="354"/>
      <c r="E638" s="354"/>
      <c r="F638" s="354"/>
      <c r="G638" s="354"/>
      <c r="H638" s="354"/>
      <c r="I638" s="354"/>
      <c r="J638" s="354"/>
      <c r="K638" s="354"/>
      <c r="L638" s="354"/>
      <c r="M638" s="354"/>
      <c r="N638" s="354"/>
      <c r="O638" s="354"/>
      <c r="P638" s="354"/>
      <c r="Q638" s="354"/>
      <c r="R638" s="354"/>
      <c r="S638" s="354"/>
      <c r="T638" s="354"/>
      <c r="U638" s="354"/>
      <c r="V638" s="354"/>
      <c r="W638" s="354"/>
      <c r="X638" s="354"/>
      <c r="Y638" s="354"/>
      <c r="Z638" s="354"/>
      <c r="AA638" s="354"/>
    </row>
    <row r="639">
      <c r="A639" s="354"/>
      <c r="B639" s="354"/>
      <c r="C639" s="354"/>
      <c r="D639" s="354"/>
      <c r="E639" s="354"/>
      <c r="F639" s="354"/>
      <c r="G639" s="354"/>
      <c r="H639" s="354"/>
      <c r="I639" s="354"/>
      <c r="J639" s="354"/>
      <c r="K639" s="354"/>
      <c r="L639" s="354"/>
      <c r="M639" s="354"/>
      <c r="N639" s="354"/>
      <c r="O639" s="354"/>
      <c r="P639" s="354"/>
      <c r="Q639" s="354"/>
      <c r="R639" s="354"/>
      <c r="S639" s="354"/>
      <c r="T639" s="354"/>
      <c r="U639" s="354"/>
      <c r="V639" s="354"/>
      <c r="W639" s="354"/>
      <c r="X639" s="354"/>
      <c r="Y639" s="354"/>
      <c r="Z639" s="354"/>
      <c r="AA639" s="354"/>
    </row>
    <row r="640">
      <c r="A640" s="354"/>
      <c r="B640" s="354"/>
      <c r="C640" s="354"/>
      <c r="D640" s="354"/>
      <c r="E640" s="354"/>
      <c r="F640" s="354"/>
      <c r="G640" s="354"/>
      <c r="H640" s="354"/>
      <c r="I640" s="354"/>
      <c r="J640" s="354"/>
      <c r="K640" s="354"/>
      <c r="L640" s="354"/>
      <c r="M640" s="354"/>
      <c r="N640" s="354"/>
      <c r="O640" s="354"/>
      <c r="P640" s="354"/>
      <c r="Q640" s="354"/>
      <c r="R640" s="354"/>
      <c r="S640" s="354"/>
      <c r="T640" s="354"/>
      <c r="U640" s="354"/>
      <c r="V640" s="354"/>
      <c r="W640" s="354"/>
      <c r="X640" s="354"/>
      <c r="Y640" s="354"/>
      <c r="Z640" s="354"/>
      <c r="AA640" s="354"/>
    </row>
    <row r="641">
      <c r="A641" s="354"/>
      <c r="B641" s="354"/>
      <c r="C641" s="354"/>
      <c r="D641" s="354"/>
      <c r="E641" s="354"/>
      <c r="F641" s="354"/>
      <c r="G641" s="354"/>
      <c r="H641" s="354"/>
      <c r="I641" s="354"/>
      <c r="J641" s="354"/>
      <c r="K641" s="354"/>
      <c r="L641" s="354"/>
      <c r="M641" s="354"/>
      <c r="N641" s="354"/>
      <c r="O641" s="354"/>
      <c r="P641" s="354"/>
      <c r="Q641" s="354"/>
      <c r="R641" s="354"/>
      <c r="S641" s="354"/>
      <c r="T641" s="354"/>
      <c r="U641" s="354"/>
      <c r="V641" s="354"/>
      <c r="W641" s="354"/>
      <c r="X641" s="354"/>
      <c r="Y641" s="354"/>
      <c r="Z641" s="354"/>
      <c r="AA641" s="354"/>
    </row>
    <row r="642">
      <c r="A642" s="354"/>
      <c r="B642" s="354"/>
      <c r="C642" s="354"/>
      <c r="D642" s="354"/>
      <c r="E642" s="354"/>
      <c r="F642" s="354"/>
      <c r="G642" s="354"/>
      <c r="H642" s="354"/>
      <c r="I642" s="354"/>
      <c r="J642" s="354"/>
      <c r="K642" s="354"/>
      <c r="L642" s="354"/>
      <c r="M642" s="354"/>
      <c r="N642" s="354"/>
      <c r="O642" s="354"/>
      <c r="P642" s="354"/>
      <c r="Q642" s="354"/>
      <c r="R642" s="354"/>
      <c r="S642" s="354"/>
      <c r="T642" s="354"/>
      <c r="U642" s="354"/>
      <c r="V642" s="354"/>
      <c r="W642" s="354"/>
      <c r="X642" s="354"/>
      <c r="Y642" s="354"/>
      <c r="Z642" s="354"/>
      <c r="AA642" s="354"/>
    </row>
    <row r="643">
      <c r="A643" s="354"/>
      <c r="B643" s="354"/>
      <c r="C643" s="354"/>
      <c r="D643" s="354"/>
      <c r="E643" s="354"/>
      <c r="F643" s="354"/>
      <c r="G643" s="354"/>
      <c r="H643" s="354"/>
      <c r="I643" s="354"/>
      <c r="J643" s="354"/>
      <c r="K643" s="354"/>
      <c r="L643" s="354"/>
      <c r="M643" s="354"/>
      <c r="N643" s="354"/>
      <c r="O643" s="354"/>
      <c r="P643" s="354"/>
      <c r="Q643" s="354"/>
      <c r="R643" s="354"/>
      <c r="S643" s="354"/>
      <c r="T643" s="354"/>
      <c r="U643" s="354"/>
      <c r="V643" s="354"/>
      <c r="W643" s="354"/>
      <c r="X643" s="354"/>
      <c r="Y643" s="354"/>
      <c r="Z643" s="354"/>
      <c r="AA643" s="354"/>
    </row>
    <row r="644">
      <c r="A644" s="354"/>
      <c r="B644" s="354"/>
      <c r="C644" s="354"/>
      <c r="D644" s="354"/>
      <c r="E644" s="354"/>
      <c r="F644" s="354"/>
      <c r="G644" s="354"/>
      <c r="H644" s="354"/>
      <c r="I644" s="354"/>
      <c r="J644" s="354"/>
      <c r="K644" s="354"/>
      <c r="L644" s="354"/>
      <c r="M644" s="354"/>
      <c r="N644" s="354"/>
      <c r="O644" s="354"/>
      <c r="P644" s="354"/>
      <c r="Q644" s="354"/>
      <c r="R644" s="354"/>
      <c r="S644" s="354"/>
      <c r="T644" s="354"/>
      <c r="U644" s="354"/>
      <c r="V644" s="354"/>
      <c r="W644" s="354"/>
      <c r="X644" s="354"/>
      <c r="Y644" s="354"/>
      <c r="Z644" s="354"/>
      <c r="AA644" s="354"/>
    </row>
    <row r="645">
      <c r="A645" s="354"/>
      <c r="B645" s="354"/>
      <c r="C645" s="354"/>
      <c r="D645" s="354"/>
      <c r="E645" s="354"/>
      <c r="F645" s="354"/>
      <c r="G645" s="354"/>
      <c r="H645" s="354"/>
      <c r="I645" s="354"/>
      <c r="J645" s="354"/>
      <c r="K645" s="354"/>
      <c r="L645" s="354"/>
      <c r="M645" s="354"/>
      <c r="N645" s="354"/>
      <c r="O645" s="354"/>
      <c r="P645" s="354"/>
      <c r="Q645" s="354"/>
      <c r="R645" s="354"/>
      <c r="S645" s="354"/>
      <c r="T645" s="354"/>
      <c r="U645" s="354"/>
      <c r="V645" s="354"/>
      <c r="W645" s="354"/>
      <c r="X645" s="354"/>
      <c r="Y645" s="354"/>
      <c r="Z645" s="354"/>
      <c r="AA645" s="354"/>
    </row>
    <row r="646">
      <c r="A646" s="354"/>
      <c r="B646" s="354"/>
      <c r="C646" s="354"/>
      <c r="D646" s="354"/>
      <c r="E646" s="354"/>
      <c r="F646" s="354"/>
      <c r="G646" s="354"/>
      <c r="H646" s="354"/>
      <c r="I646" s="354"/>
      <c r="J646" s="354"/>
      <c r="K646" s="354"/>
      <c r="L646" s="354"/>
      <c r="M646" s="354"/>
      <c r="N646" s="354"/>
      <c r="O646" s="354"/>
      <c r="P646" s="354"/>
      <c r="Q646" s="354"/>
      <c r="R646" s="354"/>
      <c r="S646" s="354"/>
      <c r="T646" s="354"/>
      <c r="U646" s="354"/>
      <c r="V646" s="354"/>
      <c r="W646" s="354"/>
      <c r="X646" s="354"/>
      <c r="Y646" s="354"/>
      <c r="Z646" s="354"/>
      <c r="AA646" s="354"/>
    </row>
    <row r="647">
      <c r="A647" s="354"/>
      <c r="B647" s="354"/>
      <c r="C647" s="354"/>
      <c r="D647" s="354"/>
      <c r="E647" s="354"/>
      <c r="F647" s="354"/>
      <c r="G647" s="354"/>
      <c r="H647" s="354"/>
      <c r="I647" s="354"/>
      <c r="J647" s="354"/>
      <c r="K647" s="354"/>
      <c r="L647" s="354"/>
      <c r="M647" s="354"/>
      <c r="N647" s="354"/>
      <c r="O647" s="354"/>
      <c r="P647" s="354"/>
      <c r="Q647" s="354"/>
      <c r="R647" s="354"/>
      <c r="S647" s="354"/>
      <c r="T647" s="354"/>
      <c r="U647" s="354"/>
      <c r="V647" s="354"/>
      <c r="W647" s="354"/>
      <c r="X647" s="354"/>
      <c r="Y647" s="354"/>
      <c r="Z647" s="354"/>
      <c r="AA647" s="354"/>
    </row>
    <row r="648">
      <c r="A648" s="354"/>
      <c r="B648" s="354"/>
      <c r="C648" s="354"/>
      <c r="D648" s="354"/>
      <c r="E648" s="354"/>
      <c r="F648" s="354"/>
      <c r="G648" s="354"/>
      <c r="H648" s="354"/>
      <c r="I648" s="354"/>
      <c r="J648" s="354"/>
      <c r="K648" s="354"/>
      <c r="L648" s="354"/>
      <c r="M648" s="354"/>
      <c r="N648" s="354"/>
      <c r="O648" s="354"/>
      <c r="P648" s="354"/>
      <c r="Q648" s="354"/>
      <c r="R648" s="354"/>
      <c r="S648" s="354"/>
      <c r="T648" s="354"/>
      <c r="U648" s="354"/>
      <c r="V648" s="354"/>
      <c r="W648" s="354"/>
      <c r="X648" s="354"/>
      <c r="Y648" s="354"/>
      <c r="Z648" s="354"/>
      <c r="AA648" s="354"/>
    </row>
    <row r="649">
      <c r="A649" s="354"/>
      <c r="B649" s="354"/>
      <c r="C649" s="354"/>
      <c r="D649" s="354"/>
      <c r="E649" s="354"/>
      <c r="F649" s="354"/>
      <c r="G649" s="354"/>
      <c r="H649" s="354"/>
      <c r="I649" s="354"/>
      <c r="J649" s="354"/>
      <c r="K649" s="354"/>
      <c r="L649" s="354"/>
      <c r="M649" s="354"/>
      <c r="N649" s="354"/>
      <c r="O649" s="354"/>
      <c r="P649" s="354"/>
      <c r="Q649" s="354"/>
      <c r="R649" s="354"/>
      <c r="S649" s="354"/>
      <c r="T649" s="354"/>
      <c r="U649" s="354"/>
      <c r="V649" s="354"/>
      <c r="W649" s="354"/>
      <c r="X649" s="354"/>
      <c r="Y649" s="354"/>
      <c r="Z649" s="354"/>
      <c r="AA649" s="354"/>
    </row>
    <row r="650">
      <c r="A650" s="354"/>
      <c r="B650" s="354"/>
      <c r="C650" s="354"/>
      <c r="D650" s="354"/>
      <c r="E650" s="354"/>
      <c r="F650" s="354"/>
      <c r="G650" s="354"/>
      <c r="H650" s="354"/>
      <c r="I650" s="354"/>
      <c r="J650" s="354"/>
      <c r="K650" s="354"/>
      <c r="L650" s="354"/>
      <c r="M650" s="354"/>
      <c r="N650" s="354"/>
      <c r="O650" s="354"/>
      <c r="P650" s="354"/>
      <c r="Q650" s="354"/>
      <c r="R650" s="354"/>
      <c r="S650" s="354"/>
      <c r="T650" s="354"/>
      <c r="U650" s="354"/>
      <c r="V650" s="354"/>
      <c r="W650" s="354"/>
      <c r="X650" s="354"/>
      <c r="Y650" s="354"/>
      <c r="Z650" s="354"/>
      <c r="AA650" s="354"/>
    </row>
    <row r="651">
      <c r="A651" s="354"/>
      <c r="B651" s="354"/>
      <c r="C651" s="354"/>
      <c r="D651" s="354"/>
      <c r="E651" s="354"/>
      <c r="F651" s="354"/>
      <c r="G651" s="354"/>
      <c r="H651" s="354"/>
      <c r="I651" s="354"/>
      <c r="J651" s="354"/>
      <c r="K651" s="354"/>
      <c r="L651" s="354"/>
      <c r="M651" s="354"/>
      <c r="N651" s="354"/>
      <c r="O651" s="354"/>
      <c r="P651" s="354"/>
      <c r="Q651" s="354"/>
      <c r="R651" s="354"/>
      <c r="S651" s="354"/>
      <c r="T651" s="354"/>
      <c r="U651" s="354"/>
      <c r="V651" s="354"/>
      <c r="W651" s="354"/>
      <c r="X651" s="354"/>
      <c r="Y651" s="354"/>
      <c r="Z651" s="354"/>
      <c r="AA651" s="354"/>
    </row>
    <row r="652">
      <c r="A652" s="354"/>
      <c r="B652" s="354"/>
      <c r="C652" s="354"/>
      <c r="D652" s="354"/>
      <c r="E652" s="354"/>
      <c r="F652" s="354"/>
      <c r="G652" s="354"/>
      <c r="H652" s="354"/>
      <c r="I652" s="354"/>
      <c r="J652" s="354"/>
      <c r="K652" s="354"/>
      <c r="L652" s="354"/>
      <c r="M652" s="354"/>
      <c r="N652" s="354"/>
      <c r="O652" s="354"/>
      <c r="P652" s="354"/>
      <c r="Q652" s="354"/>
      <c r="R652" s="354"/>
      <c r="S652" s="354"/>
      <c r="T652" s="354"/>
      <c r="U652" s="354"/>
      <c r="V652" s="354"/>
      <c r="W652" s="354"/>
      <c r="X652" s="354"/>
      <c r="Y652" s="354"/>
      <c r="Z652" s="354"/>
      <c r="AA652" s="354"/>
    </row>
    <row r="653">
      <c r="A653" s="354"/>
      <c r="B653" s="354"/>
      <c r="C653" s="354"/>
      <c r="D653" s="354"/>
      <c r="E653" s="354"/>
      <c r="F653" s="354"/>
      <c r="G653" s="354"/>
      <c r="H653" s="354"/>
      <c r="I653" s="354"/>
      <c r="J653" s="354"/>
      <c r="K653" s="354"/>
      <c r="L653" s="354"/>
      <c r="M653" s="354"/>
      <c r="N653" s="354"/>
      <c r="O653" s="354"/>
      <c r="P653" s="354"/>
      <c r="Q653" s="354"/>
      <c r="R653" s="354"/>
      <c r="S653" s="354"/>
      <c r="T653" s="354"/>
      <c r="U653" s="354"/>
      <c r="V653" s="354"/>
      <c r="W653" s="354"/>
      <c r="X653" s="354"/>
      <c r="Y653" s="354"/>
      <c r="Z653" s="354"/>
      <c r="AA653" s="354"/>
    </row>
    <row r="654">
      <c r="A654" s="354"/>
      <c r="B654" s="354"/>
      <c r="C654" s="354"/>
      <c r="D654" s="354"/>
      <c r="E654" s="354"/>
      <c r="F654" s="354"/>
      <c r="G654" s="354"/>
      <c r="H654" s="354"/>
      <c r="I654" s="354"/>
      <c r="J654" s="354"/>
      <c r="K654" s="354"/>
      <c r="L654" s="354"/>
      <c r="M654" s="354"/>
      <c r="N654" s="354"/>
      <c r="O654" s="354"/>
      <c r="P654" s="354"/>
      <c r="Q654" s="354"/>
      <c r="R654" s="354"/>
      <c r="S654" s="354"/>
      <c r="T654" s="354"/>
      <c r="U654" s="354"/>
      <c r="V654" s="354"/>
      <c r="W654" s="354"/>
      <c r="X654" s="354"/>
      <c r="Y654" s="354"/>
      <c r="Z654" s="354"/>
      <c r="AA654" s="354"/>
    </row>
    <row r="655">
      <c r="A655" s="354"/>
      <c r="B655" s="354"/>
      <c r="C655" s="354"/>
      <c r="D655" s="354"/>
      <c r="E655" s="354"/>
      <c r="F655" s="354"/>
      <c r="G655" s="354"/>
      <c r="H655" s="354"/>
      <c r="I655" s="354"/>
      <c r="J655" s="354"/>
      <c r="K655" s="354"/>
      <c r="L655" s="354"/>
      <c r="M655" s="354"/>
      <c r="N655" s="354"/>
      <c r="O655" s="354"/>
      <c r="P655" s="354"/>
      <c r="Q655" s="354"/>
      <c r="R655" s="354"/>
      <c r="S655" s="354"/>
      <c r="T655" s="354"/>
      <c r="U655" s="354"/>
      <c r="V655" s="354"/>
      <c r="W655" s="354"/>
      <c r="X655" s="354"/>
      <c r="Y655" s="354"/>
      <c r="Z655" s="354"/>
      <c r="AA655" s="354"/>
    </row>
    <row r="656">
      <c r="A656" s="354"/>
      <c r="B656" s="354"/>
      <c r="C656" s="354"/>
      <c r="D656" s="354"/>
      <c r="E656" s="354"/>
      <c r="F656" s="354"/>
      <c r="G656" s="354"/>
      <c r="H656" s="354"/>
      <c r="I656" s="354"/>
      <c r="J656" s="354"/>
      <c r="K656" s="354"/>
      <c r="L656" s="354"/>
      <c r="M656" s="354"/>
      <c r="N656" s="354"/>
      <c r="O656" s="354"/>
      <c r="P656" s="354"/>
      <c r="Q656" s="354"/>
      <c r="R656" s="354"/>
      <c r="S656" s="354"/>
      <c r="T656" s="354"/>
      <c r="U656" s="354"/>
      <c r="V656" s="354"/>
      <c r="W656" s="354"/>
      <c r="X656" s="354"/>
      <c r="Y656" s="354"/>
      <c r="Z656" s="354"/>
      <c r="AA656" s="354"/>
    </row>
    <row r="657">
      <c r="A657" s="354"/>
      <c r="B657" s="354"/>
      <c r="C657" s="354"/>
      <c r="D657" s="354"/>
      <c r="E657" s="354"/>
      <c r="F657" s="354"/>
      <c r="G657" s="354"/>
      <c r="H657" s="354"/>
      <c r="I657" s="354"/>
      <c r="J657" s="354"/>
      <c r="K657" s="354"/>
      <c r="L657" s="354"/>
      <c r="M657" s="354"/>
      <c r="N657" s="354"/>
      <c r="O657" s="354"/>
      <c r="P657" s="354"/>
      <c r="Q657" s="354"/>
      <c r="R657" s="354"/>
      <c r="S657" s="354"/>
      <c r="T657" s="354"/>
      <c r="U657" s="354"/>
      <c r="V657" s="354"/>
      <c r="W657" s="354"/>
      <c r="X657" s="354"/>
      <c r="Y657" s="354"/>
      <c r="Z657" s="354"/>
      <c r="AA657" s="354"/>
    </row>
    <row r="658">
      <c r="A658" s="354"/>
      <c r="B658" s="354"/>
      <c r="C658" s="354"/>
      <c r="D658" s="354"/>
      <c r="E658" s="354"/>
      <c r="F658" s="354"/>
      <c r="G658" s="354"/>
      <c r="H658" s="354"/>
      <c r="I658" s="354"/>
      <c r="J658" s="354"/>
      <c r="K658" s="354"/>
      <c r="L658" s="354"/>
      <c r="M658" s="354"/>
      <c r="N658" s="354"/>
      <c r="O658" s="354"/>
      <c r="P658" s="354"/>
      <c r="Q658" s="354"/>
      <c r="R658" s="354"/>
      <c r="S658" s="354"/>
      <c r="T658" s="354"/>
      <c r="U658" s="354"/>
      <c r="V658" s="354"/>
      <c r="W658" s="354"/>
      <c r="X658" s="354"/>
      <c r="Y658" s="354"/>
      <c r="Z658" s="354"/>
      <c r="AA658" s="354"/>
    </row>
    <row r="659">
      <c r="A659" s="354"/>
      <c r="B659" s="354"/>
      <c r="C659" s="354"/>
      <c r="D659" s="354"/>
      <c r="E659" s="354"/>
      <c r="F659" s="354"/>
      <c r="G659" s="354"/>
      <c r="H659" s="354"/>
      <c r="I659" s="354"/>
      <c r="J659" s="354"/>
      <c r="K659" s="354"/>
      <c r="L659" s="354"/>
      <c r="M659" s="354"/>
      <c r="N659" s="354"/>
      <c r="O659" s="354"/>
      <c r="P659" s="354"/>
      <c r="Q659" s="354"/>
      <c r="R659" s="354"/>
      <c r="S659" s="354"/>
      <c r="T659" s="354"/>
      <c r="U659" s="354"/>
      <c r="V659" s="354"/>
      <c r="W659" s="354"/>
      <c r="X659" s="354"/>
      <c r="Y659" s="354"/>
      <c r="Z659" s="354"/>
      <c r="AA659" s="354"/>
    </row>
    <row r="660">
      <c r="A660" s="354"/>
      <c r="B660" s="354"/>
      <c r="C660" s="354"/>
      <c r="D660" s="354"/>
      <c r="E660" s="354"/>
      <c r="F660" s="354"/>
      <c r="G660" s="354"/>
      <c r="H660" s="354"/>
      <c r="I660" s="354"/>
      <c r="J660" s="354"/>
      <c r="K660" s="354"/>
      <c r="L660" s="354"/>
      <c r="M660" s="354"/>
      <c r="N660" s="354"/>
      <c r="O660" s="354"/>
      <c r="P660" s="354"/>
      <c r="Q660" s="354"/>
      <c r="R660" s="354"/>
      <c r="S660" s="354"/>
      <c r="T660" s="354"/>
      <c r="U660" s="354"/>
      <c r="V660" s="354"/>
      <c r="W660" s="354"/>
      <c r="X660" s="354"/>
      <c r="Y660" s="354"/>
      <c r="Z660" s="354"/>
      <c r="AA660" s="354"/>
    </row>
    <row r="661">
      <c r="A661" s="354"/>
      <c r="B661" s="354"/>
      <c r="C661" s="354"/>
      <c r="D661" s="354"/>
      <c r="E661" s="354"/>
      <c r="F661" s="354"/>
      <c r="G661" s="354"/>
      <c r="H661" s="354"/>
      <c r="I661" s="354"/>
      <c r="J661" s="354"/>
      <c r="K661" s="354"/>
      <c r="L661" s="354"/>
      <c r="M661" s="354"/>
      <c r="N661" s="354"/>
      <c r="O661" s="354"/>
      <c r="P661" s="354"/>
      <c r="Q661" s="354"/>
      <c r="R661" s="354"/>
      <c r="S661" s="354"/>
      <c r="T661" s="354"/>
      <c r="U661" s="354"/>
      <c r="V661" s="354"/>
      <c r="W661" s="354"/>
      <c r="X661" s="354"/>
      <c r="Y661" s="354"/>
      <c r="Z661" s="354"/>
      <c r="AA661" s="354"/>
    </row>
    <row r="662">
      <c r="A662" s="354"/>
      <c r="B662" s="354"/>
      <c r="C662" s="354"/>
      <c r="D662" s="354"/>
      <c r="E662" s="354"/>
      <c r="F662" s="354"/>
      <c r="G662" s="354"/>
      <c r="H662" s="354"/>
      <c r="I662" s="354"/>
      <c r="J662" s="354"/>
      <c r="K662" s="354"/>
      <c r="L662" s="354"/>
      <c r="M662" s="354"/>
      <c r="N662" s="354"/>
      <c r="O662" s="354"/>
      <c r="P662" s="354"/>
      <c r="Q662" s="354"/>
      <c r="R662" s="354"/>
      <c r="S662" s="354"/>
      <c r="T662" s="354"/>
      <c r="U662" s="354"/>
      <c r="V662" s="354"/>
      <c r="W662" s="354"/>
      <c r="X662" s="354"/>
      <c r="Y662" s="354"/>
      <c r="Z662" s="354"/>
      <c r="AA662" s="354"/>
    </row>
    <row r="663">
      <c r="A663" s="354"/>
      <c r="B663" s="354"/>
      <c r="C663" s="354"/>
      <c r="D663" s="354"/>
      <c r="E663" s="354"/>
      <c r="F663" s="354"/>
      <c r="G663" s="354"/>
      <c r="H663" s="354"/>
      <c r="I663" s="354"/>
      <c r="J663" s="354"/>
      <c r="K663" s="354"/>
      <c r="L663" s="354"/>
      <c r="M663" s="354"/>
      <c r="N663" s="354"/>
      <c r="O663" s="354"/>
      <c r="P663" s="354"/>
      <c r="Q663" s="354"/>
      <c r="R663" s="354"/>
      <c r="S663" s="354"/>
      <c r="T663" s="354"/>
      <c r="U663" s="354"/>
      <c r="V663" s="354"/>
      <c r="W663" s="354"/>
      <c r="X663" s="354"/>
      <c r="Y663" s="354"/>
      <c r="Z663" s="354"/>
      <c r="AA663" s="354"/>
    </row>
    <row r="664">
      <c r="A664" s="354"/>
      <c r="B664" s="354"/>
      <c r="C664" s="354"/>
      <c r="D664" s="354"/>
      <c r="E664" s="354"/>
      <c r="F664" s="354"/>
      <c r="G664" s="354"/>
      <c r="H664" s="354"/>
      <c r="I664" s="354"/>
      <c r="J664" s="354"/>
      <c r="K664" s="354"/>
      <c r="L664" s="354"/>
      <c r="M664" s="354"/>
      <c r="N664" s="354"/>
      <c r="O664" s="354"/>
      <c r="P664" s="354"/>
      <c r="Q664" s="354"/>
      <c r="R664" s="354"/>
      <c r="S664" s="354"/>
      <c r="T664" s="354"/>
      <c r="U664" s="354"/>
      <c r="V664" s="354"/>
      <c r="W664" s="354"/>
      <c r="X664" s="354"/>
      <c r="Y664" s="354"/>
      <c r="Z664" s="354"/>
      <c r="AA664" s="354"/>
    </row>
    <row r="665">
      <c r="A665" s="354"/>
      <c r="B665" s="354"/>
      <c r="C665" s="354"/>
      <c r="D665" s="354"/>
      <c r="E665" s="354"/>
      <c r="F665" s="354"/>
      <c r="G665" s="354"/>
      <c r="H665" s="354"/>
      <c r="I665" s="354"/>
      <c r="J665" s="354"/>
      <c r="K665" s="354"/>
      <c r="L665" s="354"/>
      <c r="M665" s="354"/>
      <c r="N665" s="354"/>
      <c r="O665" s="354"/>
      <c r="P665" s="354"/>
      <c r="Q665" s="354"/>
      <c r="R665" s="354"/>
      <c r="S665" s="354"/>
      <c r="T665" s="354"/>
      <c r="U665" s="354"/>
      <c r="V665" s="354"/>
      <c r="W665" s="354"/>
      <c r="X665" s="354"/>
      <c r="Y665" s="354"/>
      <c r="Z665" s="354"/>
      <c r="AA665" s="354"/>
    </row>
    <row r="666">
      <c r="A666" s="354"/>
      <c r="B666" s="354"/>
      <c r="C666" s="354"/>
      <c r="D666" s="354"/>
      <c r="E666" s="354"/>
      <c r="F666" s="354"/>
      <c r="G666" s="354"/>
      <c r="H666" s="354"/>
      <c r="I666" s="354"/>
      <c r="J666" s="354"/>
      <c r="K666" s="354"/>
      <c r="L666" s="354"/>
      <c r="M666" s="354"/>
      <c r="N666" s="354"/>
      <c r="O666" s="354"/>
      <c r="P666" s="354"/>
      <c r="Q666" s="354"/>
      <c r="R666" s="354"/>
      <c r="S666" s="354"/>
      <c r="T666" s="354"/>
      <c r="U666" s="354"/>
      <c r="V666" s="354"/>
      <c r="W666" s="354"/>
      <c r="X666" s="354"/>
      <c r="Y666" s="354"/>
      <c r="Z666" s="354"/>
      <c r="AA666" s="354"/>
    </row>
    <row r="667">
      <c r="A667" s="354"/>
      <c r="B667" s="354"/>
      <c r="C667" s="354"/>
      <c r="D667" s="354"/>
      <c r="E667" s="354"/>
      <c r="F667" s="354"/>
      <c r="G667" s="354"/>
      <c r="H667" s="354"/>
      <c r="I667" s="354"/>
      <c r="J667" s="354"/>
      <c r="K667" s="354"/>
      <c r="L667" s="354"/>
      <c r="M667" s="354"/>
      <c r="N667" s="354"/>
      <c r="O667" s="354"/>
      <c r="P667" s="354"/>
      <c r="Q667" s="354"/>
      <c r="R667" s="354"/>
      <c r="S667" s="354"/>
      <c r="T667" s="354"/>
      <c r="U667" s="354"/>
      <c r="V667" s="354"/>
      <c r="W667" s="354"/>
      <c r="X667" s="354"/>
      <c r="Y667" s="354"/>
      <c r="Z667" s="354"/>
      <c r="AA667" s="354"/>
    </row>
    <row r="668">
      <c r="A668" s="354"/>
      <c r="B668" s="354"/>
      <c r="C668" s="354"/>
      <c r="D668" s="354"/>
      <c r="E668" s="354"/>
      <c r="F668" s="354"/>
      <c r="G668" s="354"/>
      <c r="H668" s="354"/>
      <c r="I668" s="354"/>
      <c r="J668" s="354"/>
      <c r="K668" s="354"/>
      <c r="L668" s="354"/>
      <c r="M668" s="354"/>
      <c r="N668" s="354"/>
      <c r="O668" s="354"/>
      <c r="P668" s="354"/>
      <c r="Q668" s="354"/>
      <c r="R668" s="354"/>
      <c r="S668" s="354"/>
      <c r="T668" s="354"/>
      <c r="U668" s="354"/>
      <c r="V668" s="354"/>
      <c r="W668" s="354"/>
      <c r="X668" s="354"/>
      <c r="Y668" s="354"/>
      <c r="Z668" s="354"/>
      <c r="AA668" s="354"/>
    </row>
    <row r="669">
      <c r="A669" s="354"/>
      <c r="B669" s="354"/>
      <c r="C669" s="354"/>
      <c r="D669" s="354"/>
      <c r="E669" s="354"/>
      <c r="F669" s="354"/>
      <c r="G669" s="354"/>
      <c r="H669" s="354"/>
      <c r="I669" s="354"/>
      <c r="J669" s="354"/>
      <c r="K669" s="354"/>
      <c r="L669" s="354"/>
      <c r="M669" s="354"/>
      <c r="N669" s="354"/>
      <c r="O669" s="354"/>
      <c r="P669" s="354"/>
      <c r="Q669" s="354"/>
      <c r="R669" s="354"/>
      <c r="S669" s="354"/>
      <c r="T669" s="354"/>
      <c r="U669" s="354"/>
      <c r="V669" s="354"/>
      <c r="W669" s="354"/>
      <c r="X669" s="354"/>
      <c r="Y669" s="354"/>
      <c r="Z669" s="354"/>
      <c r="AA669" s="354"/>
    </row>
    <row r="670">
      <c r="A670" s="354"/>
      <c r="B670" s="354"/>
      <c r="C670" s="354"/>
      <c r="D670" s="354"/>
      <c r="E670" s="354"/>
      <c r="F670" s="354"/>
      <c r="G670" s="354"/>
      <c r="H670" s="354"/>
      <c r="I670" s="354"/>
      <c r="J670" s="354"/>
      <c r="K670" s="354"/>
      <c r="L670" s="354"/>
      <c r="M670" s="354"/>
      <c r="N670" s="354"/>
      <c r="O670" s="354"/>
      <c r="P670" s="354"/>
      <c r="Q670" s="354"/>
      <c r="R670" s="354"/>
      <c r="S670" s="354"/>
      <c r="T670" s="354"/>
      <c r="U670" s="354"/>
      <c r="V670" s="354"/>
      <c r="W670" s="354"/>
      <c r="X670" s="354"/>
      <c r="Y670" s="354"/>
      <c r="Z670" s="354"/>
      <c r="AA670" s="354"/>
    </row>
    <row r="671">
      <c r="A671" s="354"/>
      <c r="B671" s="354"/>
      <c r="C671" s="354"/>
      <c r="D671" s="354"/>
      <c r="E671" s="354"/>
      <c r="F671" s="354"/>
      <c r="G671" s="354"/>
      <c r="H671" s="354"/>
      <c r="I671" s="354"/>
      <c r="J671" s="354"/>
      <c r="K671" s="354"/>
      <c r="L671" s="354"/>
      <c r="M671" s="354"/>
      <c r="N671" s="354"/>
      <c r="O671" s="354"/>
      <c r="P671" s="354"/>
      <c r="Q671" s="354"/>
      <c r="R671" s="354"/>
      <c r="S671" s="354"/>
      <c r="T671" s="354"/>
      <c r="U671" s="354"/>
      <c r="V671" s="354"/>
      <c r="W671" s="354"/>
      <c r="X671" s="354"/>
      <c r="Y671" s="354"/>
      <c r="Z671" s="354"/>
      <c r="AA671" s="354"/>
    </row>
    <row r="672">
      <c r="A672" s="354"/>
      <c r="B672" s="354"/>
      <c r="C672" s="354"/>
      <c r="D672" s="354"/>
      <c r="E672" s="354"/>
      <c r="F672" s="354"/>
      <c r="G672" s="354"/>
      <c r="H672" s="354"/>
      <c r="I672" s="354"/>
      <c r="J672" s="354"/>
      <c r="K672" s="354"/>
      <c r="L672" s="354"/>
      <c r="M672" s="354"/>
      <c r="N672" s="354"/>
      <c r="O672" s="354"/>
      <c r="P672" s="354"/>
      <c r="Q672" s="354"/>
      <c r="R672" s="354"/>
      <c r="S672" s="354"/>
      <c r="T672" s="354"/>
      <c r="U672" s="354"/>
      <c r="V672" s="354"/>
      <c r="W672" s="354"/>
      <c r="X672" s="354"/>
      <c r="Y672" s="354"/>
      <c r="Z672" s="354"/>
      <c r="AA672" s="354"/>
    </row>
    <row r="673">
      <c r="A673" s="354"/>
      <c r="B673" s="354"/>
      <c r="C673" s="354"/>
      <c r="D673" s="354"/>
      <c r="E673" s="354"/>
      <c r="F673" s="354"/>
      <c r="G673" s="354"/>
      <c r="H673" s="354"/>
      <c r="I673" s="354"/>
      <c r="J673" s="354"/>
      <c r="K673" s="354"/>
      <c r="L673" s="354"/>
      <c r="M673" s="354"/>
      <c r="N673" s="354"/>
      <c r="O673" s="354"/>
      <c r="P673" s="354"/>
      <c r="Q673" s="354"/>
      <c r="R673" s="354"/>
      <c r="S673" s="354"/>
      <c r="T673" s="354"/>
      <c r="U673" s="354"/>
      <c r="V673" s="354"/>
      <c r="W673" s="354"/>
      <c r="X673" s="354"/>
      <c r="Y673" s="354"/>
      <c r="Z673" s="354"/>
      <c r="AA673" s="354"/>
    </row>
    <row r="674">
      <c r="A674" s="354"/>
      <c r="B674" s="354"/>
      <c r="C674" s="354"/>
      <c r="D674" s="354"/>
      <c r="E674" s="354"/>
      <c r="F674" s="354"/>
      <c r="G674" s="354"/>
      <c r="H674" s="354"/>
      <c r="I674" s="354"/>
      <c r="J674" s="354"/>
      <c r="K674" s="354"/>
      <c r="L674" s="354"/>
      <c r="M674" s="354"/>
      <c r="N674" s="354"/>
      <c r="O674" s="354"/>
      <c r="P674" s="354"/>
      <c r="Q674" s="354"/>
      <c r="R674" s="354"/>
      <c r="S674" s="354"/>
      <c r="T674" s="354"/>
      <c r="U674" s="354"/>
      <c r="V674" s="354"/>
      <c r="W674" s="354"/>
      <c r="X674" s="354"/>
      <c r="Y674" s="354"/>
      <c r="Z674" s="354"/>
      <c r="AA674" s="354"/>
    </row>
    <row r="675">
      <c r="A675" s="354"/>
      <c r="B675" s="354"/>
      <c r="C675" s="354"/>
      <c r="D675" s="354"/>
      <c r="E675" s="354"/>
      <c r="F675" s="354"/>
      <c r="G675" s="354"/>
      <c r="H675" s="354"/>
      <c r="I675" s="354"/>
      <c r="J675" s="354"/>
      <c r="K675" s="354"/>
      <c r="L675" s="354"/>
      <c r="M675" s="354"/>
      <c r="N675" s="354"/>
      <c r="O675" s="354"/>
      <c r="P675" s="354"/>
      <c r="Q675" s="354"/>
      <c r="R675" s="354"/>
      <c r="S675" s="354"/>
      <c r="T675" s="354"/>
      <c r="U675" s="354"/>
      <c r="V675" s="354"/>
      <c r="W675" s="354"/>
      <c r="X675" s="354"/>
      <c r="Y675" s="354"/>
      <c r="Z675" s="354"/>
      <c r="AA675" s="354"/>
    </row>
    <row r="676">
      <c r="A676" s="354"/>
      <c r="B676" s="354"/>
      <c r="C676" s="354"/>
      <c r="D676" s="354"/>
      <c r="E676" s="354"/>
      <c r="F676" s="354"/>
      <c r="G676" s="354"/>
      <c r="H676" s="354"/>
      <c r="I676" s="354"/>
      <c r="J676" s="354"/>
      <c r="K676" s="354"/>
      <c r="L676" s="354"/>
      <c r="M676" s="354"/>
      <c r="N676" s="354"/>
      <c r="O676" s="354"/>
      <c r="P676" s="354"/>
      <c r="Q676" s="354"/>
      <c r="R676" s="354"/>
      <c r="S676" s="354"/>
      <c r="T676" s="354"/>
      <c r="U676" s="354"/>
      <c r="V676" s="354"/>
      <c r="W676" s="354"/>
      <c r="X676" s="354"/>
      <c r="Y676" s="354"/>
      <c r="Z676" s="354"/>
      <c r="AA676" s="354"/>
    </row>
    <row r="677">
      <c r="A677" s="354"/>
      <c r="B677" s="354"/>
      <c r="C677" s="354"/>
      <c r="D677" s="354"/>
      <c r="E677" s="354"/>
      <c r="F677" s="354"/>
      <c r="G677" s="354"/>
      <c r="H677" s="354"/>
      <c r="I677" s="354"/>
      <c r="J677" s="354"/>
      <c r="K677" s="354"/>
      <c r="L677" s="354"/>
      <c r="M677" s="354"/>
      <c r="N677" s="354"/>
      <c r="O677" s="354"/>
      <c r="P677" s="354"/>
      <c r="Q677" s="354"/>
      <c r="R677" s="354"/>
      <c r="S677" s="354"/>
      <c r="T677" s="354"/>
      <c r="U677" s="354"/>
      <c r="V677" s="354"/>
      <c r="W677" s="354"/>
      <c r="X677" s="354"/>
      <c r="Y677" s="354"/>
      <c r="Z677" s="354"/>
      <c r="AA677" s="354"/>
    </row>
    <row r="678">
      <c r="A678" s="354"/>
      <c r="B678" s="354"/>
      <c r="C678" s="354"/>
      <c r="D678" s="354"/>
      <c r="E678" s="354"/>
      <c r="F678" s="354"/>
      <c r="G678" s="354"/>
      <c r="H678" s="354"/>
      <c r="I678" s="354"/>
      <c r="J678" s="354"/>
      <c r="K678" s="354"/>
      <c r="L678" s="354"/>
      <c r="M678" s="354"/>
      <c r="N678" s="354"/>
      <c r="O678" s="354"/>
      <c r="P678" s="354"/>
      <c r="Q678" s="354"/>
      <c r="R678" s="354"/>
      <c r="S678" s="354"/>
      <c r="T678" s="354"/>
      <c r="U678" s="354"/>
      <c r="V678" s="354"/>
      <c r="W678" s="354"/>
      <c r="X678" s="354"/>
      <c r="Y678" s="354"/>
      <c r="Z678" s="354"/>
      <c r="AA678" s="354"/>
    </row>
    <row r="679">
      <c r="A679" s="354"/>
      <c r="B679" s="354"/>
      <c r="C679" s="354"/>
      <c r="D679" s="354"/>
      <c r="E679" s="354"/>
      <c r="F679" s="354"/>
      <c r="G679" s="354"/>
      <c r="H679" s="354"/>
      <c r="I679" s="354"/>
      <c r="J679" s="354"/>
      <c r="K679" s="354"/>
      <c r="L679" s="354"/>
      <c r="M679" s="354"/>
      <c r="N679" s="354"/>
      <c r="O679" s="354"/>
      <c r="P679" s="354"/>
      <c r="Q679" s="354"/>
      <c r="R679" s="354"/>
      <c r="S679" s="354"/>
      <c r="T679" s="354"/>
      <c r="U679" s="354"/>
      <c r="V679" s="354"/>
      <c r="W679" s="354"/>
      <c r="X679" s="354"/>
      <c r="Y679" s="354"/>
      <c r="Z679" s="354"/>
      <c r="AA679" s="354"/>
    </row>
    <row r="680">
      <c r="A680" s="354"/>
      <c r="B680" s="354"/>
      <c r="C680" s="354"/>
      <c r="D680" s="354"/>
      <c r="E680" s="354"/>
      <c r="F680" s="354"/>
      <c r="G680" s="354"/>
      <c r="H680" s="354"/>
      <c r="I680" s="354"/>
      <c r="J680" s="354"/>
      <c r="K680" s="354"/>
      <c r="L680" s="354"/>
      <c r="M680" s="354"/>
      <c r="N680" s="354"/>
      <c r="O680" s="354"/>
      <c r="P680" s="354"/>
      <c r="Q680" s="354"/>
      <c r="R680" s="354"/>
      <c r="S680" s="354"/>
      <c r="T680" s="354"/>
      <c r="U680" s="354"/>
      <c r="V680" s="354"/>
      <c r="W680" s="354"/>
      <c r="X680" s="354"/>
      <c r="Y680" s="354"/>
      <c r="Z680" s="354"/>
      <c r="AA680" s="354"/>
    </row>
    <row r="681">
      <c r="A681" s="354"/>
      <c r="B681" s="354"/>
      <c r="C681" s="354"/>
      <c r="D681" s="354"/>
      <c r="E681" s="354"/>
      <c r="F681" s="354"/>
      <c r="G681" s="354"/>
      <c r="H681" s="354"/>
      <c r="I681" s="354"/>
      <c r="J681" s="354"/>
      <c r="K681" s="354"/>
      <c r="L681" s="354"/>
      <c r="M681" s="354"/>
      <c r="N681" s="354"/>
      <c r="O681" s="354"/>
      <c r="P681" s="354"/>
      <c r="Q681" s="354"/>
      <c r="R681" s="354"/>
      <c r="S681" s="354"/>
      <c r="T681" s="354"/>
      <c r="U681" s="354"/>
      <c r="V681" s="354"/>
      <c r="W681" s="354"/>
      <c r="X681" s="354"/>
      <c r="Y681" s="354"/>
      <c r="Z681" s="354"/>
      <c r="AA681" s="354"/>
    </row>
    <row r="682">
      <c r="A682" s="354"/>
      <c r="B682" s="354"/>
      <c r="C682" s="354"/>
      <c r="D682" s="354"/>
      <c r="E682" s="354"/>
      <c r="F682" s="354"/>
      <c r="G682" s="354"/>
      <c r="H682" s="354"/>
      <c r="I682" s="354"/>
      <c r="J682" s="354"/>
      <c r="K682" s="354"/>
      <c r="L682" s="354"/>
      <c r="M682" s="354"/>
      <c r="N682" s="354"/>
      <c r="O682" s="354"/>
      <c r="P682" s="354"/>
      <c r="Q682" s="354"/>
      <c r="R682" s="354"/>
      <c r="S682" s="354"/>
      <c r="T682" s="354"/>
      <c r="U682" s="354"/>
      <c r="V682" s="354"/>
      <c r="W682" s="354"/>
      <c r="X682" s="354"/>
      <c r="Y682" s="354"/>
      <c r="Z682" s="354"/>
      <c r="AA682" s="354"/>
    </row>
    <row r="683">
      <c r="A683" s="354"/>
      <c r="B683" s="354"/>
      <c r="C683" s="354"/>
      <c r="D683" s="354"/>
      <c r="E683" s="354"/>
      <c r="F683" s="354"/>
      <c r="G683" s="354"/>
      <c r="H683" s="354"/>
      <c r="I683" s="354"/>
      <c r="J683" s="354"/>
      <c r="K683" s="354"/>
      <c r="L683" s="354"/>
      <c r="M683" s="354"/>
      <c r="N683" s="354"/>
      <c r="O683" s="354"/>
      <c r="P683" s="354"/>
      <c r="Q683" s="354"/>
      <c r="R683" s="354"/>
      <c r="S683" s="354"/>
      <c r="T683" s="354"/>
      <c r="U683" s="354"/>
      <c r="V683" s="354"/>
      <c r="W683" s="354"/>
      <c r="X683" s="354"/>
      <c r="Y683" s="354"/>
      <c r="Z683" s="354"/>
      <c r="AA683" s="354"/>
    </row>
    <row r="684">
      <c r="A684" s="354"/>
      <c r="B684" s="354"/>
      <c r="C684" s="354"/>
      <c r="D684" s="354"/>
      <c r="E684" s="354"/>
      <c r="F684" s="354"/>
      <c r="G684" s="354"/>
      <c r="H684" s="354"/>
      <c r="I684" s="354"/>
      <c r="J684" s="354"/>
      <c r="K684" s="354"/>
      <c r="L684" s="354"/>
      <c r="M684" s="354"/>
      <c r="N684" s="354"/>
      <c r="O684" s="354"/>
      <c r="P684" s="354"/>
      <c r="Q684" s="354"/>
      <c r="R684" s="354"/>
      <c r="S684" s="354"/>
      <c r="T684" s="354"/>
      <c r="U684" s="354"/>
      <c r="V684" s="354"/>
      <c r="W684" s="354"/>
      <c r="X684" s="354"/>
      <c r="Y684" s="354"/>
      <c r="Z684" s="354"/>
      <c r="AA684" s="354"/>
    </row>
    <row r="685">
      <c r="A685" s="354"/>
      <c r="B685" s="354"/>
      <c r="C685" s="354"/>
      <c r="D685" s="354"/>
      <c r="E685" s="354"/>
      <c r="F685" s="354"/>
      <c r="G685" s="354"/>
      <c r="H685" s="354"/>
      <c r="I685" s="354"/>
      <c r="J685" s="354"/>
      <c r="K685" s="354"/>
      <c r="L685" s="354"/>
      <c r="M685" s="354"/>
      <c r="N685" s="354"/>
      <c r="O685" s="354"/>
      <c r="P685" s="354"/>
      <c r="Q685" s="354"/>
      <c r="R685" s="354"/>
      <c r="S685" s="354"/>
      <c r="T685" s="354"/>
      <c r="U685" s="354"/>
      <c r="V685" s="354"/>
      <c r="W685" s="354"/>
      <c r="X685" s="354"/>
      <c r="Y685" s="354"/>
      <c r="Z685" s="354"/>
      <c r="AA685" s="354"/>
    </row>
    <row r="686">
      <c r="A686" s="354"/>
      <c r="B686" s="354"/>
      <c r="C686" s="354"/>
      <c r="D686" s="354"/>
      <c r="E686" s="354"/>
      <c r="F686" s="354"/>
      <c r="G686" s="354"/>
      <c r="H686" s="354"/>
      <c r="I686" s="354"/>
      <c r="J686" s="354"/>
      <c r="K686" s="354"/>
      <c r="L686" s="354"/>
      <c r="M686" s="354"/>
      <c r="N686" s="354"/>
      <c r="O686" s="354"/>
      <c r="P686" s="354"/>
      <c r="Q686" s="354"/>
      <c r="R686" s="354"/>
      <c r="S686" s="354"/>
      <c r="T686" s="354"/>
      <c r="U686" s="354"/>
      <c r="V686" s="354"/>
      <c r="W686" s="354"/>
      <c r="X686" s="354"/>
      <c r="Y686" s="354"/>
      <c r="Z686" s="354"/>
      <c r="AA686" s="354"/>
    </row>
    <row r="687">
      <c r="A687" s="354"/>
      <c r="B687" s="354"/>
      <c r="C687" s="354"/>
      <c r="D687" s="354"/>
      <c r="E687" s="354"/>
      <c r="F687" s="354"/>
      <c r="G687" s="354"/>
      <c r="H687" s="354"/>
      <c r="I687" s="354"/>
      <c r="J687" s="354"/>
      <c r="K687" s="354"/>
      <c r="L687" s="354"/>
      <c r="M687" s="354"/>
      <c r="N687" s="354"/>
      <c r="O687" s="354"/>
      <c r="P687" s="354"/>
      <c r="Q687" s="354"/>
      <c r="R687" s="354"/>
      <c r="S687" s="354"/>
      <c r="T687" s="354"/>
      <c r="U687" s="354"/>
      <c r="V687" s="354"/>
      <c r="W687" s="354"/>
      <c r="X687" s="354"/>
      <c r="Y687" s="354"/>
      <c r="Z687" s="354"/>
      <c r="AA687" s="354"/>
    </row>
    <row r="688">
      <c r="A688" s="354"/>
      <c r="B688" s="354"/>
      <c r="C688" s="354"/>
      <c r="D688" s="354"/>
      <c r="E688" s="354"/>
      <c r="F688" s="354"/>
      <c r="G688" s="354"/>
      <c r="H688" s="354"/>
      <c r="I688" s="354"/>
      <c r="J688" s="354"/>
      <c r="K688" s="354"/>
      <c r="L688" s="354"/>
      <c r="M688" s="354"/>
      <c r="N688" s="354"/>
      <c r="O688" s="354"/>
      <c r="P688" s="354"/>
      <c r="Q688" s="354"/>
      <c r="R688" s="354"/>
      <c r="S688" s="354"/>
      <c r="T688" s="354"/>
      <c r="U688" s="354"/>
      <c r="V688" s="354"/>
      <c r="W688" s="354"/>
      <c r="X688" s="354"/>
      <c r="Y688" s="354"/>
      <c r="Z688" s="354"/>
      <c r="AA688" s="354"/>
    </row>
    <row r="689">
      <c r="A689" s="354"/>
      <c r="B689" s="354"/>
      <c r="C689" s="354"/>
      <c r="D689" s="354"/>
      <c r="E689" s="354"/>
      <c r="F689" s="354"/>
      <c r="G689" s="354"/>
      <c r="H689" s="354"/>
      <c r="I689" s="354"/>
      <c r="J689" s="354"/>
      <c r="K689" s="354"/>
      <c r="L689" s="354"/>
      <c r="M689" s="354"/>
      <c r="N689" s="354"/>
      <c r="O689" s="354"/>
      <c r="P689" s="354"/>
      <c r="Q689" s="354"/>
      <c r="R689" s="354"/>
      <c r="S689" s="354"/>
      <c r="T689" s="354"/>
      <c r="U689" s="354"/>
      <c r="V689" s="354"/>
      <c r="W689" s="354"/>
      <c r="X689" s="354"/>
      <c r="Y689" s="354"/>
      <c r="Z689" s="354"/>
      <c r="AA689" s="354"/>
    </row>
    <row r="690">
      <c r="A690" s="354"/>
      <c r="B690" s="354"/>
      <c r="C690" s="354"/>
      <c r="D690" s="354"/>
      <c r="E690" s="354"/>
      <c r="F690" s="354"/>
      <c r="G690" s="354"/>
      <c r="H690" s="354"/>
      <c r="I690" s="354"/>
      <c r="J690" s="354"/>
      <c r="K690" s="354"/>
      <c r="L690" s="354"/>
      <c r="M690" s="354"/>
      <c r="N690" s="354"/>
      <c r="O690" s="354"/>
      <c r="P690" s="354"/>
      <c r="Q690" s="354"/>
      <c r="R690" s="354"/>
      <c r="S690" s="354"/>
      <c r="T690" s="354"/>
      <c r="U690" s="354"/>
      <c r="V690" s="354"/>
      <c r="W690" s="354"/>
      <c r="X690" s="354"/>
      <c r="Y690" s="354"/>
      <c r="Z690" s="354"/>
      <c r="AA690" s="354"/>
    </row>
    <row r="691">
      <c r="A691" s="354"/>
      <c r="B691" s="354"/>
      <c r="C691" s="354"/>
      <c r="D691" s="354"/>
      <c r="E691" s="354"/>
      <c r="F691" s="354"/>
      <c r="G691" s="354"/>
      <c r="H691" s="354"/>
      <c r="I691" s="354"/>
      <c r="J691" s="354"/>
      <c r="K691" s="354"/>
      <c r="L691" s="354"/>
      <c r="M691" s="354"/>
      <c r="N691" s="354"/>
      <c r="O691" s="354"/>
      <c r="P691" s="354"/>
      <c r="Q691" s="354"/>
      <c r="R691" s="354"/>
      <c r="S691" s="354"/>
      <c r="T691" s="354"/>
      <c r="U691" s="354"/>
      <c r="V691" s="354"/>
      <c r="W691" s="354"/>
      <c r="X691" s="354"/>
      <c r="Y691" s="354"/>
      <c r="Z691" s="354"/>
      <c r="AA691" s="354"/>
    </row>
    <row r="692">
      <c r="A692" s="354"/>
      <c r="B692" s="354"/>
      <c r="C692" s="354"/>
      <c r="D692" s="354"/>
      <c r="E692" s="354"/>
      <c r="F692" s="354"/>
      <c r="G692" s="354"/>
      <c r="H692" s="354"/>
      <c r="I692" s="354"/>
      <c r="J692" s="354"/>
      <c r="K692" s="354"/>
      <c r="L692" s="354"/>
      <c r="M692" s="354"/>
      <c r="N692" s="354"/>
      <c r="O692" s="354"/>
      <c r="P692" s="354"/>
      <c r="Q692" s="354"/>
      <c r="R692" s="354"/>
      <c r="S692" s="354"/>
      <c r="T692" s="354"/>
      <c r="U692" s="354"/>
      <c r="V692" s="354"/>
      <c r="W692" s="354"/>
      <c r="X692" s="354"/>
      <c r="Y692" s="354"/>
      <c r="Z692" s="354"/>
      <c r="AA692" s="354"/>
    </row>
    <row r="693">
      <c r="A693" s="354"/>
      <c r="B693" s="354"/>
      <c r="C693" s="354"/>
      <c r="D693" s="354"/>
      <c r="E693" s="354"/>
      <c r="F693" s="354"/>
      <c r="G693" s="354"/>
      <c r="H693" s="354"/>
      <c r="I693" s="354"/>
      <c r="J693" s="354"/>
      <c r="K693" s="354"/>
      <c r="L693" s="354"/>
      <c r="M693" s="354"/>
      <c r="N693" s="354"/>
      <c r="O693" s="354"/>
      <c r="P693" s="354"/>
      <c r="Q693" s="354"/>
      <c r="R693" s="354"/>
      <c r="S693" s="354"/>
      <c r="T693" s="354"/>
      <c r="U693" s="354"/>
      <c r="V693" s="354"/>
      <c r="W693" s="354"/>
      <c r="X693" s="354"/>
      <c r="Y693" s="354"/>
      <c r="Z693" s="354"/>
      <c r="AA693" s="354"/>
    </row>
    <row r="694">
      <c r="A694" s="354"/>
      <c r="B694" s="354"/>
      <c r="C694" s="354"/>
      <c r="D694" s="354"/>
      <c r="E694" s="354"/>
      <c r="F694" s="354"/>
      <c r="G694" s="354"/>
      <c r="H694" s="354"/>
      <c r="I694" s="354"/>
      <c r="J694" s="354"/>
      <c r="K694" s="354"/>
      <c r="L694" s="354"/>
      <c r="M694" s="354"/>
      <c r="N694" s="354"/>
      <c r="O694" s="354"/>
      <c r="P694" s="354"/>
      <c r="Q694" s="354"/>
      <c r="R694" s="354"/>
      <c r="S694" s="354"/>
      <c r="T694" s="354"/>
      <c r="U694" s="354"/>
      <c r="V694" s="354"/>
      <c r="W694" s="354"/>
      <c r="X694" s="354"/>
      <c r="Y694" s="354"/>
      <c r="Z694" s="354"/>
      <c r="AA694" s="354"/>
    </row>
    <row r="695">
      <c r="A695" s="354"/>
      <c r="B695" s="354"/>
      <c r="C695" s="354"/>
      <c r="D695" s="354"/>
      <c r="E695" s="354"/>
      <c r="F695" s="354"/>
      <c r="G695" s="354"/>
      <c r="H695" s="354"/>
      <c r="I695" s="354"/>
      <c r="J695" s="354"/>
      <c r="K695" s="354"/>
      <c r="L695" s="354"/>
      <c r="M695" s="354"/>
      <c r="N695" s="354"/>
      <c r="O695" s="354"/>
      <c r="P695" s="354"/>
      <c r="Q695" s="354"/>
      <c r="R695" s="354"/>
      <c r="S695" s="354"/>
      <c r="T695" s="354"/>
      <c r="U695" s="354"/>
      <c r="V695" s="354"/>
      <c r="W695" s="354"/>
      <c r="X695" s="354"/>
      <c r="Y695" s="354"/>
      <c r="Z695" s="354"/>
      <c r="AA695" s="354"/>
    </row>
    <row r="696">
      <c r="A696" s="354"/>
      <c r="B696" s="354"/>
      <c r="C696" s="354"/>
      <c r="D696" s="354"/>
      <c r="E696" s="354"/>
      <c r="F696" s="354"/>
      <c r="G696" s="354"/>
      <c r="H696" s="354"/>
      <c r="I696" s="354"/>
      <c r="J696" s="354"/>
      <c r="K696" s="354"/>
      <c r="L696" s="354"/>
      <c r="M696" s="354"/>
      <c r="N696" s="354"/>
      <c r="O696" s="354"/>
      <c r="P696" s="354"/>
      <c r="Q696" s="354"/>
      <c r="R696" s="354"/>
      <c r="S696" s="354"/>
      <c r="T696" s="354"/>
      <c r="U696" s="354"/>
      <c r="V696" s="354"/>
      <c r="W696" s="354"/>
      <c r="X696" s="354"/>
      <c r="Y696" s="354"/>
      <c r="Z696" s="354"/>
      <c r="AA696" s="354"/>
    </row>
    <row r="697">
      <c r="A697" s="354"/>
      <c r="B697" s="354"/>
      <c r="C697" s="354"/>
      <c r="D697" s="354"/>
      <c r="E697" s="354"/>
      <c r="F697" s="354"/>
      <c r="G697" s="354"/>
      <c r="H697" s="354"/>
      <c r="I697" s="354"/>
      <c r="J697" s="354"/>
      <c r="K697" s="354"/>
      <c r="L697" s="354"/>
      <c r="M697" s="354"/>
      <c r="N697" s="354"/>
      <c r="O697" s="354"/>
      <c r="P697" s="354"/>
      <c r="Q697" s="354"/>
      <c r="R697" s="354"/>
      <c r="S697" s="354"/>
      <c r="T697" s="354"/>
      <c r="U697" s="354"/>
      <c r="V697" s="354"/>
      <c r="W697" s="354"/>
      <c r="X697" s="354"/>
      <c r="Y697" s="354"/>
      <c r="Z697" s="354"/>
      <c r="AA697" s="354"/>
    </row>
    <row r="698">
      <c r="A698" s="354"/>
      <c r="B698" s="354"/>
      <c r="C698" s="354"/>
      <c r="D698" s="354"/>
      <c r="E698" s="354"/>
      <c r="F698" s="354"/>
      <c r="G698" s="354"/>
      <c r="H698" s="354"/>
      <c r="I698" s="354"/>
      <c r="J698" s="354"/>
      <c r="K698" s="354"/>
      <c r="L698" s="354"/>
      <c r="M698" s="354"/>
      <c r="N698" s="354"/>
      <c r="O698" s="354"/>
      <c r="P698" s="354"/>
      <c r="Q698" s="354"/>
      <c r="R698" s="354"/>
      <c r="S698" s="354"/>
      <c r="T698" s="354"/>
      <c r="U698" s="354"/>
      <c r="V698" s="354"/>
      <c r="W698" s="354"/>
      <c r="X698" s="354"/>
      <c r="Y698" s="354"/>
      <c r="Z698" s="354"/>
      <c r="AA698" s="354"/>
    </row>
    <row r="699">
      <c r="A699" s="354"/>
      <c r="B699" s="354"/>
      <c r="C699" s="354"/>
      <c r="D699" s="354"/>
      <c r="E699" s="354"/>
      <c r="F699" s="354"/>
      <c r="G699" s="354"/>
      <c r="H699" s="354"/>
      <c r="I699" s="354"/>
      <c r="J699" s="354"/>
      <c r="K699" s="354"/>
      <c r="L699" s="354"/>
      <c r="M699" s="354"/>
      <c r="N699" s="354"/>
      <c r="O699" s="354"/>
      <c r="P699" s="354"/>
      <c r="Q699" s="354"/>
      <c r="R699" s="354"/>
      <c r="S699" s="354"/>
      <c r="T699" s="354"/>
      <c r="U699" s="354"/>
      <c r="V699" s="354"/>
      <c r="W699" s="354"/>
      <c r="X699" s="354"/>
      <c r="Y699" s="354"/>
      <c r="Z699" s="354"/>
      <c r="AA699" s="354"/>
    </row>
    <row r="700">
      <c r="A700" s="354"/>
      <c r="B700" s="354"/>
      <c r="C700" s="354"/>
      <c r="D700" s="354"/>
      <c r="E700" s="354"/>
      <c r="F700" s="354"/>
      <c r="G700" s="354"/>
      <c r="H700" s="354"/>
      <c r="I700" s="354"/>
      <c r="J700" s="354"/>
      <c r="K700" s="354"/>
      <c r="L700" s="354"/>
      <c r="M700" s="354"/>
      <c r="N700" s="354"/>
      <c r="O700" s="354"/>
      <c r="P700" s="354"/>
      <c r="Q700" s="354"/>
      <c r="R700" s="354"/>
      <c r="S700" s="354"/>
      <c r="T700" s="354"/>
      <c r="U700" s="354"/>
      <c r="V700" s="354"/>
      <c r="W700" s="354"/>
      <c r="X700" s="354"/>
      <c r="Y700" s="354"/>
      <c r="Z700" s="354"/>
      <c r="AA700" s="354"/>
    </row>
    <row r="701">
      <c r="A701" s="354"/>
      <c r="B701" s="354"/>
      <c r="C701" s="354"/>
      <c r="D701" s="354"/>
      <c r="E701" s="354"/>
      <c r="F701" s="354"/>
      <c r="G701" s="354"/>
      <c r="H701" s="354"/>
      <c r="I701" s="354"/>
      <c r="J701" s="354"/>
      <c r="K701" s="354"/>
      <c r="L701" s="354"/>
      <c r="M701" s="354"/>
      <c r="N701" s="354"/>
      <c r="O701" s="354"/>
      <c r="P701" s="354"/>
      <c r="Q701" s="354"/>
      <c r="R701" s="354"/>
      <c r="S701" s="354"/>
      <c r="T701" s="354"/>
      <c r="U701" s="354"/>
      <c r="V701" s="354"/>
      <c r="W701" s="354"/>
      <c r="X701" s="354"/>
      <c r="Y701" s="354"/>
      <c r="Z701" s="354"/>
      <c r="AA701" s="354"/>
    </row>
    <row r="702">
      <c r="A702" s="354"/>
      <c r="B702" s="354"/>
      <c r="C702" s="354"/>
      <c r="D702" s="354"/>
      <c r="E702" s="354"/>
      <c r="F702" s="354"/>
      <c r="G702" s="354"/>
      <c r="H702" s="354"/>
      <c r="I702" s="354"/>
      <c r="J702" s="354"/>
      <c r="K702" s="354"/>
      <c r="L702" s="354"/>
      <c r="M702" s="354"/>
      <c r="N702" s="354"/>
      <c r="O702" s="354"/>
      <c r="P702" s="354"/>
      <c r="Q702" s="354"/>
      <c r="R702" s="354"/>
      <c r="S702" s="354"/>
      <c r="T702" s="354"/>
      <c r="U702" s="354"/>
      <c r="V702" s="354"/>
      <c r="W702" s="354"/>
      <c r="X702" s="354"/>
      <c r="Y702" s="354"/>
      <c r="Z702" s="354"/>
      <c r="AA702" s="354"/>
    </row>
    <row r="703">
      <c r="A703" s="354"/>
      <c r="B703" s="354"/>
      <c r="C703" s="354"/>
      <c r="D703" s="354"/>
      <c r="E703" s="354"/>
      <c r="F703" s="354"/>
      <c r="G703" s="354"/>
      <c r="H703" s="354"/>
      <c r="I703" s="354"/>
      <c r="J703" s="354"/>
      <c r="K703" s="354"/>
      <c r="L703" s="354"/>
      <c r="M703" s="354"/>
      <c r="N703" s="354"/>
      <c r="O703" s="354"/>
      <c r="P703" s="354"/>
      <c r="Q703" s="354"/>
      <c r="R703" s="354"/>
      <c r="S703" s="354"/>
      <c r="T703" s="354"/>
      <c r="U703" s="354"/>
      <c r="V703" s="354"/>
      <c r="W703" s="354"/>
      <c r="X703" s="354"/>
      <c r="Y703" s="354"/>
      <c r="Z703" s="354"/>
      <c r="AA703" s="354"/>
    </row>
    <row r="704">
      <c r="A704" s="354"/>
      <c r="B704" s="354"/>
      <c r="C704" s="354"/>
      <c r="D704" s="354"/>
      <c r="E704" s="354"/>
      <c r="F704" s="354"/>
      <c r="G704" s="354"/>
      <c r="H704" s="354"/>
      <c r="I704" s="354"/>
      <c r="J704" s="354"/>
      <c r="K704" s="354"/>
      <c r="L704" s="354"/>
      <c r="M704" s="354"/>
      <c r="N704" s="354"/>
      <c r="O704" s="354"/>
      <c r="P704" s="354"/>
      <c r="Q704" s="354"/>
      <c r="R704" s="354"/>
      <c r="S704" s="354"/>
      <c r="T704" s="354"/>
      <c r="U704" s="354"/>
      <c r="V704" s="354"/>
      <c r="W704" s="354"/>
      <c r="X704" s="354"/>
      <c r="Y704" s="354"/>
      <c r="Z704" s="354"/>
      <c r="AA704" s="354"/>
    </row>
    <row r="705">
      <c r="A705" s="354"/>
      <c r="B705" s="354"/>
      <c r="C705" s="354"/>
      <c r="D705" s="354"/>
      <c r="E705" s="354"/>
      <c r="F705" s="354"/>
      <c r="G705" s="354"/>
      <c r="H705" s="354"/>
      <c r="I705" s="354"/>
      <c r="J705" s="354"/>
      <c r="K705" s="354"/>
      <c r="L705" s="354"/>
      <c r="M705" s="354"/>
      <c r="N705" s="354"/>
      <c r="O705" s="354"/>
      <c r="P705" s="354"/>
      <c r="Q705" s="354"/>
      <c r="R705" s="354"/>
      <c r="S705" s="354"/>
      <c r="T705" s="354"/>
      <c r="U705" s="354"/>
      <c r="V705" s="354"/>
      <c r="W705" s="354"/>
      <c r="X705" s="354"/>
      <c r="Y705" s="354"/>
      <c r="Z705" s="354"/>
      <c r="AA705" s="354"/>
    </row>
    <row r="706">
      <c r="A706" s="354"/>
      <c r="B706" s="354"/>
      <c r="C706" s="354"/>
      <c r="D706" s="354"/>
      <c r="E706" s="354"/>
      <c r="F706" s="354"/>
      <c r="G706" s="354"/>
      <c r="H706" s="354"/>
      <c r="I706" s="354"/>
      <c r="J706" s="354"/>
      <c r="K706" s="354"/>
      <c r="L706" s="354"/>
      <c r="M706" s="354"/>
      <c r="N706" s="354"/>
      <c r="O706" s="354"/>
      <c r="P706" s="354"/>
      <c r="Q706" s="354"/>
      <c r="R706" s="354"/>
      <c r="S706" s="354"/>
      <c r="T706" s="354"/>
      <c r="U706" s="354"/>
      <c r="V706" s="354"/>
      <c r="W706" s="354"/>
      <c r="X706" s="354"/>
      <c r="Y706" s="354"/>
      <c r="Z706" s="354"/>
      <c r="AA706" s="354"/>
    </row>
    <row r="707">
      <c r="A707" s="354"/>
      <c r="B707" s="354"/>
      <c r="C707" s="354"/>
      <c r="D707" s="354"/>
      <c r="E707" s="354"/>
      <c r="F707" s="354"/>
      <c r="G707" s="354"/>
      <c r="H707" s="354"/>
      <c r="I707" s="354"/>
      <c r="J707" s="354"/>
      <c r="K707" s="354"/>
      <c r="L707" s="354"/>
      <c r="M707" s="354"/>
      <c r="N707" s="354"/>
      <c r="O707" s="354"/>
      <c r="P707" s="354"/>
      <c r="Q707" s="354"/>
      <c r="R707" s="354"/>
      <c r="S707" s="354"/>
      <c r="T707" s="354"/>
      <c r="U707" s="354"/>
      <c r="V707" s="354"/>
      <c r="W707" s="354"/>
      <c r="X707" s="354"/>
      <c r="Y707" s="354"/>
      <c r="Z707" s="354"/>
      <c r="AA707" s="354"/>
    </row>
    <row r="708">
      <c r="A708" s="354"/>
      <c r="B708" s="354"/>
      <c r="C708" s="354"/>
      <c r="D708" s="354"/>
      <c r="E708" s="354"/>
      <c r="F708" s="354"/>
      <c r="G708" s="354"/>
      <c r="H708" s="354"/>
      <c r="I708" s="354"/>
      <c r="J708" s="354"/>
      <c r="K708" s="354"/>
      <c r="L708" s="354"/>
      <c r="M708" s="354"/>
      <c r="N708" s="354"/>
      <c r="O708" s="354"/>
      <c r="P708" s="354"/>
      <c r="Q708" s="354"/>
      <c r="R708" s="354"/>
      <c r="S708" s="354"/>
      <c r="T708" s="354"/>
      <c r="U708" s="354"/>
      <c r="V708" s="354"/>
      <c r="W708" s="354"/>
      <c r="X708" s="354"/>
      <c r="Y708" s="354"/>
      <c r="Z708" s="354"/>
      <c r="AA708" s="354"/>
    </row>
    <row r="709">
      <c r="A709" s="354"/>
      <c r="B709" s="354"/>
      <c r="C709" s="354"/>
      <c r="D709" s="354"/>
      <c r="E709" s="354"/>
      <c r="F709" s="354"/>
      <c r="G709" s="354"/>
      <c r="H709" s="354"/>
      <c r="I709" s="354"/>
      <c r="J709" s="354"/>
      <c r="K709" s="354"/>
      <c r="L709" s="354"/>
      <c r="M709" s="354"/>
      <c r="N709" s="354"/>
      <c r="O709" s="354"/>
      <c r="P709" s="354"/>
      <c r="Q709" s="354"/>
      <c r="R709" s="354"/>
      <c r="S709" s="354"/>
      <c r="T709" s="354"/>
      <c r="U709" s="354"/>
      <c r="V709" s="354"/>
      <c r="W709" s="354"/>
      <c r="X709" s="354"/>
      <c r="Y709" s="354"/>
      <c r="Z709" s="354"/>
      <c r="AA709" s="354"/>
    </row>
    <row r="710">
      <c r="A710" s="354"/>
      <c r="B710" s="354"/>
      <c r="C710" s="354"/>
      <c r="D710" s="354"/>
      <c r="E710" s="354"/>
      <c r="F710" s="354"/>
      <c r="G710" s="354"/>
      <c r="H710" s="354"/>
      <c r="I710" s="354"/>
      <c r="J710" s="354"/>
      <c r="K710" s="354"/>
      <c r="L710" s="354"/>
      <c r="M710" s="354"/>
      <c r="N710" s="354"/>
      <c r="O710" s="354"/>
      <c r="P710" s="354"/>
      <c r="Q710" s="354"/>
      <c r="R710" s="354"/>
      <c r="S710" s="354"/>
      <c r="T710" s="354"/>
      <c r="U710" s="354"/>
      <c r="V710" s="354"/>
      <c r="W710" s="354"/>
      <c r="X710" s="354"/>
      <c r="Y710" s="354"/>
      <c r="Z710" s="354"/>
      <c r="AA710" s="354"/>
    </row>
    <row r="711">
      <c r="A711" s="354"/>
      <c r="B711" s="354"/>
      <c r="C711" s="354"/>
      <c r="D711" s="354"/>
      <c r="E711" s="354"/>
      <c r="F711" s="354"/>
      <c r="G711" s="354"/>
      <c r="H711" s="354"/>
      <c r="I711" s="354"/>
      <c r="J711" s="354"/>
      <c r="K711" s="354"/>
      <c r="L711" s="354"/>
      <c r="M711" s="354"/>
      <c r="N711" s="354"/>
      <c r="O711" s="354"/>
      <c r="P711" s="354"/>
      <c r="Q711" s="354"/>
      <c r="R711" s="354"/>
      <c r="S711" s="354"/>
      <c r="T711" s="354"/>
      <c r="U711" s="354"/>
      <c r="V711" s="354"/>
      <c r="W711" s="354"/>
      <c r="X711" s="354"/>
      <c r="Y711" s="354"/>
      <c r="Z711" s="354"/>
      <c r="AA711" s="354"/>
    </row>
    <row r="712">
      <c r="A712" s="354"/>
      <c r="B712" s="354"/>
      <c r="C712" s="354"/>
      <c r="D712" s="354"/>
      <c r="E712" s="354"/>
      <c r="F712" s="354"/>
      <c r="G712" s="354"/>
      <c r="H712" s="354"/>
      <c r="I712" s="354"/>
      <c r="J712" s="354"/>
      <c r="K712" s="354"/>
      <c r="L712" s="354"/>
      <c r="M712" s="354"/>
      <c r="N712" s="354"/>
      <c r="O712" s="354"/>
      <c r="P712" s="354"/>
      <c r="Q712" s="354"/>
      <c r="R712" s="354"/>
      <c r="S712" s="354"/>
      <c r="T712" s="354"/>
      <c r="U712" s="354"/>
      <c r="V712" s="354"/>
      <c r="W712" s="354"/>
      <c r="X712" s="354"/>
      <c r="Y712" s="354"/>
      <c r="Z712" s="354"/>
      <c r="AA712" s="354"/>
    </row>
    <row r="713">
      <c r="A713" s="354"/>
      <c r="B713" s="354"/>
      <c r="C713" s="354"/>
      <c r="D713" s="354"/>
      <c r="E713" s="354"/>
      <c r="F713" s="354"/>
      <c r="G713" s="354"/>
      <c r="H713" s="354"/>
      <c r="I713" s="354"/>
      <c r="J713" s="354"/>
      <c r="K713" s="354"/>
      <c r="L713" s="354"/>
      <c r="M713" s="354"/>
      <c r="N713" s="354"/>
      <c r="O713" s="354"/>
      <c r="P713" s="354"/>
      <c r="Q713" s="354"/>
      <c r="R713" s="354"/>
      <c r="S713" s="354"/>
      <c r="T713" s="354"/>
      <c r="U713" s="354"/>
      <c r="V713" s="354"/>
      <c r="W713" s="354"/>
      <c r="X713" s="354"/>
      <c r="Y713" s="354"/>
      <c r="Z713" s="354"/>
      <c r="AA713" s="354"/>
    </row>
    <row r="714">
      <c r="A714" s="354"/>
      <c r="B714" s="354"/>
      <c r="C714" s="354"/>
      <c r="D714" s="354"/>
      <c r="E714" s="354"/>
      <c r="F714" s="354"/>
      <c r="G714" s="354"/>
      <c r="H714" s="354"/>
      <c r="I714" s="354"/>
      <c r="J714" s="354"/>
      <c r="K714" s="354"/>
      <c r="L714" s="354"/>
      <c r="M714" s="354"/>
      <c r="N714" s="354"/>
      <c r="O714" s="354"/>
      <c r="P714" s="354"/>
      <c r="Q714" s="354"/>
      <c r="R714" s="354"/>
      <c r="S714" s="354"/>
      <c r="T714" s="354"/>
      <c r="U714" s="354"/>
      <c r="V714" s="354"/>
      <c r="W714" s="354"/>
      <c r="X714" s="354"/>
      <c r="Y714" s="354"/>
      <c r="Z714" s="354"/>
      <c r="AA714" s="354"/>
    </row>
    <row r="715">
      <c r="A715" s="354"/>
      <c r="B715" s="354"/>
      <c r="C715" s="354"/>
      <c r="D715" s="354"/>
      <c r="E715" s="354"/>
      <c r="F715" s="354"/>
      <c r="G715" s="354"/>
      <c r="H715" s="354"/>
      <c r="I715" s="354"/>
      <c r="J715" s="354"/>
      <c r="K715" s="354"/>
      <c r="L715" s="354"/>
      <c r="M715" s="354"/>
      <c r="N715" s="354"/>
      <c r="O715" s="354"/>
      <c r="P715" s="354"/>
      <c r="Q715" s="354"/>
      <c r="R715" s="354"/>
      <c r="S715" s="354"/>
      <c r="T715" s="354"/>
      <c r="U715" s="354"/>
      <c r="V715" s="354"/>
      <c r="W715" s="354"/>
      <c r="X715" s="354"/>
      <c r="Y715" s="354"/>
      <c r="Z715" s="354"/>
      <c r="AA715" s="354"/>
    </row>
    <row r="716">
      <c r="A716" s="354"/>
      <c r="B716" s="354"/>
      <c r="C716" s="354"/>
      <c r="D716" s="354"/>
      <c r="E716" s="354"/>
      <c r="F716" s="354"/>
      <c r="G716" s="354"/>
      <c r="H716" s="354"/>
      <c r="I716" s="354"/>
      <c r="J716" s="354"/>
      <c r="K716" s="354"/>
      <c r="L716" s="354"/>
      <c r="M716" s="354"/>
      <c r="N716" s="354"/>
      <c r="O716" s="354"/>
      <c r="P716" s="354"/>
      <c r="Q716" s="354"/>
      <c r="R716" s="354"/>
      <c r="S716" s="354"/>
      <c r="T716" s="354"/>
      <c r="U716" s="354"/>
      <c r="V716" s="354"/>
      <c r="W716" s="354"/>
      <c r="X716" s="354"/>
      <c r="Y716" s="354"/>
      <c r="Z716" s="354"/>
      <c r="AA716" s="354"/>
    </row>
    <row r="717">
      <c r="A717" s="354"/>
      <c r="B717" s="354"/>
      <c r="C717" s="354"/>
      <c r="D717" s="354"/>
      <c r="E717" s="354"/>
      <c r="F717" s="354"/>
      <c r="G717" s="354"/>
      <c r="H717" s="354"/>
      <c r="I717" s="354"/>
      <c r="J717" s="354"/>
      <c r="K717" s="354"/>
      <c r="L717" s="354"/>
      <c r="M717" s="354"/>
      <c r="N717" s="354"/>
      <c r="O717" s="354"/>
      <c r="P717" s="354"/>
      <c r="Q717" s="354"/>
      <c r="R717" s="354"/>
      <c r="S717" s="354"/>
      <c r="T717" s="354"/>
      <c r="U717" s="354"/>
      <c r="V717" s="354"/>
      <c r="W717" s="354"/>
      <c r="X717" s="354"/>
      <c r="Y717" s="354"/>
      <c r="Z717" s="354"/>
      <c r="AA717" s="354"/>
    </row>
    <row r="718">
      <c r="A718" s="354"/>
      <c r="B718" s="354"/>
      <c r="C718" s="354"/>
      <c r="D718" s="354"/>
      <c r="E718" s="354"/>
      <c r="F718" s="354"/>
      <c r="G718" s="354"/>
      <c r="H718" s="354"/>
      <c r="I718" s="354"/>
      <c r="J718" s="354"/>
      <c r="K718" s="354"/>
      <c r="L718" s="354"/>
      <c r="M718" s="354"/>
      <c r="N718" s="354"/>
      <c r="O718" s="354"/>
      <c r="P718" s="354"/>
      <c r="Q718" s="354"/>
      <c r="R718" s="354"/>
      <c r="S718" s="354"/>
      <c r="T718" s="354"/>
      <c r="U718" s="354"/>
      <c r="V718" s="354"/>
      <c r="W718" s="354"/>
      <c r="X718" s="354"/>
      <c r="Y718" s="354"/>
      <c r="Z718" s="354"/>
      <c r="AA718" s="354"/>
    </row>
    <row r="719">
      <c r="A719" s="354"/>
      <c r="B719" s="354"/>
      <c r="C719" s="354"/>
      <c r="D719" s="354"/>
      <c r="E719" s="354"/>
      <c r="F719" s="354"/>
      <c r="G719" s="354"/>
      <c r="H719" s="354"/>
      <c r="I719" s="354"/>
      <c r="J719" s="354"/>
      <c r="K719" s="354"/>
      <c r="L719" s="354"/>
      <c r="M719" s="354"/>
      <c r="N719" s="354"/>
      <c r="O719" s="354"/>
      <c r="P719" s="354"/>
      <c r="Q719" s="354"/>
      <c r="R719" s="354"/>
      <c r="S719" s="354"/>
      <c r="T719" s="354"/>
      <c r="U719" s="354"/>
      <c r="V719" s="354"/>
      <c r="W719" s="354"/>
      <c r="X719" s="354"/>
      <c r="Y719" s="354"/>
      <c r="Z719" s="354"/>
      <c r="AA719" s="354"/>
    </row>
    <row r="720">
      <c r="A720" s="354"/>
      <c r="B720" s="354"/>
      <c r="C720" s="354"/>
      <c r="D720" s="354"/>
      <c r="E720" s="354"/>
      <c r="F720" s="354"/>
      <c r="G720" s="354"/>
      <c r="H720" s="354"/>
      <c r="I720" s="354"/>
      <c r="J720" s="354"/>
      <c r="K720" s="354"/>
      <c r="L720" s="354"/>
      <c r="M720" s="354"/>
      <c r="N720" s="354"/>
      <c r="O720" s="354"/>
      <c r="P720" s="354"/>
      <c r="Q720" s="354"/>
      <c r="R720" s="354"/>
      <c r="S720" s="354"/>
      <c r="T720" s="354"/>
      <c r="U720" s="354"/>
      <c r="V720" s="354"/>
      <c r="W720" s="354"/>
      <c r="X720" s="354"/>
      <c r="Y720" s="354"/>
      <c r="Z720" s="354"/>
      <c r="AA720" s="354"/>
    </row>
    <row r="721">
      <c r="A721" s="354"/>
      <c r="B721" s="354"/>
      <c r="C721" s="354"/>
      <c r="D721" s="354"/>
      <c r="E721" s="354"/>
      <c r="F721" s="354"/>
      <c r="G721" s="354"/>
      <c r="H721" s="354"/>
      <c r="I721" s="354"/>
      <c r="J721" s="354"/>
      <c r="K721" s="354"/>
      <c r="L721" s="354"/>
      <c r="M721" s="354"/>
      <c r="N721" s="354"/>
      <c r="O721" s="354"/>
      <c r="P721" s="354"/>
      <c r="Q721" s="354"/>
      <c r="R721" s="354"/>
      <c r="S721" s="354"/>
      <c r="T721" s="354"/>
      <c r="U721" s="354"/>
      <c r="V721" s="354"/>
      <c r="W721" s="354"/>
      <c r="X721" s="354"/>
      <c r="Y721" s="354"/>
      <c r="Z721" s="354"/>
      <c r="AA721" s="354"/>
    </row>
    <row r="722">
      <c r="A722" s="354"/>
      <c r="B722" s="354"/>
      <c r="C722" s="354"/>
      <c r="D722" s="354"/>
      <c r="E722" s="354"/>
      <c r="F722" s="354"/>
      <c r="G722" s="354"/>
      <c r="H722" s="354"/>
      <c r="I722" s="354"/>
      <c r="J722" s="354"/>
      <c r="K722" s="354"/>
      <c r="L722" s="354"/>
      <c r="M722" s="354"/>
      <c r="N722" s="354"/>
      <c r="O722" s="354"/>
      <c r="P722" s="354"/>
      <c r="Q722" s="354"/>
      <c r="R722" s="354"/>
      <c r="S722" s="354"/>
      <c r="T722" s="354"/>
      <c r="U722" s="354"/>
      <c r="V722" s="354"/>
      <c r="W722" s="354"/>
      <c r="X722" s="354"/>
      <c r="Y722" s="354"/>
      <c r="Z722" s="354"/>
      <c r="AA722" s="354"/>
    </row>
    <row r="723">
      <c r="A723" s="354"/>
      <c r="B723" s="354"/>
      <c r="C723" s="354"/>
      <c r="D723" s="354"/>
      <c r="E723" s="354"/>
      <c r="F723" s="354"/>
      <c r="G723" s="354"/>
      <c r="H723" s="354"/>
      <c r="I723" s="354"/>
      <c r="J723" s="354"/>
      <c r="K723" s="354"/>
      <c r="L723" s="354"/>
      <c r="M723" s="354"/>
      <c r="N723" s="354"/>
      <c r="O723" s="354"/>
      <c r="P723" s="354"/>
      <c r="Q723" s="354"/>
      <c r="R723" s="354"/>
      <c r="S723" s="354"/>
      <c r="T723" s="354"/>
      <c r="U723" s="354"/>
      <c r="V723" s="354"/>
      <c r="W723" s="354"/>
      <c r="X723" s="354"/>
      <c r="Y723" s="354"/>
      <c r="Z723" s="354"/>
      <c r="AA723" s="354"/>
    </row>
    <row r="724">
      <c r="A724" s="354"/>
      <c r="B724" s="354"/>
      <c r="C724" s="354"/>
      <c r="D724" s="354"/>
      <c r="E724" s="354"/>
      <c r="F724" s="354"/>
      <c r="G724" s="354"/>
      <c r="H724" s="354"/>
      <c r="I724" s="354"/>
      <c r="J724" s="354"/>
      <c r="K724" s="354"/>
      <c r="L724" s="354"/>
      <c r="M724" s="354"/>
      <c r="N724" s="354"/>
      <c r="O724" s="354"/>
      <c r="P724" s="354"/>
      <c r="Q724" s="354"/>
      <c r="R724" s="354"/>
      <c r="S724" s="354"/>
      <c r="T724" s="354"/>
      <c r="U724" s="354"/>
      <c r="V724" s="354"/>
      <c r="W724" s="354"/>
      <c r="X724" s="354"/>
      <c r="Y724" s="354"/>
      <c r="Z724" s="354"/>
      <c r="AA724" s="354"/>
    </row>
    <row r="725">
      <c r="A725" s="354"/>
      <c r="B725" s="354"/>
      <c r="C725" s="354"/>
      <c r="D725" s="354"/>
      <c r="E725" s="354"/>
      <c r="F725" s="354"/>
      <c r="G725" s="354"/>
      <c r="H725" s="354"/>
      <c r="I725" s="354"/>
      <c r="J725" s="354"/>
      <c r="K725" s="354"/>
      <c r="L725" s="354"/>
      <c r="M725" s="354"/>
      <c r="N725" s="354"/>
      <c r="O725" s="354"/>
      <c r="P725" s="354"/>
      <c r="Q725" s="354"/>
      <c r="R725" s="354"/>
      <c r="S725" s="354"/>
      <c r="T725" s="354"/>
      <c r="U725" s="354"/>
      <c r="V725" s="354"/>
      <c r="W725" s="354"/>
      <c r="X725" s="354"/>
      <c r="Y725" s="354"/>
      <c r="Z725" s="354"/>
      <c r="AA725" s="354"/>
    </row>
    <row r="726">
      <c r="A726" s="354"/>
      <c r="B726" s="354"/>
      <c r="C726" s="354"/>
      <c r="D726" s="354"/>
      <c r="E726" s="354"/>
      <c r="F726" s="354"/>
      <c r="G726" s="354"/>
      <c r="H726" s="354"/>
      <c r="I726" s="354"/>
      <c r="J726" s="354"/>
      <c r="K726" s="354"/>
      <c r="L726" s="354"/>
      <c r="M726" s="354"/>
      <c r="N726" s="354"/>
      <c r="O726" s="354"/>
      <c r="P726" s="354"/>
      <c r="Q726" s="354"/>
      <c r="R726" s="354"/>
      <c r="S726" s="354"/>
      <c r="T726" s="354"/>
      <c r="U726" s="354"/>
      <c r="V726" s="354"/>
      <c r="W726" s="354"/>
      <c r="X726" s="354"/>
      <c r="Y726" s="354"/>
      <c r="Z726" s="354"/>
      <c r="AA726" s="354"/>
    </row>
    <row r="727">
      <c r="A727" s="354"/>
      <c r="B727" s="354"/>
      <c r="C727" s="354"/>
      <c r="D727" s="354"/>
      <c r="E727" s="354"/>
      <c r="F727" s="354"/>
      <c r="G727" s="354"/>
      <c r="H727" s="354"/>
      <c r="I727" s="354"/>
      <c r="J727" s="354"/>
      <c r="K727" s="354"/>
      <c r="L727" s="354"/>
      <c r="M727" s="354"/>
      <c r="N727" s="354"/>
      <c r="O727" s="354"/>
      <c r="P727" s="354"/>
      <c r="Q727" s="354"/>
      <c r="R727" s="354"/>
      <c r="S727" s="354"/>
      <c r="T727" s="354"/>
      <c r="U727" s="354"/>
      <c r="V727" s="354"/>
      <c r="W727" s="354"/>
      <c r="X727" s="354"/>
      <c r="Y727" s="354"/>
      <c r="Z727" s="354"/>
      <c r="AA727" s="354"/>
    </row>
    <row r="728">
      <c r="A728" s="354"/>
      <c r="B728" s="354"/>
      <c r="C728" s="354"/>
      <c r="D728" s="354"/>
      <c r="E728" s="354"/>
      <c r="F728" s="354"/>
      <c r="G728" s="354"/>
      <c r="H728" s="354"/>
      <c r="I728" s="354"/>
      <c r="J728" s="354"/>
      <c r="K728" s="354"/>
      <c r="L728" s="354"/>
      <c r="M728" s="354"/>
      <c r="N728" s="354"/>
      <c r="O728" s="354"/>
      <c r="P728" s="354"/>
      <c r="Q728" s="354"/>
      <c r="R728" s="354"/>
      <c r="S728" s="354"/>
      <c r="T728" s="354"/>
      <c r="U728" s="354"/>
      <c r="V728" s="354"/>
      <c r="W728" s="354"/>
      <c r="X728" s="354"/>
      <c r="Y728" s="354"/>
      <c r="Z728" s="354"/>
      <c r="AA728" s="354"/>
    </row>
    <row r="729">
      <c r="A729" s="354"/>
      <c r="B729" s="354"/>
      <c r="C729" s="354"/>
      <c r="D729" s="354"/>
      <c r="E729" s="354"/>
      <c r="F729" s="354"/>
      <c r="G729" s="354"/>
      <c r="H729" s="354"/>
      <c r="I729" s="354"/>
      <c r="J729" s="354"/>
      <c r="K729" s="354"/>
      <c r="L729" s="354"/>
      <c r="M729" s="354"/>
      <c r="N729" s="354"/>
      <c r="O729" s="354"/>
      <c r="P729" s="354"/>
      <c r="Q729" s="354"/>
      <c r="R729" s="354"/>
      <c r="S729" s="354"/>
      <c r="T729" s="354"/>
      <c r="U729" s="354"/>
      <c r="V729" s="354"/>
      <c r="W729" s="354"/>
      <c r="X729" s="354"/>
      <c r="Y729" s="354"/>
      <c r="Z729" s="354"/>
      <c r="AA729" s="354"/>
    </row>
    <row r="730">
      <c r="A730" s="354"/>
      <c r="B730" s="354"/>
      <c r="C730" s="354"/>
      <c r="D730" s="354"/>
      <c r="E730" s="354"/>
      <c r="F730" s="354"/>
      <c r="G730" s="354"/>
      <c r="H730" s="354"/>
      <c r="I730" s="354"/>
      <c r="J730" s="354"/>
      <c r="K730" s="354"/>
      <c r="L730" s="354"/>
      <c r="M730" s="354"/>
      <c r="N730" s="354"/>
      <c r="O730" s="354"/>
      <c r="P730" s="354"/>
      <c r="Q730" s="354"/>
      <c r="R730" s="354"/>
      <c r="S730" s="354"/>
      <c r="T730" s="354"/>
      <c r="U730" s="354"/>
      <c r="V730" s="354"/>
      <c r="W730" s="354"/>
      <c r="X730" s="354"/>
      <c r="Y730" s="354"/>
      <c r="Z730" s="354"/>
      <c r="AA730" s="354"/>
    </row>
    <row r="731">
      <c r="A731" s="354"/>
      <c r="B731" s="354"/>
      <c r="C731" s="354"/>
      <c r="D731" s="354"/>
      <c r="E731" s="354"/>
      <c r="F731" s="354"/>
      <c r="G731" s="354"/>
      <c r="H731" s="354"/>
      <c r="I731" s="354"/>
      <c r="J731" s="354"/>
      <c r="K731" s="354"/>
      <c r="L731" s="354"/>
      <c r="M731" s="354"/>
      <c r="N731" s="354"/>
      <c r="O731" s="354"/>
      <c r="P731" s="354"/>
      <c r="Q731" s="354"/>
      <c r="R731" s="354"/>
      <c r="S731" s="354"/>
      <c r="T731" s="354"/>
      <c r="U731" s="354"/>
      <c r="V731" s="354"/>
      <c r="W731" s="354"/>
      <c r="X731" s="354"/>
      <c r="Y731" s="354"/>
      <c r="Z731" s="354"/>
      <c r="AA731" s="354"/>
    </row>
    <row r="732">
      <c r="A732" s="354"/>
      <c r="B732" s="354"/>
      <c r="C732" s="354"/>
      <c r="D732" s="354"/>
      <c r="E732" s="354"/>
      <c r="F732" s="354"/>
      <c r="G732" s="354"/>
      <c r="H732" s="354"/>
      <c r="I732" s="354"/>
      <c r="J732" s="354"/>
      <c r="K732" s="354"/>
      <c r="L732" s="354"/>
      <c r="M732" s="354"/>
      <c r="N732" s="354"/>
      <c r="O732" s="354"/>
      <c r="P732" s="354"/>
      <c r="Q732" s="354"/>
      <c r="R732" s="354"/>
      <c r="S732" s="354"/>
      <c r="T732" s="354"/>
      <c r="U732" s="354"/>
      <c r="V732" s="354"/>
      <c r="W732" s="354"/>
      <c r="X732" s="354"/>
      <c r="Y732" s="354"/>
      <c r="Z732" s="354"/>
      <c r="AA732" s="354"/>
    </row>
    <row r="733">
      <c r="A733" s="354"/>
      <c r="B733" s="354"/>
      <c r="C733" s="354"/>
      <c r="D733" s="354"/>
      <c r="E733" s="354"/>
      <c r="F733" s="354"/>
      <c r="G733" s="354"/>
      <c r="H733" s="354"/>
      <c r="I733" s="354"/>
      <c r="J733" s="354"/>
      <c r="K733" s="354"/>
      <c r="L733" s="354"/>
      <c r="M733" s="354"/>
      <c r="N733" s="354"/>
      <c r="O733" s="354"/>
      <c r="P733" s="354"/>
      <c r="Q733" s="354"/>
      <c r="R733" s="354"/>
      <c r="S733" s="354"/>
      <c r="T733" s="354"/>
      <c r="U733" s="354"/>
      <c r="V733" s="354"/>
      <c r="W733" s="354"/>
      <c r="X733" s="354"/>
      <c r="Y733" s="354"/>
      <c r="Z733" s="354"/>
      <c r="AA733" s="354"/>
    </row>
    <row r="734">
      <c r="A734" s="354"/>
      <c r="B734" s="354"/>
      <c r="C734" s="354"/>
      <c r="D734" s="354"/>
      <c r="E734" s="354"/>
      <c r="F734" s="354"/>
      <c r="G734" s="354"/>
      <c r="H734" s="354"/>
      <c r="I734" s="354"/>
      <c r="J734" s="354"/>
      <c r="K734" s="354"/>
      <c r="L734" s="354"/>
      <c r="M734" s="354"/>
      <c r="N734" s="354"/>
      <c r="O734" s="354"/>
      <c r="P734" s="354"/>
      <c r="Q734" s="354"/>
      <c r="R734" s="354"/>
      <c r="S734" s="354"/>
      <c r="T734" s="354"/>
      <c r="U734" s="354"/>
      <c r="V734" s="354"/>
      <c r="W734" s="354"/>
      <c r="X734" s="354"/>
      <c r="Y734" s="354"/>
      <c r="Z734" s="354"/>
      <c r="AA734" s="354"/>
    </row>
    <row r="735">
      <c r="A735" s="354"/>
      <c r="B735" s="354"/>
      <c r="C735" s="354"/>
      <c r="D735" s="354"/>
      <c r="E735" s="354"/>
      <c r="F735" s="354"/>
      <c r="G735" s="354"/>
      <c r="H735" s="354"/>
      <c r="I735" s="354"/>
      <c r="J735" s="354"/>
      <c r="K735" s="354"/>
      <c r="L735" s="354"/>
      <c r="M735" s="354"/>
      <c r="N735" s="354"/>
      <c r="O735" s="354"/>
      <c r="P735" s="354"/>
      <c r="Q735" s="354"/>
      <c r="R735" s="354"/>
      <c r="S735" s="354"/>
      <c r="T735" s="354"/>
      <c r="U735" s="354"/>
      <c r="V735" s="354"/>
      <c r="W735" s="354"/>
      <c r="X735" s="354"/>
      <c r="Y735" s="354"/>
      <c r="Z735" s="354"/>
      <c r="AA735" s="354"/>
    </row>
    <row r="736">
      <c r="A736" s="354"/>
      <c r="B736" s="354"/>
      <c r="C736" s="354"/>
      <c r="D736" s="354"/>
      <c r="E736" s="354"/>
      <c r="F736" s="354"/>
      <c r="G736" s="354"/>
      <c r="H736" s="354"/>
      <c r="I736" s="354"/>
      <c r="J736" s="354"/>
      <c r="K736" s="354"/>
      <c r="L736" s="354"/>
      <c r="M736" s="354"/>
      <c r="N736" s="354"/>
      <c r="O736" s="354"/>
      <c r="P736" s="354"/>
      <c r="Q736" s="354"/>
      <c r="R736" s="354"/>
      <c r="S736" s="354"/>
      <c r="T736" s="354"/>
      <c r="U736" s="354"/>
      <c r="V736" s="354"/>
      <c r="W736" s="354"/>
      <c r="X736" s="354"/>
      <c r="Y736" s="354"/>
      <c r="Z736" s="354"/>
      <c r="AA736" s="354"/>
    </row>
    <row r="737">
      <c r="A737" s="354"/>
      <c r="B737" s="354"/>
      <c r="C737" s="354"/>
      <c r="D737" s="354"/>
      <c r="E737" s="354"/>
      <c r="F737" s="354"/>
      <c r="G737" s="354"/>
      <c r="H737" s="354"/>
      <c r="I737" s="354"/>
      <c r="J737" s="354"/>
      <c r="K737" s="354"/>
      <c r="L737" s="354"/>
      <c r="M737" s="354"/>
      <c r="N737" s="354"/>
      <c r="O737" s="354"/>
      <c r="P737" s="354"/>
      <c r="Q737" s="354"/>
      <c r="R737" s="354"/>
      <c r="S737" s="354"/>
      <c r="T737" s="354"/>
      <c r="U737" s="354"/>
      <c r="V737" s="354"/>
      <c r="W737" s="354"/>
      <c r="X737" s="354"/>
      <c r="Y737" s="354"/>
      <c r="Z737" s="354"/>
      <c r="AA737" s="354"/>
    </row>
    <row r="738">
      <c r="A738" s="354"/>
      <c r="B738" s="354"/>
      <c r="C738" s="354"/>
      <c r="D738" s="354"/>
      <c r="E738" s="354"/>
      <c r="F738" s="354"/>
      <c r="G738" s="354"/>
      <c r="H738" s="354"/>
      <c r="I738" s="354"/>
      <c r="J738" s="354"/>
      <c r="K738" s="354"/>
      <c r="L738" s="354"/>
      <c r="M738" s="354"/>
      <c r="N738" s="354"/>
      <c r="O738" s="354"/>
      <c r="P738" s="354"/>
      <c r="Q738" s="354"/>
      <c r="R738" s="354"/>
      <c r="S738" s="354"/>
      <c r="T738" s="354"/>
      <c r="U738" s="354"/>
      <c r="V738" s="354"/>
      <c r="W738" s="354"/>
      <c r="X738" s="354"/>
      <c r="Y738" s="354"/>
      <c r="Z738" s="354"/>
      <c r="AA738" s="354"/>
    </row>
    <row r="739">
      <c r="A739" s="354"/>
      <c r="B739" s="354"/>
      <c r="C739" s="354"/>
      <c r="D739" s="354"/>
      <c r="E739" s="354"/>
      <c r="F739" s="354"/>
      <c r="G739" s="354"/>
      <c r="H739" s="354"/>
      <c r="I739" s="354"/>
      <c r="J739" s="354"/>
      <c r="K739" s="354"/>
      <c r="L739" s="354"/>
      <c r="M739" s="354"/>
      <c r="N739" s="354"/>
      <c r="O739" s="354"/>
      <c r="P739" s="354"/>
      <c r="Q739" s="354"/>
      <c r="R739" s="354"/>
      <c r="S739" s="354"/>
      <c r="T739" s="354"/>
      <c r="U739" s="354"/>
      <c r="V739" s="354"/>
      <c r="W739" s="354"/>
      <c r="X739" s="354"/>
      <c r="Y739" s="354"/>
      <c r="Z739" s="354"/>
      <c r="AA739" s="354"/>
    </row>
    <row r="740">
      <c r="A740" s="354"/>
      <c r="B740" s="354"/>
      <c r="C740" s="354"/>
      <c r="D740" s="354"/>
      <c r="E740" s="354"/>
      <c r="F740" s="354"/>
      <c r="G740" s="354"/>
      <c r="H740" s="354"/>
      <c r="I740" s="354"/>
      <c r="J740" s="354"/>
      <c r="K740" s="354"/>
      <c r="L740" s="354"/>
      <c r="M740" s="354"/>
      <c r="N740" s="354"/>
      <c r="O740" s="354"/>
      <c r="P740" s="354"/>
      <c r="Q740" s="354"/>
      <c r="R740" s="354"/>
      <c r="S740" s="354"/>
      <c r="T740" s="354"/>
      <c r="U740" s="354"/>
      <c r="V740" s="354"/>
      <c r="W740" s="354"/>
      <c r="X740" s="354"/>
      <c r="Y740" s="354"/>
      <c r="Z740" s="354"/>
      <c r="AA740" s="354"/>
    </row>
    <row r="741">
      <c r="A741" s="354"/>
      <c r="B741" s="354"/>
      <c r="C741" s="354"/>
      <c r="D741" s="354"/>
      <c r="E741" s="354"/>
      <c r="F741" s="354"/>
      <c r="G741" s="354"/>
      <c r="H741" s="354"/>
      <c r="I741" s="354"/>
      <c r="J741" s="354"/>
      <c r="K741" s="354"/>
      <c r="L741" s="354"/>
      <c r="M741" s="354"/>
      <c r="N741" s="354"/>
      <c r="O741" s="354"/>
      <c r="P741" s="354"/>
      <c r="Q741" s="354"/>
      <c r="R741" s="354"/>
      <c r="S741" s="354"/>
      <c r="T741" s="354"/>
      <c r="U741" s="354"/>
      <c r="V741" s="354"/>
      <c r="W741" s="354"/>
      <c r="X741" s="354"/>
      <c r="Y741" s="354"/>
      <c r="Z741" s="354"/>
      <c r="AA741" s="354"/>
    </row>
    <row r="742">
      <c r="A742" s="354"/>
      <c r="B742" s="354"/>
      <c r="C742" s="354"/>
      <c r="D742" s="354"/>
      <c r="E742" s="354"/>
      <c r="F742" s="354"/>
      <c r="G742" s="354"/>
      <c r="H742" s="354"/>
      <c r="I742" s="354"/>
      <c r="J742" s="354"/>
      <c r="K742" s="354"/>
      <c r="L742" s="354"/>
      <c r="M742" s="354"/>
      <c r="N742" s="354"/>
      <c r="O742" s="354"/>
      <c r="P742" s="354"/>
      <c r="Q742" s="354"/>
      <c r="R742" s="354"/>
      <c r="S742" s="354"/>
      <c r="T742" s="354"/>
      <c r="U742" s="354"/>
      <c r="V742" s="354"/>
      <c r="W742" s="354"/>
      <c r="X742" s="354"/>
      <c r="Y742" s="354"/>
      <c r="Z742" s="354"/>
      <c r="AA742" s="354"/>
    </row>
    <row r="743">
      <c r="A743" s="354"/>
      <c r="B743" s="354"/>
      <c r="C743" s="354"/>
      <c r="D743" s="354"/>
      <c r="E743" s="354"/>
      <c r="F743" s="354"/>
      <c r="G743" s="354"/>
      <c r="H743" s="354"/>
      <c r="I743" s="354"/>
      <c r="J743" s="354"/>
      <c r="K743" s="354"/>
      <c r="L743" s="354"/>
      <c r="M743" s="354"/>
      <c r="N743" s="354"/>
      <c r="O743" s="354"/>
      <c r="P743" s="354"/>
      <c r="Q743" s="354"/>
      <c r="R743" s="354"/>
      <c r="S743" s="354"/>
      <c r="T743" s="354"/>
      <c r="U743" s="354"/>
      <c r="V743" s="354"/>
      <c r="W743" s="354"/>
      <c r="X743" s="354"/>
      <c r="Y743" s="354"/>
      <c r="Z743" s="354"/>
      <c r="AA743" s="354"/>
    </row>
    <row r="744">
      <c r="A744" s="354"/>
      <c r="B744" s="354"/>
      <c r="C744" s="354"/>
      <c r="D744" s="354"/>
      <c r="E744" s="354"/>
      <c r="F744" s="354"/>
      <c r="G744" s="354"/>
      <c r="H744" s="354"/>
      <c r="I744" s="354"/>
      <c r="J744" s="354"/>
      <c r="K744" s="354"/>
      <c r="L744" s="354"/>
      <c r="M744" s="354"/>
      <c r="N744" s="354"/>
      <c r="O744" s="354"/>
      <c r="P744" s="354"/>
      <c r="Q744" s="354"/>
      <c r="R744" s="354"/>
      <c r="S744" s="354"/>
      <c r="T744" s="354"/>
      <c r="U744" s="354"/>
      <c r="V744" s="354"/>
      <c r="W744" s="354"/>
      <c r="X744" s="354"/>
      <c r="Y744" s="354"/>
      <c r="Z744" s="354"/>
      <c r="AA744" s="354"/>
    </row>
    <row r="745">
      <c r="A745" s="354"/>
      <c r="B745" s="354"/>
      <c r="C745" s="354"/>
      <c r="D745" s="354"/>
      <c r="E745" s="354"/>
      <c r="F745" s="354"/>
      <c r="G745" s="354"/>
      <c r="H745" s="354"/>
      <c r="I745" s="354"/>
      <c r="J745" s="354"/>
      <c r="K745" s="354"/>
      <c r="L745" s="354"/>
      <c r="M745" s="354"/>
      <c r="N745" s="354"/>
      <c r="O745" s="354"/>
      <c r="P745" s="354"/>
      <c r="Q745" s="354"/>
      <c r="R745" s="354"/>
      <c r="S745" s="354"/>
      <c r="T745" s="354"/>
      <c r="U745" s="354"/>
      <c r="V745" s="354"/>
      <c r="W745" s="354"/>
      <c r="X745" s="354"/>
      <c r="Y745" s="354"/>
      <c r="Z745" s="354"/>
      <c r="AA745" s="354"/>
    </row>
    <row r="746">
      <c r="A746" s="354"/>
      <c r="B746" s="354"/>
      <c r="C746" s="354"/>
      <c r="D746" s="354"/>
      <c r="E746" s="354"/>
      <c r="F746" s="354"/>
      <c r="G746" s="354"/>
      <c r="H746" s="354"/>
      <c r="I746" s="354"/>
      <c r="J746" s="354"/>
      <c r="K746" s="354"/>
      <c r="L746" s="354"/>
      <c r="M746" s="354"/>
      <c r="N746" s="354"/>
      <c r="O746" s="354"/>
      <c r="P746" s="354"/>
      <c r="Q746" s="354"/>
      <c r="R746" s="354"/>
      <c r="S746" s="354"/>
      <c r="T746" s="354"/>
      <c r="U746" s="354"/>
      <c r="V746" s="354"/>
      <c r="W746" s="354"/>
      <c r="X746" s="354"/>
      <c r="Y746" s="354"/>
      <c r="Z746" s="354"/>
      <c r="AA746" s="354"/>
    </row>
    <row r="747">
      <c r="A747" s="354"/>
      <c r="B747" s="354"/>
      <c r="C747" s="354"/>
      <c r="D747" s="354"/>
      <c r="E747" s="354"/>
      <c r="F747" s="354"/>
      <c r="G747" s="354"/>
      <c r="H747" s="354"/>
      <c r="I747" s="354"/>
      <c r="J747" s="354"/>
      <c r="K747" s="354"/>
      <c r="L747" s="354"/>
      <c r="M747" s="354"/>
      <c r="N747" s="354"/>
      <c r="O747" s="354"/>
      <c r="P747" s="354"/>
      <c r="Q747" s="354"/>
      <c r="R747" s="354"/>
      <c r="S747" s="354"/>
      <c r="T747" s="354"/>
      <c r="U747" s="354"/>
      <c r="V747" s="354"/>
      <c r="W747" s="354"/>
      <c r="X747" s="354"/>
      <c r="Y747" s="354"/>
      <c r="Z747" s="354"/>
      <c r="AA747" s="354"/>
    </row>
    <row r="748">
      <c r="A748" s="354"/>
      <c r="B748" s="354"/>
      <c r="C748" s="354"/>
      <c r="D748" s="354"/>
      <c r="E748" s="354"/>
      <c r="F748" s="354"/>
      <c r="G748" s="354"/>
      <c r="H748" s="354"/>
      <c r="I748" s="354"/>
      <c r="J748" s="354"/>
      <c r="K748" s="354"/>
      <c r="L748" s="354"/>
      <c r="M748" s="354"/>
      <c r="N748" s="354"/>
      <c r="O748" s="354"/>
      <c r="P748" s="354"/>
      <c r="Q748" s="354"/>
      <c r="R748" s="354"/>
      <c r="S748" s="354"/>
      <c r="T748" s="354"/>
      <c r="U748" s="354"/>
      <c r="V748" s="354"/>
      <c r="W748" s="354"/>
      <c r="X748" s="354"/>
      <c r="Y748" s="354"/>
      <c r="Z748" s="354"/>
      <c r="AA748" s="354"/>
    </row>
    <row r="749">
      <c r="A749" s="354"/>
      <c r="B749" s="354"/>
      <c r="C749" s="354"/>
      <c r="D749" s="354"/>
      <c r="E749" s="354"/>
      <c r="F749" s="354"/>
      <c r="G749" s="354"/>
      <c r="H749" s="354"/>
      <c r="I749" s="354"/>
      <c r="J749" s="354"/>
      <c r="K749" s="354"/>
      <c r="L749" s="354"/>
      <c r="M749" s="354"/>
      <c r="N749" s="354"/>
      <c r="O749" s="354"/>
      <c r="P749" s="354"/>
      <c r="Q749" s="354"/>
      <c r="R749" s="354"/>
      <c r="S749" s="354"/>
      <c r="T749" s="354"/>
      <c r="U749" s="354"/>
      <c r="V749" s="354"/>
      <c r="W749" s="354"/>
      <c r="X749" s="354"/>
      <c r="Y749" s="354"/>
      <c r="Z749" s="354"/>
      <c r="AA749" s="354"/>
    </row>
    <row r="750">
      <c r="A750" s="354"/>
      <c r="B750" s="354"/>
      <c r="C750" s="354"/>
      <c r="D750" s="354"/>
      <c r="E750" s="354"/>
      <c r="F750" s="354"/>
      <c r="G750" s="354"/>
      <c r="H750" s="354"/>
      <c r="I750" s="354"/>
      <c r="J750" s="354"/>
      <c r="K750" s="354"/>
      <c r="L750" s="354"/>
      <c r="M750" s="354"/>
      <c r="N750" s="354"/>
      <c r="O750" s="354"/>
      <c r="P750" s="354"/>
      <c r="Q750" s="354"/>
      <c r="R750" s="354"/>
      <c r="S750" s="354"/>
      <c r="T750" s="354"/>
      <c r="U750" s="354"/>
      <c r="V750" s="354"/>
      <c r="W750" s="354"/>
      <c r="X750" s="354"/>
      <c r="Y750" s="354"/>
      <c r="Z750" s="354"/>
      <c r="AA750" s="354"/>
    </row>
    <row r="751">
      <c r="A751" s="354"/>
      <c r="B751" s="354"/>
      <c r="C751" s="354"/>
      <c r="D751" s="354"/>
      <c r="E751" s="354"/>
      <c r="F751" s="354"/>
      <c r="G751" s="354"/>
      <c r="H751" s="354"/>
      <c r="I751" s="354"/>
      <c r="J751" s="354"/>
      <c r="K751" s="354"/>
      <c r="L751" s="354"/>
      <c r="M751" s="354"/>
      <c r="N751" s="354"/>
      <c r="O751" s="354"/>
      <c r="P751" s="354"/>
      <c r="Q751" s="354"/>
      <c r="R751" s="354"/>
      <c r="S751" s="354"/>
      <c r="T751" s="354"/>
      <c r="U751" s="354"/>
      <c r="V751" s="354"/>
      <c r="W751" s="354"/>
      <c r="X751" s="354"/>
      <c r="Y751" s="354"/>
      <c r="Z751" s="354"/>
      <c r="AA751" s="354"/>
    </row>
    <row r="752">
      <c r="A752" s="354"/>
      <c r="B752" s="354"/>
      <c r="C752" s="354"/>
      <c r="D752" s="354"/>
      <c r="E752" s="354"/>
      <c r="F752" s="354"/>
      <c r="G752" s="354"/>
      <c r="H752" s="354"/>
      <c r="I752" s="354"/>
      <c r="J752" s="354"/>
      <c r="K752" s="354"/>
      <c r="L752" s="354"/>
      <c r="M752" s="354"/>
      <c r="N752" s="354"/>
      <c r="O752" s="354"/>
      <c r="P752" s="354"/>
      <c r="Q752" s="354"/>
      <c r="R752" s="354"/>
      <c r="S752" s="354"/>
      <c r="T752" s="354"/>
      <c r="U752" s="354"/>
      <c r="V752" s="354"/>
      <c r="W752" s="354"/>
      <c r="X752" s="354"/>
      <c r="Y752" s="354"/>
      <c r="Z752" s="354"/>
      <c r="AA752" s="354"/>
    </row>
    <row r="753">
      <c r="A753" s="354"/>
      <c r="B753" s="354"/>
      <c r="C753" s="354"/>
      <c r="D753" s="354"/>
      <c r="E753" s="354"/>
      <c r="F753" s="354"/>
      <c r="G753" s="354"/>
      <c r="H753" s="354"/>
      <c r="I753" s="354"/>
      <c r="J753" s="354"/>
      <c r="K753" s="354"/>
      <c r="L753" s="354"/>
      <c r="M753" s="354"/>
      <c r="N753" s="354"/>
      <c r="O753" s="354"/>
      <c r="P753" s="354"/>
      <c r="Q753" s="354"/>
      <c r="R753" s="354"/>
      <c r="S753" s="354"/>
      <c r="T753" s="354"/>
      <c r="U753" s="354"/>
      <c r="V753" s="354"/>
      <c r="W753" s="354"/>
      <c r="X753" s="354"/>
      <c r="Y753" s="354"/>
      <c r="Z753" s="354"/>
      <c r="AA753" s="354"/>
    </row>
    <row r="754">
      <c r="A754" s="354"/>
      <c r="B754" s="354"/>
      <c r="C754" s="354"/>
      <c r="D754" s="354"/>
      <c r="E754" s="354"/>
      <c r="F754" s="354"/>
      <c r="G754" s="354"/>
      <c r="H754" s="354"/>
      <c r="I754" s="354"/>
      <c r="J754" s="354"/>
      <c r="K754" s="354"/>
      <c r="L754" s="354"/>
      <c r="M754" s="354"/>
      <c r="N754" s="354"/>
      <c r="O754" s="354"/>
      <c r="P754" s="354"/>
      <c r="Q754" s="354"/>
      <c r="R754" s="354"/>
      <c r="S754" s="354"/>
      <c r="T754" s="354"/>
      <c r="U754" s="354"/>
      <c r="V754" s="354"/>
      <c r="W754" s="354"/>
      <c r="X754" s="354"/>
      <c r="Y754" s="354"/>
      <c r="Z754" s="354"/>
      <c r="AA754" s="354"/>
    </row>
    <row r="755">
      <c r="A755" s="354"/>
      <c r="B755" s="354"/>
      <c r="C755" s="354"/>
      <c r="D755" s="354"/>
      <c r="E755" s="354"/>
      <c r="F755" s="354"/>
      <c r="G755" s="354"/>
      <c r="H755" s="354"/>
      <c r="I755" s="354"/>
      <c r="J755" s="354"/>
      <c r="K755" s="354"/>
      <c r="L755" s="354"/>
      <c r="M755" s="354"/>
      <c r="N755" s="354"/>
      <c r="O755" s="354"/>
      <c r="P755" s="354"/>
      <c r="Q755" s="354"/>
      <c r="R755" s="354"/>
      <c r="S755" s="354"/>
      <c r="T755" s="354"/>
      <c r="U755" s="354"/>
      <c r="V755" s="354"/>
      <c r="W755" s="354"/>
      <c r="X755" s="354"/>
      <c r="Y755" s="354"/>
      <c r="Z755" s="354"/>
      <c r="AA755" s="354"/>
    </row>
    <row r="756">
      <c r="A756" s="354"/>
      <c r="B756" s="354"/>
      <c r="C756" s="354"/>
      <c r="D756" s="354"/>
      <c r="E756" s="354"/>
      <c r="F756" s="354"/>
      <c r="G756" s="354"/>
      <c r="H756" s="354"/>
      <c r="I756" s="354"/>
      <c r="J756" s="354"/>
      <c r="K756" s="354"/>
      <c r="L756" s="354"/>
      <c r="M756" s="354"/>
      <c r="N756" s="354"/>
      <c r="O756" s="354"/>
      <c r="P756" s="354"/>
      <c r="Q756" s="354"/>
      <c r="R756" s="354"/>
      <c r="S756" s="354"/>
      <c r="T756" s="354"/>
      <c r="U756" s="354"/>
      <c r="V756" s="354"/>
      <c r="W756" s="354"/>
      <c r="X756" s="354"/>
      <c r="Y756" s="354"/>
      <c r="Z756" s="354"/>
      <c r="AA756" s="354"/>
    </row>
    <row r="757">
      <c r="A757" s="354"/>
      <c r="B757" s="354"/>
      <c r="C757" s="354"/>
      <c r="D757" s="354"/>
      <c r="E757" s="354"/>
      <c r="F757" s="354"/>
      <c r="G757" s="354"/>
      <c r="H757" s="354"/>
      <c r="I757" s="354"/>
      <c r="J757" s="354"/>
      <c r="K757" s="354"/>
      <c r="L757" s="354"/>
      <c r="M757" s="354"/>
      <c r="N757" s="354"/>
      <c r="O757" s="354"/>
      <c r="P757" s="354"/>
      <c r="Q757" s="354"/>
      <c r="R757" s="354"/>
      <c r="S757" s="354"/>
      <c r="T757" s="354"/>
      <c r="U757" s="354"/>
      <c r="V757" s="354"/>
      <c r="W757" s="354"/>
      <c r="X757" s="354"/>
      <c r="Y757" s="354"/>
      <c r="Z757" s="354"/>
      <c r="AA757" s="354"/>
    </row>
    <row r="758">
      <c r="A758" s="354"/>
      <c r="B758" s="354"/>
      <c r="C758" s="354"/>
      <c r="D758" s="354"/>
      <c r="E758" s="354"/>
      <c r="F758" s="354"/>
      <c r="G758" s="354"/>
      <c r="H758" s="354"/>
      <c r="I758" s="354"/>
      <c r="J758" s="354"/>
      <c r="K758" s="354"/>
      <c r="L758" s="354"/>
      <c r="M758" s="354"/>
      <c r="N758" s="354"/>
      <c r="O758" s="354"/>
      <c r="P758" s="354"/>
      <c r="Q758" s="354"/>
      <c r="R758" s="354"/>
      <c r="S758" s="354"/>
      <c r="T758" s="354"/>
      <c r="U758" s="354"/>
      <c r="V758" s="354"/>
      <c r="W758" s="354"/>
      <c r="X758" s="354"/>
      <c r="Y758" s="354"/>
      <c r="Z758" s="354"/>
      <c r="AA758" s="354"/>
    </row>
    <row r="759">
      <c r="A759" s="354"/>
      <c r="B759" s="354"/>
      <c r="C759" s="354"/>
      <c r="D759" s="354"/>
      <c r="E759" s="354"/>
      <c r="F759" s="354"/>
      <c r="G759" s="354"/>
      <c r="H759" s="354"/>
      <c r="I759" s="354"/>
      <c r="J759" s="354"/>
      <c r="K759" s="354"/>
      <c r="L759" s="354"/>
      <c r="M759" s="354"/>
      <c r="N759" s="354"/>
      <c r="O759" s="354"/>
      <c r="P759" s="354"/>
      <c r="Q759" s="354"/>
      <c r="R759" s="354"/>
      <c r="S759" s="354"/>
      <c r="T759" s="354"/>
      <c r="U759" s="354"/>
      <c r="V759" s="354"/>
      <c r="W759" s="354"/>
      <c r="X759" s="354"/>
      <c r="Y759" s="354"/>
      <c r="Z759" s="354"/>
      <c r="AA759" s="354"/>
    </row>
    <row r="760">
      <c r="A760" s="354"/>
      <c r="B760" s="354"/>
      <c r="C760" s="354"/>
      <c r="D760" s="354"/>
      <c r="E760" s="354"/>
      <c r="F760" s="354"/>
      <c r="G760" s="354"/>
      <c r="H760" s="354"/>
      <c r="I760" s="354"/>
      <c r="J760" s="354"/>
      <c r="K760" s="354"/>
      <c r="L760" s="354"/>
      <c r="M760" s="354"/>
      <c r="N760" s="354"/>
      <c r="O760" s="354"/>
      <c r="P760" s="354"/>
      <c r="Q760" s="354"/>
      <c r="R760" s="354"/>
      <c r="S760" s="354"/>
      <c r="T760" s="354"/>
      <c r="U760" s="354"/>
      <c r="V760" s="354"/>
      <c r="W760" s="354"/>
      <c r="X760" s="354"/>
      <c r="Y760" s="354"/>
      <c r="Z760" s="354"/>
      <c r="AA760" s="354"/>
    </row>
    <row r="761">
      <c r="A761" s="354"/>
      <c r="B761" s="354"/>
      <c r="C761" s="354"/>
      <c r="D761" s="354"/>
      <c r="E761" s="354"/>
      <c r="F761" s="354"/>
      <c r="G761" s="354"/>
      <c r="H761" s="354"/>
      <c r="I761" s="354"/>
      <c r="J761" s="354"/>
      <c r="K761" s="354"/>
      <c r="L761" s="354"/>
      <c r="M761" s="354"/>
      <c r="N761" s="354"/>
      <c r="O761" s="354"/>
      <c r="P761" s="354"/>
      <c r="Q761" s="354"/>
      <c r="R761" s="354"/>
      <c r="S761" s="354"/>
      <c r="T761" s="354"/>
      <c r="U761" s="354"/>
      <c r="V761" s="354"/>
      <c r="W761" s="354"/>
      <c r="X761" s="354"/>
      <c r="Y761" s="354"/>
      <c r="Z761" s="354"/>
      <c r="AA761" s="354"/>
    </row>
    <row r="762">
      <c r="A762" s="354"/>
      <c r="B762" s="354"/>
      <c r="C762" s="354"/>
      <c r="D762" s="354"/>
      <c r="E762" s="354"/>
      <c r="F762" s="354"/>
      <c r="G762" s="354"/>
      <c r="H762" s="354"/>
      <c r="I762" s="354"/>
      <c r="J762" s="354"/>
      <c r="K762" s="354"/>
      <c r="L762" s="354"/>
      <c r="M762" s="354"/>
      <c r="N762" s="354"/>
      <c r="O762" s="354"/>
      <c r="P762" s="354"/>
      <c r="Q762" s="354"/>
      <c r="R762" s="354"/>
      <c r="S762" s="354"/>
      <c r="T762" s="354"/>
      <c r="U762" s="354"/>
      <c r="V762" s="354"/>
      <c r="W762" s="354"/>
      <c r="X762" s="354"/>
      <c r="Y762" s="354"/>
      <c r="Z762" s="354"/>
      <c r="AA762" s="354"/>
    </row>
    <row r="763">
      <c r="A763" s="354"/>
      <c r="B763" s="354"/>
      <c r="C763" s="354"/>
      <c r="D763" s="354"/>
      <c r="E763" s="354"/>
      <c r="F763" s="354"/>
      <c r="G763" s="354"/>
      <c r="H763" s="354"/>
      <c r="I763" s="354"/>
      <c r="J763" s="354"/>
      <c r="K763" s="354"/>
      <c r="L763" s="354"/>
      <c r="M763" s="354"/>
      <c r="N763" s="354"/>
      <c r="O763" s="354"/>
      <c r="P763" s="354"/>
      <c r="Q763" s="354"/>
      <c r="R763" s="354"/>
      <c r="S763" s="354"/>
      <c r="T763" s="354"/>
      <c r="U763" s="354"/>
      <c r="V763" s="354"/>
      <c r="W763" s="354"/>
      <c r="X763" s="354"/>
      <c r="Y763" s="354"/>
      <c r="Z763" s="354"/>
      <c r="AA763" s="354"/>
    </row>
    <row r="764">
      <c r="A764" s="354"/>
      <c r="B764" s="354"/>
      <c r="C764" s="354"/>
      <c r="D764" s="354"/>
      <c r="E764" s="354"/>
      <c r="F764" s="354"/>
      <c r="G764" s="354"/>
      <c r="H764" s="354"/>
      <c r="I764" s="354"/>
      <c r="J764" s="354"/>
      <c r="K764" s="354"/>
      <c r="L764" s="354"/>
      <c r="M764" s="354"/>
      <c r="N764" s="354"/>
      <c r="O764" s="354"/>
      <c r="P764" s="354"/>
      <c r="Q764" s="354"/>
      <c r="R764" s="354"/>
      <c r="S764" s="354"/>
      <c r="T764" s="354"/>
      <c r="U764" s="354"/>
      <c r="V764" s="354"/>
      <c r="W764" s="354"/>
      <c r="X764" s="354"/>
      <c r="Y764" s="354"/>
      <c r="Z764" s="354"/>
      <c r="AA764" s="354"/>
    </row>
    <row r="765">
      <c r="A765" s="354"/>
      <c r="B765" s="354"/>
      <c r="C765" s="354"/>
      <c r="D765" s="354"/>
      <c r="E765" s="354"/>
      <c r="F765" s="354"/>
      <c r="G765" s="354"/>
      <c r="H765" s="354"/>
      <c r="I765" s="354"/>
      <c r="J765" s="354"/>
      <c r="K765" s="354"/>
      <c r="L765" s="354"/>
      <c r="M765" s="354"/>
      <c r="N765" s="354"/>
      <c r="O765" s="354"/>
      <c r="P765" s="354"/>
      <c r="Q765" s="354"/>
      <c r="R765" s="354"/>
      <c r="S765" s="354"/>
      <c r="T765" s="354"/>
      <c r="U765" s="354"/>
      <c r="V765" s="354"/>
      <c r="W765" s="354"/>
      <c r="X765" s="354"/>
      <c r="Y765" s="354"/>
      <c r="Z765" s="354"/>
      <c r="AA765" s="354"/>
    </row>
    <row r="766">
      <c r="A766" s="354"/>
      <c r="B766" s="354"/>
      <c r="C766" s="354"/>
      <c r="D766" s="354"/>
      <c r="E766" s="354"/>
      <c r="F766" s="354"/>
      <c r="G766" s="354"/>
      <c r="H766" s="354"/>
      <c r="I766" s="354"/>
      <c r="J766" s="354"/>
      <c r="K766" s="354"/>
      <c r="L766" s="354"/>
      <c r="M766" s="354"/>
      <c r="N766" s="354"/>
      <c r="O766" s="354"/>
      <c r="P766" s="354"/>
      <c r="Q766" s="354"/>
      <c r="R766" s="354"/>
      <c r="S766" s="354"/>
      <c r="T766" s="354"/>
      <c r="U766" s="354"/>
      <c r="V766" s="354"/>
      <c r="W766" s="354"/>
      <c r="X766" s="354"/>
      <c r="Y766" s="354"/>
      <c r="Z766" s="354"/>
      <c r="AA766" s="354"/>
    </row>
    <row r="767">
      <c r="A767" s="354"/>
      <c r="B767" s="354"/>
      <c r="C767" s="354"/>
      <c r="D767" s="354"/>
      <c r="E767" s="354"/>
      <c r="F767" s="354"/>
      <c r="G767" s="354"/>
      <c r="H767" s="354"/>
      <c r="I767" s="354"/>
      <c r="J767" s="354"/>
      <c r="K767" s="354"/>
      <c r="L767" s="354"/>
      <c r="M767" s="354"/>
      <c r="N767" s="354"/>
      <c r="O767" s="354"/>
      <c r="P767" s="354"/>
      <c r="Q767" s="354"/>
      <c r="R767" s="354"/>
      <c r="S767" s="354"/>
      <c r="T767" s="354"/>
      <c r="U767" s="354"/>
      <c r="V767" s="354"/>
      <c r="W767" s="354"/>
      <c r="X767" s="354"/>
      <c r="Y767" s="354"/>
      <c r="Z767" s="354"/>
      <c r="AA767" s="354"/>
    </row>
    <row r="768">
      <c r="A768" s="354"/>
      <c r="B768" s="354"/>
      <c r="C768" s="354"/>
      <c r="D768" s="354"/>
      <c r="E768" s="354"/>
      <c r="F768" s="354"/>
      <c r="G768" s="354"/>
      <c r="H768" s="354"/>
      <c r="I768" s="354"/>
      <c r="J768" s="354"/>
      <c r="K768" s="354"/>
      <c r="L768" s="354"/>
      <c r="M768" s="354"/>
      <c r="N768" s="354"/>
      <c r="O768" s="354"/>
      <c r="P768" s="354"/>
      <c r="Q768" s="354"/>
      <c r="R768" s="354"/>
      <c r="S768" s="354"/>
      <c r="T768" s="354"/>
      <c r="U768" s="354"/>
      <c r="V768" s="354"/>
      <c r="W768" s="354"/>
      <c r="X768" s="354"/>
      <c r="Y768" s="354"/>
      <c r="Z768" s="354"/>
      <c r="AA768" s="354"/>
    </row>
    <row r="769">
      <c r="A769" s="354"/>
      <c r="B769" s="354"/>
      <c r="C769" s="354"/>
      <c r="D769" s="354"/>
      <c r="E769" s="354"/>
      <c r="F769" s="354"/>
      <c r="G769" s="354"/>
      <c r="H769" s="354"/>
      <c r="I769" s="354"/>
      <c r="J769" s="354"/>
      <c r="K769" s="354"/>
      <c r="L769" s="354"/>
      <c r="M769" s="354"/>
      <c r="N769" s="354"/>
      <c r="O769" s="354"/>
      <c r="P769" s="354"/>
      <c r="Q769" s="354"/>
      <c r="R769" s="354"/>
      <c r="S769" s="354"/>
      <c r="T769" s="354"/>
      <c r="U769" s="354"/>
      <c r="V769" s="354"/>
      <c r="W769" s="354"/>
      <c r="X769" s="354"/>
      <c r="Y769" s="354"/>
      <c r="Z769" s="354"/>
      <c r="AA769" s="354"/>
    </row>
    <row r="770">
      <c r="A770" s="354"/>
      <c r="B770" s="354"/>
      <c r="C770" s="354"/>
      <c r="D770" s="354"/>
      <c r="E770" s="354"/>
      <c r="F770" s="354"/>
      <c r="G770" s="354"/>
      <c r="H770" s="354"/>
      <c r="I770" s="354"/>
      <c r="J770" s="354"/>
      <c r="K770" s="354"/>
      <c r="L770" s="354"/>
      <c r="M770" s="354"/>
      <c r="N770" s="354"/>
      <c r="O770" s="354"/>
      <c r="P770" s="354"/>
      <c r="Q770" s="354"/>
      <c r="R770" s="354"/>
      <c r="S770" s="354"/>
      <c r="T770" s="354"/>
      <c r="U770" s="354"/>
      <c r="V770" s="354"/>
      <c r="W770" s="354"/>
      <c r="X770" s="354"/>
      <c r="Y770" s="354"/>
      <c r="Z770" s="354"/>
      <c r="AA770" s="354"/>
    </row>
    <row r="771">
      <c r="A771" s="354"/>
      <c r="B771" s="354"/>
      <c r="C771" s="354"/>
      <c r="D771" s="354"/>
      <c r="E771" s="354"/>
      <c r="F771" s="354"/>
      <c r="G771" s="354"/>
      <c r="H771" s="354"/>
      <c r="I771" s="354"/>
      <c r="J771" s="354"/>
      <c r="K771" s="354"/>
      <c r="L771" s="354"/>
      <c r="M771" s="354"/>
      <c r="N771" s="354"/>
      <c r="O771" s="354"/>
      <c r="P771" s="354"/>
      <c r="Q771" s="354"/>
      <c r="R771" s="354"/>
      <c r="S771" s="354"/>
      <c r="T771" s="354"/>
      <c r="U771" s="354"/>
      <c r="V771" s="354"/>
      <c r="W771" s="354"/>
      <c r="X771" s="354"/>
      <c r="Y771" s="354"/>
      <c r="Z771" s="354"/>
      <c r="AA771" s="354"/>
    </row>
    <row r="772">
      <c r="A772" s="354"/>
      <c r="B772" s="354"/>
      <c r="C772" s="354"/>
      <c r="D772" s="354"/>
      <c r="E772" s="354"/>
      <c r="F772" s="354"/>
      <c r="G772" s="354"/>
      <c r="H772" s="354"/>
      <c r="I772" s="354"/>
      <c r="J772" s="354"/>
      <c r="K772" s="354"/>
      <c r="L772" s="354"/>
      <c r="M772" s="354"/>
      <c r="N772" s="354"/>
      <c r="O772" s="354"/>
      <c r="P772" s="354"/>
      <c r="Q772" s="354"/>
      <c r="R772" s="354"/>
      <c r="S772" s="354"/>
      <c r="T772" s="354"/>
      <c r="U772" s="354"/>
      <c r="V772" s="354"/>
      <c r="W772" s="354"/>
      <c r="X772" s="354"/>
      <c r="Y772" s="354"/>
      <c r="Z772" s="354"/>
      <c r="AA772" s="354"/>
    </row>
    <row r="773">
      <c r="A773" s="354"/>
      <c r="B773" s="354"/>
      <c r="C773" s="354"/>
      <c r="D773" s="354"/>
      <c r="E773" s="354"/>
      <c r="F773" s="354"/>
      <c r="G773" s="354"/>
      <c r="H773" s="354"/>
      <c r="I773" s="354"/>
      <c r="J773" s="354"/>
      <c r="K773" s="354"/>
      <c r="L773" s="354"/>
      <c r="M773" s="354"/>
      <c r="N773" s="354"/>
      <c r="O773" s="354"/>
      <c r="P773" s="354"/>
      <c r="Q773" s="354"/>
      <c r="R773" s="354"/>
      <c r="S773" s="354"/>
      <c r="T773" s="354"/>
      <c r="U773" s="354"/>
      <c r="V773" s="354"/>
      <c r="W773" s="354"/>
      <c r="X773" s="354"/>
      <c r="Y773" s="354"/>
      <c r="Z773" s="354"/>
      <c r="AA773" s="354"/>
    </row>
    <row r="774">
      <c r="A774" s="354"/>
      <c r="B774" s="354"/>
      <c r="C774" s="354"/>
      <c r="D774" s="354"/>
      <c r="E774" s="354"/>
      <c r="F774" s="354"/>
      <c r="G774" s="354"/>
      <c r="H774" s="354"/>
      <c r="I774" s="354"/>
      <c r="J774" s="354"/>
      <c r="K774" s="354"/>
      <c r="L774" s="354"/>
      <c r="M774" s="354"/>
      <c r="N774" s="354"/>
      <c r="O774" s="354"/>
      <c r="P774" s="354"/>
      <c r="Q774" s="354"/>
      <c r="R774" s="354"/>
      <c r="S774" s="354"/>
      <c r="T774" s="354"/>
      <c r="U774" s="354"/>
      <c r="V774" s="354"/>
      <c r="W774" s="354"/>
      <c r="X774" s="354"/>
      <c r="Y774" s="354"/>
      <c r="Z774" s="354"/>
      <c r="AA774" s="354"/>
    </row>
    <row r="775">
      <c r="A775" s="354"/>
      <c r="B775" s="354"/>
      <c r="C775" s="354"/>
      <c r="D775" s="354"/>
      <c r="E775" s="354"/>
      <c r="F775" s="354"/>
      <c r="G775" s="354"/>
      <c r="H775" s="354"/>
      <c r="I775" s="354"/>
      <c r="J775" s="354"/>
      <c r="K775" s="354"/>
      <c r="L775" s="354"/>
      <c r="M775" s="354"/>
      <c r="N775" s="354"/>
      <c r="O775" s="354"/>
      <c r="P775" s="354"/>
      <c r="Q775" s="354"/>
      <c r="R775" s="354"/>
      <c r="S775" s="354"/>
      <c r="T775" s="354"/>
      <c r="U775" s="354"/>
      <c r="V775" s="354"/>
      <c r="W775" s="354"/>
      <c r="X775" s="354"/>
      <c r="Y775" s="354"/>
      <c r="Z775" s="354"/>
      <c r="AA775" s="354"/>
    </row>
    <row r="776">
      <c r="A776" s="354"/>
      <c r="B776" s="354"/>
      <c r="C776" s="354"/>
      <c r="D776" s="354"/>
      <c r="E776" s="354"/>
      <c r="F776" s="354"/>
      <c r="G776" s="354"/>
      <c r="H776" s="354"/>
      <c r="I776" s="354"/>
      <c r="J776" s="354"/>
      <c r="K776" s="354"/>
      <c r="L776" s="354"/>
      <c r="M776" s="354"/>
      <c r="N776" s="354"/>
      <c r="O776" s="354"/>
      <c r="P776" s="354"/>
      <c r="Q776" s="354"/>
      <c r="R776" s="354"/>
      <c r="S776" s="354"/>
      <c r="T776" s="354"/>
      <c r="U776" s="354"/>
      <c r="V776" s="354"/>
      <c r="W776" s="354"/>
      <c r="X776" s="354"/>
      <c r="Y776" s="354"/>
      <c r="Z776" s="354"/>
      <c r="AA776" s="354"/>
    </row>
    <row r="777">
      <c r="A777" s="354"/>
      <c r="B777" s="354"/>
      <c r="C777" s="354"/>
      <c r="D777" s="354"/>
      <c r="E777" s="354"/>
      <c r="F777" s="354"/>
      <c r="G777" s="354"/>
      <c r="H777" s="354"/>
      <c r="I777" s="354"/>
      <c r="J777" s="354"/>
      <c r="K777" s="354"/>
      <c r="L777" s="354"/>
      <c r="M777" s="354"/>
      <c r="N777" s="354"/>
      <c r="O777" s="354"/>
      <c r="P777" s="354"/>
      <c r="Q777" s="354"/>
      <c r="R777" s="354"/>
      <c r="S777" s="354"/>
      <c r="T777" s="354"/>
      <c r="U777" s="354"/>
      <c r="V777" s="354"/>
      <c r="W777" s="354"/>
      <c r="X777" s="354"/>
      <c r="Y777" s="354"/>
      <c r="Z777" s="354"/>
      <c r="AA777" s="354"/>
    </row>
    <row r="778">
      <c r="A778" s="354"/>
      <c r="B778" s="354"/>
      <c r="C778" s="354"/>
      <c r="D778" s="354"/>
      <c r="E778" s="354"/>
      <c r="F778" s="354"/>
      <c r="G778" s="354"/>
      <c r="H778" s="354"/>
      <c r="I778" s="354"/>
      <c r="J778" s="354"/>
      <c r="K778" s="354"/>
      <c r="L778" s="354"/>
      <c r="M778" s="354"/>
      <c r="N778" s="354"/>
      <c r="O778" s="354"/>
      <c r="P778" s="354"/>
      <c r="Q778" s="354"/>
      <c r="R778" s="354"/>
      <c r="S778" s="354"/>
      <c r="T778" s="354"/>
      <c r="U778" s="354"/>
      <c r="V778" s="354"/>
      <c r="W778" s="354"/>
      <c r="X778" s="354"/>
      <c r="Y778" s="354"/>
      <c r="Z778" s="354"/>
      <c r="AA778" s="354"/>
    </row>
    <row r="779">
      <c r="A779" s="354"/>
      <c r="B779" s="354"/>
      <c r="C779" s="354"/>
      <c r="D779" s="354"/>
      <c r="E779" s="354"/>
      <c r="F779" s="354"/>
      <c r="G779" s="354"/>
      <c r="H779" s="354"/>
      <c r="I779" s="354"/>
      <c r="J779" s="354"/>
      <c r="K779" s="354"/>
      <c r="L779" s="354"/>
      <c r="M779" s="354"/>
      <c r="N779" s="354"/>
      <c r="O779" s="354"/>
      <c r="P779" s="354"/>
      <c r="Q779" s="354"/>
      <c r="R779" s="354"/>
      <c r="S779" s="354"/>
      <c r="T779" s="354"/>
      <c r="U779" s="354"/>
      <c r="V779" s="354"/>
      <c r="W779" s="354"/>
      <c r="X779" s="354"/>
      <c r="Y779" s="354"/>
      <c r="Z779" s="354"/>
      <c r="AA779" s="354"/>
    </row>
    <row r="780">
      <c r="A780" s="354"/>
      <c r="B780" s="354"/>
      <c r="C780" s="354"/>
      <c r="D780" s="354"/>
      <c r="E780" s="354"/>
      <c r="F780" s="354"/>
      <c r="G780" s="354"/>
      <c r="H780" s="354"/>
      <c r="I780" s="354"/>
      <c r="J780" s="354"/>
      <c r="K780" s="354"/>
      <c r="L780" s="354"/>
      <c r="M780" s="354"/>
      <c r="N780" s="354"/>
      <c r="O780" s="354"/>
      <c r="P780" s="354"/>
      <c r="Q780" s="354"/>
      <c r="R780" s="354"/>
      <c r="S780" s="354"/>
      <c r="T780" s="354"/>
      <c r="U780" s="354"/>
      <c r="V780" s="354"/>
      <c r="W780" s="354"/>
      <c r="X780" s="354"/>
      <c r="Y780" s="354"/>
      <c r="Z780" s="354"/>
      <c r="AA780" s="354"/>
    </row>
    <row r="781">
      <c r="A781" s="354"/>
      <c r="B781" s="354"/>
      <c r="C781" s="354"/>
      <c r="D781" s="354"/>
      <c r="E781" s="354"/>
      <c r="F781" s="354"/>
      <c r="G781" s="354"/>
      <c r="H781" s="354"/>
      <c r="I781" s="354"/>
      <c r="J781" s="354"/>
      <c r="K781" s="354"/>
      <c r="L781" s="354"/>
      <c r="M781" s="354"/>
      <c r="N781" s="354"/>
      <c r="O781" s="354"/>
      <c r="P781" s="354"/>
      <c r="Q781" s="354"/>
      <c r="R781" s="354"/>
      <c r="S781" s="354"/>
      <c r="T781" s="354"/>
      <c r="U781" s="354"/>
      <c r="V781" s="354"/>
      <c r="W781" s="354"/>
      <c r="X781" s="354"/>
      <c r="Y781" s="354"/>
      <c r="Z781" s="354"/>
      <c r="AA781" s="354"/>
    </row>
    <row r="782">
      <c r="A782" s="354"/>
      <c r="B782" s="354"/>
      <c r="C782" s="354"/>
      <c r="D782" s="354"/>
      <c r="E782" s="354"/>
      <c r="F782" s="354"/>
      <c r="G782" s="354"/>
      <c r="H782" s="354"/>
      <c r="I782" s="354"/>
      <c r="J782" s="354"/>
      <c r="K782" s="354"/>
      <c r="L782" s="354"/>
      <c r="M782" s="354"/>
      <c r="N782" s="354"/>
      <c r="O782" s="354"/>
      <c r="P782" s="354"/>
      <c r="Q782" s="354"/>
      <c r="R782" s="354"/>
      <c r="S782" s="354"/>
      <c r="T782" s="354"/>
      <c r="U782" s="354"/>
      <c r="V782" s="354"/>
      <c r="W782" s="354"/>
      <c r="X782" s="354"/>
      <c r="Y782" s="354"/>
      <c r="Z782" s="354"/>
      <c r="AA782" s="354"/>
    </row>
    <row r="783">
      <c r="A783" s="354"/>
      <c r="B783" s="354"/>
      <c r="C783" s="354"/>
      <c r="D783" s="354"/>
      <c r="E783" s="354"/>
      <c r="F783" s="354"/>
      <c r="G783" s="354"/>
      <c r="H783" s="354"/>
      <c r="I783" s="354"/>
      <c r="J783" s="354"/>
      <c r="K783" s="354"/>
      <c r="L783" s="354"/>
      <c r="M783" s="354"/>
      <c r="N783" s="354"/>
      <c r="O783" s="354"/>
      <c r="P783" s="354"/>
      <c r="Q783" s="354"/>
      <c r="R783" s="354"/>
      <c r="S783" s="354"/>
      <c r="T783" s="354"/>
      <c r="U783" s="354"/>
      <c r="V783" s="354"/>
      <c r="W783" s="354"/>
      <c r="X783" s="354"/>
      <c r="Y783" s="354"/>
      <c r="Z783" s="354"/>
      <c r="AA783" s="354"/>
    </row>
    <row r="784">
      <c r="A784" s="354"/>
      <c r="B784" s="354"/>
      <c r="C784" s="354"/>
      <c r="D784" s="354"/>
      <c r="E784" s="354"/>
      <c r="F784" s="354"/>
      <c r="G784" s="354"/>
      <c r="H784" s="354"/>
      <c r="I784" s="354"/>
      <c r="J784" s="354"/>
      <c r="K784" s="354"/>
      <c r="L784" s="354"/>
      <c r="M784" s="354"/>
      <c r="N784" s="354"/>
      <c r="O784" s="354"/>
      <c r="P784" s="354"/>
      <c r="Q784" s="354"/>
      <c r="R784" s="354"/>
      <c r="S784" s="354"/>
      <c r="T784" s="354"/>
      <c r="U784" s="354"/>
      <c r="V784" s="354"/>
      <c r="W784" s="354"/>
      <c r="X784" s="354"/>
      <c r="Y784" s="354"/>
      <c r="Z784" s="354"/>
      <c r="AA784" s="354"/>
    </row>
    <row r="785">
      <c r="A785" s="354"/>
      <c r="B785" s="354"/>
      <c r="C785" s="354"/>
      <c r="D785" s="354"/>
      <c r="E785" s="354"/>
      <c r="F785" s="354"/>
      <c r="G785" s="354"/>
      <c r="H785" s="354"/>
      <c r="I785" s="354"/>
      <c r="J785" s="354"/>
      <c r="K785" s="354"/>
      <c r="L785" s="354"/>
      <c r="M785" s="354"/>
      <c r="N785" s="354"/>
      <c r="O785" s="354"/>
      <c r="P785" s="354"/>
      <c r="Q785" s="354"/>
      <c r="R785" s="354"/>
      <c r="S785" s="354"/>
      <c r="T785" s="354"/>
      <c r="U785" s="354"/>
      <c r="V785" s="354"/>
      <c r="W785" s="354"/>
      <c r="X785" s="354"/>
      <c r="Y785" s="354"/>
      <c r="Z785" s="354"/>
      <c r="AA785" s="354"/>
    </row>
    <row r="786">
      <c r="A786" s="354"/>
      <c r="B786" s="354"/>
      <c r="C786" s="354"/>
      <c r="D786" s="354"/>
      <c r="E786" s="354"/>
      <c r="F786" s="354"/>
      <c r="G786" s="354"/>
      <c r="H786" s="354"/>
      <c r="I786" s="354"/>
      <c r="J786" s="354"/>
      <c r="K786" s="354"/>
      <c r="L786" s="354"/>
      <c r="M786" s="354"/>
      <c r="N786" s="354"/>
      <c r="O786" s="354"/>
      <c r="P786" s="354"/>
      <c r="Q786" s="354"/>
      <c r="R786" s="354"/>
      <c r="S786" s="354"/>
      <c r="T786" s="354"/>
      <c r="U786" s="354"/>
      <c r="V786" s="354"/>
      <c r="W786" s="354"/>
      <c r="X786" s="354"/>
      <c r="Y786" s="354"/>
      <c r="Z786" s="354"/>
      <c r="AA786" s="354"/>
    </row>
    <row r="787">
      <c r="A787" s="354"/>
      <c r="B787" s="354"/>
      <c r="C787" s="354"/>
      <c r="D787" s="354"/>
      <c r="E787" s="354"/>
      <c r="F787" s="354"/>
      <c r="G787" s="354"/>
      <c r="H787" s="354"/>
      <c r="I787" s="354"/>
      <c r="J787" s="354"/>
      <c r="K787" s="354"/>
      <c r="L787" s="354"/>
      <c r="M787" s="354"/>
      <c r="N787" s="354"/>
      <c r="O787" s="354"/>
      <c r="P787" s="354"/>
      <c r="Q787" s="354"/>
      <c r="R787" s="354"/>
      <c r="S787" s="354"/>
      <c r="T787" s="354"/>
      <c r="U787" s="354"/>
      <c r="V787" s="354"/>
      <c r="W787" s="354"/>
      <c r="X787" s="354"/>
      <c r="Y787" s="354"/>
      <c r="Z787" s="354"/>
      <c r="AA787" s="354"/>
    </row>
    <row r="788">
      <c r="A788" s="354"/>
      <c r="B788" s="354"/>
      <c r="C788" s="354"/>
      <c r="D788" s="354"/>
      <c r="E788" s="354"/>
      <c r="F788" s="354"/>
      <c r="G788" s="354"/>
      <c r="H788" s="354"/>
      <c r="I788" s="354"/>
      <c r="J788" s="354"/>
      <c r="K788" s="354"/>
      <c r="L788" s="354"/>
      <c r="M788" s="354"/>
      <c r="N788" s="354"/>
      <c r="O788" s="354"/>
      <c r="P788" s="354"/>
      <c r="Q788" s="354"/>
      <c r="R788" s="354"/>
      <c r="S788" s="354"/>
      <c r="T788" s="354"/>
      <c r="U788" s="354"/>
      <c r="V788" s="354"/>
      <c r="W788" s="354"/>
      <c r="X788" s="354"/>
      <c r="Y788" s="354"/>
      <c r="Z788" s="354"/>
      <c r="AA788" s="354"/>
    </row>
    <row r="789">
      <c r="A789" s="354"/>
      <c r="B789" s="354"/>
      <c r="C789" s="354"/>
      <c r="D789" s="354"/>
      <c r="E789" s="354"/>
      <c r="F789" s="354"/>
      <c r="G789" s="354"/>
      <c r="H789" s="354"/>
      <c r="I789" s="354"/>
      <c r="J789" s="354"/>
      <c r="K789" s="354"/>
      <c r="L789" s="354"/>
      <c r="M789" s="354"/>
      <c r="N789" s="354"/>
      <c r="O789" s="354"/>
      <c r="P789" s="354"/>
      <c r="Q789" s="354"/>
      <c r="R789" s="354"/>
      <c r="S789" s="354"/>
      <c r="T789" s="354"/>
      <c r="U789" s="354"/>
      <c r="V789" s="354"/>
      <c r="W789" s="354"/>
      <c r="X789" s="354"/>
      <c r="Y789" s="354"/>
      <c r="Z789" s="354"/>
      <c r="AA789" s="354"/>
    </row>
    <row r="790">
      <c r="A790" s="354"/>
      <c r="B790" s="354"/>
      <c r="C790" s="354"/>
      <c r="D790" s="354"/>
      <c r="E790" s="354"/>
      <c r="F790" s="354"/>
      <c r="G790" s="354"/>
      <c r="H790" s="354"/>
      <c r="I790" s="354"/>
      <c r="J790" s="354"/>
      <c r="K790" s="354"/>
      <c r="L790" s="354"/>
      <c r="M790" s="354"/>
      <c r="N790" s="354"/>
      <c r="O790" s="354"/>
      <c r="P790" s="354"/>
      <c r="Q790" s="354"/>
      <c r="R790" s="354"/>
      <c r="S790" s="354"/>
      <c r="T790" s="354"/>
      <c r="U790" s="354"/>
      <c r="V790" s="354"/>
      <c r="W790" s="354"/>
      <c r="X790" s="354"/>
      <c r="Y790" s="354"/>
      <c r="Z790" s="354"/>
      <c r="AA790" s="354"/>
    </row>
    <row r="791">
      <c r="A791" s="354"/>
      <c r="B791" s="354"/>
      <c r="C791" s="354"/>
      <c r="D791" s="354"/>
      <c r="E791" s="354"/>
      <c r="F791" s="354"/>
      <c r="G791" s="354"/>
      <c r="H791" s="354"/>
      <c r="I791" s="354"/>
      <c r="J791" s="354"/>
      <c r="K791" s="354"/>
      <c r="L791" s="354"/>
      <c r="M791" s="354"/>
      <c r="N791" s="354"/>
      <c r="O791" s="354"/>
      <c r="P791" s="354"/>
      <c r="Q791" s="354"/>
      <c r="R791" s="354"/>
      <c r="S791" s="354"/>
      <c r="T791" s="354"/>
      <c r="U791" s="354"/>
      <c r="V791" s="354"/>
      <c r="W791" s="354"/>
      <c r="X791" s="354"/>
      <c r="Y791" s="354"/>
      <c r="Z791" s="354"/>
      <c r="AA791" s="354"/>
    </row>
    <row r="792">
      <c r="A792" s="354"/>
      <c r="B792" s="354"/>
      <c r="C792" s="354"/>
      <c r="D792" s="354"/>
      <c r="E792" s="354"/>
      <c r="F792" s="354"/>
      <c r="G792" s="354"/>
      <c r="H792" s="354"/>
      <c r="I792" s="354"/>
      <c r="J792" s="354"/>
      <c r="K792" s="354"/>
      <c r="L792" s="354"/>
      <c r="M792" s="354"/>
      <c r="N792" s="354"/>
      <c r="O792" s="354"/>
      <c r="P792" s="354"/>
      <c r="Q792" s="354"/>
      <c r="R792" s="354"/>
      <c r="S792" s="354"/>
      <c r="T792" s="354"/>
      <c r="U792" s="354"/>
      <c r="V792" s="354"/>
      <c r="W792" s="354"/>
      <c r="X792" s="354"/>
      <c r="Y792" s="354"/>
      <c r="Z792" s="354"/>
      <c r="AA792" s="354"/>
    </row>
    <row r="793">
      <c r="A793" s="354"/>
      <c r="B793" s="354"/>
      <c r="C793" s="354"/>
      <c r="D793" s="354"/>
      <c r="E793" s="354"/>
      <c r="F793" s="354"/>
      <c r="G793" s="354"/>
      <c r="H793" s="354"/>
      <c r="I793" s="354"/>
      <c r="J793" s="354"/>
      <c r="K793" s="354"/>
      <c r="L793" s="354"/>
      <c r="M793" s="354"/>
      <c r="N793" s="354"/>
      <c r="O793" s="354"/>
      <c r="P793" s="354"/>
      <c r="Q793" s="354"/>
      <c r="R793" s="354"/>
      <c r="S793" s="354"/>
      <c r="T793" s="354"/>
      <c r="U793" s="354"/>
      <c r="V793" s="354"/>
      <c r="W793" s="354"/>
      <c r="X793" s="354"/>
      <c r="Y793" s="354"/>
      <c r="Z793" s="354"/>
      <c r="AA793" s="354"/>
    </row>
    <row r="794">
      <c r="A794" s="354"/>
      <c r="B794" s="354"/>
      <c r="C794" s="354"/>
      <c r="D794" s="354"/>
      <c r="E794" s="354"/>
      <c r="F794" s="354"/>
      <c r="G794" s="354"/>
      <c r="H794" s="354"/>
      <c r="I794" s="354"/>
      <c r="J794" s="354"/>
      <c r="K794" s="354"/>
      <c r="L794" s="354"/>
      <c r="M794" s="354"/>
      <c r="N794" s="354"/>
      <c r="O794" s="354"/>
      <c r="P794" s="354"/>
      <c r="Q794" s="354"/>
      <c r="R794" s="354"/>
      <c r="S794" s="354"/>
      <c r="T794" s="354"/>
      <c r="U794" s="354"/>
      <c r="V794" s="354"/>
      <c r="W794" s="354"/>
      <c r="X794" s="354"/>
      <c r="Y794" s="354"/>
      <c r="Z794" s="354"/>
      <c r="AA794" s="354"/>
    </row>
    <row r="795">
      <c r="A795" s="354"/>
      <c r="B795" s="354"/>
      <c r="C795" s="354"/>
      <c r="D795" s="354"/>
      <c r="E795" s="354"/>
      <c r="F795" s="354"/>
      <c r="G795" s="354"/>
      <c r="H795" s="354"/>
      <c r="I795" s="354"/>
      <c r="J795" s="354"/>
      <c r="K795" s="354"/>
      <c r="L795" s="354"/>
      <c r="M795" s="354"/>
      <c r="N795" s="354"/>
      <c r="O795" s="354"/>
      <c r="P795" s="354"/>
      <c r="Q795" s="354"/>
      <c r="R795" s="354"/>
      <c r="S795" s="354"/>
      <c r="T795" s="354"/>
      <c r="U795" s="354"/>
      <c r="V795" s="354"/>
      <c r="W795" s="354"/>
      <c r="X795" s="354"/>
      <c r="Y795" s="354"/>
      <c r="Z795" s="354"/>
      <c r="AA795" s="354"/>
    </row>
    <row r="796">
      <c r="A796" s="354"/>
      <c r="B796" s="354"/>
      <c r="C796" s="354"/>
      <c r="D796" s="354"/>
      <c r="E796" s="354"/>
      <c r="F796" s="354"/>
      <c r="G796" s="354"/>
      <c r="H796" s="354"/>
      <c r="I796" s="354"/>
      <c r="J796" s="354"/>
      <c r="K796" s="354"/>
      <c r="L796" s="354"/>
      <c r="M796" s="354"/>
      <c r="N796" s="354"/>
      <c r="O796" s="354"/>
      <c r="P796" s="354"/>
      <c r="Q796" s="354"/>
      <c r="R796" s="354"/>
      <c r="S796" s="354"/>
      <c r="T796" s="354"/>
      <c r="U796" s="354"/>
      <c r="V796" s="354"/>
      <c r="W796" s="354"/>
      <c r="X796" s="354"/>
      <c r="Y796" s="354"/>
      <c r="Z796" s="354"/>
      <c r="AA796" s="354"/>
    </row>
    <row r="797">
      <c r="A797" s="354"/>
      <c r="B797" s="354"/>
      <c r="C797" s="354"/>
      <c r="D797" s="354"/>
      <c r="E797" s="354"/>
      <c r="F797" s="354"/>
      <c r="G797" s="354"/>
      <c r="H797" s="354"/>
      <c r="I797" s="354"/>
      <c r="J797" s="354"/>
      <c r="K797" s="354"/>
      <c r="L797" s="354"/>
      <c r="M797" s="354"/>
      <c r="N797" s="354"/>
      <c r="O797" s="354"/>
      <c r="P797" s="354"/>
      <c r="Q797" s="354"/>
      <c r="R797" s="354"/>
      <c r="S797" s="354"/>
      <c r="T797" s="354"/>
      <c r="U797" s="354"/>
      <c r="V797" s="354"/>
      <c r="W797" s="354"/>
      <c r="X797" s="354"/>
      <c r="Y797" s="354"/>
      <c r="Z797" s="354"/>
      <c r="AA797" s="354"/>
    </row>
    <row r="798">
      <c r="A798" s="354"/>
      <c r="B798" s="354"/>
      <c r="C798" s="354"/>
      <c r="D798" s="354"/>
      <c r="E798" s="354"/>
      <c r="F798" s="354"/>
      <c r="G798" s="354"/>
      <c r="H798" s="354"/>
      <c r="I798" s="354"/>
      <c r="J798" s="354"/>
      <c r="K798" s="354"/>
      <c r="L798" s="354"/>
      <c r="M798" s="354"/>
      <c r="N798" s="354"/>
      <c r="O798" s="354"/>
      <c r="P798" s="354"/>
      <c r="Q798" s="354"/>
      <c r="R798" s="354"/>
      <c r="S798" s="354"/>
      <c r="T798" s="354"/>
      <c r="U798" s="354"/>
      <c r="V798" s="354"/>
      <c r="W798" s="354"/>
      <c r="X798" s="354"/>
      <c r="Y798" s="354"/>
      <c r="Z798" s="354"/>
      <c r="AA798" s="354"/>
    </row>
    <row r="799">
      <c r="A799" s="354"/>
      <c r="B799" s="354"/>
      <c r="C799" s="354"/>
      <c r="D799" s="354"/>
      <c r="E799" s="354"/>
      <c r="F799" s="354"/>
      <c r="G799" s="354"/>
      <c r="H799" s="354"/>
      <c r="I799" s="354"/>
      <c r="J799" s="354"/>
      <c r="K799" s="354"/>
      <c r="L799" s="354"/>
      <c r="M799" s="354"/>
      <c r="N799" s="354"/>
      <c r="O799" s="354"/>
      <c r="P799" s="354"/>
      <c r="Q799" s="354"/>
      <c r="R799" s="354"/>
      <c r="S799" s="354"/>
      <c r="T799" s="354"/>
      <c r="U799" s="354"/>
      <c r="V799" s="354"/>
      <c r="W799" s="354"/>
      <c r="X799" s="354"/>
      <c r="Y799" s="354"/>
      <c r="Z799" s="354"/>
      <c r="AA799" s="354"/>
    </row>
    <row r="800">
      <c r="A800" s="354"/>
      <c r="B800" s="354"/>
      <c r="C800" s="354"/>
      <c r="D800" s="354"/>
      <c r="E800" s="354"/>
      <c r="F800" s="354"/>
      <c r="G800" s="354"/>
      <c r="H800" s="354"/>
      <c r="I800" s="354"/>
      <c r="J800" s="354"/>
      <c r="K800" s="354"/>
      <c r="L800" s="354"/>
      <c r="M800" s="354"/>
      <c r="N800" s="354"/>
      <c r="O800" s="354"/>
      <c r="P800" s="354"/>
      <c r="Q800" s="354"/>
      <c r="R800" s="354"/>
      <c r="S800" s="354"/>
      <c r="T800" s="354"/>
      <c r="U800" s="354"/>
      <c r="V800" s="354"/>
      <c r="W800" s="354"/>
      <c r="X800" s="354"/>
      <c r="Y800" s="354"/>
      <c r="Z800" s="354"/>
      <c r="AA800" s="354"/>
    </row>
    <row r="801">
      <c r="A801" s="354"/>
      <c r="B801" s="354"/>
      <c r="C801" s="354"/>
      <c r="D801" s="354"/>
      <c r="E801" s="354"/>
      <c r="F801" s="354"/>
      <c r="G801" s="354"/>
      <c r="H801" s="354"/>
      <c r="I801" s="354"/>
      <c r="J801" s="354"/>
      <c r="K801" s="354"/>
      <c r="L801" s="354"/>
      <c r="M801" s="354"/>
      <c r="N801" s="354"/>
      <c r="O801" s="354"/>
      <c r="P801" s="354"/>
      <c r="Q801" s="354"/>
      <c r="R801" s="354"/>
      <c r="S801" s="354"/>
      <c r="T801" s="354"/>
      <c r="U801" s="354"/>
      <c r="V801" s="354"/>
      <c r="W801" s="354"/>
      <c r="X801" s="354"/>
      <c r="Y801" s="354"/>
      <c r="Z801" s="354"/>
      <c r="AA801" s="354"/>
    </row>
    <row r="802">
      <c r="A802" s="354"/>
      <c r="B802" s="354"/>
      <c r="C802" s="354"/>
      <c r="D802" s="354"/>
      <c r="E802" s="354"/>
      <c r="F802" s="354"/>
      <c r="G802" s="354"/>
      <c r="H802" s="354"/>
      <c r="I802" s="354"/>
      <c r="J802" s="354"/>
      <c r="K802" s="354"/>
      <c r="L802" s="354"/>
      <c r="M802" s="354"/>
      <c r="N802" s="354"/>
      <c r="O802" s="354"/>
      <c r="P802" s="354"/>
      <c r="Q802" s="354"/>
      <c r="R802" s="354"/>
      <c r="S802" s="354"/>
      <c r="T802" s="354"/>
      <c r="U802" s="354"/>
      <c r="V802" s="354"/>
      <c r="W802" s="354"/>
      <c r="X802" s="354"/>
      <c r="Y802" s="354"/>
      <c r="Z802" s="354"/>
      <c r="AA802" s="354"/>
    </row>
    <row r="803">
      <c r="A803" s="354"/>
      <c r="B803" s="354"/>
      <c r="C803" s="354"/>
      <c r="D803" s="354"/>
      <c r="E803" s="354"/>
      <c r="F803" s="354"/>
      <c r="G803" s="354"/>
      <c r="H803" s="354"/>
      <c r="I803" s="354"/>
      <c r="J803" s="354"/>
      <c r="K803" s="354"/>
      <c r="L803" s="354"/>
      <c r="M803" s="354"/>
      <c r="N803" s="354"/>
      <c r="O803" s="354"/>
      <c r="P803" s="354"/>
      <c r="Q803" s="354"/>
      <c r="R803" s="354"/>
      <c r="S803" s="354"/>
      <c r="T803" s="354"/>
      <c r="U803" s="354"/>
      <c r="V803" s="354"/>
      <c r="W803" s="354"/>
      <c r="X803" s="354"/>
      <c r="Y803" s="354"/>
      <c r="Z803" s="354"/>
      <c r="AA803" s="354"/>
    </row>
    <row r="804">
      <c r="A804" s="354"/>
      <c r="B804" s="354"/>
      <c r="C804" s="354"/>
      <c r="D804" s="354"/>
      <c r="E804" s="354"/>
      <c r="F804" s="354"/>
      <c r="G804" s="354"/>
      <c r="H804" s="354"/>
      <c r="I804" s="354"/>
      <c r="J804" s="354"/>
      <c r="K804" s="354"/>
      <c r="L804" s="354"/>
      <c r="M804" s="354"/>
      <c r="N804" s="354"/>
      <c r="O804" s="354"/>
      <c r="P804" s="354"/>
      <c r="Q804" s="354"/>
      <c r="R804" s="354"/>
      <c r="S804" s="354"/>
      <c r="T804" s="354"/>
      <c r="U804" s="354"/>
      <c r="V804" s="354"/>
      <c r="W804" s="354"/>
      <c r="X804" s="354"/>
      <c r="Y804" s="354"/>
      <c r="Z804" s="354"/>
      <c r="AA804" s="354"/>
    </row>
    <row r="805">
      <c r="A805" s="354"/>
      <c r="B805" s="354"/>
      <c r="C805" s="354"/>
      <c r="D805" s="354"/>
      <c r="E805" s="354"/>
      <c r="F805" s="354"/>
      <c r="G805" s="354"/>
      <c r="H805" s="354"/>
      <c r="I805" s="354"/>
      <c r="J805" s="354"/>
      <c r="K805" s="354"/>
      <c r="L805" s="354"/>
      <c r="M805" s="354"/>
      <c r="N805" s="354"/>
      <c r="O805" s="354"/>
      <c r="P805" s="354"/>
      <c r="Q805" s="354"/>
      <c r="R805" s="354"/>
      <c r="S805" s="354"/>
      <c r="T805" s="354"/>
      <c r="U805" s="354"/>
      <c r="V805" s="354"/>
      <c r="W805" s="354"/>
      <c r="X805" s="354"/>
      <c r="Y805" s="354"/>
      <c r="Z805" s="354"/>
      <c r="AA805" s="354"/>
    </row>
    <row r="806">
      <c r="A806" s="354"/>
      <c r="B806" s="354"/>
      <c r="C806" s="354"/>
      <c r="D806" s="354"/>
      <c r="E806" s="354"/>
      <c r="F806" s="354"/>
      <c r="G806" s="354"/>
      <c r="H806" s="354"/>
      <c r="I806" s="354"/>
      <c r="J806" s="354"/>
      <c r="K806" s="354"/>
      <c r="L806" s="354"/>
      <c r="M806" s="354"/>
      <c r="N806" s="354"/>
      <c r="O806" s="354"/>
      <c r="P806" s="354"/>
      <c r="Q806" s="354"/>
      <c r="R806" s="354"/>
      <c r="S806" s="354"/>
      <c r="T806" s="354"/>
      <c r="U806" s="354"/>
      <c r="V806" s="354"/>
      <c r="W806" s="354"/>
      <c r="X806" s="354"/>
      <c r="Y806" s="354"/>
      <c r="Z806" s="354"/>
      <c r="AA806" s="354"/>
    </row>
    <row r="807">
      <c r="A807" s="354"/>
      <c r="B807" s="354"/>
      <c r="C807" s="354"/>
      <c r="D807" s="354"/>
      <c r="E807" s="354"/>
      <c r="F807" s="354"/>
      <c r="G807" s="354"/>
      <c r="H807" s="354"/>
      <c r="I807" s="354"/>
      <c r="J807" s="354"/>
      <c r="K807" s="354"/>
      <c r="L807" s="354"/>
      <c r="M807" s="354"/>
      <c r="N807" s="354"/>
      <c r="O807" s="354"/>
      <c r="P807" s="354"/>
      <c r="Q807" s="354"/>
      <c r="R807" s="354"/>
      <c r="S807" s="354"/>
      <c r="T807" s="354"/>
      <c r="U807" s="354"/>
      <c r="V807" s="354"/>
      <c r="W807" s="354"/>
      <c r="X807" s="354"/>
      <c r="Y807" s="354"/>
      <c r="Z807" s="354"/>
      <c r="AA807" s="354"/>
    </row>
    <row r="808">
      <c r="A808" s="354"/>
      <c r="B808" s="354"/>
      <c r="C808" s="354"/>
      <c r="D808" s="354"/>
      <c r="E808" s="354"/>
      <c r="F808" s="354"/>
      <c r="G808" s="354"/>
      <c r="H808" s="354"/>
      <c r="I808" s="354"/>
      <c r="J808" s="354"/>
      <c r="K808" s="354"/>
      <c r="L808" s="354"/>
      <c r="M808" s="354"/>
      <c r="N808" s="354"/>
      <c r="O808" s="354"/>
      <c r="P808" s="354"/>
      <c r="Q808" s="354"/>
      <c r="R808" s="354"/>
      <c r="S808" s="354"/>
      <c r="T808" s="354"/>
      <c r="U808" s="354"/>
      <c r="V808" s="354"/>
      <c r="W808" s="354"/>
      <c r="X808" s="354"/>
      <c r="Y808" s="354"/>
      <c r="Z808" s="354"/>
      <c r="AA808" s="354"/>
    </row>
    <row r="809">
      <c r="A809" s="354"/>
      <c r="B809" s="354"/>
      <c r="C809" s="354"/>
      <c r="D809" s="354"/>
      <c r="E809" s="354"/>
      <c r="F809" s="354"/>
      <c r="G809" s="354"/>
      <c r="H809" s="354"/>
      <c r="I809" s="354"/>
      <c r="J809" s="354"/>
      <c r="K809" s="354"/>
      <c r="L809" s="354"/>
      <c r="M809" s="354"/>
      <c r="N809" s="354"/>
      <c r="O809" s="354"/>
      <c r="P809" s="354"/>
      <c r="Q809" s="354"/>
      <c r="R809" s="354"/>
      <c r="S809" s="354"/>
      <c r="T809" s="354"/>
      <c r="U809" s="354"/>
      <c r="V809" s="354"/>
      <c r="W809" s="354"/>
      <c r="X809" s="354"/>
      <c r="Y809" s="354"/>
      <c r="Z809" s="354"/>
      <c r="AA809" s="354"/>
    </row>
    <row r="810">
      <c r="A810" s="354"/>
      <c r="B810" s="354"/>
      <c r="C810" s="354"/>
      <c r="D810" s="354"/>
      <c r="E810" s="354"/>
      <c r="F810" s="354"/>
      <c r="G810" s="354"/>
      <c r="H810" s="354"/>
      <c r="I810" s="354"/>
      <c r="J810" s="354"/>
      <c r="K810" s="354"/>
      <c r="L810" s="354"/>
      <c r="M810" s="354"/>
      <c r="N810" s="354"/>
      <c r="O810" s="354"/>
      <c r="P810" s="354"/>
      <c r="Q810" s="354"/>
      <c r="R810" s="354"/>
      <c r="S810" s="354"/>
      <c r="T810" s="354"/>
      <c r="U810" s="354"/>
      <c r="V810" s="354"/>
      <c r="W810" s="354"/>
      <c r="X810" s="354"/>
      <c r="Y810" s="354"/>
      <c r="Z810" s="354"/>
      <c r="AA810" s="354"/>
    </row>
    <row r="811">
      <c r="A811" s="354"/>
      <c r="B811" s="354"/>
      <c r="C811" s="354"/>
      <c r="D811" s="354"/>
      <c r="E811" s="354"/>
      <c r="F811" s="354"/>
      <c r="G811" s="354"/>
      <c r="H811" s="354"/>
      <c r="I811" s="354"/>
      <c r="J811" s="354"/>
      <c r="K811" s="354"/>
      <c r="L811" s="354"/>
      <c r="M811" s="354"/>
      <c r="N811" s="354"/>
      <c r="O811" s="354"/>
      <c r="P811" s="354"/>
      <c r="Q811" s="354"/>
      <c r="R811" s="354"/>
      <c r="S811" s="354"/>
      <c r="T811" s="354"/>
      <c r="U811" s="354"/>
      <c r="V811" s="354"/>
      <c r="W811" s="354"/>
      <c r="X811" s="354"/>
      <c r="Y811" s="354"/>
      <c r="Z811" s="354"/>
      <c r="AA811" s="354"/>
    </row>
    <row r="812">
      <c r="A812" s="354"/>
      <c r="B812" s="354"/>
      <c r="C812" s="354"/>
      <c r="D812" s="354"/>
      <c r="E812" s="354"/>
      <c r="F812" s="354"/>
      <c r="G812" s="354"/>
      <c r="H812" s="354"/>
      <c r="I812" s="354"/>
      <c r="J812" s="354"/>
      <c r="K812" s="354"/>
      <c r="L812" s="354"/>
      <c r="M812" s="354"/>
      <c r="N812" s="354"/>
      <c r="O812" s="354"/>
      <c r="P812" s="354"/>
      <c r="Q812" s="354"/>
      <c r="R812" s="354"/>
      <c r="S812" s="354"/>
      <c r="T812" s="354"/>
      <c r="U812" s="354"/>
      <c r="V812" s="354"/>
      <c r="W812" s="354"/>
      <c r="X812" s="354"/>
      <c r="Y812" s="354"/>
      <c r="Z812" s="354"/>
      <c r="AA812" s="354"/>
    </row>
    <row r="813">
      <c r="A813" s="354"/>
      <c r="B813" s="354"/>
      <c r="C813" s="354"/>
      <c r="D813" s="354"/>
      <c r="E813" s="354"/>
      <c r="F813" s="354"/>
      <c r="G813" s="354"/>
      <c r="H813" s="354"/>
      <c r="I813" s="354"/>
      <c r="J813" s="354"/>
      <c r="K813" s="354"/>
      <c r="L813" s="354"/>
      <c r="M813" s="354"/>
      <c r="N813" s="354"/>
      <c r="O813" s="354"/>
      <c r="P813" s="354"/>
      <c r="Q813" s="354"/>
      <c r="R813" s="354"/>
      <c r="S813" s="354"/>
      <c r="T813" s="354"/>
      <c r="U813" s="354"/>
      <c r="V813" s="354"/>
      <c r="W813" s="354"/>
      <c r="X813" s="354"/>
      <c r="Y813" s="354"/>
      <c r="Z813" s="354"/>
      <c r="AA813" s="354"/>
    </row>
    <row r="814">
      <c r="A814" s="354"/>
      <c r="B814" s="354"/>
      <c r="C814" s="354"/>
      <c r="D814" s="354"/>
      <c r="E814" s="354"/>
      <c r="F814" s="354"/>
      <c r="G814" s="354"/>
      <c r="H814" s="354"/>
      <c r="I814" s="354"/>
      <c r="J814" s="354"/>
      <c r="K814" s="354"/>
      <c r="L814" s="354"/>
      <c r="M814" s="354"/>
      <c r="N814" s="354"/>
      <c r="O814" s="354"/>
      <c r="P814" s="354"/>
      <c r="Q814" s="354"/>
      <c r="R814" s="354"/>
      <c r="S814" s="354"/>
      <c r="T814" s="354"/>
      <c r="U814" s="354"/>
      <c r="V814" s="354"/>
      <c r="W814" s="354"/>
      <c r="X814" s="354"/>
      <c r="Y814" s="354"/>
      <c r="Z814" s="354"/>
      <c r="AA814" s="354"/>
    </row>
    <row r="815">
      <c r="A815" s="354"/>
      <c r="B815" s="354"/>
      <c r="C815" s="354"/>
      <c r="D815" s="354"/>
      <c r="E815" s="354"/>
      <c r="F815" s="354"/>
      <c r="G815" s="354"/>
      <c r="H815" s="354"/>
      <c r="I815" s="354"/>
      <c r="J815" s="354"/>
      <c r="K815" s="354"/>
      <c r="L815" s="354"/>
      <c r="M815" s="354"/>
      <c r="N815" s="354"/>
      <c r="O815" s="354"/>
      <c r="P815" s="354"/>
      <c r="Q815" s="354"/>
      <c r="R815" s="354"/>
      <c r="S815" s="354"/>
      <c r="T815" s="354"/>
      <c r="U815" s="354"/>
      <c r="V815" s="354"/>
      <c r="W815" s="354"/>
      <c r="X815" s="354"/>
      <c r="Y815" s="354"/>
      <c r="Z815" s="354"/>
      <c r="AA815" s="354"/>
    </row>
    <row r="816">
      <c r="A816" s="354"/>
      <c r="B816" s="354"/>
      <c r="C816" s="354"/>
      <c r="D816" s="354"/>
      <c r="E816" s="354"/>
      <c r="F816" s="354"/>
      <c r="G816" s="354"/>
      <c r="H816" s="354"/>
      <c r="I816" s="354"/>
      <c r="J816" s="354"/>
      <c r="K816" s="354"/>
      <c r="L816" s="354"/>
      <c r="M816" s="354"/>
      <c r="N816" s="354"/>
      <c r="O816" s="354"/>
      <c r="P816" s="354"/>
      <c r="Q816" s="354"/>
      <c r="R816" s="354"/>
      <c r="S816" s="354"/>
      <c r="T816" s="354"/>
      <c r="U816" s="354"/>
      <c r="V816" s="354"/>
      <c r="W816" s="354"/>
      <c r="X816" s="354"/>
      <c r="Y816" s="354"/>
      <c r="Z816" s="354"/>
      <c r="AA816" s="354"/>
    </row>
    <row r="817">
      <c r="A817" s="354"/>
      <c r="B817" s="354"/>
      <c r="C817" s="354"/>
      <c r="D817" s="354"/>
      <c r="E817" s="354"/>
      <c r="F817" s="354"/>
      <c r="G817" s="354"/>
      <c r="H817" s="354"/>
      <c r="I817" s="354"/>
      <c r="J817" s="354"/>
      <c r="K817" s="354"/>
      <c r="L817" s="354"/>
      <c r="M817" s="354"/>
      <c r="N817" s="354"/>
      <c r="O817" s="354"/>
      <c r="P817" s="354"/>
      <c r="Q817" s="354"/>
      <c r="R817" s="354"/>
      <c r="S817" s="354"/>
      <c r="T817" s="354"/>
      <c r="U817" s="354"/>
      <c r="V817" s="354"/>
      <c r="W817" s="354"/>
      <c r="X817" s="354"/>
      <c r="Y817" s="354"/>
      <c r="Z817" s="354"/>
      <c r="AA817" s="354"/>
    </row>
    <row r="818">
      <c r="A818" s="354"/>
      <c r="B818" s="354"/>
      <c r="C818" s="354"/>
      <c r="D818" s="354"/>
      <c r="E818" s="354"/>
      <c r="F818" s="354"/>
      <c r="G818" s="354"/>
      <c r="H818" s="354"/>
      <c r="I818" s="354"/>
      <c r="J818" s="354"/>
      <c r="K818" s="354"/>
      <c r="L818" s="354"/>
      <c r="M818" s="354"/>
      <c r="N818" s="354"/>
      <c r="O818" s="354"/>
      <c r="P818" s="354"/>
      <c r="Q818" s="354"/>
      <c r="R818" s="354"/>
      <c r="S818" s="354"/>
      <c r="T818" s="354"/>
      <c r="U818" s="354"/>
      <c r="V818" s="354"/>
      <c r="W818" s="354"/>
      <c r="X818" s="354"/>
      <c r="Y818" s="354"/>
      <c r="Z818" s="354"/>
      <c r="AA818" s="354"/>
    </row>
    <row r="819">
      <c r="A819" s="354"/>
      <c r="B819" s="354"/>
      <c r="C819" s="354"/>
      <c r="D819" s="354"/>
      <c r="E819" s="354"/>
      <c r="F819" s="354"/>
      <c r="G819" s="354"/>
      <c r="H819" s="354"/>
      <c r="I819" s="354"/>
      <c r="J819" s="354"/>
      <c r="K819" s="354"/>
      <c r="L819" s="354"/>
      <c r="M819" s="354"/>
      <c r="N819" s="354"/>
      <c r="O819" s="354"/>
      <c r="P819" s="354"/>
      <c r="Q819" s="354"/>
      <c r="R819" s="354"/>
      <c r="S819" s="354"/>
      <c r="T819" s="354"/>
      <c r="U819" s="354"/>
      <c r="V819" s="354"/>
      <c r="W819" s="354"/>
      <c r="X819" s="354"/>
      <c r="Y819" s="354"/>
      <c r="Z819" s="354"/>
      <c r="AA819" s="354"/>
    </row>
    <row r="820">
      <c r="A820" s="354"/>
      <c r="B820" s="354"/>
      <c r="C820" s="354"/>
      <c r="D820" s="354"/>
      <c r="E820" s="354"/>
      <c r="F820" s="354"/>
      <c r="G820" s="354"/>
      <c r="H820" s="354"/>
      <c r="I820" s="354"/>
      <c r="J820" s="354"/>
      <c r="K820" s="354"/>
      <c r="L820" s="354"/>
      <c r="M820" s="354"/>
      <c r="N820" s="354"/>
      <c r="O820" s="354"/>
      <c r="P820" s="354"/>
      <c r="Q820" s="354"/>
      <c r="R820" s="354"/>
      <c r="S820" s="354"/>
      <c r="T820" s="354"/>
      <c r="U820" s="354"/>
      <c r="V820" s="354"/>
      <c r="W820" s="354"/>
      <c r="X820" s="354"/>
      <c r="Y820" s="354"/>
      <c r="Z820" s="354"/>
      <c r="AA820" s="354"/>
    </row>
    <row r="821">
      <c r="A821" s="354"/>
      <c r="B821" s="354"/>
      <c r="C821" s="354"/>
      <c r="D821" s="354"/>
      <c r="E821" s="354"/>
      <c r="F821" s="354"/>
      <c r="G821" s="354"/>
      <c r="H821" s="354"/>
      <c r="I821" s="354"/>
      <c r="J821" s="354"/>
      <c r="K821" s="354"/>
      <c r="L821" s="354"/>
      <c r="M821" s="354"/>
      <c r="N821" s="354"/>
      <c r="O821" s="354"/>
      <c r="P821" s="354"/>
      <c r="Q821" s="354"/>
      <c r="R821" s="354"/>
      <c r="S821" s="354"/>
      <c r="T821" s="354"/>
      <c r="U821" s="354"/>
      <c r="V821" s="354"/>
      <c r="W821" s="354"/>
      <c r="X821" s="354"/>
      <c r="Y821" s="354"/>
      <c r="Z821" s="354"/>
      <c r="AA821" s="354"/>
    </row>
    <row r="822">
      <c r="A822" s="354"/>
      <c r="B822" s="354"/>
      <c r="C822" s="354"/>
      <c r="D822" s="354"/>
      <c r="E822" s="354"/>
      <c r="F822" s="354"/>
      <c r="G822" s="354"/>
      <c r="H822" s="354"/>
      <c r="I822" s="354"/>
      <c r="J822" s="354"/>
      <c r="K822" s="354"/>
      <c r="L822" s="354"/>
      <c r="M822" s="354"/>
      <c r="N822" s="354"/>
      <c r="O822" s="354"/>
      <c r="P822" s="354"/>
      <c r="Q822" s="354"/>
      <c r="R822" s="354"/>
      <c r="S822" s="354"/>
      <c r="T822" s="354"/>
      <c r="U822" s="354"/>
      <c r="V822" s="354"/>
      <c r="W822" s="354"/>
      <c r="X822" s="354"/>
      <c r="Y822" s="354"/>
      <c r="Z822" s="354"/>
      <c r="AA822" s="354"/>
    </row>
    <row r="823">
      <c r="A823" s="354"/>
      <c r="B823" s="354"/>
      <c r="C823" s="354"/>
      <c r="D823" s="354"/>
      <c r="E823" s="354"/>
      <c r="F823" s="354"/>
      <c r="G823" s="354"/>
      <c r="H823" s="354"/>
      <c r="I823" s="354"/>
      <c r="J823" s="354"/>
      <c r="K823" s="354"/>
      <c r="L823" s="354"/>
      <c r="M823" s="354"/>
      <c r="N823" s="354"/>
      <c r="O823" s="354"/>
      <c r="P823" s="354"/>
      <c r="Q823" s="354"/>
      <c r="R823" s="354"/>
      <c r="S823" s="354"/>
      <c r="T823" s="354"/>
      <c r="U823" s="354"/>
      <c r="V823" s="354"/>
      <c r="W823" s="354"/>
      <c r="X823" s="354"/>
      <c r="Y823" s="354"/>
      <c r="Z823" s="354"/>
      <c r="AA823" s="354"/>
    </row>
    <row r="824">
      <c r="A824" s="354"/>
      <c r="B824" s="354"/>
      <c r="C824" s="354"/>
      <c r="D824" s="354"/>
      <c r="E824" s="354"/>
      <c r="F824" s="354"/>
      <c r="G824" s="354"/>
      <c r="H824" s="354"/>
      <c r="I824" s="354"/>
      <c r="J824" s="354"/>
      <c r="K824" s="354"/>
      <c r="L824" s="354"/>
      <c r="M824" s="354"/>
      <c r="N824" s="354"/>
      <c r="O824" s="354"/>
      <c r="P824" s="354"/>
      <c r="Q824" s="354"/>
      <c r="R824" s="354"/>
      <c r="S824" s="354"/>
      <c r="T824" s="354"/>
      <c r="U824" s="354"/>
      <c r="V824" s="354"/>
      <c r="W824" s="354"/>
      <c r="X824" s="354"/>
      <c r="Y824" s="354"/>
      <c r="Z824" s="354"/>
      <c r="AA824" s="354"/>
    </row>
    <row r="825">
      <c r="A825" s="354"/>
      <c r="B825" s="354"/>
      <c r="C825" s="354"/>
      <c r="D825" s="354"/>
      <c r="E825" s="354"/>
      <c r="F825" s="354"/>
      <c r="G825" s="354"/>
      <c r="H825" s="354"/>
      <c r="I825" s="354"/>
      <c r="J825" s="354"/>
      <c r="K825" s="354"/>
      <c r="L825" s="354"/>
      <c r="M825" s="354"/>
      <c r="N825" s="354"/>
      <c r="O825" s="354"/>
      <c r="P825" s="354"/>
      <c r="Q825" s="354"/>
      <c r="R825" s="354"/>
      <c r="S825" s="354"/>
      <c r="T825" s="354"/>
      <c r="U825" s="354"/>
      <c r="V825" s="354"/>
      <c r="W825" s="354"/>
      <c r="X825" s="354"/>
      <c r="Y825" s="354"/>
      <c r="Z825" s="354"/>
      <c r="AA825" s="354"/>
    </row>
    <row r="826">
      <c r="A826" s="354"/>
      <c r="B826" s="354"/>
      <c r="C826" s="354"/>
      <c r="D826" s="354"/>
      <c r="E826" s="354"/>
      <c r="F826" s="354"/>
      <c r="G826" s="354"/>
      <c r="H826" s="354"/>
      <c r="I826" s="354"/>
      <c r="J826" s="354"/>
      <c r="K826" s="354"/>
      <c r="L826" s="354"/>
      <c r="M826" s="354"/>
      <c r="N826" s="354"/>
      <c r="O826" s="354"/>
      <c r="P826" s="354"/>
      <c r="Q826" s="354"/>
      <c r="R826" s="354"/>
      <c r="S826" s="354"/>
      <c r="T826" s="354"/>
      <c r="U826" s="354"/>
      <c r="V826" s="354"/>
      <c r="W826" s="354"/>
      <c r="X826" s="354"/>
      <c r="Y826" s="354"/>
      <c r="Z826" s="354"/>
      <c r="AA826" s="354"/>
    </row>
    <row r="827">
      <c r="A827" s="354"/>
      <c r="B827" s="354"/>
      <c r="C827" s="354"/>
      <c r="D827" s="354"/>
      <c r="E827" s="354"/>
      <c r="F827" s="354"/>
      <c r="G827" s="354"/>
      <c r="H827" s="354"/>
      <c r="I827" s="354"/>
      <c r="J827" s="354"/>
      <c r="K827" s="354"/>
      <c r="L827" s="354"/>
      <c r="M827" s="354"/>
      <c r="N827" s="354"/>
      <c r="O827" s="354"/>
      <c r="P827" s="354"/>
      <c r="Q827" s="354"/>
      <c r="R827" s="354"/>
      <c r="S827" s="354"/>
      <c r="T827" s="354"/>
      <c r="U827" s="354"/>
      <c r="V827" s="354"/>
      <c r="W827" s="354"/>
      <c r="X827" s="354"/>
      <c r="Y827" s="354"/>
      <c r="Z827" s="354"/>
      <c r="AA827" s="354"/>
    </row>
    <row r="828">
      <c r="A828" s="354"/>
      <c r="B828" s="354"/>
      <c r="C828" s="354"/>
      <c r="D828" s="354"/>
      <c r="E828" s="354"/>
      <c r="F828" s="354"/>
      <c r="G828" s="354"/>
      <c r="H828" s="354"/>
      <c r="I828" s="354"/>
      <c r="J828" s="354"/>
      <c r="K828" s="354"/>
      <c r="L828" s="354"/>
      <c r="M828" s="354"/>
      <c r="N828" s="354"/>
      <c r="O828" s="354"/>
      <c r="P828" s="354"/>
      <c r="Q828" s="354"/>
      <c r="R828" s="354"/>
      <c r="S828" s="354"/>
      <c r="T828" s="354"/>
      <c r="U828" s="354"/>
      <c r="V828" s="354"/>
      <c r="W828" s="354"/>
      <c r="X828" s="354"/>
      <c r="Y828" s="354"/>
      <c r="Z828" s="354"/>
      <c r="AA828" s="354"/>
    </row>
    <row r="829">
      <c r="A829" s="354"/>
      <c r="B829" s="354"/>
      <c r="C829" s="354"/>
      <c r="D829" s="354"/>
      <c r="E829" s="354"/>
      <c r="F829" s="354"/>
      <c r="G829" s="354"/>
      <c r="H829" s="354"/>
      <c r="I829" s="354"/>
      <c r="J829" s="354"/>
      <c r="K829" s="354"/>
      <c r="L829" s="354"/>
      <c r="M829" s="354"/>
      <c r="N829" s="354"/>
      <c r="O829" s="354"/>
      <c r="P829" s="354"/>
      <c r="Q829" s="354"/>
      <c r="R829" s="354"/>
      <c r="S829" s="354"/>
      <c r="T829" s="354"/>
      <c r="U829" s="354"/>
      <c r="V829" s="354"/>
      <c r="W829" s="354"/>
      <c r="X829" s="354"/>
      <c r="Y829" s="354"/>
      <c r="Z829" s="354"/>
      <c r="AA829" s="354"/>
    </row>
    <row r="830">
      <c r="A830" s="354"/>
      <c r="B830" s="354"/>
      <c r="C830" s="354"/>
      <c r="D830" s="354"/>
      <c r="E830" s="354"/>
      <c r="F830" s="354"/>
      <c r="G830" s="354"/>
      <c r="H830" s="354"/>
      <c r="I830" s="354"/>
      <c r="J830" s="354"/>
      <c r="K830" s="354"/>
      <c r="L830" s="354"/>
      <c r="M830" s="354"/>
      <c r="N830" s="354"/>
      <c r="O830" s="354"/>
      <c r="P830" s="354"/>
      <c r="Q830" s="354"/>
      <c r="R830" s="354"/>
      <c r="S830" s="354"/>
      <c r="T830" s="354"/>
      <c r="U830" s="354"/>
      <c r="V830" s="354"/>
      <c r="W830" s="354"/>
      <c r="X830" s="354"/>
      <c r="Y830" s="354"/>
      <c r="Z830" s="354"/>
      <c r="AA830" s="354"/>
    </row>
    <row r="831">
      <c r="A831" s="354"/>
      <c r="B831" s="354"/>
      <c r="C831" s="354"/>
      <c r="D831" s="354"/>
      <c r="E831" s="354"/>
      <c r="F831" s="354"/>
      <c r="G831" s="354"/>
      <c r="H831" s="354"/>
      <c r="I831" s="354"/>
      <c r="J831" s="354"/>
      <c r="K831" s="354"/>
      <c r="L831" s="354"/>
      <c r="M831" s="354"/>
      <c r="N831" s="354"/>
      <c r="O831" s="354"/>
      <c r="P831" s="354"/>
      <c r="Q831" s="354"/>
      <c r="R831" s="354"/>
      <c r="S831" s="354"/>
      <c r="T831" s="354"/>
      <c r="U831" s="354"/>
      <c r="V831" s="354"/>
      <c r="W831" s="354"/>
      <c r="X831" s="354"/>
      <c r="Y831" s="354"/>
      <c r="Z831" s="354"/>
      <c r="AA831" s="354"/>
    </row>
    <row r="832">
      <c r="A832" s="354"/>
      <c r="B832" s="354"/>
      <c r="C832" s="354"/>
      <c r="D832" s="354"/>
      <c r="E832" s="354"/>
      <c r="F832" s="354"/>
      <c r="G832" s="354"/>
      <c r="H832" s="354"/>
      <c r="I832" s="354"/>
      <c r="J832" s="354"/>
      <c r="K832" s="354"/>
      <c r="L832" s="354"/>
      <c r="M832" s="354"/>
      <c r="N832" s="354"/>
      <c r="O832" s="354"/>
      <c r="P832" s="354"/>
      <c r="Q832" s="354"/>
      <c r="R832" s="354"/>
      <c r="S832" s="354"/>
      <c r="T832" s="354"/>
      <c r="U832" s="354"/>
      <c r="V832" s="354"/>
      <c r="W832" s="354"/>
      <c r="X832" s="354"/>
      <c r="Y832" s="354"/>
      <c r="Z832" s="354"/>
      <c r="AA832" s="354"/>
    </row>
    <row r="833">
      <c r="A833" s="354"/>
      <c r="B833" s="354"/>
      <c r="C833" s="354"/>
      <c r="D833" s="354"/>
      <c r="E833" s="354"/>
      <c r="F833" s="354"/>
      <c r="G833" s="354"/>
      <c r="H833" s="354"/>
      <c r="I833" s="354"/>
      <c r="J833" s="354"/>
      <c r="K833" s="354"/>
      <c r="L833" s="354"/>
      <c r="M833" s="354"/>
      <c r="N833" s="354"/>
      <c r="O833" s="354"/>
      <c r="P833" s="354"/>
      <c r="Q833" s="354"/>
      <c r="R833" s="354"/>
      <c r="S833" s="354"/>
      <c r="T833" s="354"/>
      <c r="U833" s="354"/>
      <c r="V833" s="354"/>
      <c r="W833" s="354"/>
      <c r="X833" s="354"/>
      <c r="Y833" s="354"/>
      <c r="Z833" s="354"/>
      <c r="AA833" s="354"/>
    </row>
    <row r="834">
      <c r="A834" s="354"/>
      <c r="B834" s="354"/>
      <c r="C834" s="354"/>
      <c r="D834" s="354"/>
      <c r="E834" s="354"/>
      <c r="F834" s="354"/>
      <c r="G834" s="354"/>
      <c r="H834" s="354"/>
      <c r="I834" s="354"/>
      <c r="J834" s="354"/>
      <c r="K834" s="354"/>
      <c r="L834" s="354"/>
      <c r="M834" s="354"/>
      <c r="N834" s="354"/>
      <c r="O834" s="354"/>
      <c r="P834" s="354"/>
      <c r="Q834" s="354"/>
      <c r="R834" s="354"/>
      <c r="S834" s="354"/>
      <c r="T834" s="354"/>
      <c r="U834" s="354"/>
      <c r="V834" s="354"/>
      <c r="W834" s="354"/>
      <c r="X834" s="354"/>
      <c r="Y834" s="354"/>
      <c r="Z834" s="354"/>
      <c r="AA834" s="354"/>
    </row>
    <row r="835">
      <c r="A835" s="354"/>
      <c r="B835" s="354"/>
      <c r="C835" s="354"/>
      <c r="D835" s="354"/>
      <c r="E835" s="354"/>
      <c r="F835" s="354"/>
      <c r="G835" s="354"/>
      <c r="H835" s="354"/>
      <c r="I835" s="354"/>
      <c r="J835" s="354"/>
      <c r="K835" s="354"/>
      <c r="L835" s="354"/>
      <c r="M835" s="354"/>
      <c r="N835" s="354"/>
      <c r="O835" s="354"/>
      <c r="P835" s="354"/>
      <c r="Q835" s="354"/>
      <c r="R835" s="354"/>
      <c r="S835" s="354"/>
      <c r="T835" s="354"/>
      <c r="U835" s="354"/>
      <c r="V835" s="354"/>
      <c r="W835" s="354"/>
      <c r="X835" s="354"/>
      <c r="Y835" s="354"/>
      <c r="Z835" s="354"/>
      <c r="AA835" s="354"/>
    </row>
    <row r="836">
      <c r="A836" s="354"/>
      <c r="B836" s="354"/>
      <c r="C836" s="354"/>
      <c r="D836" s="354"/>
      <c r="E836" s="354"/>
      <c r="F836" s="354"/>
      <c r="G836" s="354"/>
      <c r="H836" s="354"/>
      <c r="I836" s="354"/>
      <c r="J836" s="354"/>
      <c r="K836" s="354"/>
      <c r="L836" s="354"/>
      <c r="M836" s="354"/>
      <c r="N836" s="354"/>
      <c r="O836" s="354"/>
      <c r="P836" s="354"/>
      <c r="Q836" s="354"/>
      <c r="R836" s="354"/>
      <c r="S836" s="354"/>
      <c r="T836" s="354"/>
      <c r="U836" s="354"/>
      <c r="V836" s="354"/>
      <c r="W836" s="354"/>
      <c r="X836" s="354"/>
      <c r="Y836" s="354"/>
      <c r="Z836" s="354"/>
      <c r="AA836" s="354"/>
    </row>
    <row r="837">
      <c r="A837" s="354"/>
      <c r="B837" s="354"/>
      <c r="C837" s="354"/>
      <c r="D837" s="354"/>
      <c r="E837" s="354"/>
      <c r="F837" s="354"/>
      <c r="G837" s="354"/>
      <c r="H837" s="354"/>
      <c r="I837" s="354"/>
      <c r="J837" s="354"/>
      <c r="K837" s="354"/>
      <c r="L837" s="354"/>
      <c r="M837" s="354"/>
      <c r="N837" s="354"/>
      <c r="O837" s="354"/>
      <c r="P837" s="354"/>
      <c r="Q837" s="354"/>
      <c r="R837" s="354"/>
      <c r="S837" s="354"/>
      <c r="T837" s="354"/>
      <c r="U837" s="354"/>
      <c r="V837" s="354"/>
      <c r="W837" s="354"/>
      <c r="X837" s="354"/>
      <c r="Y837" s="354"/>
      <c r="Z837" s="354"/>
      <c r="AA837" s="354"/>
    </row>
    <row r="838">
      <c r="A838" s="354"/>
      <c r="B838" s="354"/>
      <c r="C838" s="354"/>
      <c r="D838" s="354"/>
      <c r="E838" s="354"/>
      <c r="F838" s="354"/>
      <c r="G838" s="354"/>
      <c r="H838" s="354"/>
      <c r="I838" s="354"/>
      <c r="J838" s="354"/>
      <c r="K838" s="354"/>
      <c r="L838" s="354"/>
      <c r="M838" s="354"/>
      <c r="N838" s="354"/>
      <c r="O838" s="354"/>
      <c r="P838" s="354"/>
      <c r="Q838" s="354"/>
      <c r="R838" s="354"/>
      <c r="S838" s="354"/>
      <c r="T838" s="354"/>
      <c r="U838" s="354"/>
      <c r="V838" s="354"/>
      <c r="W838" s="354"/>
      <c r="X838" s="354"/>
      <c r="Y838" s="354"/>
      <c r="Z838" s="354"/>
      <c r="AA838" s="354"/>
    </row>
    <row r="839">
      <c r="A839" s="354"/>
      <c r="B839" s="354"/>
      <c r="C839" s="354"/>
      <c r="D839" s="354"/>
      <c r="E839" s="354"/>
      <c r="F839" s="354"/>
      <c r="G839" s="354"/>
      <c r="H839" s="354"/>
      <c r="I839" s="354"/>
      <c r="J839" s="354"/>
      <c r="K839" s="354"/>
      <c r="L839" s="354"/>
      <c r="M839" s="354"/>
      <c r="N839" s="354"/>
      <c r="O839" s="354"/>
      <c r="P839" s="354"/>
      <c r="Q839" s="354"/>
      <c r="R839" s="354"/>
      <c r="S839" s="354"/>
      <c r="T839" s="354"/>
      <c r="U839" s="354"/>
      <c r="V839" s="354"/>
      <c r="W839" s="354"/>
      <c r="X839" s="354"/>
      <c r="Y839" s="354"/>
      <c r="Z839" s="354"/>
      <c r="AA839" s="354"/>
    </row>
    <row r="840">
      <c r="A840" s="354"/>
      <c r="B840" s="354"/>
      <c r="C840" s="354"/>
      <c r="D840" s="354"/>
      <c r="E840" s="354"/>
      <c r="F840" s="354"/>
      <c r="G840" s="354"/>
      <c r="H840" s="354"/>
      <c r="I840" s="354"/>
      <c r="J840" s="354"/>
      <c r="K840" s="354"/>
      <c r="L840" s="354"/>
      <c r="M840" s="354"/>
      <c r="N840" s="354"/>
      <c r="O840" s="354"/>
      <c r="P840" s="354"/>
      <c r="Q840" s="354"/>
      <c r="R840" s="354"/>
      <c r="S840" s="354"/>
      <c r="T840" s="354"/>
      <c r="U840" s="354"/>
      <c r="V840" s="354"/>
      <c r="W840" s="354"/>
      <c r="X840" s="354"/>
      <c r="Y840" s="354"/>
      <c r="Z840" s="354"/>
      <c r="AA840" s="354"/>
    </row>
    <row r="841">
      <c r="A841" s="354"/>
      <c r="B841" s="354"/>
      <c r="C841" s="354"/>
      <c r="D841" s="354"/>
      <c r="E841" s="354"/>
      <c r="F841" s="354"/>
      <c r="G841" s="354"/>
      <c r="H841" s="354"/>
      <c r="I841" s="354"/>
      <c r="J841" s="354"/>
      <c r="K841" s="354"/>
      <c r="L841" s="354"/>
      <c r="M841" s="354"/>
      <c r="N841" s="354"/>
      <c r="O841" s="354"/>
      <c r="P841" s="354"/>
      <c r="Q841" s="354"/>
      <c r="R841" s="354"/>
      <c r="S841" s="354"/>
      <c r="T841" s="354"/>
      <c r="U841" s="354"/>
      <c r="V841" s="354"/>
      <c r="W841" s="354"/>
      <c r="X841" s="354"/>
      <c r="Y841" s="354"/>
      <c r="Z841" s="354"/>
      <c r="AA841" s="354"/>
    </row>
    <row r="842">
      <c r="A842" s="354"/>
      <c r="B842" s="354"/>
      <c r="C842" s="354"/>
      <c r="D842" s="354"/>
      <c r="E842" s="354"/>
      <c r="F842" s="354"/>
      <c r="G842" s="354"/>
      <c r="H842" s="354"/>
      <c r="I842" s="354"/>
      <c r="J842" s="354"/>
      <c r="K842" s="354"/>
      <c r="L842" s="354"/>
      <c r="M842" s="354"/>
      <c r="N842" s="354"/>
      <c r="O842" s="354"/>
      <c r="P842" s="354"/>
      <c r="Q842" s="354"/>
      <c r="R842" s="354"/>
      <c r="S842" s="354"/>
      <c r="T842" s="354"/>
      <c r="U842" s="354"/>
      <c r="V842" s="354"/>
      <c r="W842" s="354"/>
      <c r="X842" s="354"/>
      <c r="Y842" s="354"/>
      <c r="Z842" s="354"/>
      <c r="AA842" s="354"/>
    </row>
    <row r="843">
      <c r="A843" s="354"/>
      <c r="B843" s="354"/>
      <c r="C843" s="354"/>
      <c r="D843" s="354"/>
      <c r="E843" s="354"/>
      <c r="F843" s="354"/>
      <c r="G843" s="354"/>
      <c r="H843" s="354"/>
      <c r="I843" s="354"/>
      <c r="J843" s="354"/>
      <c r="K843" s="354"/>
      <c r="L843" s="354"/>
      <c r="M843" s="354"/>
      <c r="N843" s="354"/>
      <c r="O843" s="354"/>
      <c r="P843" s="354"/>
      <c r="Q843" s="354"/>
      <c r="R843" s="354"/>
      <c r="S843" s="354"/>
      <c r="T843" s="354"/>
      <c r="U843" s="354"/>
      <c r="V843" s="354"/>
      <c r="W843" s="354"/>
      <c r="X843" s="354"/>
      <c r="Y843" s="354"/>
      <c r="Z843" s="354"/>
      <c r="AA843" s="354"/>
    </row>
    <row r="844">
      <c r="A844" s="354"/>
      <c r="B844" s="354"/>
      <c r="C844" s="354"/>
      <c r="D844" s="354"/>
      <c r="E844" s="354"/>
      <c r="F844" s="354"/>
      <c r="G844" s="354"/>
      <c r="H844" s="354"/>
      <c r="I844" s="354"/>
      <c r="J844" s="354"/>
      <c r="K844" s="354"/>
      <c r="L844" s="354"/>
      <c r="M844" s="354"/>
      <c r="N844" s="354"/>
      <c r="O844" s="354"/>
      <c r="P844" s="354"/>
      <c r="Q844" s="354"/>
      <c r="R844" s="354"/>
      <c r="S844" s="354"/>
      <c r="T844" s="354"/>
      <c r="U844" s="354"/>
      <c r="V844" s="354"/>
      <c r="W844" s="354"/>
      <c r="X844" s="354"/>
      <c r="Y844" s="354"/>
      <c r="Z844" s="354"/>
      <c r="AA844" s="354"/>
    </row>
    <row r="845">
      <c r="A845" s="354"/>
      <c r="B845" s="354"/>
      <c r="C845" s="354"/>
      <c r="D845" s="354"/>
      <c r="E845" s="354"/>
      <c r="F845" s="354"/>
      <c r="G845" s="354"/>
      <c r="H845" s="354"/>
      <c r="I845" s="354"/>
      <c r="J845" s="354"/>
      <c r="K845" s="354"/>
      <c r="L845" s="354"/>
      <c r="M845" s="354"/>
      <c r="N845" s="354"/>
      <c r="O845" s="354"/>
      <c r="P845" s="354"/>
      <c r="Q845" s="354"/>
      <c r="R845" s="354"/>
      <c r="S845" s="354"/>
      <c r="T845" s="354"/>
      <c r="U845" s="354"/>
      <c r="V845" s="354"/>
      <c r="W845" s="354"/>
      <c r="X845" s="354"/>
      <c r="Y845" s="354"/>
      <c r="Z845" s="354"/>
      <c r="AA845" s="354"/>
    </row>
    <row r="846">
      <c r="A846" s="354"/>
      <c r="B846" s="354"/>
      <c r="C846" s="354"/>
      <c r="D846" s="354"/>
      <c r="E846" s="354"/>
      <c r="F846" s="354"/>
      <c r="G846" s="354"/>
      <c r="H846" s="354"/>
      <c r="I846" s="354"/>
      <c r="J846" s="354"/>
      <c r="K846" s="354"/>
      <c r="L846" s="354"/>
      <c r="M846" s="354"/>
      <c r="N846" s="354"/>
      <c r="O846" s="354"/>
      <c r="P846" s="354"/>
      <c r="Q846" s="354"/>
      <c r="R846" s="354"/>
      <c r="S846" s="354"/>
      <c r="T846" s="354"/>
      <c r="U846" s="354"/>
      <c r="V846" s="354"/>
      <c r="W846" s="354"/>
      <c r="X846" s="354"/>
      <c r="Y846" s="354"/>
      <c r="Z846" s="354"/>
      <c r="AA846" s="354"/>
    </row>
    <row r="847">
      <c r="A847" s="354"/>
      <c r="B847" s="354"/>
      <c r="C847" s="354"/>
      <c r="D847" s="354"/>
      <c r="E847" s="354"/>
      <c r="F847" s="354"/>
      <c r="G847" s="354"/>
      <c r="H847" s="354"/>
      <c r="I847" s="354"/>
      <c r="J847" s="354"/>
      <c r="K847" s="354"/>
      <c r="L847" s="354"/>
      <c r="M847" s="354"/>
      <c r="N847" s="354"/>
      <c r="O847" s="354"/>
      <c r="P847" s="354"/>
      <c r="Q847" s="354"/>
      <c r="R847" s="354"/>
      <c r="S847" s="354"/>
      <c r="T847" s="354"/>
      <c r="U847" s="354"/>
      <c r="V847" s="354"/>
      <c r="W847" s="354"/>
      <c r="X847" s="354"/>
      <c r="Y847" s="354"/>
      <c r="Z847" s="354"/>
      <c r="AA847" s="354"/>
    </row>
    <row r="848">
      <c r="A848" s="354"/>
      <c r="B848" s="354"/>
      <c r="C848" s="354"/>
      <c r="D848" s="354"/>
      <c r="E848" s="354"/>
      <c r="F848" s="354"/>
      <c r="G848" s="354"/>
      <c r="H848" s="354"/>
      <c r="I848" s="354"/>
      <c r="J848" s="354"/>
      <c r="K848" s="354"/>
      <c r="L848" s="354"/>
      <c r="M848" s="354"/>
      <c r="N848" s="354"/>
      <c r="O848" s="354"/>
      <c r="P848" s="354"/>
      <c r="Q848" s="354"/>
      <c r="R848" s="354"/>
      <c r="S848" s="354"/>
      <c r="T848" s="354"/>
      <c r="U848" s="354"/>
      <c r="V848" s="354"/>
      <c r="W848" s="354"/>
      <c r="X848" s="354"/>
      <c r="Y848" s="354"/>
      <c r="Z848" s="354"/>
      <c r="AA848" s="354"/>
    </row>
    <row r="849">
      <c r="A849" s="354"/>
      <c r="B849" s="354"/>
      <c r="C849" s="354"/>
      <c r="D849" s="354"/>
      <c r="E849" s="354"/>
      <c r="F849" s="354"/>
      <c r="G849" s="354"/>
      <c r="H849" s="354"/>
      <c r="I849" s="354"/>
      <c r="J849" s="354"/>
      <c r="K849" s="354"/>
      <c r="L849" s="354"/>
      <c r="M849" s="354"/>
      <c r="N849" s="354"/>
      <c r="O849" s="354"/>
      <c r="P849" s="354"/>
      <c r="Q849" s="354"/>
      <c r="R849" s="354"/>
      <c r="S849" s="354"/>
      <c r="T849" s="354"/>
      <c r="U849" s="354"/>
      <c r="V849" s="354"/>
      <c r="W849" s="354"/>
      <c r="X849" s="354"/>
      <c r="Y849" s="354"/>
      <c r="Z849" s="354"/>
      <c r="AA849" s="354"/>
    </row>
    <row r="850">
      <c r="A850" s="354"/>
      <c r="B850" s="354"/>
      <c r="C850" s="354"/>
      <c r="D850" s="354"/>
      <c r="E850" s="354"/>
      <c r="F850" s="354"/>
      <c r="G850" s="354"/>
      <c r="H850" s="354"/>
      <c r="I850" s="354"/>
      <c r="J850" s="354"/>
      <c r="K850" s="354"/>
      <c r="L850" s="354"/>
      <c r="M850" s="354"/>
      <c r="N850" s="354"/>
      <c r="O850" s="354"/>
      <c r="P850" s="354"/>
      <c r="Q850" s="354"/>
      <c r="R850" s="354"/>
      <c r="S850" s="354"/>
      <c r="T850" s="354"/>
      <c r="U850" s="354"/>
      <c r="V850" s="354"/>
      <c r="W850" s="354"/>
      <c r="X850" s="354"/>
      <c r="Y850" s="354"/>
      <c r="Z850" s="354"/>
      <c r="AA850" s="354"/>
    </row>
    <row r="851">
      <c r="A851" s="354"/>
      <c r="B851" s="354"/>
      <c r="C851" s="354"/>
      <c r="D851" s="354"/>
      <c r="E851" s="354"/>
      <c r="F851" s="354"/>
      <c r="G851" s="354"/>
      <c r="H851" s="354"/>
      <c r="I851" s="354"/>
      <c r="J851" s="354"/>
      <c r="K851" s="354"/>
      <c r="L851" s="354"/>
      <c r="M851" s="354"/>
      <c r="N851" s="354"/>
      <c r="O851" s="354"/>
      <c r="P851" s="354"/>
      <c r="Q851" s="354"/>
      <c r="R851" s="354"/>
      <c r="S851" s="354"/>
      <c r="T851" s="354"/>
      <c r="U851" s="354"/>
      <c r="V851" s="354"/>
      <c r="W851" s="354"/>
      <c r="X851" s="354"/>
      <c r="Y851" s="354"/>
      <c r="Z851" s="354"/>
      <c r="AA851" s="354"/>
    </row>
    <row r="852">
      <c r="A852" s="354"/>
      <c r="B852" s="354"/>
      <c r="C852" s="354"/>
      <c r="D852" s="354"/>
      <c r="E852" s="354"/>
      <c r="F852" s="354"/>
      <c r="G852" s="354"/>
      <c r="H852" s="354"/>
      <c r="I852" s="354"/>
      <c r="J852" s="354"/>
      <c r="K852" s="354"/>
      <c r="L852" s="354"/>
      <c r="M852" s="354"/>
      <c r="N852" s="354"/>
      <c r="O852" s="354"/>
      <c r="P852" s="354"/>
      <c r="Q852" s="354"/>
      <c r="R852" s="354"/>
      <c r="S852" s="354"/>
      <c r="T852" s="354"/>
      <c r="U852" s="354"/>
      <c r="V852" s="354"/>
      <c r="W852" s="354"/>
      <c r="X852" s="354"/>
      <c r="Y852" s="354"/>
      <c r="Z852" s="354"/>
      <c r="AA852" s="354"/>
    </row>
    <row r="853">
      <c r="A853" s="354"/>
      <c r="B853" s="354"/>
      <c r="C853" s="354"/>
      <c r="D853" s="354"/>
      <c r="E853" s="354"/>
      <c r="F853" s="354"/>
      <c r="G853" s="354"/>
      <c r="H853" s="354"/>
      <c r="I853" s="354"/>
      <c r="J853" s="354"/>
      <c r="K853" s="354"/>
      <c r="L853" s="354"/>
      <c r="M853" s="354"/>
      <c r="N853" s="354"/>
      <c r="O853" s="354"/>
      <c r="P853" s="354"/>
      <c r="Q853" s="354"/>
      <c r="R853" s="354"/>
      <c r="S853" s="354"/>
      <c r="T853" s="354"/>
      <c r="U853" s="354"/>
      <c r="V853" s="354"/>
      <c r="W853" s="354"/>
      <c r="X853" s="354"/>
      <c r="Y853" s="354"/>
      <c r="Z853" s="354"/>
      <c r="AA853" s="354"/>
    </row>
    <row r="854">
      <c r="A854" s="354"/>
      <c r="B854" s="354"/>
      <c r="C854" s="354"/>
      <c r="D854" s="354"/>
      <c r="E854" s="354"/>
      <c r="F854" s="354"/>
      <c r="G854" s="354"/>
      <c r="H854" s="354"/>
      <c r="I854" s="354"/>
      <c r="J854" s="354"/>
      <c r="K854" s="354"/>
      <c r="L854" s="354"/>
      <c r="M854" s="354"/>
      <c r="N854" s="354"/>
      <c r="O854" s="354"/>
      <c r="P854" s="354"/>
      <c r="Q854" s="354"/>
      <c r="R854" s="354"/>
      <c r="S854" s="354"/>
      <c r="T854" s="354"/>
      <c r="U854" s="354"/>
      <c r="V854" s="354"/>
      <c r="W854" s="354"/>
      <c r="X854" s="354"/>
      <c r="Y854" s="354"/>
      <c r="Z854" s="354"/>
      <c r="AA854" s="354"/>
    </row>
    <row r="855">
      <c r="A855" s="354"/>
      <c r="B855" s="354"/>
      <c r="C855" s="354"/>
      <c r="D855" s="354"/>
      <c r="E855" s="354"/>
      <c r="F855" s="354"/>
      <c r="G855" s="354"/>
      <c r="H855" s="354"/>
      <c r="I855" s="354"/>
      <c r="J855" s="354"/>
      <c r="K855" s="354"/>
      <c r="L855" s="354"/>
      <c r="M855" s="354"/>
      <c r="N855" s="354"/>
      <c r="O855" s="354"/>
      <c r="P855" s="354"/>
      <c r="Q855" s="354"/>
      <c r="R855" s="354"/>
      <c r="S855" s="354"/>
      <c r="T855" s="354"/>
      <c r="U855" s="354"/>
      <c r="V855" s="354"/>
      <c r="W855" s="354"/>
      <c r="X855" s="354"/>
      <c r="Y855" s="354"/>
      <c r="Z855" s="354"/>
      <c r="AA855" s="354"/>
    </row>
    <row r="856">
      <c r="A856" s="354"/>
      <c r="B856" s="354"/>
      <c r="C856" s="354"/>
      <c r="D856" s="354"/>
      <c r="E856" s="354"/>
      <c r="F856" s="354"/>
      <c r="G856" s="354"/>
      <c r="H856" s="354"/>
      <c r="I856" s="354"/>
      <c r="J856" s="354"/>
      <c r="K856" s="354"/>
      <c r="L856" s="354"/>
      <c r="M856" s="354"/>
      <c r="N856" s="354"/>
      <c r="O856" s="354"/>
      <c r="P856" s="354"/>
      <c r="Q856" s="354"/>
      <c r="R856" s="354"/>
      <c r="S856" s="354"/>
      <c r="T856" s="354"/>
      <c r="U856" s="354"/>
      <c r="V856" s="354"/>
      <c r="W856" s="354"/>
      <c r="X856" s="354"/>
      <c r="Y856" s="354"/>
      <c r="Z856" s="354"/>
      <c r="AA856" s="354"/>
    </row>
    <row r="857">
      <c r="A857" s="354"/>
      <c r="B857" s="354"/>
      <c r="C857" s="354"/>
      <c r="D857" s="354"/>
      <c r="E857" s="354"/>
      <c r="F857" s="354"/>
      <c r="G857" s="354"/>
      <c r="H857" s="354"/>
      <c r="I857" s="354"/>
      <c r="J857" s="354"/>
      <c r="K857" s="354"/>
      <c r="L857" s="354"/>
      <c r="M857" s="354"/>
      <c r="N857" s="354"/>
      <c r="O857" s="354"/>
      <c r="P857" s="354"/>
      <c r="Q857" s="354"/>
      <c r="R857" s="354"/>
      <c r="S857" s="354"/>
      <c r="T857" s="354"/>
      <c r="U857" s="354"/>
      <c r="V857" s="354"/>
      <c r="W857" s="354"/>
      <c r="X857" s="354"/>
      <c r="Y857" s="354"/>
      <c r="Z857" s="354"/>
      <c r="AA857" s="354"/>
    </row>
    <row r="858">
      <c r="A858" s="354"/>
      <c r="B858" s="354"/>
      <c r="C858" s="354"/>
      <c r="D858" s="354"/>
      <c r="E858" s="354"/>
      <c r="F858" s="354"/>
      <c r="G858" s="354"/>
      <c r="H858" s="354"/>
      <c r="I858" s="354"/>
      <c r="J858" s="354"/>
      <c r="K858" s="354"/>
      <c r="L858" s="354"/>
      <c r="M858" s="354"/>
      <c r="N858" s="354"/>
      <c r="O858" s="354"/>
      <c r="P858" s="354"/>
      <c r="Q858" s="354"/>
      <c r="R858" s="354"/>
      <c r="S858" s="354"/>
      <c r="T858" s="354"/>
      <c r="U858" s="354"/>
      <c r="V858" s="354"/>
      <c r="W858" s="354"/>
      <c r="X858" s="354"/>
      <c r="Y858" s="354"/>
      <c r="Z858" s="354"/>
      <c r="AA858" s="354"/>
    </row>
    <row r="859">
      <c r="A859" s="354"/>
      <c r="B859" s="354"/>
      <c r="C859" s="354"/>
      <c r="D859" s="354"/>
      <c r="E859" s="354"/>
      <c r="F859" s="354"/>
      <c r="G859" s="354"/>
      <c r="H859" s="354"/>
      <c r="I859" s="354"/>
      <c r="J859" s="354"/>
      <c r="K859" s="354"/>
      <c r="L859" s="354"/>
      <c r="M859" s="354"/>
      <c r="N859" s="354"/>
      <c r="O859" s="354"/>
      <c r="P859" s="354"/>
      <c r="Q859" s="354"/>
      <c r="R859" s="354"/>
      <c r="S859" s="354"/>
      <c r="T859" s="354"/>
      <c r="U859" s="354"/>
      <c r="V859" s="354"/>
      <c r="W859" s="354"/>
      <c r="X859" s="354"/>
      <c r="Y859" s="354"/>
      <c r="Z859" s="354"/>
      <c r="AA859" s="354"/>
    </row>
    <row r="860">
      <c r="A860" s="354"/>
      <c r="B860" s="354"/>
      <c r="C860" s="354"/>
      <c r="D860" s="354"/>
      <c r="E860" s="354"/>
      <c r="F860" s="354"/>
      <c r="G860" s="354"/>
      <c r="H860" s="354"/>
      <c r="I860" s="354"/>
      <c r="J860" s="354"/>
      <c r="K860" s="354"/>
      <c r="L860" s="354"/>
      <c r="M860" s="354"/>
      <c r="N860" s="354"/>
      <c r="O860" s="354"/>
      <c r="P860" s="354"/>
      <c r="Q860" s="354"/>
      <c r="R860" s="354"/>
      <c r="S860" s="354"/>
      <c r="T860" s="354"/>
      <c r="U860" s="354"/>
      <c r="V860" s="354"/>
      <c r="W860" s="354"/>
      <c r="X860" s="354"/>
      <c r="Y860" s="354"/>
      <c r="Z860" s="354"/>
      <c r="AA860" s="354"/>
    </row>
    <row r="861">
      <c r="A861" s="354"/>
      <c r="B861" s="354"/>
      <c r="C861" s="354"/>
      <c r="D861" s="354"/>
      <c r="E861" s="354"/>
      <c r="F861" s="354"/>
      <c r="G861" s="354"/>
      <c r="H861" s="354"/>
      <c r="I861" s="354"/>
      <c r="J861" s="354"/>
      <c r="K861" s="354"/>
      <c r="L861" s="354"/>
      <c r="M861" s="354"/>
      <c r="N861" s="354"/>
      <c r="O861" s="354"/>
      <c r="P861" s="354"/>
      <c r="Q861" s="354"/>
      <c r="R861" s="354"/>
      <c r="S861" s="354"/>
      <c r="T861" s="354"/>
      <c r="U861" s="354"/>
      <c r="V861" s="354"/>
      <c r="W861" s="354"/>
      <c r="X861" s="354"/>
      <c r="Y861" s="354"/>
      <c r="Z861" s="354"/>
      <c r="AA861" s="354"/>
    </row>
    <row r="862">
      <c r="A862" s="354"/>
      <c r="B862" s="354"/>
      <c r="C862" s="354"/>
      <c r="D862" s="354"/>
      <c r="E862" s="354"/>
      <c r="F862" s="354"/>
      <c r="G862" s="354"/>
      <c r="H862" s="354"/>
      <c r="I862" s="354"/>
      <c r="J862" s="354"/>
      <c r="K862" s="354"/>
      <c r="L862" s="354"/>
      <c r="M862" s="354"/>
      <c r="N862" s="354"/>
      <c r="O862" s="354"/>
      <c r="P862" s="354"/>
      <c r="Q862" s="354"/>
      <c r="R862" s="354"/>
      <c r="S862" s="354"/>
      <c r="T862" s="354"/>
      <c r="U862" s="354"/>
      <c r="V862" s="354"/>
      <c r="W862" s="354"/>
      <c r="X862" s="354"/>
      <c r="Y862" s="354"/>
      <c r="Z862" s="354"/>
      <c r="AA862" s="354"/>
    </row>
    <row r="863">
      <c r="A863" s="354"/>
      <c r="B863" s="354"/>
      <c r="C863" s="354"/>
      <c r="D863" s="354"/>
      <c r="E863" s="354"/>
      <c r="F863" s="354"/>
      <c r="G863" s="354"/>
      <c r="H863" s="354"/>
      <c r="I863" s="354"/>
      <c r="J863" s="354"/>
      <c r="K863" s="354"/>
      <c r="L863" s="354"/>
      <c r="M863" s="354"/>
      <c r="N863" s="354"/>
      <c r="O863" s="354"/>
      <c r="P863" s="354"/>
      <c r="Q863" s="354"/>
      <c r="R863" s="354"/>
      <c r="S863" s="354"/>
      <c r="T863" s="354"/>
      <c r="U863" s="354"/>
      <c r="V863" s="354"/>
      <c r="W863" s="354"/>
      <c r="X863" s="354"/>
      <c r="Y863" s="354"/>
      <c r="Z863" s="354"/>
      <c r="AA863" s="354"/>
    </row>
    <row r="864">
      <c r="A864" s="354"/>
      <c r="B864" s="354"/>
      <c r="C864" s="354"/>
      <c r="D864" s="354"/>
      <c r="E864" s="354"/>
      <c r="F864" s="354"/>
      <c r="G864" s="354"/>
      <c r="H864" s="354"/>
      <c r="I864" s="354"/>
      <c r="J864" s="354"/>
      <c r="K864" s="354"/>
      <c r="L864" s="354"/>
      <c r="M864" s="354"/>
      <c r="N864" s="354"/>
      <c r="O864" s="354"/>
      <c r="P864" s="354"/>
      <c r="Q864" s="354"/>
      <c r="R864" s="354"/>
      <c r="S864" s="354"/>
      <c r="T864" s="354"/>
      <c r="U864" s="354"/>
      <c r="V864" s="354"/>
      <c r="W864" s="354"/>
      <c r="X864" s="354"/>
      <c r="Y864" s="354"/>
      <c r="Z864" s="354"/>
      <c r="AA864" s="354"/>
    </row>
    <row r="865">
      <c r="A865" s="354"/>
      <c r="B865" s="354"/>
      <c r="C865" s="354"/>
      <c r="D865" s="354"/>
      <c r="E865" s="354"/>
      <c r="F865" s="354"/>
      <c r="G865" s="354"/>
      <c r="H865" s="354"/>
      <c r="I865" s="354"/>
      <c r="J865" s="354"/>
      <c r="K865" s="354"/>
      <c r="L865" s="354"/>
      <c r="M865" s="354"/>
      <c r="N865" s="354"/>
      <c r="O865" s="354"/>
      <c r="P865" s="354"/>
      <c r="Q865" s="354"/>
      <c r="R865" s="354"/>
      <c r="S865" s="354"/>
      <c r="T865" s="354"/>
      <c r="U865" s="354"/>
      <c r="V865" s="354"/>
      <c r="W865" s="354"/>
      <c r="X865" s="354"/>
      <c r="Y865" s="354"/>
      <c r="Z865" s="354"/>
      <c r="AA865" s="354"/>
    </row>
    <row r="866">
      <c r="A866" s="354"/>
      <c r="B866" s="354"/>
      <c r="C866" s="354"/>
      <c r="D866" s="354"/>
      <c r="E866" s="354"/>
      <c r="F866" s="354"/>
      <c r="G866" s="354"/>
      <c r="H866" s="354"/>
      <c r="I866" s="354"/>
      <c r="J866" s="354"/>
      <c r="K866" s="354"/>
      <c r="L866" s="354"/>
      <c r="M866" s="354"/>
      <c r="N866" s="354"/>
      <c r="O866" s="354"/>
      <c r="P866" s="354"/>
      <c r="Q866" s="354"/>
      <c r="R866" s="354"/>
      <c r="S866" s="354"/>
      <c r="T866" s="354"/>
      <c r="U866" s="354"/>
      <c r="V866" s="354"/>
      <c r="W866" s="354"/>
      <c r="X866" s="354"/>
      <c r="Y866" s="354"/>
      <c r="Z866" s="354"/>
      <c r="AA866" s="354"/>
    </row>
    <row r="867">
      <c r="A867" s="354"/>
      <c r="B867" s="354"/>
      <c r="C867" s="354"/>
      <c r="D867" s="354"/>
      <c r="E867" s="354"/>
      <c r="F867" s="354"/>
      <c r="G867" s="354"/>
      <c r="H867" s="354"/>
      <c r="I867" s="354"/>
      <c r="J867" s="354"/>
      <c r="K867" s="354"/>
      <c r="L867" s="354"/>
      <c r="M867" s="354"/>
      <c r="N867" s="354"/>
      <c r="O867" s="354"/>
      <c r="P867" s="354"/>
      <c r="Q867" s="354"/>
      <c r="R867" s="354"/>
      <c r="S867" s="354"/>
      <c r="T867" s="354"/>
      <c r="U867" s="354"/>
      <c r="V867" s="354"/>
      <c r="W867" s="354"/>
      <c r="X867" s="354"/>
      <c r="Y867" s="354"/>
      <c r="Z867" s="354"/>
      <c r="AA867" s="354"/>
    </row>
    <row r="868">
      <c r="A868" s="354"/>
      <c r="B868" s="354"/>
      <c r="C868" s="354"/>
      <c r="D868" s="354"/>
      <c r="E868" s="354"/>
      <c r="F868" s="354"/>
      <c r="G868" s="354"/>
      <c r="H868" s="354"/>
      <c r="I868" s="354"/>
      <c r="J868" s="354"/>
      <c r="K868" s="354"/>
      <c r="L868" s="354"/>
      <c r="M868" s="354"/>
      <c r="N868" s="354"/>
      <c r="O868" s="354"/>
      <c r="P868" s="354"/>
      <c r="Q868" s="354"/>
      <c r="R868" s="354"/>
      <c r="S868" s="354"/>
      <c r="T868" s="354"/>
      <c r="U868" s="354"/>
      <c r="V868" s="354"/>
      <c r="W868" s="354"/>
      <c r="X868" s="354"/>
      <c r="Y868" s="354"/>
      <c r="Z868" s="354"/>
      <c r="AA868" s="354"/>
    </row>
    <row r="869">
      <c r="A869" s="354"/>
      <c r="B869" s="354"/>
      <c r="C869" s="354"/>
      <c r="D869" s="354"/>
      <c r="E869" s="354"/>
      <c r="F869" s="354"/>
      <c r="G869" s="354"/>
      <c r="H869" s="354"/>
      <c r="I869" s="354"/>
      <c r="J869" s="354"/>
      <c r="K869" s="354"/>
      <c r="L869" s="354"/>
      <c r="M869" s="354"/>
      <c r="N869" s="354"/>
      <c r="O869" s="354"/>
      <c r="P869" s="354"/>
      <c r="Q869" s="354"/>
      <c r="R869" s="354"/>
      <c r="S869" s="354"/>
      <c r="T869" s="354"/>
      <c r="U869" s="354"/>
      <c r="V869" s="354"/>
      <c r="W869" s="354"/>
      <c r="X869" s="354"/>
      <c r="Y869" s="354"/>
      <c r="Z869" s="354"/>
      <c r="AA869" s="354"/>
    </row>
    <row r="870">
      <c r="A870" s="354"/>
      <c r="B870" s="354"/>
      <c r="C870" s="354"/>
      <c r="D870" s="354"/>
      <c r="E870" s="354"/>
      <c r="F870" s="354"/>
      <c r="G870" s="354"/>
      <c r="H870" s="354"/>
      <c r="I870" s="354"/>
      <c r="J870" s="354"/>
      <c r="K870" s="354"/>
      <c r="L870" s="354"/>
      <c r="M870" s="354"/>
      <c r="N870" s="354"/>
      <c r="O870" s="354"/>
      <c r="P870" s="354"/>
      <c r="Q870" s="354"/>
      <c r="R870" s="354"/>
      <c r="S870" s="354"/>
      <c r="T870" s="354"/>
      <c r="U870" s="354"/>
      <c r="V870" s="354"/>
      <c r="W870" s="354"/>
      <c r="X870" s="354"/>
      <c r="Y870" s="354"/>
      <c r="Z870" s="354"/>
      <c r="AA870" s="354"/>
    </row>
    <row r="871">
      <c r="A871" s="354"/>
      <c r="B871" s="354"/>
      <c r="C871" s="354"/>
      <c r="D871" s="354"/>
      <c r="E871" s="354"/>
      <c r="F871" s="354"/>
      <c r="G871" s="354"/>
      <c r="H871" s="354"/>
      <c r="I871" s="354"/>
      <c r="J871" s="354"/>
      <c r="K871" s="354"/>
      <c r="L871" s="354"/>
      <c r="M871" s="354"/>
      <c r="N871" s="354"/>
      <c r="O871" s="354"/>
      <c r="P871" s="354"/>
      <c r="Q871" s="354"/>
      <c r="R871" s="354"/>
      <c r="S871" s="354"/>
      <c r="T871" s="354"/>
      <c r="U871" s="354"/>
      <c r="V871" s="354"/>
      <c r="W871" s="354"/>
      <c r="X871" s="354"/>
      <c r="Y871" s="354"/>
      <c r="Z871" s="354"/>
      <c r="AA871" s="354"/>
    </row>
    <row r="872">
      <c r="A872" s="354"/>
      <c r="B872" s="354"/>
      <c r="C872" s="354"/>
      <c r="D872" s="354"/>
      <c r="E872" s="354"/>
      <c r="F872" s="354"/>
      <c r="G872" s="354"/>
      <c r="H872" s="354"/>
      <c r="I872" s="354"/>
      <c r="J872" s="354"/>
      <c r="K872" s="354"/>
      <c r="L872" s="354"/>
      <c r="M872" s="354"/>
      <c r="N872" s="354"/>
      <c r="O872" s="354"/>
      <c r="P872" s="354"/>
      <c r="Q872" s="354"/>
      <c r="R872" s="354"/>
      <c r="S872" s="354"/>
      <c r="T872" s="354"/>
      <c r="U872" s="354"/>
      <c r="V872" s="354"/>
      <c r="W872" s="354"/>
      <c r="X872" s="354"/>
      <c r="Y872" s="354"/>
      <c r="Z872" s="354"/>
      <c r="AA872" s="354"/>
    </row>
    <row r="873">
      <c r="A873" s="354"/>
      <c r="B873" s="354"/>
      <c r="C873" s="354"/>
      <c r="D873" s="354"/>
      <c r="E873" s="354"/>
      <c r="F873" s="354"/>
      <c r="G873" s="354"/>
      <c r="H873" s="354"/>
      <c r="I873" s="354"/>
      <c r="J873" s="354"/>
      <c r="K873" s="354"/>
      <c r="L873" s="354"/>
      <c r="M873" s="354"/>
      <c r="N873" s="354"/>
      <c r="O873" s="354"/>
      <c r="P873" s="354"/>
      <c r="Q873" s="354"/>
      <c r="R873" s="354"/>
      <c r="S873" s="354"/>
      <c r="T873" s="354"/>
      <c r="U873" s="354"/>
      <c r="V873" s="354"/>
      <c r="W873" s="354"/>
      <c r="X873" s="354"/>
      <c r="Y873" s="354"/>
      <c r="Z873" s="354"/>
      <c r="AA873" s="354"/>
    </row>
    <row r="874">
      <c r="A874" s="354"/>
      <c r="B874" s="354"/>
      <c r="C874" s="354"/>
      <c r="D874" s="354"/>
      <c r="E874" s="354"/>
      <c r="F874" s="354"/>
      <c r="G874" s="354"/>
      <c r="H874" s="354"/>
      <c r="I874" s="354"/>
      <c r="J874" s="354"/>
      <c r="K874" s="354"/>
      <c r="L874" s="354"/>
      <c r="M874" s="354"/>
      <c r="N874" s="354"/>
      <c r="O874" s="354"/>
      <c r="P874" s="354"/>
      <c r="Q874" s="354"/>
      <c r="R874" s="354"/>
      <c r="S874" s="354"/>
      <c r="T874" s="354"/>
      <c r="U874" s="354"/>
      <c r="V874" s="354"/>
      <c r="W874" s="354"/>
      <c r="X874" s="354"/>
      <c r="Y874" s="354"/>
      <c r="Z874" s="354"/>
      <c r="AA874" s="354"/>
    </row>
    <row r="875">
      <c r="A875" s="354"/>
      <c r="B875" s="354"/>
      <c r="C875" s="354"/>
      <c r="D875" s="354"/>
      <c r="E875" s="354"/>
      <c r="F875" s="354"/>
      <c r="G875" s="354"/>
      <c r="H875" s="354"/>
      <c r="I875" s="354"/>
      <c r="J875" s="354"/>
      <c r="K875" s="354"/>
      <c r="L875" s="354"/>
      <c r="M875" s="354"/>
      <c r="N875" s="354"/>
      <c r="O875" s="354"/>
      <c r="P875" s="354"/>
      <c r="Q875" s="354"/>
      <c r="R875" s="354"/>
      <c r="S875" s="354"/>
      <c r="T875" s="354"/>
      <c r="U875" s="354"/>
      <c r="V875" s="354"/>
      <c r="W875" s="354"/>
      <c r="X875" s="354"/>
      <c r="Y875" s="354"/>
      <c r="Z875" s="354"/>
      <c r="AA875" s="354"/>
    </row>
    <row r="876">
      <c r="A876" s="354"/>
      <c r="B876" s="354"/>
      <c r="C876" s="354"/>
      <c r="D876" s="354"/>
      <c r="E876" s="354"/>
      <c r="F876" s="354"/>
      <c r="G876" s="354"/>
      <c r="H876" s="354"/>
      <c r="I876" s="354"/>
      <c r="J876" s="354"/>
      <c r="K876" s="354"/>
      <c r="L876" s="354"/>
      <c r="M876" s="354"/>
      <c r="N876" s="354"/>
      <c r="O876" s="354"/>
      <c r="P876" s="354"/>
      <c r="Q876" s="354"/>
      <c r="R876" s="354"/>
      <c r="S876" s="354"/>
      <c r="T876" s="354"/>
      <c r="U876" s="354"/>
      <c r="V876" s="354"/>
      <c r="W876" s="354"/>
      <c r="X876" s="354"/>
      <c r="Y876" s="354"/>
      <c r="Z876" s="354"/>
      <c r="AA876" s="354"/>
    </row>
    <row r="877">
      <c r="A877" s="354"/>
      <c r="B877" s="354"/>
      <c r="C877" s="354"/>
      <c r="D877" s="354"/>
      <c r="E877" s="354"/>
      <c r="F877" s="354"/>
      <c r="G877" s="354"/>
      <c r="H877" s="354"/>
      <c r="I877" s="354"/>
      <c r="J877" s="354"/>
      <c r="K877" s="354"/>
      <c r="L877" s="354"/>
      <c r="M877" s="354"/>
      <c r="N877" s="354"/>
      <c r="O877" s="354"/>
      <c r="P877" s="354"/>
      <c r="Q877" s="354"/>
      <c r="R877" s="354"/>
      <c r="S877" s="354"/>
      <c r="T877" s="354"/>
      <c r="U877" s="354"/>
      <c r="V877" s="354"/>
      <c r="W877" s="354"/>
      <c r="X877" s="354"/>
      <c r="Y877" s="354"/>
      <c r="Z877" s="354"/>
      <c r="AA877" s="354"/>
    </row>
    <row r="878">
      <c r="A878" s="354"/>
      <c r="B878" s="354"/>
      <c r="C878" s="354"/>
      <c r="D878" s="354"/>
      <c r="E878" s="354"/>
      <c r="F878" s="354"/>
      <c r="G878" s="354"/>
      <c r="H878" s="354"/>
      <c r="I878" s="354"/>
      <c r="J878" s="354"/>
      <c r="K878" s="354"/>
      <c r="L878" s="354"/>
      <c r="M878" s="354"/>
      <c r="N878" s="354"/>
      <c r="O878" s="354"/>
      <c r="P878" s="354"/>
      <c r="Q878" s="354"/>
      <c r="R878" s="354"/>
      <c r="S878" s="354"/>
      <c r="T878" s="354"/>
      <c r="U878" s="354"/>
      <c r="V878" s="354"/>
      <c r="W878" s="354"/>
      <c r="X878" s="354"/>
      <c r="Y878" s="354"/>
      <c r="Z878" s="354"/>
      <c r="AA878" s="354"/>
    </row>
    <row r="879">
      <c r="A879" s="354"/>
      <c r="B879" s="354"/>
      <c r="C879" s="354"/>
      <c r="D879" s="354"/>
      <c r="E879" s="354"/>
      <c r="F879" s="354"/>
      <c r="G879" s="354"/>
      <c r="H879" s="354"/>
      <c r="I879" s="354"/>
      <c r="J879" s="354"/>
      <c r="K879" s="354"/>
      <c r="L879" s="354"/>
      <c r="M879" s="354"/>
      <c r="N879" s="354"/>
      <c r="O879" s="354"/>
      <c r="P879" s="354"/>
      <c r="Q879" s="354"/>
      <c r="R879" s="354"/>
      <c r="S879" s="354"/>
      <c r="T879" s="354"/>
      <c r="U879" s="354"/>
      <c r="V879" s="354"/>
      <c r="W879" s="354"/>
      <c r="X879" s="354"/>
      <c r="Y879" s="354"/>
      <c r="Z879" s="354"/>
      <c r="AA879" s="354"/>
    </row>
    <row r="880">
      <c r="A880" s="354"/>
      <c r="B880" s="354"/>
      <c r="C880" s="354"/>
      <c r="D880" s="354"/>
      <c r="E880" s="354"/>
      <c r="F880" s="354"/>
      <c r="G880" s="354"/>
      <c r="H880" s="354"/>
      <c r="I880" s="354"/>
      <c r="J880" s="354"/>
      <c r="K880" s="354"/>
      <c r="L880" s="354"/>
      <c r="M880" s="354"/>
      <c r="N880" s="354"/>
      <c r="O880" s="354"/>
      <c r="P880" s="354"/>
      <c r="Q880" s="354"/>
      <c r="R880" s="354"/>
      <c r="S880" s="354"/>
      <c r="T880" s="354"/>
      <c r="U880" s="354"/>
      <c r="V880" s="354"/>
      <c r="W880" s="354"/>
      <c r="X880" s="354"/>
      <c r="Y880" s="354"/>
      <c r="Z880" s="354"/>
      <c r="AA880" s="354"/>
    </row>
    <row r="881">
      <c r="A881" s="354"/>
      <c r="B881" s="354"/>
      <c r="C881" s="354"/>
      <c r="D881" s="354"/>
      <c r="E881" s="354"/>
      <c r="F881" s="354"/>
      <c r="G881" s="354"/>
      <c r="H881" s="354"/>
      <c r="I881" s="354"/>
      <c r="J881" s="354"/>
      <c r="K881" s="354"/>
      <c r="L881" s="354"/>
      <c r="M881" s="354"/>
      <c r="N881" s="354"/>
      <c r="O881" s="354"/>
      <c r="P881" s="354"/>
      <c r="Q881" s="354"/>
      <c r="R881" s="354"/>
      <c r="S881" s="354"/>
      <c r="T881" s="354"/>
      <c r="U881" s="354"/>
      <c r="V881" s="354"/>
      <c r="W881" s="354"/>
      <c r="X881" s="354"/>
      <c r="Y881" s="354"/>
      <c r="Z881" s="354"/>
      <c r="AA881" s="354"/>
    </row>
    <row r="882">
      <c r="A882" s="354"/>
      <c r="B882" s="354"/>
      <c r="C882" s="354"/>
      <c r="D882" s="354"/>
      <c r="E882" s="354"/>
      <c r="F882" s="354"/>
      <c r="G882" s="354"/>
      <c r="H882" s="354"/>
      <c r="I882" s="354"/>
      <c r="J882" s="354"/>
      <c r="K882" s="354"/>
      <c r="L882" s="354"/>
      <c r="M882" s="354"/>
      <c r="N882" s="354"/>
      <c r="O882" s="354"/>
      <c r="P882" s="354"/>
      <c r="Q882" s="354"/>
      <c r="R882" s="354"/>
      <c r="S882" s="354"/>
      <c r="T882" s="354"/>
      <c r="U882" s="354"/>
      <c r="V882" s="354"/>
      <c r="W882" s="354"/>
      <c r="X882" s="354"/>
      <c r="Y882" s="354"/>
      <c r="Z882" s="354"/>
      <c r="AA882" s="354"/>
    </row>
    <row r="883">
      <c r="A883" s="354"/>
      <c r="B883" s="354"/>
      <c r="C883" s="354"/>
      <c r="D883" s="354"/>
      <c r="E883" s="354"/>
      <c r="F883" s="354"/>
      <c r="G883" s="354"/>
      <c r="H883" s="354"/>
      <c r="I883" s="354"/>
      <c r="J883" s="354"/>
      <c r="K883" s="354"/>
      <c r="L883" s="354"/>
      <c r="M883" s="354"/>
      <c r="N883" s="354"/>
      <c r="O883" s="354"/>
      <c r="P883" s="354"/>
      <c r="Q883" s="354"/>
      <c r="R883" s="354"/>
      <c r="S883" s="354"/>
      <c r="T883" s="354"/>
      <c r="U883" s="354"/>
      <c r="V883" s="354"/>
      <c r="W883" s="354"/>
      <c r="X883" s="354"/>
      <c r="Y883" s="354"/>
      <c r="Z883" s="354"/>
      <c r="AA883" s="354"/>
    </row>
    <row r="884">
      <c r="A884" s="354"/>
      <c r="B884" s="354"/>
      <c r="C884" s="354"/>
      <c r="D884" s="354"/>
      <c r="E884" s="354"/>
      <c r="F884" s="354"/>
      <c r="G884" s="354"/>
      <c r="H884" s="354"/>
      <c r="I884" s="354"/>
      <c r="J884" s="354"/>
      <c r="K884" s="354"/>
      <c r="L884" s="354"/>
      <c r="M884" s="354"/>
      <c r="N884" s="354"/>
      <c r="O884" s="354"/>
      <c r="P884" s="354"/>
      <c r="Q884" s="354"/>
      <c r="R884" s="354"/>
      <c r="S884" s="354"/>
      <c r="T884" s="354"/>
      <c r="U884" s="354"/>
      <c r="V884" s="354"/>
      <c r="W884" s="354"/>
      <c r="X884" s="354"/>
      <c r="Y884" s="354"/>
      <c r="Z884" s="354"/>
      <c r="AA884" s="354"/>
    </row>
    <row r="885">
      <c r="A885" s="354"/>
      <c r="B885" s="354"/>
      <c r="C885" s="354"/>
      <c r="D885" s="354"/>
      <c r="E885" s="354"/>
      <c r="F885" s="354"/>
      <c r="G885" s="354"/>
      <c r="H885" s="354"/>
      <c r="I885" s="354"/>
      <c r="J885" s="354"/>
      <c r="K885" s="354"/>
      <c r="L885" s="354"/>
      <c r="M885" s="354"/>
      <c r="N885" s="354"/>
      <c r="O885" s="354"/>
      <c r="P885" s="354"/>
      <c r="Q885" s="354"/>
      <c r="R885" s="354"/>
      <c r="S885" s="354"/>
      <c r="T885" s="354"/>
      <c r="U885" s="354"/>
      <c r="V885" s="354"/>
      <c r="W885" s="354"/>
      <c r="X885" s="354"/>
      <c r="Y885" s="354"/>
      <c r="Z885" s="354"/>
      <c r="AA885" s="354"/>
    </row>
    <row r="886">
      <c r="A886" s="354"/>
      <c r="B886" s="354"/>
      <c r="C886" s="354"/>
      <c r="D886" s="354"/>
      <c r="E886" s="354"/>
      <c r="F886" s="354"/>
      <c r="G886" s="354"/>
      <c r="H886" s="354"/>
      <c r="I886" s="354"/>
      <c r="J886" s="354"/>
      <c r="K886" s="354"/>
      <c r="L886" s="354"/>
      <c r="M886" s="354"/>
      <c r="N886" s="354"/>
      <c r="O886" s="354"/>
      <c r="P886" s="354"/>
      <c r="Q886" s="354"/>
      <c r="R886" s="354"/>
      <c r="S886" s="354"/>
      <c r="T886" s="354"/>
      <c r="U886" s="354"/>
      <c r="V886" s="354"/>
      <c r="W886" s="354"/>
      <c r="X886" s="354"/>
      <c r="Y886" s="354"/>
      <c r="Z886" s="354"/>
      <c r="AA886" s="354"/>
    </row>
    <row r="887">
      <c r="A887" s="354"/>
      <c r="B887" s="354"/>
      <c r="C887" s="354"/>
      <c r="D887" s="354"/>
      <c r="E887" s="354"/>
      <c r="F887" s="354"/>
      <c r="G887" s="354"/>
      <c r="H887" s="354"/>
      <c r="I887" s="354"/>
      <c r="J887" s="354"/>
      <c r="K887" s="354"/>
      <c r="L887" s="354"/>
      <c r="M887" s="354"/>
      <c r="N887" s="354"/>
      <c r="O887" s="354"/>
      <c r="P887" s="354"/>
      <c r="Q887" s="354"/>
      <c r="R887" s="354"/>
      <c r="S887" s="354"/>
      <c r="T887" s="354"/>
      <c r="U887" s="354"/>
      <c r="V887" s="354"/>
      <c r="W887" s="354"/>
      <c r="X887" s="354"/>
      <c r="Y887" s="354"/>
      <c r="Z887" s="354"/>
      <c r="AA887" s="354"/>
    </row>
    <row r="888">
      <c r="A888" s="354"/>
      <c r="B888" s="354"/>
      <c r="C888" s="354"/>
      <c r="D888" s="354"/>
      <c r="E888" s="354"/>
      <c r="F888" s="354"/>
      <c r="G888" s="354"/>
      <c r="H888" s="354"/>
      <c r="I888" s="354"/>
      <c r="J888" s="354"/>
      <c r="K888" s="354"/>
      <c r="L888" s="354"/>
      <c r="M888" s="354"/>
      <c r="N888" s="354"/>
      <c r="O888" s="354"/>
      <c r="P888" s="354"/>
      <c r="Q888" s="354"/>
      <c r="R888" s="354"/>
      <c r="S888" s="354"/>
      <c r="T888" s="354"/>
      <c r="U888" s="354"/>
      <c r="V888" s="354"/>
      <c r="W888" s="354"/>
      <c r="X888" s="354"/>
      <c r="Y888" s="354"/>
      <c r="Z888" s="354"/>
      <c r="AA888" s="354"/>
    </row>
    <row r="889">
      <c r="A889" s="354"/>
      <c r="B889" s="354"/>
      <c r="C889" s="354"/>
      <c r="D889" s="354"/>
      <c r="E889" s="354"/>
      <c r="F889" s="354"/>
      <c r="G889" s="354"/>
      <c r="H889" s="354"/>
      <c r="I889" s="354"/>
      <c r="J889" s="354"/>
      <c r="K889" s="354"/>
      <c r="L889" s="354"/>
      <c r="M889" s="354"/>
      <c r="N889" s="354"/>
      <c r="O889" s="354"/>
      <c r="P889" s="354"/>
      <c r="Q889" s="354"/>
      <c r="R889" s="354"/>
      <c r="S889" s="354"/>
      <c r="T889" s="354"/>
      <c r="U889" s="354"/>
      <c r="V889" s="354"/>
      <c r="W889" s="354"/>
      <c r="X889" s="354"/>
      <c r="Y889" s="354"/>
      <c r="Z889" s="354"/>
      <c r="AA889" s="354"/>
    </row>
    <row r="890">
      <c r="A890" s="354"/>
      <c r="B890" s="354"/>
      <c r="C890" s="354"/>
      <c r="D890" s="354"/>
      <c r="E890" s="354"/>
      <c r="F890" s="354"/>
      <c r="G890" s="354"/>
      <c r="H890" s="354"/>
      <c r="I890" s="354"/>
      <c r="J890" s="354"/>
      <c r="K890" s="354"/>
      <c r="L890" s="354"/>
      <c r="M890" s="354"/>
      <c r="N890" s="354"/>
      <c r="O890" s="354"/>
      <c r="P890" s="354"/>
      <c r="Q890" s="354"/>
      <c r="R890" s="354"/>
      <c r="S890" s="354"/>
      <c r="T890" s="354"/>
      <c r="U890" s="354"/>
      <c r="V890" s="354"/>
      <c r="W890" s="354"/>
      <c r="X890" s="354"/>
      <c r="Y890" s="354"/>
      <c r="Z890" s="354"/>
      <c r="AA890" s="354"/>
    </row>
    <row r="891">
      <c r="A891" s="354"/>
      <c r="B891" s="354"/>
      <c r="C891" s="354"/>
      <c r="D891" s="354"/>
      <c r="E891" s="354"/>
      <c r="F891" s="354"/>
      <c r="G891" s="354"/>
      <c r="H891" s="354"/>
      <c r="I891" s="354"/>
      <c r="J891" s="354"/>
      <c r="K891" s="354"/>
      <c r="L891" s="354"/>
      <c r="M891" s="354"/>
      <c r="N891" s="354"/>
      <c r="O891" s="354"/>
      <c r="P891" s="354"/>
      <c r="Q891" s="354"/>
      <c r="R891" s="354"/>
      <c r="S891" s="354"/>
      <c r="T891" s="354"/>
      <c r="U891" s="354"/>
      <c r="V891" s="354"/>
      <c r="W891" s="354"/>
      <c r="X891" s="354"/>
      <c r="Y891" s="354"/>
      <c r="Z891" s="354"/>
      <c r="AA891" s="354"/>
    </row>
    <row r="892">
      <c r="A892" s="354"/>
      <c r="B892" s="354"/>
      <c r="C892" s="354"/>
      <c r="D892" s="354"/>
      <c r="E892" s="354"/>
      <c r="F892" s="354"/>
      <c r="G892" s="354"/>
      <c r="H892" s="354"/>
      <c r="I892" s="354"/>
      <c r="J892" s="354"/>
      <c r="K892" s="354"/>
      <c r="L892" s="354"/>
      <c r="M892" s="354"/>
      <c r="N892" s="354"/>
      <c r="O892" s="354"/>
      <c r="P892" s="354"/>
      <c r="Q892" s="354"/>
      <c r="R892" s="354"/>
      <c r="S892" s="354"/>
      <c r="T892" s="354"/>
      <c r="U892" s="354"/>
      <c r="V892" s="354"/>
      <c r="W892" s="354"/>
      <c r="X892" s="354"/>
      <c r="Y892" s="354"/>
      <c r="Z892" s="354"/>
      <c r="AA892" s="354"/>
    </row>
    <row r="893">
      <c r="A893" s="354"/>
      <c r="B893" s="354"/>
      <c r="C893" s="354"/>
      <c r="D893" s="354"/>
      <c r="E893" s="354"/>
      <c r="F893" s="354"/>
      <c r="G893" s="354"/>
      <c r="H893" s="354"/>
      <c r="I893" s="354"/>
      <c r="J893" s="354"/>
      <c r="K893" s="354"/>
      <c r="L893" s="354"/>
      <c r="M893" s="354"/>
      <c r="N893" s="354"/>
      <c r="O893" s="354"/>
      <c r="P893" s="354"/>
      <c r="Q893" s="354"/>
      <c r="R893" s="354"/>
      <c r="S893" s="354"/>
      <c r="T893" s="354"/>
      <c r="U893" s="354"/>
      <c r="V893" s="354"/>
      <c r="W893" s="354"/>
      <c r="X893" s="354"/>
      <c r="Y893" s="354"/>
      <c r="Z893" s="354"/>
      <c r="AA893" s="354"/>
    </row>
    <row r="894">
      <c r="A894" s="354"/>
      <c r="B894" s="354"/>
      <c r="C894" s="354"/>
      <c r="D894" s="354"/>
      <c r="E894" s="354"/>
      <c r="F894" s="354"/>
      <c r="G894" s="354"/>
      <c r="H894" s="354"/>
      <c r="I894" s="354"/>
      <c r="J894" s="354"/>
      <c r="K894" s="354"/>
      <c r="L894" s="354"/>
      <c r="M894" s="354"/>
      <c r="N894" s="354"/>
      <c r="O894" s="354"/>
      <c r="P894" s="354"/>
      <c r="Q894" s="354"/>
      <c r="R894" s="354"/>
      <c r="S894" s="354"/>
      <c r="T894" s="354"/>
      <c r="U894" s="354"/>
      <c r="V894" s="354"/>
      <c r="W894" s="354"/>
      <c r="X894" s="354"/>
      <c r="Y894" s="354"/>
      <c r="Z894" s="354"/>
      <c r="AA894" s="354"/>
    </row>
    <row r="895">
      <c r="A895" s="354"/>
      <c r="B895" s="354"/>
      <c r="C895" s="354"/>
      <c r="D895" s="354"/>
      <c r="E895" s="354"/>
      <c r="F895" s="354"/>
      <c r="G895" s="354"/>
      <c r="H895" s="354"/>
      <c r="I895" s="354"/>
      <c r="J895" s="354"/>
      <c r="K895" s="354"/>
      <c r="L895" s="354"/>
      <c r="M895" s="354"/>
      <c r="N895" s="354"/>
      <c r="O895" s="354"/>
      <c r="P895" s="354"/>
      <c r="Q895" s="354"/>
      <c r="R895" s="354"/>
      <c r="S895" s="354"/>
      <c r="T895" s="354"/>
      <c r="U895" s="354"/>
      <c r="V895" s="354"/>
      <c r="W895" s="354"/>
      <c r="X895" s="354"/>
      <c r="Y895" s="354"/>
      <c r="Z895" s="354"/>
      <c r="AA895" s="354"/>
    </row>
    <row r="896">
      <c r="A896" s="354"/>
      <c r="B896" s="354"/>
      <c r="C896" s="354"/>
      <c r="D896" s="354"/>
      <c r="E896" s="354"/>
      <c r="F896" s="354"/>
      <c r="G896" s="354"/>
      <c r="H896" s="354"/>
      <c r="I896" s="354"/>
      <c r="J896" s="354"/>
      <c r="K896" s="354"/>
      <c r="L896" s="354"/>
      <c r="M896" s="354"/>
      <c r="N896" s="354"/>
      <c r="O896" s="354"/>
      <c r="P896" s="354"/>
      <c r="Q896" s="354"/>
      <c r="R896" s="354"/>
      <c r="S896" s="354"/>
      <c r="T896" s="354"/>
      <c r="U896" s="354"/>
      <c r="V896" s="354"/>
      <c r="W896" s="354"/>
      <c r="X896" s="354"/>
      <c r="Y896" s="354"/>
      <c r="Z896" s="354"/>
      <c r="AA896" s="354"/>
    </row>
    <row r="897">
      <c r="A897" s="354"/>
      <c r="B897" s="354"/>
      <c r="C897" s="354"/>
      <c r="D897" s="354"/>
      <c r="E897" s="354"/>
      <c r="F897" s="354"/>
      <c r="G897" s="354"/>
      <c r="H897" s="354"/>
      <c r="I897" s="354"/>
      <c r="J897" s="354"/>
      <c r="K897" s="354"/>
      <c r="L897" s="354"/>
      <c r="M897" s="354"/>
      <c r="N897" s="354"/>
      <c r="O897" s="354"/>
      <c r="P897" s="354"/>
      <c r="Q897" s="354"/>
      <c r="R897" s="354"/>
      <c r="S897" s="354"/>
      <c r="T897" s="354"/>
      <c r="U897" s="354"/>
      <c r="V897" s="354"/>
      <c r="W897" s="354"/>
      <c r="X897" s="354"/>
      <c r="Y897" s="354"/>
      <c r="Z897" s="354"/>
      <c r="AA897" s="354"/>
    </row>
    <row r="898">
      <c r="A898" s="354"/>
      <c r="B898" s="354"/>
      <c r="C898" s="354"/>
      <c r="D898" s="354"/>
      <c r="E898" s="354"/>
      <c r="F898" s="354"/>
      <c r="G898" s="354"/>
      <c r="H898" s="354"/>
      <c r="I898" s="354"/>
      <c r="J898" s="354"/>
      <c r="K898" s="354"/>
      <c r="L898" s="354"/>
      <c r="M898" s="354"/>
      <c r="N898" s="354"/>
      <c r="O898" s="354"/>
      <c r="P898" s="354"/>
      <c r="Q898" s="354"/>
      <c r="R898" s="354"/>
      <c r="S898" s="354"/>
      <c r="T898" s="354"/>
      <c r="U898" s="354"/>
      <c r="V898" s="354"/>
      <c r="W898" s="354"/>
      <c r="X898" s="354"/>
      <c r="Y898" s="354"/>
      <c r="Z898" s="354"/>
      <c r="AA898" s="354"/>
    </row>
    <row r="899">
      <c r="A899" s="354"/>
      <c r="B899" s="354"/>
      <c r="C899" s="354"/>
      <c r="D899" s="354"/>
      <c r="E899" s="354"/>
      <c r="F899" s="354"/>
      <c r="G899" s="354"/>
      <c r="H899" s="354"/>
      <c r="I899" s="354"/>
      <c r="J899" s="354"/>
      <c r="K899" s="354"/>
      <c r="L899" s="354"/>
      <c r="M899" s="354"/>
      <c r="N899" s="354"/>
      <c r="O899" s="354"/>
      <c r="P899" s="354"/>
      <c r="Q899" s="354"/>
      <c r="R899" s="354"/>
      <c r="S899" s="354"/>
      <c r="T899" s="354"/>
      <c r="U899" s="354"/>
      <c r="V899" s="354"/>
      <c r="W899" s="354"/>
      <c r="X899" s="354"/>
      <c r="Y899" s="354"/>
      <c r="Z899" s="354"/>
      <c r="AA899" s="354"/>
    </row>
    <row r="900">
      <c r="A900" s="354"/>
      <c r="B900" s="354"/>
      <c r="C900" s="354"/>
      <c r="D900" s="354"/>
      <c r="E900" s="354"/>
      <c r="F900" s="354"/>
      <c r="G900" s="354"/>
      <c r="H900" s="354"/>
      <c r="I900" s="354"/>
      <c r="J900" s="354"/>
      <c r="K900" s="354"/>
      <c r="L900" s="354"/>
      <c r="M900" s="354"/>
      <c r="N900" s="354"/>
      <c r="O900" s="354"/>
      <c r="P900" s="354"/>
      <c r="Q900" s="354"/>
      <c r="R900" s="354"/>
      <c r="S900" s="354"/>
      <c r="T900" s="354"/>
      <c r="U900" s="354"/>
      <c r="V900" s="354"/>
      <c r="W900" s="354"/>
      <c r="X900" s="354"/>
      <c r="Y900" s="354"/>
      <c r="Z900" s="354"/>
      <c r="AA900" s="354"/>
    </row>
    <row r="901">
      <c r="A901" s="354"/>
      <c r="B901" s="354"/>
      <c r="C901" s="354"/>
      <c r="D901" s="354"/>
      <c r="E901" s="354"/>
      <c r="F901" s="354"/>
      <c r="G901" s="354"/>
      <c r="H901" s="354"/>
      <c r="I901" s="354"/>
      <c r="J901" s="354"/>
      <c r="K901" s="354"/>
      <c r="L901" s="354"/>
      <c r="M901" s="354"/>
      <c r="N901" s="354"/>
      <c r="O901" s="354"/>
      <c r="P901" s="354"/>
      <c r="Q901" s="354"/>
      <c r="R901" s="354"/>
      <c r="S901" s="354"/>
      <c r="T901" s="354"/>
      <c r="U901" s="354"/>
      <c r="V901" s="354"/>
      <c r="W901" s="354"/>
      <c r="X901" s="354"/>
      <c r="Y901" s="354"/>
      <c r="Z901" s="354"/>
      <c r="AA901" s="354"/>
    </row>
    <row r="902">
      <c r="A902" s="354"/>
      <c r="B902" s="354"/>
      <c r="C902" s="354"/>
      <c r="D902" s="354"/>
      <c r="E902" s="354"/>
      <c r="F902" s="354"/>
      <c r="G902" s="354"/>
      <c r="H902" s="354"/>
      <c r="I902" s="354"/>
      <c r="J902" s="354"/>
      <c r="K902" s="354"/>
      <c r="L902" s="354"/>
      <c r="M902" s="354"/>
      <c r="N902" s="354"/>
      <c r="O902" s="354"/>
      <c r="P902" s="354"/>
      <c r="Q902" s="354"/>
      <c r="R902" s="354"/>
      <c r="S902" s="354"/>
      <c r="T902" s="354"/>
      <c r="U902" s="354"/>
      <c r="V902" s="354"/>
      <c r="W902" s="354"/>
      <c r="X902" s="354"/>
      <c r="Y902" s="354"/>
      <c r="Z902" s="354"/>
      <c r="AA902" s="354"/>
    </row>
    <row r="903">
      <c r="A903" s="354"/>
      <c r="B903" s="354"/>
      <c r="C903" s="354"/>
      <c r="D903" s="354"/>
      <c r="E903" s="354"/>
      <c r="F903" s="354"/>
      <c r="G903" s="354"/>
      <c r="H903" s="354"/>
      <c r="I903" s="354"/>
      <c r="J903" s="354"/>
      <c r="K903" s="354"/>
      <c r="L903" s="354"/>
      <c r="M903" s="354"/>
      <c r="N903" s="354"/>
      <c r="O903" s="354"/>
      <c r="P903" s="354"/>
      <c r="Q903" s="354"/>
      <c r="R903" s="354"/>
      <c r="S903" s="354"/>
      <c r="T903" s="354"/>
      <c r="U903" s="354"/>
      <c r="V903" s="354"/>
      <c r="W903" s="354"/>
      <c r="X903" s="354"/>
      <c r="Y903" s="354"/>
      <c r="Z903" s="354"/>
      <c r="AA903" s="354"/>
    </row>
    <row r="904">
      <c r="A904" s="354"/>
      <c r="B904" s="354"/>
      <c r="C904" s="354"/>
      <c r="D904" s="354"/>
      <c r="E904" s="354"/>
      <c r="F904" s="354"/>
      <c r="G904" s="354"/>
      <c r="H904" s="354"/>
      <c r="I904" s="354"/>
      <c r="J904" s="354"/>
      <c r="K904" s="354"/>
      <c r="L904" s="354"/>
      <c r="M904" s="354"/>
      <c r="N904" s="354"/>
      <c r="O904" s="354"/>
      <c r="P904" s="354"/>
      <c r="Q904" s="354"/>
      <c r="R904" s="354"/>
      <c r="S904" s="354"/>
      <c r="T904" s="354"/>
      <c r="U904" s="354"/>
      <c r="V904" s="354"/>
      <c r="W904" s="354"/>
      <c r="X904" s="354"/>
      <c r="Y904" s="354"/>
      <c r="Z904" s="354"/>
      <c r="AA904" s="354"/>
    </row>
    <row r="905">
      <c r="A905" s="354"/>
      <c r="B905" s="354"/>
      <c r="C905" s="354"/>
      <c r="D905" s="354"/>
      <c r="E905" s="354"/>
      <c r="F905" s="354"/>
      <c r="G905" s="354"/>
      <c r="H905" s="354"/>
      <c r="I905" s="354"/>
      <c r="J905" s="354"/>
      <c r="K905" s="354"/>
      <c r="L905" s="354"/>
      <c r="M905" s="354"/>
      <c r="N905" s="354"/>
      <c r="O905" s="354"/>
      <c r="P905" s="354"/>
      <c r="Q905" s="354"/>
      <c r="R905" s="354"/>
      <c r="S905" s="354"/>
      <c r="T905" s="354"/>
      <c r="U905" s="354"/>
      <c r="V905" s="354"/>
      <c r="W905" s="354"/>
      <c r="X905" s="354"/>
      <c r="Y905" s="354"/>
      <c r="Z905" s="354"/>
      <c r="AA905" s="354"/>
    </row>
    <row r="906">
      <c r="A906" s="354"/>
      <c r="B906" s="354"/>
      <c r="C906" s="354"/>
      <c r="D906" s="354"/>
      <c r="E906" s="354"/>
      <c r="F906" s="354"/>
      <c r="G906" s="354"/>
      <c r="H906" s="354"/>
      <c r="I906" s="354"/>
      <c r="J906" s="354"/>
      <c r="K906" s="354"/>
      <c r="L906" s="354"/>
      <c r="M906" s="354"/>
      <c r="N906" s="354"/>
      <c r="O906" s="354"/>
      <c r="P906" s="354"/>
      <c r="Q906" s="354"/>
      <c r="R906" s="354"/>
      <c r="S906" s="354"/>
      <c r="T906" s="354"/>
      <c r="U906" s="354"/>
      <c r="V906" s="354"/>
      <c r="W906" s="354"/>
      <c r="X906" s="354"/>
      <c r="Y906" s="354"/>
      <c r="Z906" s="354"/>
      <c r="AA906" s="354"/>
    </row>
    <row r="907">
      <c r="A907" s="354"/>
      <c r="B907" s="354"/>
      <c r="C907" s="354"/>
      <c r="D907" s="354"/>
      <c r="E907" s="354"/>
      <c r="F907" s="354"/>
      <c r="G907" s="354"/>
      <c r="H907" s="354"/>
      <c r="I907" s="354"/>
      <c r="J907" s="354"/>
      <c r="K907" s="354"/>
      <c r="L907" s="354"/>
      <c r="M907" s="354"/>
      <c r="N907" s="354"/>
      <c r="O907" s="354"/>
      <c r="P907" s="354"/>
      <c r="Q907" s="354"/>
      <c r="R907" s="354"/>
      <c r="S907" s="354"/>
      <c r="T907" s="354"/>
      <c r="U907" s="354"/>
      <c r="V907" s="354"/>
      <c r="W907" s="354"/>
      <c r="X907" s="354"/>
      <c r="Y907" s="354"/>
      <c r="Z907" s="354"/>
      <c r="AA907" s="354"/>
    </row>
    <row r="908">
      <c r="A908" s="354"/>
      <c r="B908" s="354"/>
      <c r="C908" s="354"/>
      <c r="D908" s="354"/>
      <c r="E908" s="354"/>
      <c r="F908" s="354"/>
      <c r="G908" s="354"/>
      <c r="H908" s="354"/>
      <c r="I908" s="354"/>
      <c r="J908" s="354"/>
      <c r="K908" s="354"/>
      <c r="L908" s="354"/>
      <c r="M908" s="354"/>
      <c r="N908" s="354"/>
      <c r="O908" s="354"/>
      <c r="P908" s="354"/>
      <c r="Q908" s="354"/>
      <c r="R908" s="354"/>
      <c r="S908" s="354"/>
      <c r="T908" s="354"/>
      <c r="U908" s="354"/>
      <c r="V908" s="354"/>
      <c r="W908" s="354"/>
      <c r="X908" s="354"/>
      <c r="Y908" s="354"/>
      <c r="Z908" s="354"/>
      <c r="AA908" s="354"/>
    </row>
    <row r="909">
      <c r="A909" s="354"/>
      <c r="B909" s="354"/>
      <c r="C909" s="354"/>
      <c r="D909" s="354"/>
      <c r="E909" s="354"/>
      <c r="F909" s="354"/>
      <c r="G909" s="354"/>
      <c r="H909" s="354"/>
      <c r="I909" s="354"/>
      <c r="J909" s="354"/>
      <c r="K909" s="354"/>
      <c r="L909" s="354"/>
      <c r="M909" s="354"/>
      <c r="N909" s="354"/>
      <c r="O909" s="354"/>
      <c r="P909" s="354"/>
      <c r="Q909" s="354"/>
      <c r="R909" s="354"/>
      <c r="S909" s="354"/>
      <c r="T909" s="354"/>
      <c r="U909" s="354"/>
      <c r="V909" s="354"/>
      <c r="W909" s="354"/>
      <c r="X909" s="354"/>
      <c r="Y909" s="354"/>
      <c r="Z909" s="354"/>
      <c r="AA909" s="354"/>
    </row>
    <row r="910">
      <c r="A910" s="354"/>
      <c r="B910" s="354"/>
      <c r="C910" s="354"/>
      <c r="D910" s="354"/>
      <c r="E910" s="354"/>
      <c r="F910" s="354"/>
      <c r="G910" s="354"/>
      <c r="H910" s="354"/>
      <c r="I910" s="354"/>
      <c r="J910" s="354"/>
      <c r="K910" s="354"/>
      <c r="L910" s="354"/>
      <c r="M910" s="354"/>
      <c r="N910" s="354"/>
      <c r="O910" s="354"/>
      <c r="P910" s="354"/>
      <c r="Q910" s="354"/>
      <c r="R910" s="354"/>
      <c r="S910" s="354"/>
      <c r="T910" s="354"/>
      <c r="U910" s="354"/>
      <c r="V910" s="354"/>
      <c r="W910" s="354"/>
      <c r="X910" s="354"/>
      <c r="Y910" s="354"/>
      <c r="Z910" s="354"/>
      <c r="AA910" s="354"/>
    </row>
    <row r="911">
      <c r="A911" s="354"/>
      <c r="B911" s="354"/>
      <c r="C911" s="354"/>
      <c r="D911" s="354"/>
      <c r="E911" s="354"/>
      <c r="F911" s="354"/>
      <c r="G911" s="354"/>
      <c r="H911" s="354"/>
      <c r="I911" s="354"/>
      <c r="J911" s="354"/>
      <c r="K911" s="354"/>
      <c r="L911" s="354"/>
      <c r="M911" s="354"/>
      <c r="N911" s="354"/>
      <c r="O911" s="354"/>
      <c r="P911" s="354"/>
      <c r="Q911" s="354"/>
      <c r="R911" s="354"/>
      <c r="S911" s="354"/>
      <c r="T911" s="354"/>
      <c r="U911" s="354"/>
      <c r="V911" s="354"/>
      <c r="W911" s="354"/>
      <c r="X911" s="354"/>
      <c r="Y911" s="354"/>
      <c r="Z911" s="354"/>
      <c r="AA911" s="354"/>
    </row>
    <row r="912">
      <c r="A912" s="354"/>
      <c r="B912" s="354"/>
      <c r="C912" s="354"/>
      <c r="D912" s="354"/>
      <c r="E912" s="354"/>
      <c r="F912" s="354"/>
      <c r="G912" s="354"/>
      <c r="H912" s="354"/>
      <c r="I912" s="354"/>
      <c r="J912" s="354"/>
      <c r="K912" s="354"/>
      <c r="L912" s="354"/>
      <c r="M912" s="354"/>
      <c r="N912" s="354"/>
      <c r="O912" s="354"/>
      <c r="P912" s="354"/>
      <c r="Q912" s="354"/>
      <c r="R912" s="354"/>
      <c r="S912" s="354"/>
      <c r="T912" s="354"/>
      <c r="U912" s="354"/>
      <c r="V912" s="354"/>
      <c r="W912" s="354"/>
      <c r="X912" s="354"/>
      <c r="Y912" s="354"/>
      <c r="Z912" s="354"/>
      <c r="AA912" s="354"/>
    </row>
    <row r="913">
      <c r="A913" s="354"/>
      <c r="B913" s="354"/>
      <c r="C913" s="354"/>
      <c r="D913" s="354"/>
      <c r="E913" s="354"/>
      <c r="F913" s="354"/>
      <c r="G913" s="354"/>
      <c r="H913" s="354"/>
      <c r="I913" s="354"/>
      <c r="J913" s="354"/>
      <c r="K913" s="354"/>
      <c r="L913" s="354"/>
      <c r="M913" s="354"/>
      <c r="N913" s="354"/>
      <c r="O913" s="354"/>
      <c r="P913" s="354"/>
      <c r="Q913" s="354"/>
      <c r="R913" s="354"/>
      <c r="S913" s="354"/>
      <c r="T913" s="354"/>
      <c r="U913" s="354"/>
      <c r="V913" s="354"/>
      <c r="W913" s="354"/>
      <c r="X913" s="354"/>
      <c r="Y913" s="354"/>
      <c r="Z913" s="354"/>
      <c r="AA913" s="354"/>
    </row>
    <row r="914">
      <c r="A914" s="354"/>
      <c r="B914" s="354"/>
      <c r="C914" s="354"/>
      <c r="D914" s="354"/>
      <c r="E914" s="354"/>
      <c r="F914" s="354"/>
      <c r="G914" s="354"/>
      <c r="H914" s="354"/>
      <c r="I914" s="354"/>
      <c r="J914" s="354"/>
      <c r="K914" s="354"/>
      <c r="L914" s="354"/>
      <c r="M914" s="354"/>
      <c r="N914" s="354"/>
      <c r="O914" s="354"/>
      <c r="P914" s="354"/>
      <c r="Q914" s="354"/>
      <c r="R914" s="354"/>
      <c r="S914" s="354"/>
      <c r="T914" s="354"/>
      <c r="U914" s="354"/>
      <c r="V914" s="354"/>
      <c r="W914" s="354"/>
      <c r="X914" s="354"/>
      <c r="Y914" s="354"/>
      <c r="Z914" s="354"/>
      <c r="AA914" s="354"/>
    </row>
    <row r="915">
      <c r="A915" s="354"/>
      <c r="B915" s="354"/>
      <c r="C915" s="354"/>
      <c r="D915" s="354"/>
      <c r="E915" s="354"/>
      <c r="F915" s="354"/>
      <c r="G915" s="354"/>
      <c r="H915" s="354"/>
      <c r="I915" s="354"/>
      <c r="J915" s="354"/>
      <c r="K915" s="354"/>
      <c r="L915" s="354"/>
      <c r="M915" s="354"/>
      <c r="N915" s="354"/>
      <c r="O915" s="354"/>
      <c r="P915" s="354"/>
      <c r="Q915" s="354"/>
      <c r="R915" s="354"/>
      <c r="S915" s="354"/>
      <c r="T915" s="354"/>
      <c r="U915" s="354"/>
      <c r="V915" s="354"/>
      <c r="W915" s="354"/>
      <c r="X915" s="354"/>
      <c r="Y915" s="354"/>
      <c r="Z915" s="354"/>
      <c r="AA915" s="354"/>
    </row>
    <row r="916">
      <c r="A916" s="354"/>
      <c r="B916" s="354"/>
      <c r="C916" s="354"/>
      <c r="D916" s="354"/>
      <c r="E916" s="354"/>
      <c r="F916" s="354"/>
      <c r="G916" s="354"/>
      <c r="H916" s="354"/>
      <c r="I916" s="354"/>
      <c r="J916" s="354"/>
      <c r="K916" s="354"/>
      <c r="L916" s="354"/>
      <c r="M916" s="354"/>
      <c r="N916" s="354"/>
      <c r="O916" s="354"/>
      <c r="P916" s="354"/>
      <c r="Q916" s="354"/>
      <c r="R916" s="354"/>
      <c r="S916" s="354"/>
      <c r="T916" s="354"/>
      <c r="U916" s="354"/>
      <c r="V916" s="354"/>
      <c r="W916" s="354"/>
      <c r="X916" s="354"/>
      <c r="Y916" s="354"/>
      <c r="Z916" s="354"/>
      <c r="AA916" s="354"/>
    </row>
    <row r="917">
      <c r="A917" s="354"/>
      <c r="B917" s="354"/>
      <c r="C917" s="354"/>
      <c r="D917" s="354"/>
      <c r="E917" s="354"/>
      <c r="F917" s="354"/>
      <c r="G917" s="354"/>
      <c r="H917" s="354"/>
      <c r="I917" s="354"/>
      <c r="J917" s="354"/>
      <c r="K917" s="354"/>
      <c r="L917" s="354"/>
      <c r="M917" s="354"/>
      <c r="N917" s="354"/>
      <c r="O917" s="354"/>
      <c r="P917" s="354"/>
      <c r="Q917" s="354"/>
      <c r="R917" s="354"/>
      <c r="S917" s="354"/>
      <c r="T917" s="354"/>
      <c r="U917" s="354"/>
      <c r="V917" s="354"/>
      <c r="W917" s="354"/>
      <c r="X917" s="354"/>
      <c r="Y917" s="354"/>
      <c r="Z917" s="354"/>
      <c r="AA917" s="354"/>
    </row>
    <row r="918">
      <c r="A918" s="354"/>
      <c r="B918" s="354"/>
      <c r="C918" s="354"/>
      <c r="D918" s="354"/>
      <c r="E918" s="354"/>
      <c r="F918" s="354"/>
      <c r="G918" s="354"/>
      <c r="H918" s="354"/>
      <c r="I918" s="354"/>
      <c r="J918" s="354"/>
      <c r="K918" s="354"/>
      <c r="L918" s="354"/>
      <c r="M918" s="354"/>
      <c r="N918" s="354"/>
      <c r="O918" s="354"/>
      <c r="P918" s="354"/>
      <c r="Q918" s="354"/>
      <c r="R918" s="354"/>
      <c r="S918" s="354"/>
      <c r="T918" s="354"/>
      <c r="U918" s="354"/>
      <c r="V918" s="354"/>
      <c r="W918" s="354"/>
      <c r="X918" s="354"/>
      <c r="Y918" s="354"/>
      <c r="Z918" s="354"/>
      <c r="AA918" s="354"/>
    </row>
    <row r="919">
      <c r="A919" s="354"/>
      <c r="B919" s="354"/>
      <c r="C919" s="354"/>
      <c r="D919" s="354"/>
      <c r="E919" s="354"/>
      <c r="F919" s="354"/>
      <c r="G919" s="354"/>
      <c r="H919" s="354"/>
      <c r="I919" s="354"/>
      <c r="J919" s="354"/>
      <c r="K919" s="354"/>
      <c r="L919" s="354"/>
      <c r="M919" s="354"/>
      <c r="N919" s="354"/>
      <c r="O919" s="354"/>
      <c r="P919" s="354"/>
      <c r="Q919" s="354"/>
      <c r="R919" s="354"/>
      <c r="S919" s="354"/>
      <c r="T919" s="354"/>
      <c r="U919" s="354"/>
      <c r="V919" s="354"/>
      <c r="W919" s="354"/>
      <c r="X919" s="354"/>
      <c r="Y919" s="354"/>
      <c r="Z919" s="354"/>
      <c r="AA919" s="354"/>
    </row>
    <row r="920">
      <c r="A920" s="354"/>
      <c r="B920" s="354"/>
      <c r="C920" s="354"/>
      <c r="D920" s="354"/>
      <c r="E920" s="354"/>
      <c r="F920" s="354"/>
      <c r="G920" s="354"/>
      <c r="H920" s="354"/>
      <c r="I920" s="354"/>
      <c r="J920" s="354"/>
      <c r="K920" s="354"/>
      <c r="L920" s="354"/>
      <c r="M920" s="354"/>
      <c r="N920" s="354"/>
      <c r="O920" s="354"/>
      <c r="P920" s="354"/>
      <c r="Q920" s="354"/>
      <c r="R920" s="354"/>
      <c r="S920" s="354"/>
      <c r="T920" s="354"/>
      <c r="U920" s="354"/>
      <c r="V920" s="354"/>
      <c r="W920" s="354"/>
      <c r="X920" s="354"/>
      <c r="Y920" s="354"/>
      <c r="Z920" s="354"/>
      <c r="AA920" s="354"/>
    </row>
    <row r="921">
      <c r="A921" s="354"/>
      <c r="B921" s="354"/>
      <c r="C921" s="354"/>
      <c r="D921" s="354"/>
      <c r="E921" s="354"/>
      <c r="F921" s="354"/>
      <c r="G921" s="354"/>
      <c r="H921" s="354"/>
      <c r="I921" s="354"/>
      <c r="J921" s="354"/>
      <c r="K921" s="354"/>
      <c r="L921" s="354"/>
      <c r="M921" s="354"/>
      <c r="N921" s="354"/>
      <c r="O921" s="354"/>
      <c r="P921" s="354"/>
      <c r="Q921" s="354"/>
      <c r="R921" s="354"/>
      <c r="S921" s="354"/>
      <c r="T921" s="354"/>
      <c r="U921" s="354"/>
      <c r="V921" s="354"/>
      <c r="W921" s="354"/>
      <c r="X921" s="354"/>
      <c r="Y921" s="354"/>
      <c r="Z921" s="354"/>
      <c r="AA921" s="354"/>
    </row>
    <row r="922">
      <c r="A922" s="354"/>
      <c r="B922" s="354"/>
      <c r="C922" s="354"/>
      <c r="D922" s="354"/>
      <c r="E922" s="354"/>
      <c r="F922" s="354"/>
      <c r="G922" s="354"/>
      <c r="H922" s="354"/>
      <c r="I922" s="354"/>
      <c r="J922" s="354"/>
      <c r="K922" s="354"/>
      <c r="L922" s="354"/>
      <c r="M922" s="354"/>
      <c r="N922" s="354"/>
      <c r="O922" s="354"/>
      <c r="P922" s="354"/>
      <c r="Q922" s="354"/>
      <c r="R922" s="354"/>
      <c r="S922" s="354"/>
      <c r="T922" s="354"/>
      <c r="U922" s="354"/>
      <c r="V922" s="354"/>
      <c r="W922" s="354"/>
      <c r="X922" s="354"/>
      <c r="Y922" s="354"/>
      <c r="Z922" s="354"/>
      <c r="AA922" s="354"/>
    </row>
    <row r="923">
      <c r="A923" s="354"/>
      <c r="B923" s="354"/>
      <c r="C923" s="354"/>
      <c r="D923" s="354"/>
      <c r="E923" s="354"/>
      <c r="F923" s="354"/>
      <c r="G923" s="354"/>
      <c r="H923" s="354"/>
      <c r="I923" s="354"/>
      <c r="J923" s="354"/>
      <c r="K923" s="354"/>
      <c r="L923" s="354"/>
      <c r="M923" s="354"/>
      <c r="N923" s="354"/>
      <c r="O923" s="354"/>
      <c r="P923" s="354"/>
      <c r="Q923" s="354"/>
      <c r="R923" s="354"/>
      <c r="S923" s="354"/>
      <c r="T923" s="354"/>
      <c r="U923" s="354"/>
      <c r="V923" s="354"/>
      <c r="W923" s="354"/>
      <c r="X923" s="354"/>
      <c r="Y923" s="354"/>
      <c r="Z923" s="354"/>
      <c r="AA923" s="354"/>
    </row>
    <row r="924">
      <c r="A924" s="354"/>
      <c r="B924" s="354"/>
      <c r="C924" s="354"/>
      <c r="D924" s="354"/>
      <c r="E924" s="354"/>
      <c r="F924" s="354"/>
      <c r="G924" s="354"/>
      <c r="H924" s="354"/>
      <c r="I924" s="354"/>
      <c r="J924" s="354"/>
      <c r="K924" s="354"/>
      <c r="L924" s="354"/>
      <c r="M924" s="354"/>
      <c r="N924" s="354"/>
      <c r="O924" s="354"/>
      <c r="P924" s="354"/>
      <c r="Q924" s="354"/>
      <c r="R924" s="354"/>
      <c r="S924" s="354"/>
      <c r="T924" s="354"/>
      <c r="U924" s="354"/>
      <c r="V924" s="354"/>
      <c r="W924" s="354"/>
      <c r="X924" s="354"/>
      <c r="Y924" s="354"/>
      <c r="Z924" s="354"/>
      <c r="AA924" s="354"/>
    </row>
    <row r="925">
      <c r="A925" s="354"/>
      <c r="B925" s="354"/>
      <c r="C925" s="354"/>
      <c r="D925" s="354"/>
      <c r="E925" s="354"/>
      <c r="F925" s="354"/>
      <c r="G925" s="354"/>
      <c r="H925" s="354"/>
      <c r="I925" s="354"/>
      <c r="J925" s="354"/>
      <c r="K925" s="354"/>
      <c r="L925" s="354"/>
      <c r="M925" s="354"/>
      <c r="N925" s="354"/>
      <c r="O925" s="354"/>
      <c r="P925" s="354"/>
      <c r="Q925" s="354"/>
      <c r="R925" s="354"/>
      <c r="S925" s="354"/>
      <c r="T925" s="354"/>
      <c r="U925" s="354"/>
      <c r="V925" s="354"/>
      <c r="W925" s="354"/>
      <c r="X925" s="354"/>
      <c r="Y925" s="354"/>
      <c r="Z925" s="354"/>
      <c r="AA925" s="354"/>
    </row>
    <row r="926">
      <c r="A926" s="354"/>
      <c r="B926" s="354"/>
      <c r="C926" s="354"/>
      <c r="D926" s="354"/>
      <c r="E926" s="354"/>
      <c r="F926" s="354"/>
      <c r="G926" s="354"/>
      <c r="H926" s="354"/>
      <c r="I926" s="354"/>
      <c r="J926" s="354"/>
      <c r="K926" s="354"/>
      <c r="L926" s="354"/>
      <c r="M926" s="354"/>
      <c r="N926" s="354"/>
      <c r="O926" s="354"/>
      <c r="P926" s="354"/>
      <c r="Q926" s="354"/>
      <c r="R926" s="354"/>
      <c r="S926" s="354"/>
      <c r="T926" s="354"/>
      <c r="U926" s="354"/>
      <c r="V926" s="354"/>
      <c r="W926" s="354"/>
      <c r="X926" s="354"/>
      <c r="Y926" s="354"/>
      <c r="Z926" s="354"/>
      <c r="AA926" s="354"/>
    </row>
    <row r="927">
      <c r="A927" s="354"/>
      <c r="B927" s="354"/>
      <c r="C927" s="354"/>
      <c r="D927" s="354"/>
      <c r="E927" s="354"/>
      <c r="F927" s="354"/>
      <c r="G927" s="354"/>
      <c r="H927" s="354"/>
      <c r="I927" s="354"/>
      <c r="J927" s="354"/>
      <c r="K927" s="354"/>
      <c r="L927" s="354"/>
      <c r="M927" s="354"/>
      <c r="N927" s="354"/>
      <c r="O927" s="354"/>
      <c r="P927" s="354"/>
      <c r="Q927" s="354"/>
      <c r="R927" s="354"/>
      <c r="S927" s="354"/>
      <c r="T927" s="354"/>
      <c r="U927" s="354"/>
      <c r="V927" s="354"/>
      <c r="W927" s="354"/>
      <c r="X927" s="354"/>
      <c r="Y927" s="354"/>
      <c r="Z927" s="354"/>
      <c r="AA927" s="354"/>
    </row>
    <row r="928">
      <c r="A928" s="354"/>
      <c r="B928" s="354"/>
      <c r="C928" s="354"/>
      <c r="D928" s="354"/>
      <c r="E928" s="354"/>
      <c r="F928" s="354"/>
      <c r="G928" s="354"/>
      <c r="H928" s="354"/>
      <c r="I928" s="354"/>
      <c r="J928" s="354"/>
      <c r="K928" s="354"/>
      <c r="L928" s="354"/>
      <c r="M928" s="354"/>
      <c r="N928" s="354"/>
      <c r="O928" s="354"/>
      <c r="P928" s="354"/>
      <c r="Q928" s="354"/>
      <c r="R928" s="354"/>
      <c r="S928" s="354"/>
      <c r="T928" s="354"/>
      <c r="U928" s="354"/>
      <c r="V928" s="354"/>
      <c r="W928" s="354"/>
      <c r="X928" s="354"/>
      <c r="Y928" s="354"/>
      <c r="Z928" s="354"/>
      <c r="AA928" s="354"/>
    </row>
    <row r="929">
      <c r="A929" s="354"/>
      <c r="B929" s="354"/>
      <c r="C929" s="354"/>
      <c r="D929" s="354"/>
      <c r="E929" s="354"/>
      <c r="F929" s="354"/>
      <c r="G929" s="354"/>
      <c r="H929" s="354"/>
      <c r="I929" s="354"/>
      <c r="J929" s="354"/>
      <c r="K929" s="354"/>
      <c r="L929" s="354"/>
      <c r="M929" s="354"/>
      <c r="N929" s="354"/>
      <c r="O929" s="354"/>
      <c r="P929" s="354"/>
      <c r="Q929" s="354"/>
      <c r="R929" s="354"/>
      <c r="S929" s="354"/>
      <c r="T929" s="354"/>
      <c r="U929" s="354"/>
      <c r="V929" s="354"/>
      <c r="W929" s="354"/>
      <c r="X929" s="354"/>
      <c r="Y929" s="354"/>
      <c r="Z929" s="354"/>
      <c r="AA929" s="354"/>
    </row>
    <row r="930">
      <c r="A930" s="354"/>
      <c r="B930" s="354"/>
      <c r="C930" s="354"/>
      <c r="D930" s="354"/>
      <c r="E930" s="354"/>
      <c r="F930" s="354"/>
      <c r="G930" s="354"/>
      <c r="H930" s="354"/>
      <c r="I930" s="354"/>
      <c r="J930" s="354"/>
      <c r="K930" s="354"/>
      <c r="L930" s="354"/>
      <c r="M930" s="354"/>
      <c r="N930" s="354"/>
      <c r="O930" s="354"/>
      <c r="P930" s="354"/>
      <c r="Q930" s="354"/>
      <c r="R930" s="354"/>
      <c r="S930" s="354"/>
      <c r="T930" s="354"/>
      <c r="U930" s="354"/>
      <c r="V930" s="354"/>
      <c r="W930" s="354"/>
      <c r="X930" s="354"/>
      <c r="Y930" s="354"/>
      <c r="Z930" s="354"/>
      <c r="AA930" s="354"/>
    </row>
    <row r="931">
      <c r="A931" s="354"/>
      <c r="B931" s="354"/>
      <c r="C931" s="354"/>
      <c r="D931" s="354"/>
      <c r="E931" s="354"/>
      <c r="F931" s="354"/>
      <c r="G931" s="354"/>
      <c r="H931" s="354"/>
      <c r="I931" s="354"/>
      <c r="J931" s="354"/>
      <c r="K931" s="354"/>
      <c r="L931" s="354"/>
      <c r="M931" s="354"/>
      <c r="N931" s="354"/>
      <c r="O931" s="354"/>
      <c r="P931" s="354"/>
      <c r="Q931" s="354"/>
      <c r="R931" s="354"/>
      <c r="S931" s="354"/>
      <c r="T931" s="354"/>
      <c r="U931" s="354"/>
      <c r="V931" s="354"/>
      <c r="W931" s="354"/>
      <c r="X931" s="354"/>
      <c r="Y931" s="354"/>
      <c r="Z931" s="354"/>
      <c r="AA931" s="354"/>
    </row>
    <row r="932">
      <c r="A932" s="354"/>
      <c r="B932" s="354"/>
      <c r="C932" s="354"/>
      <c r="D932" s="354"/>
      <c r="E932" s="354"/>
      <c r="F932" s="354"/>
      <c r="G932" s="354"/>
      <c r="H932" s="354"/>
      <c r="I932" s="354"/>
      <c r="J932" s="354"/>
      <c r="K932" s="354"/>
      <c r="L932" s="354"/>
      <c r="M932" s="354"/>
      <c r="N932" s="354"/>
      <c r="O932" s="354"/>
      <c r="P932" s="354"/>
      <c r="Q932" s="354"/>
      <c r="R932" s="354"/>
      <c r="S932" s="354"/>
      <c r="T932" s="354"/>
      <c r="U932" s="354"/>
      <c r="V932" s="354"/>
      <c r="W932" s="354"/>
      <c r="X932" s="354"/>
      <c r="Y932" s="354"/>
      <c r="Z932" s="354"/>
      <c r="AA932" s="354"/>
    </row>
    <row r="933">
      <c r="A933" s="354"/>
      <c r="B933" s="354"/>
      <c r="C933" s="354"/>
      <c r="D933" s="354"/>
      <c r="E933" s="354"/>
      <c r="F933" s="354"/>
      <c r="G933" s="354"/>
      <c r="H933" s="354"/>
      <c r="I933" s="354"/>
      <c r="J933" s="354"/>
      <c r="K933" s="354"/>
      <c r="L933" s="354"/>
      <c r="M933" s="354"/>
      <c r="N933" s="354"/>
      <c r="O933" s="354"/>
      <c r="P933" s="354"/>
      <c r="Q933" s="354"/>
      <c r="R933" s="354"/>
      <c r="S933" s="354"/>
      <c r="T933" s="354"/>
      <c r="U933" s="354"/>
      <c r="V933" s="354"/>
      <c r="W933" s="354"/>
      <c r="X933" s="354"/>
      <c r="Y933" s="354"/>
      <c r="Z933" s="354"/>
      <c r="AA933" s="354"/>
    </row>
    <row r="934">
      <c r="A934" s="354"/>
      <c r="B934" s="354"/>
      <c r="C934" s="354"/>
      <c r="D934" s="354"/>
      <c r="E934" s="354"/>
      <c r="F934" s="354"/>
      <c r="G934" s="354"/>
      <c r="H934" s="354"/>
      <c r="I934" s="354"/>
      <c r="J934" s="354"/>
      <c r="K934" s="354"/>
      <c r="L934" s="354"/>
      <c r="M934" s="354"/>
      <c r="N934" s="354"/>
      <c r="O934" s="354"/>
      <c r="P934" s="354"/>
      <c r="Q934" s="354"/>
      <c r="R934" s="354"/>
      <c r="S934" s="354"/>
      <c r="T934" s="354"/>
      <c r="U934" s="354"/>
      <c r="V934" s="354"/>
      <c r="W934" s="354"/>
      <c r="X934" s="354"/>
      <c r="Y934" s="354"/>
      <c r="Z934" s="354"/>
      <c r="AA934" s="354"/>
    </row>
    <row r="935">
      <c r="A935" s="354"/>
      <c r="B935" s="354"/>
      <c r="C935" s="354"/>
      <c r="D935" s="354"/>
      <c r="E935" s="354"/>
      <c r="F935" s="354"/>
      <c r="G935" s="354"/>
      <c r="H935" s="354"/>
      <c r="I935" s="354"/>
      <c r="J935" s="354"/>
      <c r="K935" s="354"/>
      <c r="L935" s="354"/>
      <c r="M935" s="354"/>
      <c r="N935" s="354"/>
      <c r="O935" s="354"/>
      <c r="P935" s="354"/>
      <c r="Q935" s="354"/>
      <c r="R935" s="354"/>
      <c r="S935" s="354"/>
      <c r="T935" s="354"/>
      <c r="U935" s="354"/>
      <c r="V935" s="354"/>
      <c r="W935" s="354"/>
      <c r="X935" s="354"/>
      <c r="Y935" s="354"/>
      <c r="Z935" s="354"/>
      <c r="AA935" s="354"/>
    </row>
    <row r="936">
      <c r="A936" s="354"/>
      <c r="B936" s="354"/>
      <c r="C936" s="354"/>
      <c r="D936" s="354"/>
      <c r="E936" s="354"/>
      <c r="F936" s="354"/>
      <c r="G936" s="354"/>
      <c r="H936" s="354"/>
      <c r="I936" s="354"/>
      <c r="J936" s="354"/>
      <c r="K936" s="354"/>
      <c r="L936" s="354"/>
      <c r="M936" s="354"/>
      <c r="N936" s="354"/>
      <c r="O936" s="354"/>
      <c r="P936" s="354"/>
      <c r="Q936" s="354"/>
      <c r="R936" s="354"/>
      <c r="S936" s="354"/>
      <c r="T936" s="354"/>
      <c r="U936" s="354"/>
      <c r="V936" s="354"/>
      <c r="W936" s="354"/>
      <c r="X936" s="354"/>
      <c r="Y936" s="354"/>
      <c r="Z936" s="354"/>
      <c r="AA936" s="354"/>
    </row>
    <row r="937">
      <c r="A937" s="354"/>
      <c r="B937" s="354"/>
      <c r="C937" s="354"/>
      <c r="D937" s="354"/>
      <c r="E937" s="354"/>
      <c r="F937" s="354"/>
      <c r="G937" s="354"/>
      <c r="H937" s="354"/>
      <c r="I937" s="354"/>
      <c r="J937" s="354"/>
      <c r="K937" s="354"/>
      <c r="L937" s="354"/>
      <c r="M937" s="354"/>
      <c r="N937" s="354"/>
      <c r="O937" s="354"/>
      <c r="P937" s="354"/>
      <c r="Q937" s="354"/>
      <c r="R937" s="354"/>
      <c r="S937" s="354"/>
      <c r="T937" s="354"/>
      <c r="U937" s="354"/>
      <c r="V937" s="354"/>
      <c r="W937" s="354"/>
      <c r="X937" s="354"/>
      <c r="Y937" s="354"/>
      <c r="Z937" s="354"/>
      <c r="AA937" s="354"/>
    </row>
    <row r="938">
      <c r="A938" s="354"/>
      <c r="B938" s="354"/>
      <c r="C938" s="354"/>
      <c r="D938" s="354"/>
      <c r="E938" s="354"/>
      <c r="F938" s="354"/>
      <c r="G938" s="354"/>
      <c r="H938" s="354"/>
      <c r="I938" s="354"/>
      <c r="J938" s="354"/>
      <c r="K938" s="354"/>
      <c r="L938" s="354"/>
      <c r="M938" s="354"/>
      <c r="N938" s="354"/>
      <c r="O938" s="354"/>
      <c r="P938" s="354"/>
      <c r="Q938" s="354"/>
      <c r="R938" s="354"/>
      <c r="S938" s="354"/>
      <c r="T938" s="354"/>
      <c r="U938" s="354"/>
      <c r="V938" s="354"/>
      <c r="W938" s="354"/>
      <c r="X938" s="354"/>
      <c r="Y938" s="354"/>
      <c r="Z938" s="354"/>
      <c r="AA938" s="354"/>
    </row>
    <row r="939">
      <c r="A939" s="354"/>
      <c r="B939" s="354"/>
      <c r="C939" s="354"/>
      <c r="D939" s="354"/>
      <c r="E939" s="354"/>
      <c r="F939" s="354"/>
      <c r="G939" s="354"/>
      <c r="H939" s="354"/>
      <c r="I939" s="354"/>
      <c r="J939" s="354"/>
      <c r="K939" s="354"/>
      <c r="L939" s="354"/>
      <c r="M939" s="354"/>
      <c r="N939" s="354"/>
      <c r="O939" s="354"/>
      <c r="P939" s="354"/>
      <c r="Q939" s="354"/>
      <c r="R939" s="354"/>
      <c r="S939" s="354"/>
      <c r="T939" s="354"/>
      <c r="U939" s="354"/>
      <c r="V939" s="354"/>
      <c r="W939" s="354"/>
      <c r="X939" s="354"/>
      <c r="Y939" s="354"/>
      <c r="Z939" s="354"/>
      <c r="AA939" s="354"/>
    </row>
    <row r="940">
      <c r="A940" s="354"/>
      <c r="B940" s="354"/>
      <c r="C940" s="354"/>
      <c r="D940" s="354"/>
      <c r="E940" s="354"/>
      <c r="F940" s="354"/>
      <c r="G940" s="354"/>
      <c r="H940" s="354"/>
      <c r="I940" s="354"/>
      <c r="J940" s="354"/>
      <c r="K940" s="354"/>
      <c r="L940" s="354"/>
      <c r="M940" s="354"/>
      <c r="N940" s="354"/>
      <c r="O940" s="354"/>
      <c r="P940" s="354"/>
      <c r="Q940" s="354"/>
      <c r="R940" s="354"/>
      <c r="S940" s="354"/>
      <c r="T940" s="354"/>
      <c r="U940" s="354"/>
      <c r="V940" s="354"/>
      <c r="W940" s="354"/>
      <c r="X940" s="354"/>
      <c r="Y940" s="354"/>
      <c r="Z940" s="354"/>
      <c r="AA940" s="354"/>
    </row>
    <row r="941">
      <c r="A941" s="354"/>
      <c r="B941" s="354"/>
      <c r="C941" s="354"/>
      <c r="D941" s="354"/>
      <c r="E941" s="354"/>
      <c r="F941" s="354"/>
      <c r="G941" s="354"/>
      <c r="H941" s="354"/>
      <c r="I941" s="354"/>
      <c r="J941" s="354"/>
      <c r="K941" s="354"/>
      <c r="L941" s="354"/>
      <c r="M941" s="354"/>
      <c r="N941" s="354"/>
      <c r="O941" s="354"/>
      <c r="P941" s="354"/>
      <c r="Q941" s="354"/>
      <c r="R941" s="354"/>
      <c r="S941" s="354"/>
      <c r="T941" s="354"/>
      <c r="U941" s="354"/>
      <c r="V941" s="354"/>
      <c r="W941" s="354"/>
      <c r="X941" s="354"/>
      <c r="Y941" s="354"/>
      <c r="Z941" s="354"/>
      <c r="AA941" s="354"/>
    </row>
    <row r="942">
      <c r="A942" s="354"/>
      <c r="B942" s="354"/>
      <c r="C942" s="354"/>
      <c r="D942" s="354"/>
      <c r="E942" s="354"/>
      <c r="F942" s="354"/>
      <c r="G942" s="354"/>
      <c r="H942" s="354"/>
      <c r="I942" s="354"/>
      <c r="J942" s="354"/>
      <c r="K942" s="354"/>
      <c r="L942" s="354"/>
      <c r="M942" s="354"/>
      <c r="N942" s="354"/>
      <c r="O942" s="354"/>
      <c r="P942" s="354"/>
      <c r="Q942" s="354"/>
      <c r="R942" s="354"/>
      <c r="S942" s="354"/>
      <c r="T942" s="354"/>
      <c r="U942" s="354"/>
      <c r="V942" s="354"/>
      <c r="W942" s="354"/>
      <c r="X942" s="354"/>
      <c r="Y942" s="354"/>
      <c r="Z942" s="354"/>
      <c r="AA942" s="354"/>
    </row>
    <row r="943">
      <c r="A943" s="354"/>
      <c r="B943" s="354"/>
      <c r="C943" s="354"/>
      <c r="D943" s="354"/>
      <c r="E943" s="354"/>
      <c r="F943" s="354"/>
      <c r="G943" s="354"/>
      <c r="H943" s="354"/>
      <c r="I943" s="354"/>
      <c r="J943" s="354"/>
      <c r="K943" s="354"/>
      <c r="L943" s="354"/>
      <c r="M943" s="354"/>
      <c r="N943" s="354"/>
      <c r="O943" s="354"/>
      <c r="P943" s="354"/>
      <c r="Q943" s="354"/>
      <c r="R943" s="354"/>
      <c r="S943" s="354"/>
      <c r="T943" s="354"/>
      <c r="U943" s="354"/>
      <c r="V943" s="354"/>
      <c r="W943" s="354"/>
      <c r="X943" s="354"/>
      <c r="Y943" s="354"/>
      <c r="Z943" s="354"/>
      <c r="AA943" s="354"/>
    </row>
    <row r="944">
      <c r="A944" s="354"/>
      <c r="B944" s="354"/>
      <c r="C944" s="354"/>
      <c r="D944" s="354"/>
      <c r="E944" s="354"/>
      <c r="F944" s="354"/>
      <c r="G944" s="354"/>
      <c r="H944" s="354"/>
      <c r="I944" s="354"/>
      <c r="J944" s="354"/>
      <c r="K944" s="354"/>
      <c r="L944" s="354"/>
      <c r="M944" s="354"/>
      <c r="N944" s="354"/>
      <c r="O944" s="354"/>
      <c r="P944" s="354"/>
      <c r="Q944" s="354"/>
      <c r="R944" s="354"/>
      <c r="S944" s="354"/>
      <c r="T944" s="354"/>
      <c r="U944" s="354"/>
      <c r="V944" s="354"/>
      <c r="W944" s="354"/>
      <c r="X944" s="354"/>
      <c r="Y944" s="354"/>
      <c r="Z944" s="354"/>
      <c r="AA944" s="354"/>
    </row>
    <row r="945">
      <c r="A945" s="354"/>
      <c r="B945" s="354"/>
      <c r="C945" s="354"/>
      <c r="D945" s="354"/>
      <c r="E945" s="354"/>
      <c r="F945" s="354"/>
      <c r="G945" s="354"/>
      <c r="H945" s="354"/>
      <c r="I945" s="354"/>
      <c r="J945" s="354"/>
      <c r="K945" s="354"/>
      <c r="L945" s="354"/>
      <c r="M945" s="354"/>
      <c r="N945" s="354"/>
      <c r="O945" s="354"/>
      <c r="P945" s="354"/>
      <c r="Q945" s="354"/>
      <c r="R945" s="354"/>
      <c r="S945" s="354"/>
      <c r="T945" s="354"/>
      <c r="U945" s="354"/>
      <c r="V945" s="354"/>
      <c r="W945" s="354"/>
      <c r="X945" s="354"/>
      <c r="Y945" s="354"/>
      <c r="Z945" s="354"/>
      <c r="AA945" s="354"/>
    </row>
    <row r="946">
      <c r="A946" s="354"/>
      <c r="B946" s="354"/>
      <c r="C946" s="354"/>
      <c r="D946" s="354"/>
      <c r="E946" s="354"/>
      <c r="F946" s="354"/>
      <c r="G946" s="354"/>
      <c r="H946" s="354"/>
      <c r="I946" s="354"/>
      <c r="J946" s="354"/>
      <c r="K946" s="354"/>
      <c r="L946" s="354"/>
      <c r="M946" s="354"/>
      <c r="N946" s="354"/>
      <c r="O946" s="354"/>
      <c r="P946" s="354"/>
      <c r="Q946" s="354"/>
      <c r="R946" s="354"/>
      <c r="S946" s="354"/>
      <c r="T946" s="354"/>
      <c r="U946" s="354"/>
      <c r="V946" s="354"/>
      <c r="W946" s="354"/>
      <c r="X946" s="354"/>
      <c r="Y946" s="354"/>
      <c r="Z946" s="354"/>
      <c r="AA946" s="354"/>
    </row>
    <row r="947">
      <c r="A947" s="354"/>
      <c r="B947" s="354"/>
      <c r="C947" s="354"/>
      <c r="D947" s="354"/>
      <c r="E947" s="354"/>
      <c r="F947" s="354"/>
      <c r="G947" s="354"/>
      <c r="H947" s="354"/>
      <c r="I947" s="354"/>
      <c r="J947" s="354"/>
      <c r="K947" s="354"/>
      <c r="L947" s="354"/>
      <c r="M947" s="354"/>
      <c r="N947" s="354"/>
      <c r="O947" s="354"/>
      <c r="P947" s="354"/>
      <c r="Q947" s="354"/>
      <c r="R947" s="354"/>
      <c r="S947" s="354"/>
      <c r="T947" s="354"/>
      <c r="U947" s="354"/>
      <c r="V947" s="354"/>
      <c r="W947" s="354"/>
      <c r="X947" s="354"/>
      <c r="Y947" s="354"/>
      <c r="Z947" s="354"/>
      <c r="AA947" s="354"/>
    </row>
    <row r="948">
      <c r="A948" s="354"/>
      <c r="B948" s="354"/>
      <c r="C948" s="354"/>
      <c r="D948" s="354"/>
      <c r="E948" s="354"/>
      <c r="F948" s="354"/>
      <c r="G948" s="354"/>
      <c r="H948" s="354"/>
      <c r="I948" s="354"/>
      <c r="J948" s="354"/>
      <c r="K948" s="354"/>
      <c r="L948" s="354"/>
      <c r="M948" s="354"/>
      <c r="N948" s="354"/>
      <c r="O948" s="354"/>
      <c r="P948" s="354"/>
      <c r="Q948" s="354"/>
      <c r="R948" s="354"/>
      <c r="S948" s="354"/>
      <c r="T948" s="354"/>
      <c r="U948" s="354"/>
      <c r="V948" s="354"/>
      <c r="W948" s="354"/>
      <c r="X948" s="354"/>
      <c r="Y948" s="354"/>
      <c r="Z948" s="354"/>
      <c r="AA948" s="354"/>
    </row>
    <row r="949">
      <c r="A949" s="354"/>
      <c r="B949" s="354"/>
      <c r="C949" s="354"/>
      <c r="D949" s="354"/>
      <c r="E949" s="354"/>
      <c r="F949" s="354"/>
      <c r="G949" s="354"/>
      <c r="H949" s="354"/>
      <c r="I949" s="354"/>
      <c r="J949" s="354"/>
      <c r="K949" s="354"/>
      <c r="L949" s="354"/>
      <c r="M949" s="354"/>
      <c r="N949" s="354"/>
      <c r="O949" s="354"/>
      <c r="P949" s="354"/>
      <c r="Q949" s="354"/>
      <c r="R949" s="354"/>
      <c r="S949" s="354"/>
      <c r="T949" s="354"/>
      <c r="U949" s="354"/>
      <c r="V949" s="354"/>
      <c r="W949" s="354"/>
      <c r="X949" s="354"/>
      <c r="Y949" s="354"/>
      <c r="Z949" s="354"/>
      <c r="AA949" s="354"/>
    </row>
    <row r="950">
      <c r="A950" s="354"/>
      <c r="B950" s="354"/>
      <c r="C950" s="354"/>
      <c r="D950" s="354"/>
      <c r="E950" s="354"/>
      <c r="F950" s="354"/>
      <c r="G950" s="354"/>
      <c r="H950" s="354"/>
      <c r="I950" s="354"/>
      <c r="J950" s="354"/>
      <c r="K950" s="354"/>
      <c r="L950" s="354"/>
      <c r="M950" s="354"/>
      <c r="N950" s="354"/>
      <c r="O950" s="354"/>
      <c r="P950" s="354"/>
      <c r="Q950" s="354"/>
      <c r="R950" s="354"/>
      <c r="S950" s="354"/>
      <c r="T950" s="354"/>
      <c r="U950" s="354"/>
      <c r="V950" s="354"/>
      <c r="W950" s="354"/>
      <c r="X950" s="354"/>
      <c r="Y950" s="354"/>
      <c r="Z950" s="354"/>
      <c r="AA950" s="354"/>
    </row>
    <row r="951">
      <c r="A951" s="354"/>
      <c r="B951" s="354"/>
      <c r="C951" s="354"/>
      <c r="D951" s="354"/>
      <c r="E951" s="354"/>
      <c r="F951" s="354"/>
      <c r="G951" s="354"/>
      <c r="H951" s="354"/>
      <c r="I951" s="354"/>
      <c r="J951" s="354"/>
      <c r="K951" s="354"/>
      <c r="L951" s="354"/>
      <c r="M951" s="354"/>
      <c r="N951" s="354"/>
      <c r="O951" s="354"/>
      <c r="P951" s="354"/>
      <c r="Q951" s="354"/>
      <c r="R951" s="354"/>
      <c r="S951" s="354"/>
      <c r="T951" s="354"/>
      <c r="U951" s="354"/>
      <c r="V951" s="354"/>
      <c r="W951" s="354"/>
      <c r="X951" s="354"/>
      <c r="Y951" s="354"/>
      <c r="Z951" s="354"/>
      <c r="AA951" s="354"/>
    </row>
    <row r="952">
      <c r="A952" s="354"/>
      <c r="B952" s="354"/>
      <c r="C952" s="354"/>
      <c r="D952" s="354"/>
      <c r="E952" s="354"/>
      <c r="F952" s="354"/>
      <c r="G952" s="354"/>
      <c r="H952" s="354"/>
      <c r="I952" s="354"/>
      <c r="J952" s="354"/>
      <c r="K952" s="354"/>
      <c r="L952" s="354"/>
      <c r="M952" s="354"/>
      <c r="N952" s="354"/>
      <c r="O952" s="354"/>
      <c r="P952" s="354"/>
      <c r="Q952" s="354"/>
      <c r="R952" s="354"/>
      <c r="S952" s="354"/>
      <c r="T952" s="354"/>
      <c r="U952" s="354"/>
      <c r="V952" s="354"/>
      <c r="W952" s="354"/>
      <c r="X952" s="354"/>
      <c r="Y952" s="354"/>
      <c r="Z952" s="354"/>
      <c r="AA952" s="354"/>
    </row>
    <row r="953">
      <c r="A953" s="354"/>
      <c r="B953" s="354"/>
      <c r="C953" s="354"/>
      <c r="D953" s="354"/>
      <c r="E953" s="354"/>
      <c r="F953" s="354"/>
      <c r="G953" s="354"/>
      <c r="H953" s="354"/>
      <c r="I953" s="354"/>
      <c r="J953" s="354"/>
      <c r="K953" s="354"/>
      <c r="L953" s="354"/>
      <c r="M953" s="354"/>
      <c r="N953" s="354"/>
      <c r="O953" s="354"/>
      <c r="P953" s="354"/>
      <c r="Q953" s="354"/>
      <c r="R953" s="354"/>
      <c r="S953" s="354"/>
      <c r="T953" s="354"/>
      <c r="U953" s="354"/>
      <c r="V953" s="354"/>
      <c r="W953" s="354"/>
      <c r="X953" s="354"/>
      <c r="Y953" s="354"/>
      <c r="Z953" s="354"/>
      <c r="AA953" s="354"/>
    </row>
    <row r="954">
      <c r="A954" s="354"/>
      <c r="B954" s="354"/>
      <c r="C954" s="354"/>
      <c r="D954" s="354"/>
      <c r="E954" s="354"/>
      <c r="F954" s="354"/>
      <c r="G954" s="354"/>
      <c r="H954" s="354"/>
      <c r="I954" s="354"/>
      <c r="J954" s="354"/>
      <c r="K954" s="354"/>
      <c r="L954" s="354"/>
      <c r="M954" s="354"/>
      <c r="N954" s="354"/>
      <c r="O954" s="354"/>
      <c r="P954" s="354"/>
      <c r="Q954" s="354"/>
      <c r="R954" s="354"/>
      <c r="S954" s="354"/>
      <c r="T954" s="354"/>
      <c r="U954" s="354"/>
      <c r="V954" s="354"/>
      <c r="W954" s="354"/>
      <c r="X954" s="354"/>
      <c r="Y954" s="354"/>
      <c r="Z954" s="354"/>
      <c r="AA954" s="354"/>
    </row>
    <row r="955">
      <c r="A955" s="354"/>
      <c r="B955" s="354"/>
      <c r="C955" s="354"/>
      <c r="D955" s="354"/>
      <c r="E955" s="354"/>
      <c r="F955" s="354"/>
      <c r="G955" s="354"/>
      <c r="H955" s="354"/>
      <c r="I955" s="354"/>
      <c r="J955" s="354"/>
      <c r="K955" s="354"/>
      <c r="L955" s="354"/>
      <c r="M955" s="354"/>
      <c r="N955" s="354"/>
      <c r="O955" s="354"/>
      <c r="P955" s="354"/>
      <c r="Q955" s="354"/>
      <c r="R955" s="354"/>
      <c r="S955" s="354"/>
      <c r="T955" s="354"/>
      <c r="U955" s="354"/>
      <c r="V955" s="354"/>
      <c r="W955" s="354"/>
      <c r="X955" s="354"/>
      <c r="Y955" s="354"/>
      <c r="Z955" s="354"/>
      <c r="AA955" s="354"/>
    </row>
    <row r="956">
      <c r="A956" s="354"/>
      <c r="B956" s="354"/>
      <c r="C956" s="354"/>
      <c r="D956" s="354"/>
      <c r="E956" s="354"/>
      <c r="F956" s="354"/>
      <c r="G956" s="354"/>
      <c r="H956" s="354"/>
      <c r="I956" s="354"/>
      <c r="J956" s="354"/>
      <c r="K956" s="354"/>
      <c r="L956" s="354"/>
      <c r="M956" s="354"/>
      <c r="N956" s="354"/>
      <c r="O956" s="354"/>
      <c r="P956" s="354"/>
      <c r="Q956" s="354"/>
      <c r="R956" s="354"/>
      <c r="S956" s="354"/>
      <c r="T956" s="354"/>
      <c r="U956" s="354"/>
      <c r="V956" s="354"/>
      <c r="W956" s="354"/>
      <c r="X956" s="354"/>
      <c r="Y956" s="354"/>
      <c r="Z956" s="354"/>
      <c r="AA956" s="354"/>
    </row>
    <row r="957">
      <c r="A957" s="354"/>
      <c r="B957" s="354"/>
      <c r="C957" s="354"/>
      <c r="D957" s="354"/>
      <c r="E957" s="354"/>
      <c r="F957" s="354"/>
      <c r="G957" s="354"/>
      <c r="H957" s="354"/>
      <c r="I957" s="354"/>
      <c r="J957" s="354"/>
      <c r="K957" s="354"/>
      <c r="L957" s="354"/>
      <c r="M957" s="354"/>
      <c r="N957" s="354"/>
      <c r="O957" s="354"/>
      <c r="P957" s="354"/>
      <c r="Q957" s="354"/>
      <c r="R957" s="354"/>
      <c r="S957" s="354"/>
      <c r="T957" s="354"/>
      <c r="U957" s="354"/>
      <c r="V957" s="354"/>
      <c r="W957" s="354"/>
      <c r="X957" s="354"/>
      <c r="Y957" s="354"/>
      <c r="Z957" s="354"/>
      <c r="AA957" s="354"/>
    </row>
    <row r="958">
      <c r="A958" s="354"/>
      <c r="B958" s="354"/>
      <c r="C958" s="354"/>
      <c r="D958" s="354"/>
      <c r="E958" s="354"/>
      <c r="F958" s="354"/>
      <c r="G958" s="354"/>
      <c r="H958" s="354"/>
      <c r="I958" s="354"/>
      <c r="J958" s="354"/>
      <c r="K958" s="354"/>
      <c r="L958" s="354"/>
      <c r="M958" s="354"/>
      <c r="N958" s="354"/>
      <c r="O958" s="354"/>
      <c r="P958" s="354"/>
      <c r="Q958" s="354"/>
      <c r="R958" s="354"/>
      <c r="S958" s="354"/>
      <c r="T958" s="354"/>
      <c r="U958" s="354"/>
      <c r="V958" s="354"/>
      <c r="W958" s="354"/>
      <c r="X958" s="354"/>
      <c r="Y958" s="354"/>
      <c r="Z958" s="354"/>
      <c r="AA958" s="354"/>
    </row>
    <row r="959">
      <c r="A959" s="354"/>
      <c r="B959" s="354"/>
      <c r="C959" s="354"/>
      <c r="D959" s="354"/>
      <c r="E959" s="354"/>
      <c r="F959" s="354"/>
      <c r="G959" s="354"/>
      <c r="H959" s="354"/>
      <c r="I959" s="354"/>
      <c r="J959" s="354"/>
      <c r="K959" s="354"/>
      <c r="L959" s="354"/>
      <c r="M959" s="354"/>
      <c r="N959" s="354"/>
      <c r="O959" s="354"/>
      <c r="P959" s="354"/>
      <c r="Q959" s="354"/>
      <c r="R959" s="354"/>
      <c r="S959" s="354"/>
      <c r="T959" s="354"/>
      <c r="U959" s="354"/>
      <c r="V959" s="354"/>
      <c r="W959" s="354"/>
      <c r="X959" s="354"/>
      <c r="Y959" s="354"/>
      <c r="Z959" s="354"/>
      <c r="AA959" s="354"/>
    </row>
    <row r="960">
      <c r="A960" s="354"/>
      <c r="B960" s="354"/>
      <c r="C960" s="354"/>
      <c r="D960" s="354"/>
      <c r="E960" s="354"/>
      <c r="F960" s="354"/>
      <c r="G960" s="354"/>
      <c r="H960" s="354"/>
      <c r="I960" s="354"/>
      <c r="J960" s="354"/>
      <c r="K960" s="354"/>
      <c r="L960" s="354"/>
      <c r="M960" s="354"/>
      <c r="N960" s="354"/>
      <c r="O960" s="354"/>
      <c r="P960" s="354"/>
      <c r="Q960" s="354"/>
      <c r="R960" s="354"/>
      <c r="S960" s="354"/>
      <c r="T960" s="354"/>
      <c r="U960" s="354"/>
      <c r="V960" s="354"/>
      <c r="W960" s="354"/>
      <c r="X960" s="354"/>
      <c r="Y960" s="354"/>
      <c r="Z960" s="354"/>
      <c r="AA960" s="354"/>
    </row>
    <row r="961">
      <c r="A961" s="354"/>
      <c r="B961" s="354"/>
      <c r="C961" s="354"/>
      <c r="D961" s="354"/>
      <c r="E961" s="354"/>
      <c r="F961" s="354"/>
      <c r="G961" s="354"/>
      <c r="H961" s="354"/>
      <c r="I961" s="354"/>
      <c r="J961" s="354"/>
      <c r="K961" s="354"/>
      <c r="L961" s="354"/>
      <c r="M961" s="354"/>
      <c r="N961" s="354"/>
      <c r="O961" s="354"/>
      <c r="P961" s="354"/>
      <c r="Q961" s="354"/>
      <c r="R961" s="354"/>
      <c r="S961" s="354"/>
      <c r="T961" s="354"/>
      <c r="U961" s="354"/>
      <c r="V961" s="354"/>
      <c r="W961" s="354"/>
      <c r="X961" s="354"/>
      <c r="Y961" s="354"/>
      <c r="Z961" s="354"/>
      <c r="AA961" s="354"/>
    </row>
    <row r="962">
      <c r="A962" s="354"/>
      <c r="B962" s="354"/>
      <c r="C962" s="354"/>
      <c r="D962" s="354"/>
      <c r="E962" s="354"/>
      <c r="F962" s="354"/>
      <c r="G962" s="354"/>
      <c r="H962" s="354"/>
      <c r="I962" s="354"/>
      <c r="J962" s="354"/>
      <c r="K962" s="354"/>
      <c r="L962" s="354"/>
      <c r="M962" s="354"/>
      <c r="N962" s="354"/>
      <c r="O962" s="354"/>
      <c r="P962" s="354"/>
      <c r="Q962" s="354"/>
      <c r="R962" s="354"/>
      <c r="S962" s="354"/>
      <c r="T962" s="354"/>
      <c r="U962" s="354"/>
      <c r="V962" s="354"/>
      <c r="W962" s="354"/>
      <c r="X962" s="354"/>
      <c r="Y962" s="354"/>
      <c r="Z962" s="354"/>
      <c r="AA962" s="354"/>
    </row>
    <row r="963">
      <c r="A963" s="354"/>
      <c r="B963" s="354"/>
      <c r="C963" s="354"/>
      <c r="D963" s="354"/>
      <c r="E963" s="354"/>
      <c r="F963" s="354"/>
      <c r="G963" s="354"/>
      <c r="H963" s="354"/>
      <c r="I963" s="354"/>
      <c r="J963" s="354"/>
      <c r="K963" s="354"/>
      <c r="L963" s="354"/>
      <c r="M963" s="354"/>
      <c r="N963" s="354"/>
      <c r="O963" s="354"/>
      <c r="P963" s="354"/>
      <c r="Q963" s="354"/>
      <c r="R963" s="354"/>
      <c r="S963" s="354"/>
      <c r="T963" s="354"/>
      <c r="U963" s="354"/>
      <c r="V963" s="354"/>
      <c r="W963" s="354"/>
      <c r="X963" s="354"/>
      <c r="Y963" s="354"/>
      <c r="Z963" s="354"/>
      <c r="AA963" s="354"/>
    </row>
    <row r="964">
      <c r="A964" s="354"/>
      <c r="B964" s="354"/>
      <c r="C964" s="354"/>
      <c r="D964" s="354"/>
      <c r="E964" s="354"/>
      <c r="F964" s="354"/>
      <c r="G964" s="354"/>
      <c r="H964" s="354"/>
      <c r="I964" s="354"/>
      <c r="J964" s="354"/>
      <c r="K964" s="354"/>
      <c r="L964" s="354"/>
      <c r="M964" s="354"/>
      <c r="N964" s="354"/>
      <c r="O964" s="354"/>
      <c r="P964" s="354"/>
      <c r="Q964" s="354"/>
      <c r="R964" s="354"/>
      <c r="S964" s="354"/>
      <c r="T964" s="354"/>
      <c r="U964" s="354"/>
      <c r="V964" s="354"/>
      <c r="W964" s="354"/>
      <c r="X964" s="354"/>
      <c r="Y964" s="354"/>
      <c r="Z964" s="354"/>
      <c r="AA964" s="354"/>
    </row>
    <row r="965">
      <c r="A965" s="354"/>
      <c r="B965" s="354"/>
      <c r="C965" s="354"/>
      <c r="D965" s="354"/>
      <c r="E965" s="354"/>
      <c r="F965" s="354"/>
      <c r="G965" s="354"/>
      <c r="H965" s="354"/>
      <c r="I965" s="354"/>
      <c r="J965" s="354"/>
      <c r="K965" s="354"/>
      <c r="L965" s="354"/>
      <c r="M965" s="354"/>
      <c r="N965" s="354"/>
      <c r="O965" s="354"/>
      <c r="P965" s="354"/>
      <c r="Q965" s="354"/>
      <c r="R965" s="354"/>
      <c r="S965" s="354"/>
      <c r="T965" s="354"/>
      <c r="U965" s="354"/>
      <c r="V965" s="354"/>
      <c r="W965" s="354"/>
      <c r="X965" s="354"/>
      <c r="Y965" s="354"/>
      <c r="Z965" s="354"/>
      <c r="AA965" s="354"/>
    </row>
    <row r="966">
      <c r="A966" s="354"/>
      <c r="B966" s="354"/>
      <c r="C966" s="354"/>
      <c r="D966" s="354"/>
      <c r="E966" s="354"/>
      <c r="F966" s="354"/>
      <c r="G966" s="354"/>
      <c r="H966" s="354"/>
      <c r="I966" s="354"/>
      <c r="J966" s="354"/>
      <c r="K966" s="354"/>
      <c r="L966" s="354"/>
      <c r="M966" s="354"/>
      <c r="N966" s="354"/>
      <c r="O966" s="354"/>
      <c r="P966" s="354"/>
      <c r="Q966" s="354"/>
      <c r="R966" s="354"/>
      <c r="S966" s="354"/>
      <c r="T966" s="354"/>
      <c r="U966" s="354"/>
      <c r="V966" s="354"/>
      <c r="W966" s="354"/>
      <c r="X966" s="354"/>
      <c r="Y966" s="354"/>
      <c r="Z966" s="354"/>
      <c r="AA966" s="354"/>
    </row>
    <row r="967">
      <c r="A967" s="354"/>
      <c r="B967" s="354"/>
      <c r="C967" s="354"/>
      <c r="D967" s="354"/>
      <c r="E967" s="354"/>
      <c r="F967" s="354"/>
      <c r="G967" s="354"/>
      <c r="H967" s="354"/>
      <c r="I967" s="354"/>
      <c r="J967" s="354"/>
      <c r="K967" s="354"/>
      <c r="L967" s="354"/>
      <c r="M967" s="354"/>
      <c r="N967" s="354"/>
      <c r="O967" s="354"/>
      <c r="P967" s="354"/>
      <c r="Q967" s="354"/>
      <c r="R967" s="354"/>
      <c r="S967" s="354"/>
      <c r="T967" s="354"/>
      <c r="U967" s="354"/>
      <c r="V967" s="354"/>
      <c r="W967" s="354"/>
      <c r="X967" s="354"/>
      <c r="Y967" s="354"/>
      <c r="Z967" s="354"/>
      <c r="AA967" s="354"/>
    </row>
    <row r="968">
      <c r="A968" s="354"/>
      <c r="B968" s="354"/>
      <c r="C968" s="354"/>
      <c r="D968" s="354"/>
      <c r="E968" s="354"/>
      <c r="F968" s="354"/>
      <c r="G968" s="354"/>
      <c r="H968" s="354"/>
      <c r="I968" s="354"/>
      <c r="J968" s="354"/>
      <c r="K968" s="354"/>
      <c r="L968" s="354"/>
      <c r="M968" s="354"/>
      <c r="N968" s="354"/>
      <c r="O968" s="354"/>
      <c r="P968" s="354"/>
      <c r="Q968" s="354"/>
      <c r="R968" s="354"/>
      <c r="S968" s="354"/>
      <c r="T968" s="354"/>
      <c r="U968" s="354"/>
      <c r="V968" s="354"/>
      <c r="W968" s="354"/>
      <c r="X968" s="354"/>
      <c r="Y968" s="354"/>
      <c r="Z968" s="354"/>
      <c r="AA968" s="354"/>
    </row>
    <row r="969">
      <c r="A969" s="354"/>
      <c r="B969" s="354"/>
      <c r="C969" s="354"/>
      <c r="D969" s="354"/>
      <c r="E969" s="354"/>
      <c r="F969" s="354"/>
      <c r="G969" s="354"/>
      <c r="H969" s="354"/>
      <c r="I969" s="354"/>
      <c r="J969" s="354"/>
      <c r="K969" s="354"/>
      <c r="L969" s="354"/>
      <c r="M969" s="354"/>
      <c r="N969" s="354"/>
      <c r="O969" s="354"/>
      <c r="P969" s="354"/>
      <c r="Q969" s="354"/>
      <c r="R969" s="354"/>
      <c r="S969" s="354"/>
      <c r="T969" s="354"/>
      <c r="U969" s="354"/>
      <c r="V969" s="354"/>
      <c r="W969" s="354"/>
      <c r="X969" s="354"/>
      <c r="Y969" s="354"/>
      <c r="Z969" s="354"/>
      <c r="AA969" s="354"/>
    </row>
    <row r="970">
      <c r="A970" s="354"/>
      <c r="B970" s="354"/>
      <c r="C970" s="354"/>
      <c r="D970" s="354"/>
      <c r="E970" s="354"/>
      <c r="F970" s="354"/>
      <c r="G970" s="354"/>
      <c r="H970" s="354"/>
      <c r="I970" s="354"/>
      <c r="J970" s="354"/>
      <c r="K970" s="354"/>
      <c r="L970" s="354"/>
      <c r="M970" s="354"/>
      <c r="N970" s="354"/>
      <c r="O970" s="354"/>
      <c r="P970" s="354"/>
      <c r="Q970" s="354"/>
      <c r="R970" s="354"/>
      <c r="S970" s="354"/>
      <c r="T970" s="354"/>
      <c r="U970" s="354"/>
      <c r="V970" s="354"/>
      <c r="W970" s="354"/>
      <c r="X970" s="354"/>
      <c r="Y970" s="354"/>
      <c r="Z970" s="354"/>
      <c r="AA970" s="354"/>
    </row>
    <row r="971">
      <c r="A971" s="354"/>
      <c r="B971" s="354"/>
      <c r="C971" s="354"/>
      <c r="D971" s="354"/>
      <c r="E971" s="354"/>
      <c r="F971" s="354"/>
      <c r="G971" s="354"/>
      <c r="H971" s="354"/>
      <c r="I971" s="354"/>
      <c r="J971" s="354"/>
      <c r="K971" s="354"/>
      <c r="L971" s="354"/>
      <c r="M971" s="354"/>
      <c r="N971" s="354"/>
      <c r="O971" s="354"/>
      <c r="P971" s="354"/>
      <c r="Q971" s="354"/>
      <c r="R971" s="354"/>
      <c r="S971" s="354"/>
      <c r="T971" s="354"/>
      <c r="U971" s="354"/>
      <c r="V971" s="354"/>
      <c r="W971" s="354"/>
      <c r="X971" s="354"/>
      <c r="Y971" s="354"/>
      <c r="Z971" s="354"/>
      <c r="AA971" s="354"/>
    </row>
    <row r="972">
      <c r="A972" s="354"/>
      <c r="B972" s="354"/>
      <c r="C972" s="354"/>
      <c r="D972" s="354"/>
      <c r="E972" s="354"/>
      <c r="F972" s="354"/>
      <c r="G972" s="354"/>
      <c r="H972" s="354"/>
      <c r="I972" s="354"/>
      <c r="J972" s="354"/>
      <c r="K972" s="354"/>
      <c r="L972" s="354"/>
      <c r="M972" s="354"/>
      <c r="N972" s="354"/>
      <c r="O972" s="354"/>
      <c r="P972" s="354"/>
      <c r="Q972" s="354"/>
      <c r="R972" s="354"/>
      <c r="S972" s="354"/>
      <c r="T972" s="354"/>
      <c r="U972" s="354"/>
      <c r="V972" s="354"/>
      <c r="W972" s="354"/>
      <c r="X972" s="354"/>
      <c r="Y972" s="354"/>
      <c r="Z972" s="354"/>
      <c r="AA972" s="354"/>
    </row>
    <row r="973">
      <c r="A973" s="354"/>
      <c r="B973" s="354"/>
      <c r="C973" s="354"/>
      <c r="D973" s="354"/>
      <c r="E973" s="354"/>
      <c r="F973" s="354"/>
      <c r="G973" s="354"/>
      <c r="H973" s="354"/>
      <c r="I973" s="354"/>
      <c r="J973" s="354"/>
      <c r="K973" s="354"/>
      <c r="L973" s="354"/>
      <c r="M973" s="354"/>
      <c r="N973" s="354"/>
      <c r="O973" s="354"/>
      <c r="P973" s="354"/>
      <c r="Q973" s="354"/>
      <c r="R973" s="354"/>
      <c r="S973" s="354"/>
      <c r="T973" s="354"/>
      <c r="U973" s="354"/>
      <c r="V973" s="354"/>
      <c r="W973" s="354"/>
      <c r="X973" s="354"/>
      <c r="Y973" s="354"/>
      <c r="Z973" s="354"/>
      <c r="AA973" s="354"/>
    </row>
    <row r="974">
      <c r="A974" s="354"/>
      <c r="B974" s="354"/>
      <c r="C974" s="354"/>
      <c r="D974" s="354"/>
      <c r="E974" s="354"/>
      <c r="F974" s="354"/>
      <c r="G974" s="354"/>
      <c r="H974" s="354"/>
      <c r="I974" s="354"/>
      <c r="J974" s="354"/>
      <c r="K974" s="354"/>
      <c r="L974" s="354"/>
      <c r="M974" s="354"/>
      <c r="N974" s="354"/>
      <c r="O974" s="354"/>
      <c r="P974" s="354"/>
      <c r="Q974" s="354"/>
      <c r="R974" s="354"/>
      <c r="S974" s="354"/>
      <c r="T974" s="354"/>
      <c r="U974" s="354"/>
      <c r="V974" s="354"/>
      <c r="W974" s="354"/>
      <c r="X974" s="354"/>
      <c r="Y974" s="354"/>
      <c r="Z974" s="354"/>
      <c r="AA974" s="354"/>
    </row>
    <row r="975">
      <c r="A975" s="354"/>
      <c r="B975" s="354"/>
      <c r="C975" s="354"/>
      <c r="D975" s="354"/>
      <c r="E975" s="354"/>
      <c r="F975" s="354"/>
      <c r="G975" s="354"/>
      <c r="H975" s="354"/>
      <c r="I975" s="354"/>
      <c r="J975" s="354"/>
      <c r="K975" s="354"/>
      <c r="L975" s="354"/>
      <c r="M975" s="354"/>
      <c r="N975" s="354"/>
      <c r="O975" s="354"/>
      <c r="P975" s="354"/>
      <c r="Q975" s="354"/>
      <c r="R975" s="354"/>
      <c r="S975" s="354"/>
      <c r="T975" s="354"/>
      <c r="U975" s="354"/>
      <c r="V975" s="354"/>
      <c r="W975" s="354"/>
      <c r="X975" s="354"/>
      <c r="Y975" s="354"/>
      <c r="Z975" s="354"/>
      <c r="AA975" s="354"/>
    </row>
    <row r="976">
      <c r="A976" s="354"/>
      <c r="B976" s="354"/>
      <c r="C976" s="354"/>
      <c r="D976" s="354"/>
      <c r="E976" s="354"/>
      <c r="F976" s="354"/>
      <c r="G976" s="354"/>
      <c r="H976" s="354"/>
      <c r="I976" s="354"/>
      <c r="J976" s="354"/>
      <c r="K976" s="354"/>
      <c r="L976" s="354"/>
      <c r="M976" s="354"/>
      <c r="N976" s="354"/>
      <c r="O976" s="354"/>
      <c r="P976" s="354"/>
      <c r="Q976" s="354"/>
      <c r="R976" s="354"/>
      <c r="S976" s="354"/>
      <c r="T976" s="354"/>
      <c r="U976" s="354"/>
      <c r="V976" s="354"/>
      <c r="W976" s="354"/>
      <c r="X976" s="354"/>
      <c r="Y976" s="354"/>
      <c r="Z976" s="354"/>
      <c r="AA976" s="354"/>
    </row>
    <row r="977">
      <c r="A977" s="354"/>
      <c r="B977" s="354"/>
      <c r="C977" s="354"/>
      <c r="D977" s="354"/>
      <c r="E977" s="354"/>
      <c r="F977" s="354"/>
      <c r="G977" s="354"/>
      <c r="H977" s="354"/>
      <c r="I977" s="354"/>
      <c r="J977" s="354"/>
      <c r="K977" s="354"/>
      <c r="L977" s="354"/>
      <c r="M977" s="354"/>
      <c r="N977" s="354"/>
      <c r="O977" s="354"/>
      <c r="P977" s="354"/>
      <c r="Q977" s="354"/>
      <c r="R977" s="354"/>
      <c r="S977" s="354"/>
      <c r="T977" s="354"/>
      <c r="U977" s="354"/>
      <c r="V977" s="354"/>
      <c r="W977" s="354"/>
      <c r="X977" s="354"/>
      <c r="Y977" s="354"/>
      <c r="Z977" s="354"/>
      <c r="AA977" s="354"/>
    </row>
    <row r="978">
      <c r="A978" s="354"/>
      <c r="B978" s="354"/>
      <c r="C978" s="354"/>
      <c r="D978" s="354"/>
      <c r="E978" s="354"/>
      <c r="F978" s="354"/>
      <c r="G978" s="354"/>
      <c r="H978" s="354"/>
      <c r="I978" s="354"/>
      <c r="J978" s="354"/>
      <c r="K978" s="354"/>
      <c r="L978" s="354"/>
      <c r="M978" s="354"/>
      <c r="N978" s="354"/>
      <c r="O978" s="354"/>
      <c r="P978" s="354"/>
      <c r="Q978" s="354"/>
      <c r="R978" s="354"/>
      <c r="S978" s="354"/>
      <c r="T978" s="354"/>
      <c r="U978" s="354"/>
      <c r="V978" s="354"/>
      <c r="W978" s="354"/>
      <c r="X978" s="354"/>
      <c r="Y978" s="354"/>
      <c r="Z978" s="354"/>
      <c r="AA978" s="354"/>
    </row>
    <row r="979">
      <c r="A979" s="354"/>
      <c r="B979" s="354"/>
      <c r="C979" s="354"/>
      <c r="D979" s="354"/>
      <c r="E979" s="354"/>
      <c r="F979" s="354"/>
      <c r="G979" s="354"/>
      <c r="H979" s="354"/>
      <c r="I979" s="354"/>
      <c r="J979" s="354"/>
      <c r="K979" s="354"/>
      <c r="L979" s="354"/>
      <c r="M979" s="354"/>
      <c r="N979" s="354"/>
      <c r="O979" s="354"/>
      <c r="P979" s="354"/>
      <c r="Q979" s="354"/>
      <c r="R979" s="354"/>
      <c r="S979" s="354"/>
      <c r="T979" s="354"/>
      <c r="U979" s="354"/>
      <c r="V979" s="354"/>
      <c r="W979" s="354"/>
      <c r="X979" s="354"/>
      <c r="Y979" s="354"/>
      <c r="Z979" s="354"/>
      <c r="AA979" s="354"/>
    </row>
    <row r="980">
      <c r="A980" s="354"/>
      <c r="B980" s="354"/>
      <c r="C980" s="354"/>
      <c r="D980" s="354"/>
      <c r="E980" s="354"/>
      <c r="F980" s="354"/>
      <c r="G980" s="354"/>
      <c r="H980" s="354"/>
      <c r="I980" s="354"/>
      <c r="J980" s="354"/>
      <c r="K980" s="354"/>
      <c r="L980" s="354"/>
      <c r="M980" s="354"/>
      <c r="N980" s="354"/>
      <c r="O980" s="354"/>
      <c r="P980" s="354"/>
      <c r="Q980" s="354"/>
      <c r="R980" s="354"/>
      <c r="S980" s="354"/>
      <c r="T980" s="354"/>
      <c r="U980" s="354"/>
      <c r="V980" s="354"/>
      <c r="W980" s="354"/>
      <c r="X980" s="354"/>
      <c r="Y980" s="354"/>
      <c r="Z980" s="354"/>
      <c r="AA980" s="354"/>
    </row>
    <row r="981">
      <c r="A981" s="354"/>
      <c r="B981" s="354"/>
      <c r="C981" s="354"/>
      <c r="D981" s="354"/>
      <c r="E981" s="354"/>
      <c r="F981" s="354"/>
      <c r="G981" s="354"/>
      <c r="H981" s="354"/>
      <c r="I981" s="354"/>
      <c r="J981" s="354"/>
      <c r="K981" s="354"/>
      <c r="L981" s="354"/>
      <c r="M981" s="354"/>
      <c r="N981" s="354"/>
      <c r="O981" s="354"/>
      <c r="P981" s="354"/>
      <c r="Q981" s="354"/>
      <c r="R981" s="354"/>
      <c r="S981" s="354"/>
      <c r="T981" s="354"/>
      <c r="U981" s="354"/>
      <c r="V981" s="354"/>
      <c r="W981" s="354"/>
      <c r="X981" s="354"/>
      <c r="Y981" s="354"/>
      <c r="Z981" s="354"/>
      <c r="AA981" s="354"/>
    </row>
    <row r="982">
      <c r="A982" s="354"/>
      <c r="B982" s="354"/>
      <c r="C982" s="354"/>
      <c r="D982" s="354"/>
      <c r="E982" s="354"/>
      <c r="F982" s="354"/>
      <c r="G982" s="354"/>
      <c r="H982" s="354"/>
      <c r="I982" s="354"/>
      <c r="J982" s="354"/>
      <c r="K982" s="354"/>
      <c r="L982" s="354"/>
      <c r="M982" s="354"/>
      <c r="N982" s="354"/>
      <c r="O982" s="354"/>
      <c r="P982" s="354"/>
      <c r="Q982" s="354"/>
      <c r="R982" s="354"/>
      <c r="S982" s="354"/>
      <c r="T982" s="354"/>
      <c r="U982" s="354"/>
      <c r="V982" s="354"/>
      <c r="W982" s="354"/>
      <c r="X982" s="354"/>
      <c r="Y982" s="354"/>
      <c r="Z982" s="354"/>
      <c r="AA982" s="354"/>
    </row>
    <row r="983">
      <c r="A983" s="354"/>
      <c r="B983" s="354"/>
      <c r="C983" s="354"/>
      <c r="D983" s="354"/>
      <c r="E983" s="354"/>
      <c r="F983" s="354"/>
      <c r="G983" s="354"/>
      <c r="H983" s="354"/>
      <c r="I983" s="354"/>
      <c r="J983" s="354"/>
      <c r="K983" s="354"/>
      <c r="L983" s="354"/>
      <c r="M983" s="354"/>
      <c r="N983" s="354"/>
      <c r="O983" s="354"/>
      <c r="P983" s="354"/>
      <c r="Q983" s="354"/>
      <c r="R983" s="354"/>
      <c r="S983" s="354"/>
      <c r="T983" s="354"/>
      <c r="U983" s="354"/>
      <c r="V983" s="354"/>
      <c r="W983" s="354"/>
      <c r="X983" s="354"/>
      <c r="Y983" s="354"/>
      <c r="Z983" s="354"/>
      <c r="AA983" s="354"/>
    </row>
    <row r="984">
      <c r="A984" s="354"/>
      <c r="B984" s="354"/>
      <c r="C984" s="354"/>
      <c r="D984" s="354"/>
      <c r="E984" s="354"/>
      <c r="F984" s="354"/>
      <c r="G984" s="354"/>
      <c r="H984" s="354"/>
      <c r="I984" s="354"/>
      <c r="J984" s="354"/>
      <c r="K984" s="354"/>
      <c r="L984" s="354"/>
      <c r="M984" s="354"/>
      <c r="N984" s="354"/>
      <c r="O984" s="354"/>
      <c r="P984" s="354"/>
      <c r="Q984" s="354"/>
      <c r="R984" s="354"/>
      <c r="S984" s="354"/>
      <c r="T984" s="354"/>
      <c r="U984" s="354"/>
      <c r="V984" s="354"/>
      <c r="W984" s="354"/>
      <c r="X984" s="354"/>
      <c r="Y984" s="354"/>
      <c r="Z984" s="354"/>
      <c r="AA984" s="354"/>
    </row>
    <row r="985">
      <c r="A985" s="354"/>
      <c r="B985" s="354"/>
      <c r="C985" s="354"/>
      <c r="D985" s="354"/>
      <c r="E985" s="354"/>
      <c r="F985" s="354"/>
      <c r="G985" s="354"/>
      <c r="H985" s="354"/>
      <c r="I985" s="354"/>
      <c r="J985" s="354"/>
      <c r="K985" s="354"/>
      <c r="L985" s="354"/>
      <c r="M985" s="354"/>
      <c r="N985" s="354"/>
      <c r="O985" s="354"/>
      <c r="P985" s="354"/>
      <c r="Q985" s="354"/>
      <c r="R985" s="354"/>
      <c r="S985" s="354"/>
      <c r="T985" s="354"/>
      <c r="U985" s="354"/>
      <c r="V985" s="354"/>
      <c r="W985" s="354"/>
      <c r="X985" s="354"/>
      <c r="Y985" s="354"/>
      <c r="Z985" s="354"/>
      <c r="AA985" s="354"/>
    </row>
    <row r="986">
      <c r="A986" s="354"/>
      <c r="B986" s="354"/>
      <c r="C986" s="354"/>
      <c r="D986" s="354"/>
      <c r="E986" s="354"/>
      <c r="F986" s="354"/>
      <c r="G986" s="354"/>
      <c r="H986" s="354"/>
      <c r="I986" s="354"/>
      <c r="J986" s="354"/>
      <c r="K986" s="354"/>
      <c r="L986" s="354"/>
      <c r="M986" s="354"/>
      <c r="N986" s="354"/>
      <c r="O986" s="354"/>
      <c r="P986" s="354"/>
      <c r="Q986" s="354"/>
      <c r="R986" s="354"/>
      <c r="S986" s="354"/>
      <c r="T986" s="354"/>
      <c r="U986" s="354"/>
      <c r="V986" s="354"/>
      <c r="W986" s="354"/>
      <c r="X986" s="354"/>
      <c r="Y986" s="354"/>
      <c r="Z986" s="354"/>
      <c r="AA986" s="354"/>
    </row>
    <row r="987">
      <c r="A987" s="354"/>
      <c r="B987" s="354"/>
      <c r="C987" s="354"/>
      <c r="D987" s="354"/>
      <c r="E987" s="354"/>
      <c r="F987" s="354"/>
      <c r="G987" s="354"/>
      <c r="H987" s="354"/>
      <c r="I987" s="354"/>
      <c r="J987" s="354"/>
      <c r="K987" s="354"/>
      <c r="L987" s="354"/>
      <c r="M987" s="354"/>
      <c r="N987" s="354"/>
      <c r="O987" s="354"/>
      <c r="P987" s="354"/>
      <c r="Q987" s="354"/>
      <c r="R987" s="354"/>
      <c r="S987" s="354"/>
      <c r="T987" s="354"/>
      <c r="U987" s="354"/>
      <c r="V987" s="354"/>
      <c r="W987" s="354"/>
      <c r="X987" s="354"/>
      <c r="Y987" s="354"/>
      <c r="Z987" s="354"/>
      <c r="AA987" s="354"/>
    </row>
    <row r="988">
      <c r="A988" s="354"/>
      <c r="B988" s="354"/>
      <c r="C988" s="354"/>
      <c r="D988" s="354"/>
      <c r="E988" s="354"/>
      <c r="F988" s="354"/>
      <c r="G988" s="354"/>
      <c r="H988" s="354"/>
      <c r="I988" s="354"/>
      <c r="J988" s="354"/>
      <c r="K988" s="354"/>
      <c r="L988" s="354"/>
      <c r="M988" s="354"/>
      <c r="N988" s="354"/>
      <c r="O988" s="354"/>
      <c r="P988" s="354"/>
      <c r="Q988" s="354"/>
      <c r="R988" s="354"/>
      <c r="S988" s="354"/>
      <c r="T988" s="354"/>
      <c r="U988" s="354"/>
      <c r="V988" s="354"/>
      <c r="W988" s="354"/>
      <c r="X988" s="354"/>
      <c r="Y988" s="354"/>
      <c r="Z988" s="354"/>
      <c r="AA988" s="354"/>
    </row>
    <row r="989">
      <c r="A989" s="354"/>
      <c r="B989" s="354"/>
      <c r="C989" s="354"/>
      <c r="D989" s="354"/>
      <c r="E989" s="354"/>
      <c r="F989" s="354"/>
      <c r="G989" s="354"/>
      <c r="H989" s="354"/>
      <c r="I989" s="354"/>
      <c r="J989" s="354"/>
      <c r="K989" s="354"/>
      <c r="L989" s="354"/>
      <c r="M989" s="354"/>
      <c r="N989" s="354"/>
      <c r="O989" s="354"/>
      <c r="P989" s="354"/>
      <c r="Q989" s="354"/>
      <c r="R989" s="354"/>
      <c r="S989" s="354"/>
      <c r="T989" s="354"/>
      <c r="U989" s="354"/>
      <c r="V989" s="354"/>
      <c r="W989" s="354"/>
      <c r="X989" s="354"/>
      <c r="Y989" s="354"/>
      <c r="Z989" s="354"/>
      <c r="AA989" s="354"/>
    </row>
    <row r="990">
      <c r="A990" s="354"/>
      <c r="B990" s="354"/>
      <c r="C990" s="354"/>
      <c r="D990" s="354"/>
      <c r="E990" s="354"/>
      <c r="F990" s="354"/>
      <c r="G990" s="354"/>
      <c r="H990" s="354"/>
      <c r="I990" s="354"/>
      <c r="J990" s="354"/>
      <c r="K990" s="354"/>
      <c r="L990" s="354"/>
      <c r="M990" s="354"/>
      <c r="N990" s="354"/>
      <c r="O990" s="354"/>
      <c r="P990" s="354"/>
      <c r="Q990" s="354"/>
      <c r="R990" s="354"/>
      <c r="S990" s="354"/>
      <c r="T990" s="354"/>
      <c r="U990" s="354"/>
      <c r="V990" s="354"/>
      <c r="W990" s="354"/>
      <c r="X990" s="354"/>
      <c r="Y990" s="354"/>
      <c r="Z990" s="354"/>
      <c r="AA990" s="354"/>
    </row>
    <row r="991">
      <c r="A991" s="354"/>
      <c r="B991" s="354"/>
      <c r="C991" s="354"/>
      <c r="D991" s="354"/>
      <c r="E991" s="354"/>
      <c r="F991" s="354"/>
      <c r="G991" s="354"/>
      <c r="H991" s="354"/>
      <c r="I991" s="354"/>
      <c r="J991" s="354"/>
      <c r="K991" s="354"/>
      <c r="L991" s="354"/>
      <c r="M991" s="354"/>
      <c r="N991" s="354"/>
      <c r="O991" s="354"/>
      <c r="P991" s="354"/>
      <c r="Q991" s="354"/>
      <c r="R991" s="354"/>
      <c r="S991" s="354"/>
      <c r="T991" s="354"/>
      <c r="U991" s="354"/>
      <c r="V991" s="354"/>
      <c r="W991" s="354"/>
      <c r="X991" s="354"/>
      <c r="Y991" s="354"/>
      <c r="Z991" s="354"/>
      <c r="AA991" s="354"/>
    </row>
    <row r="992">
      <c r="A992" s="354"/>
      <c r="B992" s="354"/>
      <c r="C992" s="354"/>
      <c r="D992" s="354"/>
      <c r="E992" s="354"/>
      <c r="F992" s="354"/>
      <c r="G992" s="354"/>
      <c r="H992" s="354"/>
      <c r="I992" s="354"/>
      <c r="J992" s="354"/>
      <c r="K992" s="354"/>
      <c r="L992" s="354"/>
      <c r="M992" s="354"/>
      <c r="N992" s="354"/>
      <c r="O992" s="354"/>
      <c r="P992" s="354"/>
      <c r="Q992" s="354"/>
      <c r="R992" s="354"/>
      <c r="S992" s="354"/>
      <c r="T992" s="354"/>
      <c r="U992" s="354"/>
      <c r="V992" s="354"/>
      <c r="W992" s="354"/>
      <c r="X992" s="354"/>
      <c r="Y992" s="354"/>
      <c r="Z992" s="354"/>
      <c r="AA992" s="354"/>
    </row>
    <row r="993">
      <c r="A993" s="354"/>
      <c r="B993" s="354"/>
      <c r="C993" s="354"/>
      <c r="D993" s="354"/>
      <c r="E993" s="354"/>
      <c r="F993" s="354"/>
      <c r="G993" s="354"/>
      <c r="H993" s="354"/>
      <c r="I993" s="354"/>
      <c r="J993" s="354"/>
      <c r="K993" s="354"/>
      <c r="L993" s="354"/>
      <c r="M993" s="354"/>
      <c r="N993" s="354"/>
      <c r="O993" s="354"/>
      <c r="P993" s="354"/>
      <c r="Q993" s="354"/>
      <c r="R993" s="354"/>
      <c r="S993" s="354"/>
      <c r="T993" s="354"/>
      <c r="U993" s="354"/>
      <c r="V993" s="354"/>
      <c r="W993" s="354"/>
      <c r="X993" s="354"/>
      <c r="Y993" s="354"/>
      <c r="Z993" s="354"/>
      <c r="AA993" s="354"/>
    </row>
    <row r="994">
      <c r="A994" s="354"/>
      <c r="B994" s="354"/>
      <c r="C994" s="354"/>
      <c r="D994" s="354"/>
      <c r="E994" s="354"/>
      <c r="F994" s="354"/>
      <c r="G994" s="354"/>
      <c r="H994" s="354"/>
      <c r="I994" s="354"/>
      <c r="J994" s="354"/>
      <c r="K994" s="354"/>
      <c r="L994" s="354"/>
      <c r="M994" s="354"/>
      <c r="N994" s="354"/>
      <c r="O994" s="354"/>
      <c r="P994" s="354"/>
      <c r="Q994" s="354"/>
      <c r="R994" s="354"/>
      <c r="S994" s="354"/>
      <c r="T994" s="354"/>
      <c r="U994" s="354"/>
      <c r="V994" s="354"/>
      <c r="W994" s="354"/>
      <c r="X994" s="354"/>
      <c r="Y994" s="354"/>
      <c r="Z994" s="354"/>
      <c r="AA994" s="354"/>
    </row>
    <row r="995">
      <c r="A995" s="354"/>
      <c r="B995" s="354"/>
      <c r="C995" s="354"/>
      <c r="D995" s="354"/>
      <c r="E995" s="354"/>
      <c r="F995" s="354"/>
      <c r="G995" s="354"/>
      <c r="H995" s="354"/>
      <c r="I995" s="354"/>
      <c r="J995" s="354"/>
      <c r="K995" s="354"/>
      <c r="L995" s="354"/>
      <c r="M995" s="354"/>
      <c r="N995" s="354"/>
      <c r="O995" s="354"/>
      <c r="P995" s="354"/>
      <c r="Q995" s="354"/>
      <c r="R995" s="354"/>
      <c r="S995" s="354"/>
      <c r="T995" s="354"/>
      <c r="U995" s="354"/>
      <c r="V995" s="354"/>
      <c r="W995" s="354"/>
      <c r="X995" s="354"/>
      <c r="Y995" s="354"/>
      <c r="Z995" s="354"/>
      <c r="AA995" s="354"/>
    </row>
    <row r="996">
      <c r="A996" s="354"/>
      <c r="B996" s="354"/>
      <c r="C996" s="354"/>
      <c r="D996" s="354"/>
      <c r="E996" s="354"/>
      <c r="F996" s="354"/>
      <c r="G996" s="354"/>
      <c r="H996" s="354"/>
      <c r="I996" s="354"/>
      <c r="J996" s="354"/>
      <c r="K996" s="354"/>
      <c r="L996" s="354"/>
      <c r="M996" s="354"/>
      <c r="N996" s="354"/>
      <c r="O996" s="354"/>
      <c r="P996" s="354"/>
      <c r="Q996" s="354"/>
      <c r="R996" s="354"/>
      <c r="S996" s="354"/>
      <c r="T996" s="354"/>
      <c r="U996" s="354"/>
      <c r="V996" s="354"/>
      <c r="W996" s="354"/>
      <c r="X996" s="354"/>
      <c r="Y996" s="354"/>
      <c r="Z996" s="354"/>
      <c r="AA996" s="354"/>
    </row>
    <row r="997">
      <c r="A997" s="354"/>
      <c r="B997" s="354"/>
      <c r="C997" s="354"/>
      <c r="D997" s="354"/>
      <c r="E997" s="354"/>
      <c r="F997" s="354"/>
      <c r="G997" s="354"/>
      <c r="H997" s="354"/>
      <c r="I997" s="354"/>
      <c r="J997" s="354"/>
      <c r="K997" s="354"/>
      <c r="L997" s="354"/>
      <c r="M997" s="354"/>
      <c r="N997" s="354"/>
      <c r="O997" s="354"/>
      <c r="P997" s="354"/>
      <c r="Q997" s="354"/>
      <c r="R997" s="354"/>
      <c r="S997" s="354"/>
      <c r="T997" s="354"/>
      <c r="U997" s="354"/>
      <c r="V997" s="354"/>
      <c r="W997" s="354"/>
      <c r="X997" s="354"/>
      <c r="Y997" s="354"/>
      <c r="Z997" s="354"/>
      <c r="AA997" s="354"/>
    </row>
    <row r="998">
      <c r="A998" s="354"/>
      <c r="B998" s="354"/>
      <c r="C998" s="354"/>
      <c r="D998" s="354"/>
      <c r="E998" s="354"/>
      <c r="F998" s="354"/>
      <c r="G998" s="354"/>
      <c r="H998" s="354"/>
      <c r="I998" s="354"/>
      <c r="J998" s="354"/>
      <c r="K998" s="354"/>
      <c r="L998" s="354"/>
      <c r="M998" s="354"/>
      <c r="N998" s="354"/>
      <c r="O998" s="354"/>
      <c r="P998" s="354"/>
      <c r="Q998" s="354"/>
      <c r="R998" s="354"/>
      <c r="S998" s="354"/>
      <c r="T998" s="354"/>
      <c r="U998" s="354"/>
      <c r="V998" s="354"/>
      <c r="W998" s="354"/>
      <c r="X998" s="354"/>
      <c r="Y998" s="354"/>
      <c r="Z998" s="354"/>
      <c r="AA998" s="354"/>
    </row>
    <row r="999">
      <c r="A999" s="354"/>
      <c r="B999" s="354"/>
      <c r="C999" s="354"/>
      <c r="D999" s="354"/>
      <c r="E999" s="354"/>
      <c r="F999" s="354"/>
      <c r="G999" s="354"/>
      <c r="H999" s="354"/>
      <c r="I999" s="354"/>
      <c r="J999" s="354"/>
      <c r="K999" s="354"/>
      <c r="L999" s="354"/>
      <c r="M999" s="354"/>
      <c r="N999" s="354"/>
      <c r="O999" s="354"/>
      <c r="P999" s="354"/>
      <c r="Q999" s="354"/>
      <c r="R999" s="354"/>
      <c r="S999" s="354"/>
      <c r="T999" s="354"/>
      <c r="U999" s="354"/>
      <c r="V999" s="354"/>
      <c r="W999" s="354"/>
      <c r="X999" s="354"/>
      <c r="Y999" s="354"/>
      <c r="Z999" s="354"/>
      <c r="AA999" s="354"/>
    </row>
    <row r="1000">
      <c r="A1000" s="354"/>
      <c r="B1000" s="354"/>
      <c r="C1000" s="354"/>
      <c r="D1000" s="354"/>
      <c r="E1000" s="354"/>
      <c r="F1000" s="354"/>
      <c r="G1000" s="354"/>
      <c r="H1000" s="354"/>
      <c r="I1000" s="354"/>
      <c r="J1000" s="354"/>
      <c r="K1000" s="354"/>
      <c r="L1000" s="354"/>
      <c r="M1000" s="354"/>
      <c r="N1000" s="354"/>
      <c r="O1000" s="354"/>
      <c r="P1000" s="354"/>
      <c r="Q1000" s="354"/>
      <c r="R1000" s="354"/>
      <c r="S1000" s="354"/>
      <c r="T1000" s="354"/>
      <c r="U1000" s="354"/>
      <c r="V1000" s="354"/>
      <c r="W1000" s="354"/>
      <c r="X1000" s="354"/>
      <c r="Y1000" s="354"/>
      <c r="Z1000" s="354"/>
      <c r="AA1000" s="354"/>
    </row>
    <row r="1001">
      <c r="A1001" s="354"/>
      <c r="B1001" s="354"/>
      <c r="C1001" s="354"/>
      <c r="D1001" s="354"/>
      <c r="E1001" s="354"/>
      <c r="F1001" s="354"/>
      <c r="G1001" s="354"/>
      <c r="H1001" s="354"/>
      <c r="I1001" s="354"/>
      <c r="J1001" s="354"/>
      <c r="K1001" s="354"/>
      <c r="L1001" s="354"/>
      <c r="M1001" s="354"/>
      <c r="N1001" s="354"/>
      <c r="O1001" s="354"/>
      <c r="P1001" s="354"/>
      <c r="Q1001" s="354"/>
      <c r="R1001" s="354"/>
      <c r="S1001" s="354"/>
      <c r="T1001" s="354"/>
      <c r="U1001" s="354"/>
      <c r="V1001" s="354"/>
      <c r="W1001" s="354"/>
      <c r="X1001" s="354"/>
      <c r="Y1001" s="354"/>
      <c r="Z1001" s="354"/>
      <c r="AA1001" s="354"/>
    </row>
    <row r="1002">
      <c r="A1002" s="354"/>
      <c r="B1002" s="354"/>
      <c r="C1002" s="354"/>
      <c r="D1002" s="354"/>
      <c r="E1002" s="354"/>
      <c r="F1002" s="354"/>
      <c r="G1002" s="354"/>
      <c r="H1002" s="354"/>
      <c r="I1002" s="354"/>
      <c r="J1002" s="354"/>
      <c r="K1002" s="354"/>
      <c r="L1002" s="354"/>
      <c r="M1002" s="354"/>
      <c r="N1002" s="354"/>
      <c r="O1002" s="354"/>
      <c r="P1002" s="354"/>
      <c r="Q1002" s="354"/>
      <c r="R1002" s="354"/>
      <c r="S1002" s="354"/>
      <c r="T1002" s="354"/>
      <c r="U1002" s="354"/>
      <c r="V1002" s="354"/>
      <c r="W1002" s="354"/>
      <c r="X1002" s="354"/>
      <c r="Y1002" s="354"/>
      <c r="Z1002" s="354"/>
      <c r="AA1002" s="354"/>
    </row>
    <row r="1003">
      <c r="A1003" s="354"/>
      <c r="B1003" s="354"/>
      <c r="C1003" s="354"/>
      <c r="D1003" s="354"/>
      <c r="E1003" s="354"/>
      <c r="F1003" s="354"/>
      <c r="G1003" s="354"/>
      <c r="H1003" s="354"/>
      <c r="I1003" s="354"/>
      <c r="J1003" s="354"/>
      <c r="K1003" s="354"/>
      <c r="L1003" s="354"/>
      <c r="M1003" s="354"/>
      <c r="N1003" s="354"/>
      <c r="O1003" s="354"/>
      <c r="P1003" s="354"/>
      <c r="Q1003" s="354"/>
      <c r="R1003" s="354"/>
      <c r="S1003" s="354"/>
      <c r="T1003" s="354"/>
      <c r="U1003" s="354"/>
      <c r="V1003" s="354"/>
      <c r="W1003" s="354"/>
      <c r="X1003" s="354"/>
      <c r="Y1003" s="354"/>
      <c r="Z1003" s="354"/>
      <c r="AA1003" s="354"/>
    </row>
    <row r="1004">
      <c r="A1004" s="354"/>
      <c r="B1004" s="354"/>
      <c r="C1004" s="354"/>
      <c r="D1004" s="354"/>
      <c r="E1004" s="354"/>
      <c r="F1004" s="354"/>
      <c r="G1004" s="354"/>
      <c r="H1004" s="354"/>
      <c r="I1004" s="354"/>
      <c r="J1004" s="354"/>
      <c r="K1004" s="354"/>
      <c r="L1004" s="354"/>
      <c r="M1004" s="354"/>
      <c r="N1004" s="354"/>
      <c r="O1004" s="354"/>
      <c r="P1004" s="354"/>
      <c r="Q1004" s="354"/>
      <c r="R1004" s="354"/>
      <c r="S1004" s="354"/>
      <c r="T1004" s="354"/>
      <c r="U1004" s="354"/>
      <c r="V1004" s="354"/>
      <c r="W1004" s="354"/>
      <c r="X1004" s="354"/>
      <c r="Y1004" s="354"/>
      <c r="Z1004" s="354"/>
      <c r="AA1004" s="354"/>
    </row>
    <row r="1005">
      <c r="A1005" s="354"/>
      <c r="B1005" s="354"/>
      <c r="C1005" s="354"/>
      <c r="D1005" s="354"/>
      <c r="E1005" s="354"/>
      <c r="F1005" s="354"/>
      <c r="G1005" s="354"/>
      <c r="H1005" s="354"/>
      <c r="I1005" s="354"/>
      <c r="J1005" s="354"/>
      <c r="K1005" s="354"/>
      <c r="L1005" s="354"/>
      <c r="M1005" s="354"/>
      <c r="N1005" s="354"/>
      <c r="O1005" s="354"/>
      <c r="P1005" s="354"/>
      <c r="Q1005" s="354"/>
      <c r="R1005" s="354"/>
      <c r="S1005" s="354"/>
      <c r="T1005" s="354"/>
      <c r="U1005" s="354"/>
      <c r="V1005" s="354"/>
      <c r="W1005" s="354"/>
      <c r="X1005" s="354"/>
      <c r="Y1005" s="354"/>
      <c r="Z1005" s="354"/>
      <c r="AA1005" s="354"/>
    </row>
    <row r="1006">
      <c r="A1006" s="354"/>
      <c r="B1006" s="354"/>
      <c r="C1006" s="354"/>
      <c r="D1006" s="354"/>
      <c r="E1006" s="354"/>
      <c r="F1006" s="354"/>
      <c r="G1006" s="354"/>
      <c r="H1006" s="354"/>
      <c r="I1006" s="354"/>
      <c r="J1006" s="354"/>
      <c r="K1006" s="354"/>
      <c r="L1006" s="354"/>
      <c r="M1006" s="354"/>
      <c r="N1006" s="354"/>
      <c r="O1006" s="354"/>
      <c r="P1006" s="354"/>
      <c r="Q1006" s="354"/>
      <c r="R1006" s="354"/>
      <c r="S1006" s="354"/>
      <c r="T1006" s="354"/>
      <c r="U1006" s="354"/>
      <c r="V1006" s="354"/>
      <c r="W1006" s="354"/>
      <c r="X1006" s="354"/>
      <c r="Y1006" s="354"/>
      <c r="Z1006" s="354"/>
      <c r="AA1006" s="354"/>
    </row>
    <row r="1007">
      <c r="A1007" s="354"/>
      <c r="B1007" s="354"/>
      <c r="C1007" s="354"/>
      <c r="D1007" s="354"/>
      <c r="E1007" s="354"/>
      <c r="F1007" s="354"/>
      <c r="G1007" s="354"/>
      <c r="H1007" s="354"/>
      <c r="I1007" s="354"/>
      <c r="J1007" s="354"/>
      <c r="K1007" s="354"/>
      <c r="L1007" s="354"/>
      <c r="M1007" s="354"/>
      <c r="N1007" s="354"/>
      <c r="O1007" s="354"/>
      <c r="P1007" s="354"/>
      <c r="Q1007" s="354"/>
      <c r="R1007" s="354"/>
      <c r="S1007" s="354"/>
      <c r="T1007" s="354"/>
      <c r="U1007" s="354"/>
      <c r="V1007" s="354"/>
      <c r="W1007" s="354"/>
      <c r="X1007" s="354"/>
      <c r="Y1007" s="354"/>
      <c r="Z1007" s="354"/>
      <c r="AA1007" s="35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7.0"/>
  </cols>
  <sheetData>
    <row r="1">
      <c r="A1" s="57" t="s">
        <v>802</v>
      </c>
      <c r="B1" s="27"/>
      <c r="C1" s="27"/>
      <c r="D1" s="27"/>
      <c r="E1" s="27"/>
      <c r="F1" s="27"/>
      <c r="G1" s="33"/>
      <c r="H1" s="33"/>
      <c r="I1" s="33"/>
      <c r="J1" s="33"/>
      <c r="K1" s="33"/>
      <c r="L1" s="33"/>
      <c r="M1" s="33"/>
      <c r="N1" s="33"/>
      <c r="O1" s="33"/>
      <c r="P1" s="33"/>
      <c r="Q1" s="33"/>
      <c r="R1" s="33"/>
      <c r="S1" s="33"/>
      <c r="T1" s="33"/>
      <c r="U1" s="33"/>
      <c r="V1" s="33"/>
      <c r="W1" s="33"/>
      <c r="X1" s="33"/>
      <c r="Y1" s="33"/>
      <c r="Z1" s="33"/>
    </row>
    <row r="2">
      <c r="A2" s="650" t="s">
        <v>1030</v>
      </c>
      <c r="B2" s="27"/>
      <c r="C2" s="27"/>
      <c r="D2" s="27"/>
      <c r="E2" s="27"/>
      <c r="F2" s="27"/>
      <c r="G2" s="33"/>
      <c r="H2" s="33"/>
      <c r="I2" s="33"/>
      <c r="J2" s="33"/>
      <c r="K2" s="33"/>
      <c r="L2" s="33"/>
      <c r="M2" s="33"/>
      <c r="N2" s="33"/>
      <c r="O2" s="33"/>
      <c r="P2" s="33"/>
      <c r="Q2" s="33"/>
      <c r="R2" s="33"/>
      <c r="S2" s="33"/>
      <c r="T2" s="33"/>
      <c r="U2" s="33"/>
      <c r="V2" s="33"/>
      <c r="W2" s="33"/>
      <c r="X2" s="33"/>
      <c r="Y2" s="33"/>
      <c r="Z2" s="33"/>
    </row>
    <row r="3">
      <c r="A3" s="33"/>
      <c r="B3" s="27"/>
      <c r="C3" s="27"/>
      <c r="D3" s="27"/>
      <c r="E3" s="27"/>
      <c r="F3" s="27"/>
      <c r="G3" s="33"/>
      <c r="H3" s="33"/>
      <c r="I3" s="33"/>
      <c r="J3" s="33"/>
      <c r="K3" s="33"/>
      <c r="L3" s="33"/>
      <c r="M3" s="33"/>
      <c r="N3" s="33"/>
      <c r="O3" s="33"/>
      <c r="P3" s="33"/>
      <c r="Q3" s="33"/>
      <c r="R3" s="33"/>
      <c r="S3" s="33"/>
      <c r="T3" s="33"/>
      <c r="U3" s="33"/>
      <c r="V3" s="33"/>
      <c r="W3" s="33"/>
      <c r="X3" s="33"/>
      <c r="Y3" s="33"/>
      <c r="Z3" s="33"/>
    </row>
    <row r="4">
      <c r="A4" s="33"/>
      <c r="B4" s="27"/>
      <c r="C4" s="27"/>
      <c r="D4" s="27"/>
      <c r="E4" s="27"/>
      <c r="F4" s="27"/>
      <c r="G4" s="33"/>
      <c r="H4" s="33"/>
      <c r="I4" s="33"/>
      <c r="J4" s="33"/>
      <c r="K4" s="33"/>
      <c r="L4" s="33"/>
      <c r="M4" s="33"/>
      <c r="N4" s="33"/>
      <c r="O4" s="33"/>
      <c r="P4" s="33"/>
      <c r="Q4" s="33"/>
      <c r="R4" s="33"/>
      <c r="S4" s="33"/>
      <c r="T4" s="33"/>
      <c r="U4" s="33"/>
      <c r="V4" s="33"/>
      <c r="W4" s="33"/>
      <c r="X4" s="33"/>
      <c r="Y4" s="33"/>
      <c r="Z4" s="33"/>
    </row>
    <row r="5">
      <c r="A5" s="57" t="s">
        <v>1031</v>
      </c>
      <c r="B5" s="63"/>
      <c r="C5" s="63"/>
      <c r="D5" s="63"/>
      <c r="E5" s="63"/>
      <c r="F5" s="27"/>
      <c r="G5" s="33"/>
      <c r="H5" s="33"/>
      <c r="I5" s="33"/>
      <c r="J5" s="33"/>
      <c r="K5" s="33"/>
      <c r="L5" s="33"/>
      <c r="M5" s="33"/>
      <c r="N5" s="33"/>
      <c r="O5" s="33"/>
      <c r="P5" s="33"/>
      <c r="Q5" s="33"/>
      <c r="R5" s="33"/>
      <c r="S5" s="33"/>
      <c r="T5" s="33"/>
      <c r="U5" s="33"/>
      <c r="V5" s="33"/>
      <c r="W5" s="33"/>
      <c r="X5" s="33"/>
      <c r="Y5" s="33"/>
      <c r="Z5" s="33"/>
    </row>
    <row r="6">
      <c r="A6" s="57" t="s">
        <v>156</v>
      </c>
      <c r="B6" s="61" t="s">
        <v>966</v>
      </c>
      <c r="C6" s="61" t="s">
        <v>19</v>
      </c>
      <c r="D6" s="61" t="s">
        <v>1032</v>
      </c>
      <c r="E6" s="61" t="s">
        <v>283</v>
      </c>
      <c r="F6" s="61" t="s">
        <v>157</v>
      </c>
      <c r="G6" s="32"/>
      <c r="H6" s="32"/>
      <c r="I6" s="32"/>
      <c r="J6" s="32"/>
      <c r="K6" s="32"/>
      <c r="L6" s="32"/>
      <c r="M6" s="32"/>
      <c r="N6" s="32"/>
      <c r="O6" s="32"/>
      <c r="P6" s="32"/>
      <c r="Q6" s="32"/>
      <c r="R6" s="32"/>
      <c r="S6" s="32"/>
      <c r="T6" s="32"/>
      <c r="U6" s="32"/>
      <c r="V6" s="32"/>
      <c r="W6" s="32"/>
      <c r="X6" s="32"/>
      <c r="Y6" s="32"/>
      <c r="Z6" s="32"/>
    </row>
    <row r="7">
      <c r="A7" s="35" t="s">
        <v>855</v>
      </c>
      <c r="B7" s="52">
        <v>1350000.0</v>
      </c>
      <c r="C7" s="63" t="s">
        <v>50</v>
      </c>
      <c r="D7" s="27"/>
      <c r="E7" s="27"/>
      <c r="F7" s="27"/>
      <c r="G7" s="33"/>
      <c r="H7" s="33"/>
      <c r="I7" s="33"/>
      <c r="J7" s="33"/>
      <c r="K7" s="33"/>
      <c r="L7" s="33"/>
      <c r="M7" s="33"/>
      <c r="N7" s="33"/>
      <c r="O7" s="33"/>
      <c r="P7" s="33"/>
      <c r="Q7" s="33"/>
      <c r="R7" s="33"/>
      <c r="S7" s="33"/>
      <c r="T7" s="33"/>
      <c r="U7" s="33"/>
      <c r="V7" s="33"/>
      <c r="W7" s="33"/>
      <c r="X7" s="33"/>
      <c r="Y7" s="33"/>
      <c r="Z7" s="33"/>
    </row>
    <row r="8">
      <c r="A8" s="35" t="s">
        <v>967</v>
      </c>
      <c r="B8" s="52">
        <v>1420000.0</v>
      </c>
      <c r="C8" s="63" t="s">
        <v>50</v>
      </c>
      <c r="D8" s="27"/>
      <c r="E8" s="27"/>
      <c r="F8" s="27"/>
      <c r="G8" s="33"/>
      <c r="H8" s="33"/>
      <c r="I8" s="33"/>
      <c r="J8" s="33"/>
      <c r="K8" s="33"/>
      <c r="L8" s="33"/>
      <c r="M8" s="33"/>
      <c r="N8" s="33"/>
      <c r="O8" s="33"/>
      <c r="P8" s="33"/>
      <c r="Q8" s="33"/>
      <c r="R8" s="33"/>
      <c r="S8" s="33"/>
      <c r="T8" s="33"/>
      <c r="U8" s="33"/>
      <c r="V8" s="33"/>
      <c r="W8" s="33"/>
      <c r="X8" s="33"/>
      <c r="Y8" s="33"/>
      <c r="Z8" s="33"/>
    </row>
    <row r="9">
      <c r="A9" s="33"/>
      <c r="B9" s="27"/>
      <c r="C9" s="27"/>
      <c r="D9" s="27"/>
      <c r="E9" s="27"/>
      <c r="F9" s="27"/>
      <c r="G9" s="33"/>
      <c r="H9" s="33"/>
      <c r="I9" s="33"/>
      <c r="J9" s="33"/>
      <c r="K9" s="33"/>
      <c r="L9" s="33"/>
      <c r="M9" s="33"/>
      <c r="N9" s="33"/>
      <c r="O9" s="33"/>
      <c r="P9" s="33"/>
      <c r="Q9" s="33"/>
      <c r="R9" s="33"/>
      <c r="S9" s="33"/>
      <c r="T9" s="33"/>
      <c r="U9" s="33"/>
      <c r="V9" s="33"/>
      <c r="W9" s="33"/>
      <c r="X9" s="33"/>
      <c r="Y9" s="33"/>
      <c r="Z9" s="33"/>
    </row>
    <row r="10">
      <c r="A10" s="35" t="s">
        <v>968</v>
      </c>
      <c r="B10" s="63">
        <v>850000.0</v>
      </c>
      <c r="C10" s="63" t="s">
        <v>48</v>
      </c>
      <c r="D10" s="27"/>
      <c r="E10" s="27"/>
      <c r="F10" s="63" t="s">
        <v>1033</v>
      </c>
      <c r="G10" s="33"/>
      <c r="H10" s="33"/>
      <c r="I10" s="33"/>
      <c r="J10" s="33"/>
      <c r="K10" s="33"/>
      <c r="L10" s="33"/>
      <c r="M10" s="33"/>
      <c r="N10" s="33"/>
      <c r="O10" s="33"/>
      <c r="P10" s="33"/>
      <c r="Q10" s="33"/>
      <c r="R10" s="33"/>
      <c r="S10" s="33"/>
      <c r="T10" s="33"/>
      <c r="U10" s="33"/>
      <c r="V10" s="33"/>
      <c r="W10" s="33"/>
      <c r="X10" s="33"/>
      <c r="Y10" s="33"/>
      <c r="Z10" s="33"/>
    </row>
    <row r="11">
      <c r="A11" s="35" t="s">
        <v>969</v>
      </c>
      <c r="B11" s="63">
        <v>450000.0</v>
      </c>
      <c r="C11" s="63" t="s">
        <v>970</v>
      </c>
      <c r="D11" s="27"/>
      <c r="E11" s="27"/>
      <c r="F11" s="63" t="s">
        <v>1034</v>
      </c>
      <c r="G11" s="33"/>
      <c r="H11" s="33"/>
      <c r="I11" s="33"/>
      <c r="J11" s="33"/>
      <c r="K11" s="33"/>
      <c r="L11" s="33"/>
      <c r="M11" s="33"/>
      <c r="N11" s="33"/>
      <c r="O11" s="33"/>
      <c r="P11" s="33"/>
      <c r="Q11" s="33"/>
      <c r="R11" s="33"/>
      <c r="S11" s="33"/>
      <c r="T11" s="33"/>
      <c r="U11" s="33"/>
      <c r="V11" s="33"/>
      <c r="W11" s="33"/>
      <c r="X11" s="33"/>
      <c r="Y11" s="33"/>
      <c r="Z11" s="33"/>
    </row>
    <row r="12">
      <c r="A12" s="35" t="s">
        <v>971</v>
      </c>
      <c r="B12" s="63">
        <v>500000.0</v>
      </c>
      <c r="C12" s="63" t="s">
        <v>50</v>
      </c>
      <c r="D12" s="27"/>
      <c r="E12" s="27"/>
      <c r="F12" s="63" t="s">
        <v>1035</v>
      </c>
      <c r="G12" s="33"/>
      <c r="H12" s="33"/>
      <c r="I12" s="33"/>
      <c r="J12" s="33"/>
      <c r="K12" s="33"/>
      <c r="L12" s="33"/>
      <c r="M12" s="33"/>
      <c r="N12" s="33"/>
      <c r="O12" s="33"/>
      <c r="P12" s="33"/>
      <c r="Q12" s="33"/>
      <c r="R12" s="33"/>
      <c r="S12" s="33"/>
      <c r="T12" s="33"/>
      <c r="U12" s="33"/>
      <c r="V12" s="33"/>
      <c r="W12" s="33"/>
      <c r="X12" s="33"/>
      <c r="Y12" s="33"/>
      <c r="Z12" s="33"/>
    </row>
    <row r="13">
      <c r="A13" s="35"/>
      <c r="B13" s="27"/>
      <c r="C13" s="27"/>
      <c r="D13" s="27"/>
      <c r="E13" s="27"/>
      <c r="F13" s="27"/>
      <c r="G13" s="33"/>
      <c r="H13" s="33"/>
      <c r="I13" s="33"/>
      <c r="J13" s="33"/>
      <c r="K13" s="33"/>
      <c r="L13" s="33"/>
      <c r="M13" s="33"/>
      <c r="N13" s="33"/>
      <c r="O13" s="33"/>
      <c r="P13" s="33"/>
      <c r="Q13" s="33"/>
      <c r="R13" s="33"/>
      <c r="S13" s="33"/>
      <c r="T13" s="33"/>
      <c r="U13" s="33"/>
      <c r="V13" s="33"/>
      <c r="W13" s="33"/>
      <c r="X13" s="33"/>
      <c r="Y13" s="33"/>
      <c r="Z13" s="33"/>
    </row>
    <row r="14">
      <c r="A14" s="35" t="s">
        <v>401</v>
      </c>
      <c r="B14" s="63">
        <v>200000.0</v>
      </c>
      <c r="C14" s="63" t="s">
        <v>50</v>
      </c>
      <c r="D14" s="27"/>
      <c r="E14" s="27"/>
      <c r="F14" s="63" t="s">
        <v>402</v>
      </c>
      <c r="G14" s="33"/>
      <c r="H14" s="33"/>
      <c r="I14" s="33"/>
      <c r="J14" s="33"/>
      <c r="K14" s="33"/>
      <c r="L14" s="33"/>
      <c r="M14" s="33"/>
      <c r="N14" s="33"/>
      <c r="O14" s="33"/>
      <c r="P14" s="33"/>
      <c r="Q14" s="33"/>
      <c r="R14" s="33"/>
      <c r="S14" s="33"/>
      <c r="T14" s="33"/>
      <c r="U14" s="33"/>
      <c r="V14" s="33"/>
      <c r="W14" s="33"/>
      <c r="X14" s="33"/>
      <c r="Y14" s="33"/>
      <c r="Z14" s="33"/>
    </row>
    <row r="15">
      <c r="A15" s="35" t="s">
        <v>403</v>
      </c>
      <c r="B15" s="63">
        <v>285000.0</v>
      </c>
      <c r="C15" s="63" t="s">
        <v>50</v>
      </c>
      <c r="D15" s="27"/>
      <c r="E15" s="27"/>
      <c r="F15" s="63" t="s">
        <v>404</v>
      </c>
      <c r="G15" s="33"/>
      <c r="H15" s="33"/>
      <c r="I15" s="33"/>
      <c r="J15" s="33"/>
      <c r="K15" s="33"/>
      <c r="L15" s="33"/>
      <c r="M15" s="33"/>
      <c r="N15" s="33"/>
      <c r="O15" s="33"/>
      <c r="P15" s="33"/>
      <c r="Q15" s="33"/>
      <c r="R15" s="33"/>
      <c r="S15" s="33"/>
      <c r="T15" s="33"/>
      <c r="U15" s="33"/>
      <c r="V15" s="33"/>
      <c r="W15" s="33"/>
      <c r="X15" s="33"/>
      <c r="Y15" s="33"/>
      <c r="Z15" s="33"/>
    </row>
    <row r="16">
      <c r="A16" s="35" t="s">
        <v>405</v>
      </c>
      <c r="B16" s="63">
        <v>100000.0</v>
      </c>
      <c r="C16" s="63" t="s">
        <v>50</v>
      </c>
      <c r="D16" s="27"/>
      <c r="E16" s="27"/>
      <c r="F16" s="63" t="s">
        <v>406</v>
      </c>
      <c r="G16" s="33"/>
      <c r="H16" s="33"/>
      <c r="I16" s="33"/>
      <c r="J16" s="33"/>
      <c r="K16" s="33"/>
      <c r="L16" s="33"/>
      <c r="M16" s="33"/>
      <c r="N16" s="33"/>
      <c r="O16" s="33"/>
      <c r="P16" s="33"/>
      <c r="Q16" s="33"/>
      <c r="R16" s="33"/>
      <c r="S16" s="33"/>
      <c r="T16" s="33"/>
      <c r="U16" s="33"/>
      <c r="V16" s="33"/>
      <c r="W16" s="33"/>
      <c r="X16" s="33"/>
      <c r="Y16" s="33"/>
      <c r="Z16" s="33"/>
    </row>
    <row r="17">
      <c r="A17" s="35" t="s">
        <v>972</v>
      </c>
      <c r="B17" s="63">
        <v>185000.0</v>
      </c>
      <c r="C17" s="63" t="s">
        <v>50</v>
      </c>
      <c r="D17" s="27"/>
      <c r="E17" s="27"/>
      <c r="F17" s="63" t="s">
        <v>1036</v>
      </c>
      <c r="G17" s="33"/>
      <c r="H17" s="33"/>
      <c r="I17" s="33"/>
      <c r="J17" s="33"/>
      <c r="K17" s="33"/>
      <c r="L17" s="33"/>
      <c r="M17" s="33"/>
      <c r="N17" s="33"/>
      <c r="O17" s="33"/>
      <c r="P17" s="33"/>
      <c r="Q17" s="33"/>
      <c r="R17" s="33"/>
      <c r="S17" s="33"/>
      <c r="T17" s="33"/>
      <c r="U17" s="33"/>
      <c r="V17" s="33"/>
      <c r="W17" s="33"/>
      <c r="X17" s="33"/>
      <c r="Y17" s="33"/>
      <c r="Z17" s="33"/>
    </row>
    <row r="18">
      <c r="A18" s="35" t="s">
        <v>407</v>
      </c>
      <c r="B18" s="63">
        <v>85000.0</v>
      </c>
      <c r="C18" s="63" t="s">
        <v>970</v>
      </c>
      <c r="D18" s="27"/>
      <c r="E18" s="27"/>
      <c r="F18" s="63" t="s">
        <v>409</v>
      </c>
      <c r="G18" s="33"/>
      <c r="H18" s="33"/>
      <c r="I18" s="33"/>
      <c r="J18" s="33"/>
      <c r="K18" s="33"/>
      <c r="L18" s="33"/>
      <c r="M18" s="33"/>
      <c r="N18" s="33"/>
      <c r="O18" s="33"/>
      <c r="P18" s="33"/>
      <c r="Q18" s="33"/>
      <c r="R18" s="33"/>
      <c r="S18" s="33"/>
      <c r="T18" s="33"/>
      <c r="U18" s="33"/>
      <c r="V18" s="33"/>
      <c r="W18" s="33"/>
      <c r="X18" s="33"/>
      <c r="Y18" s="33"/>
      <c r="Z18" s="33"/>
    </row>
    <row r="19">
      <c r="A19" s="35" t="s">
        <v>410</v>
      </c>
      <c r="B19" s="63">
        <v>185000.0</v>
      </c>
      <c r="C19" s="63" t="s">
        <v>970</v>
      </c>
      <c r="D19" s="27"/>
      <c r="E19" s="27"/>
      <c r="F19" s="63" t="s">
        <v>411</v>
      </c>
      <c r="G19" s="33"/>
      <c r="H19" s="33"/>
      <c r="I19" s="33"/>
      <c r="J19" s="33"/>
      <c r="K19" s="33"/>
      <c r="L19" s="33"/>
      <c r="M19" s="33"/>
      <c r="N19" s="33"/>
      <c r="O19" s="33"/>
      <c r="P19" s="33"/>
      <c r="Q19" s="33"/>
      <c r="R19" s="33"/>
      <c r="S19" s="33"/>
      <c r="T19" s="33"/>
      <c r="U19" s="33"/>
      <c r="V19" s="33"/>
      <c r="W19" s="33"/>
      <c r="X19" s="33"/>
      <c r="Y19" s="33"/>
      <c r="Z19" s="33"/>
    </row>
    <row r="20">
      <c r="A20" s="35" t="s">
        <v>973</v>
      </c>
      <c r="B20" s="63">
        <v>250000.0</v>
      </c>
      <c r="C20" s="63" t="s">
        <v>48</v>
      </c>
      <c r="D20" s="27"/>
      <c r="E20" s="27"/>
      <c r="F20" s="63" t="s">
        <v>1037</v>
      </c>
      <c r="G20" s="33"/>
      <c r="H20" s="33"/>
      <c r="I20" s="33"/>
      <c r="J20" s="33"/>
      <c r="K20" s="33"/>
      <c r="L20" s="33"/>
      <c r="M20" s="33"/>
      <c r="N20" s="33"/>
      <c r="O20" s="33"/>
      <c r="P20" s="33"/>
      <c r="Q20" s="33"/>
      <c r="R20" s="33"/>
      <c r="S20" s="33"/>
      <c r="T20" s="33"/>
      <c r="U20" s="33"/>
      <c r="V20" s="33"/>
      <c r="W20" s="33"/>
      <c r="X20" s="33"/>
      <c r="Y20" s="33"/>
      <c r="Z20" s="33"/>
    </row>
    <row r="21">
      <c r="A21" s="35" t="s">
        <v>412</v>
      </c>
      <c r="B21" s="63">
        <v>1700000.0</v>
      </c>
      <c r="C21" s="63" t="s">
        <v>48</v>
      </c>
      <c r="D21" s="27"/>
      <c r="E21" s="27"/>
      <c r="F21" s="63" t="s">
        <v>413</v>
      </c>
      <c r="G21" s="33"/>
      <c r="H21" s="33"/>
      <c r="I21" s="33"/>
      <c r="J21" s="33"/>
      <c r="K21" s="33"/>
      <c r="L21" s="33"/>
      <c r="M21" s="33"/>
      <c r="N21" s="33"/>
      <c r="O21" s="33"/>
      <c r="P21" s="33"/>
      <c r="Q21" s="33"/>
      <c r="R21" s="33"/>
      <c r="S21" s="33"/>
      <c r="T21" s="33"/>
      <c r="U21" s="33"/>
      <c r="V21" s="33"/>
      <c r="W21" s="33"/>
      <c r="X21" s="33"/>
      <c r="Y21" s="33"/>
      <c r="Z21" s="33"/>
    </row>
    <row r="22">
      <c r="A22" s="35" t="s">
        <v>974</v>
      </c>
      <c r="B22" s="63">
        <v>200000.0</v>
      </c>
      <c r="C22" s="63" t="s">
        <v>48</v>
      </c>
      <c r="D22" s="27"/>
      <c r="E22" s="27"/>
      <c r="F22" s="63" t="s">
        <v>1038</v>
      </c>
      <c r="G22" s="33"/>
      <c r="H22" s="33"/>
      <c r="I22" s="33"/>
      <c r="J22" s="33"/>
      <c r="K22" s="33"/>
      <c r="L22" s="33"/>
      <c r="M22" s="33"/>
      <c r="N22" s="33"/>
      <c r="O22" s="33"/>
      <c r="P22" s="33"/>
      <c r="Q22" s="33"/>
      <c r="R22" s="33"/>
      <c r="S22" s="33"/>
      <c r="T22" s="33"/>
      <c r="U22" s="33"/>
      <c r="V22" s="33"/>
      <c r="W22" s="33"/>
      <c r="X22" s="33"/>
      <c r="Y22" s="33"/>
      <c r="Z22" s="33"/>
    </row>
    <row r="23">
      <c r="A23" s="35" t="s">
        <v>975</v>
      </c>
      <c r="B23" s="63">
        <v>60000.0</v>
      </c>
      <c r="C23" s="63" t="s">
        <v>428</v>
      </c>
      <c r="D23" s="27"/>
      <c r="E23" s="27"/>
      <c r="F23" s="63" t="s">
        <v>1039</v>
      </c>
      <c r="G23" s="33"/>
      <c r="H23" s="33"/>
      <c r="I23" s="33"/>
      <c r="J23" s="33"/>
      <c r="K23" s="33"/>
      <c r="L23" s="33"/>
      <c r="M23" s="33"/>
      <c r="N23" s="33"/>
      <c r="O23" s="33"/>
      <c r="P23" s="33"/>
      <c r="Q23" s="33"/>
      <c r="R23" s="33"/>
      <c r="S23" s="33"/>
      <c r="T23" s="33"/>
      <c r="U23" s="33"/>
      <c r="V23" s="33"/>
      <c r="W23" s="33"/>
      <c r="X23" s="33"/>
      <c r="Y23" s="33"/>
      <c r="Z23" s="33"/>
    </row>
    <row r="24">
      <c r="A24" s="33"/>
      <c r="B24" s="27"/>
      <c r="C24" s="27"/>
      <c r="D24" s="27"/>
      <c r="E24" s="27"/>
      <c r="F24" s="27"/>
      <c r="G24" s="33"/>
      <c r="H24" s="33"/>
      <c r="I24" s="33"/>
      <c r="J24" s="33"/>
      <c r="K24" s="33"/>
      <c r="L24" s="33"/>
      <c r="M24" s="33"/>
      <c r="N24" s="33"/>
      <c r="O24" s="33"/>
      <c r="P24" s="33"/>
      <c r="Q24" s="33"/>
      <c r="R24" s="33"/>
      <c r="S24" s="33"/>
      <c r="T24" s="33"/>
      <c r="U24" s="33"/>
      <c r="V24" s="33"/>
      <c r="W24" s="33"/>
      <c r="X24" s="33"/>
      <c r="Y24" s="33"/>
      <c r="Z24" s="33"/>
    </row>
    <row r="25">
      <c r="A25" s="35" t="s">
        <v>190</v>
      </c>
      <c r="B25" s="27"/>
      <c r="C25" s="27"/>
      <c r="D25" s="27"/>
      <c r="E25" s="27"/>
      <c r="F25" s="27"/>
      <c r="G25" s="33"/>
      <c r="H25" s="33"/>
      <c r="I25" s="33"/>
      <c r="J25" s="33"/>
      <c r="K25" s="33"/>
      <c r="L25" s="33"/>
      <c r="M25" s="33"/>
      <c r="N25" s="33"/>
      <c r="O25" s="33"/>
      <c r="P25" s="33"/>
      <c r="Q25" s="33"/>
      <c r="R25" s="33"/>
      <c r="S25" s="33"/>
      <c r="T25" s="33"/>
      <c r="U25" s="33"/>
      <c r="V25" s="33"/>
      <c r="W25" s="33"/>
      <c r="X25" s="33"/>
      <c r="Y25" s="33"/>
      <c r="Z25" s="33"/>
    </row>
    <row r="26">
      <c r="A26" s="35" t="s">
        <v>196</v>
      </c>
      <c r="B26" s="27"/>
      <c r="C26" s="27"/>
      <c r="D26" s="27"/>
      <c r="E26" s="27"/>
      <c r="F26" s="27"/>
      <c r="G26" s="33"/>
      <c r="H26" s="33"/>
      <c r="I26" s="33"/>
      <c r="J26" s="33"/>
      <c r="K26" s="33"/>
      <c r="L26" s="33"/>
      <c r="M26" s="33"/>
      <c r="N26" s="33"/>
      <c r="O26" s="33"/>
      <c r="P26" s="33"/>
      <c r="Q26" s="33"/>
      <c r="R26" s="33"/>
      <c r="S26" s="33"/>
      <c r="T26" s="33"/>
      <c r="U26" s="33"/>
      <c r="V26" s="33"/>
      <c r="W26" s="33"/>
      <c r="X26" s="33"/>
      <c r="Y26" s="33"/>
      <c r="Z26" s="33"/>
    </row>
    <row r="27">
      <c r="A27" s="35" t="s">
        <v>414</v>
      </c>
      <c r="B27" s="63">
        <v>75000.0</v>
      </c>
      <c r="C27" s="63" t="s">
        <v>50</v>
      </c>
      <c r="D27" s="27"/>
      <c r="E27" s="27"/>
      <c r="F27" s="63" t="s">
        <v>1040</v>
      </c>
      <c r="G27" s="33"/>
      <c r="H27" s="33"/>
      <c r="I27" s="33"/>
      <c r="J27" s="33"/>
      <c r="K27" s="33"/>
      <c r="L27" s="33"/>
      <c r="M27" s="33"/>
      <c r="N27" s="33"/>
      <c r="O27" s="33"/>
      <c r="P27" s="33"/>
      <c r="Q27" s="33"/>
      <c r="R27" s="33"/>
      <c r="S27" s="33"/>
      <c r="T27" s="33"/>
      <c r="U27" s="33"/>
      <c r="V27" s="33"/>
      <c r="W27" s="33"/>
      <c r="X27" s="33"/>
      <c r="Y27" s="33"/>
      <c r="Z27" s="33"/>
    </row>
    <row r="28">
      <c r="A28" s="35" t="s">
        <v>416</v>
      </c>
      <c r="B28" s="63">
        <v>2600000.0</v>
      </c>
      <c r="C28" s="63" t="s">
        <v>976</v>
      </c>
      <c r="D28" s="27"/>
      <c r="E28" s="27"/>
      <c r="F28" s="63" t="s">
        <v>1041</v>
      </c>
      <c r="G28" s="33"/>
      <c r="H28" s="33"/>
      <c r="I28" s="33"/>
      <c r="J28" s="33"/>
      <c r="K28" s="33"/>
      <c r="L28" s="33"/>
      <c r="M28" s="33"/>
      <c r="N28" s="33"/>
      <c r="O28" s="33"/>
      <c r="P28" s="33"/>
      <c r="Q28" s="33"/>
      <c r="R28" s="33"/>
      <c r="S28" s="33"/>
      <c r="T28" s="33"/>
      <c r="U28" s="33"/>
      <c r="V28" s="33"/>
      <c r="W28" s="33"/>
      <c r="X28" s="33"/>
      <c r="Y28" s="33"/>
      <c r="Z28" s="33"/>
    </row>
    <row r="29">
      <c r="A29" s="35" t="s">
        <v>936</v>
      </c>
      <c r="B29" s="63">
        <v>1250000.0</v>
      </c>
      <c r="C29" s="63" t="s">
        <v>970</v>
      </c>
      <c r="D29" s="27"/>
      <c r="E29" s="27"/>
      <c r="F29" s="63" t="s">
        <v>1042</v>
      </c>
      <c r="G29" s="33"/>
      <c r="H29" s="33"/>
      <c r="I29" s="33"/>
      <c r="J29" s="33"/>
      <c r="K29" s="33"/>
      <c r="L29" s="33"/>
      <c r="M29" s="33"/>
      <c r="N29" s="33"/>
      <c r="O29" s="33"/>
      <c r="P29" s="33"/>
      <c r="Q29" s="33"/>
      <c r="R29" s="33"/>
      <c r="S29" s="33"/>
      <c r="T29" s="33"/>
      <c r="U29" s="33"/>
      <c r="V29" s="33"/>
      <c r="W29" s="33"/>
      <c r="X29" s="33"/>
      <c r="Y29" s="33"/>
      <c r="Z29" s="33"/>
    </row>
    <row r="30">
      <c r="A30" s="35" t="s">
        <v>977</v>
      </c>
      <c r="B30" s="63">
        <v>600000.0</v>
      </c>
      <c r="C30" s="63" t="s">
        <v>978</v>
      </c>
      <c r="D30" s="27"/>
      <c r="E30" s="27"/>
      <c r="F30" s="63"/>
      <c r="G30" s="33"/>
      <c r="H30" s="33"/>
      <c r="I30" s="33"/>
      <c r="J30" s="33"/>
      <c r="K30" s="33"/>
      <c r="L30" s="33"/>
      <c r="M30" s="33"/>
      <c r="N30" s="33"/>
      <c r="O30" s="33"/>
      <c r="P30" s="33"/>
      <c r="Q30" s="33"/>
      <c r="R30" s="33"/>
      <c r="S30" s="33"/>
      <c r="T30" s="33"/>
      <c r="U30" s="33"/>
      <c r="V30" s="33"/>
      <c r="W30" s="33"/>
      <c r="X30" s="33"/>
      <c r="Y30" s="33"/>
      <c r="Z30" s="33"/>
    </row>
    <row r="31">
      <c r="A31" s="35" t="s">
        <v>417</v>
      </c>
      <c r="B31" s="63">
        <v>2500000.0</v>
      </c>
      <c r="C31" s="63" t="s">
        <v>979</v>
      </c>
      <c r="D31" s="27"/>
      <c r="E31" s="27"/>
      <c r="F31" s="63" t="s">
        <v>1043</v>
      </c>
      <c r="G31" s="33"/>
      <c r="H31" s="33"/>
      <c r="I31" s="33"/>
      <c r="J31" s="33"/>
      <c r="K31" s="33"/>
      <c r="L31" s="33"/>
      <c r="M31" s="33"/>
      <c r="N31" s="33"/>
      <c r="O31" s="33"/>
      <c r="P31" s="33"/>
      <c r="Q31" s="33"/>
      <c r="R31" s="33"/>
      <c r="S31" s="33"/>
      <c r="T31" s="33"/>
      <c r="U31" s="33"/>
      <c r="V31" s="33"/>
      <c r="W31" s="33"/>
      <c r="X31" s="33"/>
      <c r="Y31" s="33"/>
      <c r="Z31" s="33"/>
    </row>
    <row r="32">
      <c r="A32" s="35"/>
      <c r="B32" s="27"/>
      <c r="C32" s="27"/>
      <c r="D32" s="27"/>
      <c r="E32" s="27"/>
      <c r="F32" s="27"/>
      <c r="G32" s="33"/>
      <c r="H32" s="33"/>
      <c r="I32" s="33"/>
      <c r="J32" s="33"/>
      <c r="K32" s="33"/>
      <c r="L32" s="33"/>
      <c r="M32" s="33"/>
      <c r="N32" s="33"/>
      <c r="O32" s="33"/>
      <c r="P32" s="33"/>
      <c r="Q32" s="33"/>
      <c r="R32" s="33"/>
      <c r="S32" s="33"/>
      <c r="T32" s="33"/>
      <c r="U32" s="33"/>
      <c r="V32" s="33"/>
      <c r="W32" s="33"/>
      <c r="X32" s="33"/>
      <c r="Y32" s="33"/>
      <c r="Z32" s="33"/>
    </row>
    <row r="33">
      <c r="A33" s="33"/>
      <c r="B33" s="27"/>
      <c r="C33" s="27"/>
      <c r="D33" s="27"/>
      <c r="E33" s="27"/>
      <c r="F33" s="27"/>
      <c r="G33" s="33"/>
      <c r="H33" s="33"/>
      <c r="I33" s="33"/>
      <c r="J33" s="33"/>
      <c r="K33" s="33"/>
      <c r="L33" s="33"/>
      <c r="M33" s="33"/>
      <c r="N33" s="33"/>
      <c r="O33" s="33"/>
      <c r="P33" s="33"/>
      <c r="Q33" s="33"/>
      <c r="R33" s="33"/>
      <c r="S33" s="33"/>
      <c r="T33" s="33"/>
      <c r="U33" s="33"/>
      <c r="V33" s="33"/>
      <c r="W33" s="33"/>
      <c r="X33" s="33"/>
      <c r="Y33" s="33"/>
      <c r="Z33" s="33"/>
    </row>
    <row r="34">
      <c r="A34" s="35" t="s">
        <v>980</v>
      </c>
      <c r="B34" s="27">
        <f>400*D7</f>
        <v>0</v>
      </c>
      <c r="C34" s="63" t="s">
        <v>981</v>
      </c>
      <c r="D34" s="27"/>
      <c r="E34" s="27"/>
      <c r="F34" s="27"/>
      <c r="G34" s="33"/>
      <c r="H34" s="33"/>
      <c r="I34" s="33"/>
      <c r="J34" s="33"/>
      <c r="K34" s="33"/>
      <c r="L34" s="33"/>
      <c r="M34" s="33"/>
      <c r="N34" s="33"/>
      <c r="O34" s="33"/>
      <c r="P34" s="33"/>
      <c r="Q34" s="33"/>
      <c r="R34" s="33"/>
      <c r="S34" s="33"/>
      <c r="T34" s="33"/>
      <c r="U34" s="33"/>
      <c r="V34" s="33"/>
      <c r="W34" s="33"/>
      <c r="X34" s="33"/>
      <c r="Y34" s="33"/>
      <c r="Z34" s="33"/>
    </row>
    <row r="35">
      <c r="A35" s="33"/>
      <c r="B35" s="27"/>
      <c r="C35" s="27"/>
      <c r="D35" s="27"/>
      <c r="E35" s="27"/>
      <c r="F35" s="27"/>
      <c r="G35" s="33"/>
      <c r="H35" s="33"/>
      <c r="I35" s="33"/>
      <c r="J35" s="33"/>
      <c r="K35" s="33"/>
      <c r="L35" s="33"/>
      <c r="M35" s="33"/>
      <c r="N35" s="33"/>
      <c r="O35" s="33"/>
      <c r="P35" s="33"/>
      <c r="Q35" s="33"/>
      <c r="R35" s="33"/>
      <c r="S35" s="33"/>
      <c r="T35" s="33"/>
      <c r="U35" s="33"/>
      <c r="V35" s="33"/>
      <c r="W35" s="33"/>
      <c r="X35" s="33"/>
      <c r="Y35" s="33"/>
      <c r="Z35" s="33"/>
    </row>
    <row r="36">
      <c r="A36" s="33"/>
      <c r="B36" s="27"/>
      <c r="C36" s="27"/>
      <c r="D36" s="27"/>
      <c r="E36" s="27"/>
      <c r="F36" s="27"/>
      <c r="G36" s="33"/>
      <c r="H36" s="33"/>
      <c r="I36" s="33"/>
      <c r="J36" s="33"/>
      <c r="K36" s="33"/>
      <c r="L36" s="33"/>
      <c r="M36" s="33"/>
      <c r="N36" s="33"/>
      <c r="O36" s="33"/>
      <c r="P36" s="33"/>
      <c r="Q36" s="33"/>
      <c r="R36" s="33"/>
      <c r="S36" s="33"/>
      <c r="T36" s="33"/>
      <c r="U36" s="33"/>
      <c r="V36" s="33"/>
      <c r="W36" s="33"/>
      <c r="X36" s="33"/>
      <c r="Y36" s="33"/>
      <c r="Z36" s="33"/>
    </row>
    <row r="37">
      <c r="A37" s="61" t="s">
        <v>1044</v>
      </c>
      <c r="B37" s="35" t="s">
        <v>74</v>
      </c>
      <c r="C37" s="35" t="s">
        <v>19</v>
      </c>
      <c r="D37" s="63" t="s">
        <v>400</v>
      </c>
      <c r="E37" s="63" t="s">
        <v>425</v>
      </c>
      <c r="F37" s="27"/>
      <c r="G37" s="33"/>
      <c r="H37" s="33"/>
      <c r="I37" s="33"/>
      <c r="J37" s="33"/>
      <c r="K37" s="33"/>
      <c r="L37" s="33"/>
      <c r="M37" s="33"/>
      <c r="N37" s="33"/>
      <c r="O37" s="33"/>
      <c r="P37" s="33"/>
      <c r="Q37" s="33"/>
      <c r="R37" s="33"/>
      <c r="S37" s="33"/>
      <c r="T37" s="33"/>
      <c r="U37" s="33"/>
      <c r="V37" s="33"/>
      <c r="W37" s="33"/>
      <c r="X37" s="33"/>
      <c r="Y37" s="33"/>
      <c r="Z37" s="33"/>
    </row>
    <row r="38">
      <c r="A38" s="63" t="s">
        <v>153</v>
      </c>
      <c r="B38" s="35" t="s">
        <v>647</v>
      </c>
      <c r="C38" s="35"/>
      <c r="D38" s="27"/>
      <c r="E38" s="27"/>
      <c r="F38" s="27"/>
      <c r="G38" s="33"/>
      <c r="H38" s="35" t="s">
        <v>1045</v>
      </c>
      <c r="I38" s="33"/>
      <c r="J38" s="33"/>
      <c r="K38" s="33"/>
      <c r="L38" s="33"/>
      <c r="M38" s="33"/>
      <c r="N38" s="33"/>
      <c r="O38" s="33"/>
      <c r="P38" s="33"/>
      <c r="Q38" s="33"/>
      <c r="R38" s="33"/>
      <c r="S38" s="33"/>
      <c r="T38" s="33"/>
      <c r="U38" s="33"/>
      <c r="V38" s="33"/>
      <c r="W38" s="33"/>
      <c r="X38" s="33"/>
      <c r="Y38" s="33"/>
      <c r="Z38" s="33"/>
    </row>
    <row r="39">
      <c r="A39" s="63" t="s">
        <v>430</v>
      </c>
      <c r="B39" s="35">
        <v>25.0</v>
      </c>
      <c r="C39" s="35" t="s">
        <v>50</v>
      </c>
      <c r="D39" s="27"/>
      <c r="E39" s="27"/>
      <c r="F39" s="27"/>
      <c r="G39" s="33"/>
      <c r="H39" s="35" t="s">
        <v>1046</v>
      </c>
      <c r="I39" s="33"/>
      <c r="J39" s="33"/>
      <c r="K39" s="33"/>
      <c r="L39" s="33"/>
      <c r="M39" s="33"/>
      <c r="N39" s="33"/>
      <c r="O39" s="33"/>
      <c r="P39" s="33"/>
      <c r="Q39" s="33"/>
      <c r="R39" s="33"/>
      <c r="S39" s="33"/>
      <c r="T39" s="33"/>
      <c r="U39" s="33"/>
      <c r="V39" s="33"/>
      <c r="W39" s="33"/>
      <c r="X39" s="33"/>
      <c r="Y39" s="33"/>
      <c r="Z39" s="33"/>
    </row>
    <row r="40">
      <c r="A40" s="63" t="s">
        <v>1047</v>
      </c>
      <c r="B40" s="35">
        <v>5.0</v>
      </c>
      <c r="C40" s="35" t="s">
        <v>49</v>
      </c>
      <c r="D40" s="27">
        <f>B11</f>
        <v>450000</v>
      </c>
      <c r="E40" s="27"/>
      <c r="F40" s="27"/>
      <c r="G40" s="33"/>
      <c r="H40" s="35" t="s">
        <v>1048</v>
      </c>
      <c r="I40" s="33"/>
      <c r="J40" s="33"/>
      <c r="K40" s="33"/>
      <c r="L40" s="33"/>
      <c r="M40" s="33"/>
      <c r="N40" s="33"/>
      <c r="O40" s="33"/>
      <c r="P40" s="33"/>
      <c r="Q40" s="33"/>
      <c r="R40" s="33"/>
      <c r="S40" s="33"/>
      <c r="T40" s="33"/>
      <c r="U40" s="33"/>
      <c r="V40" s="33"/>
      <c r="W40" s="33"/>
      <c r="X40" s="33"/>
      <c r="Y40" s="33"/>
      <c r="Z40" s="33"/>
    </row>
    <row r="41">
      <c r="A41" s="63" t="s">
        <v>170</v>
      </c>
      <c r="B41" s="33"/>
      <c r="C41" s="35" t="s">
        <v>48</v>
      </c>
      <c r="D41" s="27">
        <f>B10</f>
        <v>850000</v>
      </c>
      <c r="E41" s="27"/>
      <c r="F41" s="27"/>
      <c r="G41" s="33"/>
      <c r="H41" s="35" t="s">
        <v>1049</v>
      </c>
      <c r="I41" s="33"/>
      <c r="J41" s="33"/>
      <c r="K41" s="33"/>
      <c r="L41" s="33"/>
      <c r="M41" s="33"/>
      <c r="N41" s="33"/>
      <c r="O41" s="33"/>
      <c r="P41" s="33"/>
      <c r="Q41" s="33"/>
      <c r="R41" s="33"/>
      <c r="S41" s="33"/>
      <c r="T41" s="33"/>
      <c r="U41" s="33"/>
      <c r="V41" s="33"/>
      <c r="W41" s="33"/>
      <c r="X41" s="33"/>
      <c r="Y41" s="33"/>
      <c r="Z41" s="33"/>
    </row>
    <row r="42">
      <c r="A42" s="63" t="s">
        <v>1050</v>
      </c>
      <c r="B42" s="33"/>
      <c r="C42" s="35" t="s">
        <v>50</v>
      </c>
      <c r="D42" s="27">
        <f>B12</f>
        <v>500000</v>
      </c>
      <c r="E42" s="27"/>
      <c r="F42" s="27"/>
      <c r="G42" s="33"/>
      <c r="H42" s="35" t="s">
        <v>1051</v>
      </c>
      <c r="I42" s="33"/>
      <c r="J42" s="33"/>
      <c r="K42" s="33"/>
      <c r="L42" s="33"/>
      <c r="M42" s="33"/>
      <c r="N42" s="33"/>
      <c r="O42" s="33"/>
      <c r="P42" s="33"/>
      <c r="Q42" s="33"/>
      <c r="R42" s="33"/>
      <c r="S42" s="33"/>
      <c r="T42" s="33"/>
      <c r="U42" s="33"/>
      <c r="V42" s="33"/>
      <c r="W42" s="33"/>
      <c r="X42" s="33"/>
      <c r="Y42" s="33"/>
      <c r="Z42" s="33"/>
    </row>
    <row r="43">
      <c r="A43" s="35" t="s">
        <v>435</v>
      </c>
      <c r="B43" s="63">
        <v>0.0</v>
      </c>
      <c r="C43" s="63" t="s">
        <v>295</v>
      </c>
      <c r="D43" s="27"/>
      <c r="E43" s="27"/>
      <c r="F43" s="27"/>
      <c r="G43" s="33"/>
      <c r="H43" s="35" t="s">
        <v>1052</v>
      </c>
      <c r="I43" s="33"/>
      <c r="J43" s="33"/>
      <c r="K43" s="33"/>
      <c r="L43" s="33"/>
      <c r="M43" s="33"/>
      <c r="N43" s="33"/>
      <c r="O43" s="33"/>
      <c r="P43" s="33"/>
      <c r="Q43" s="33"/>
      <c r="R43" s="33"/>
      <c r="S43" s="33"/>
      <c r="T43" s="33"/>
      <c r="U43" s="33"/>
      <c r="V43" s="33"/>
      <c r="W43" s="33"/>
      <c r="X43" s="33"/>
      <c r="Y43" s="33"/>
      <c r="Z43" s="33"/>
    </row>
    <row r="44">
      <c r="A44" s="35" t="s">
        <v>56</v>
      </c>
      <c r="B44" s="63">
        <v>0.0</v>
      </c>
      <c r="C44" s="63" t="s">
        <v>295</v>
      </c>
      <c r="D44" s="27"/>
      <c r="E44" s="27"/>
      <c r="F44" s="27"/>
      <c r="G44" s="33"/>
      <c r="H44" s="33"/>
      <c r="I44" s="33"/>
      <c r="J44" s="33"/>
      <c r="K44" s="33"/>
      <c r="L44" s="33"/>
      <c r="M44" s="33"/>
      <c r="N44" s="33"/>
      <c r="O44" s="33"/>
      <c r="P44" s="33"/>
      <c r="Q44" s="33"/>
      <c r="R44" s="33"/>
      <c r="S44" s="33"/>
      <c r="T44" s="33"/>
      <c r="U44" s="33"/>
      <c r="V44" s="33"/>
      <c r="W44" s="33"/>
      <c r="X44" s="33"/>
      <c r="Y44" s="33"/>
      <c r="Z44" s="33"/>
    </row>
    <row r="45">
      <c r="A45" s="35" t="s">
        <v>52</v>
      </c>
      <c r="B45" s="63">
        <v>0.0</v>
      </c>
      <c r="C45" s="63" t="s">
        <v>295</v>
      </c>
      <c r="D45" s="27"/>
      <c r="E45" s="27"/>
      <c r="F45" s="27"/>
      <c r="G45" s="33"/>
      <c r="H45" s="33"/>
      <c r="I45" s="33"/>
      <c r="J45" s="33"/>
      <c r="K45" s="33"/>
      <c r="L45" s="33"/>
      <c r="M45" s="33"/>
      <c r="N45" s="33"/>
      <c r="O45" s="33"/>
      <c r="P45" s="33"/>
      <c r="Q45" s="33"/>
      <c r="R45" s="33"/>
      <c r="S45" s="33"/>
      <c r="T45" s="33"/>
      <c r="U45" s="33"/>
      <c r="V45" s="33"/>
      <c r="W45" s="33"/>
      <c r="X45" s="33"/>
      <c r="Y45" s="33"/>
      <c r="Z45" s="33"/>
    </row>
    <row r="46">
      <c r="A46" s="35" t="s">
        <v>54</v>
      </c>
      <c r="B46" s="63">
        <v>0.0</v>
      </c>
      <c r="C46" s="63" t="s">
        <v>295</v>
      </c>
      <c r="D46" s="27"/>
      <c r="E46" s="27"/>
      <c r="F46" s="27"/>
      <c r="G46" s="33"/>
      <c r="H46" s="33"/>
      <c r="I46" s="33"/>
      <c r="J46" s="33"/>
      <c r="K46" s="33"/>
      <c r="L46" s="33"/>
      <c r="M46" s="33"/>
      <c r="N46" s="33"/>
      <c r="O46" s="33"/>
      <c r="P46" s="33"/>
      <c r="Q46" s="33"/>
      <c r="R46" s="33"/>
      <c r="S46" s="33"/>
      <c r="T46" s="33"/>
      <c r="U46" s="33"/>
      <c r="V46" s="33"/>
      <c r="W46" s="33"/>
      <c r="X46" s="33"/>
      <c r="Y46" s="33"/>
      <c r="Z46" s="33"/>
    </row>
    <row r="47">
      <c r="A47" s="35" t="s">
        <v>436</v>
      </c>
      <c r="B47" s="63">
        <v>0.0</v>
      </c>
      <c r="C47" s="63" t="s">
        <v>295</v>
      </c>
      <c r="D47" s="27"/>
      <c r="E47" s="27"/>
      <c r="F47" s="27"/>
      <c r="G47" s="33"/>
      <c r="H47" s="33"/>
      <c r="I47" s="33"/>
      <c r="J47" s="33"/>
      <c r="K47" s="33"/>
      <c r="L47" s="33"/>
      <c r="M47" s="33"/>
      <c r="N47" s="33"/>
      <c r="O47" s="33"/>
      <c r="P47" s="33"/>
      <c r="Q47" s="33"/>
      <c r="R47" s="33"/>
      <c r="S47" s="33"/>
      <c r="T47" s="33"/>
      <c r="U47" s="33"/>
      <c r="V47" s="33"/>
      <c r="W47" s="33"/>
      <c r="X47" s="33"/>
      <c r="Y47" s="33"/>
      <c r="Z47" s="33"/>
    </row>
    <row r="48">
      <c r="A48" s="35" t="s">
        <v>437</v>
      </c>
      <c r="B48" s="63">
        <v>0.0</v>
      </c>
      <c r="C48" s="63" t="s">
        <v>295</v>
      </c>
      <c r="D48" s="27"/>
      <c r="E48" s="27"/>
      <c r="F48" s="27"/>
      <c r="G48" s="33"/>
      <c r="H48" s="33"/>
      <c r="I48" s="33"/>
      <c r="J48" s="33"/>
      <c r="K48" s="33"/>
      <c r="L48" s="33"/>
      <c r="M48" s="33"/>
      <c r="N48" s="33"/>
      <c r="O48" s="33"/>
      <c r="P48" s="33"/>
      <c r="Q48" s="33"/>
      <c r="R48" s="33"/>
      <c r="S48" s="33"/>
      <c r="T48" s="33"/>
      <c r="U48" s="33"/>
      <c r="V48" s="33"/>
      <c r="W48" s="33"/>
      <c r="X48" s="33"/>
      <c r="Y48" s="33"/>
      <c r="Z48" s="33"/>
    </row>
    <row r="49">
      <c r="A49" s="35" t="s">
        <v>1053</v>
      </c>
      <c r="B49" s="63">
        <v>0.0</v>
      </c>
      <c r="C49" s="63" t="s">
        <v>49</v>
      </c>
      <c r="D49" s="27"/>
      <c r="E49" s="27"/>
      <c r="F49" s="27"/>
      <c r="G49" s="33"/>
      <c r="H49" s="33"/>
      <c r="I49" s="33"/>
      <c r="J49" s="33"/>
      <c r="K49" s="33"/>
      <c r="L49" s="33"/>
      <c r="M49" s="33"/>
      <c r="N49" s="33"/>
      <c r="O49" s="33"/>
      <c r="P49" s="33"/>
      <c r="Q49" s="33"/>
      <c r="R49" s="33"/>
      <c r="S49" s="33"/>
      <c r="T49" s="33"/>
      <c r="U49" s="33"/>
      <c r="V49" s="33"/>
      <c r="W49" s="33"/>
      <c r="X49" s="33"/>
      <c r="Y49" s="33"/>
      <c r="Z49" s="33"/>
    </row>
    <row r="50">
      <c r="A50" s="35" t="s">
        <v>1054</v>
      </c>
      <c r="B50" s="63">
        <v>0.0</v>
      </c>
      <c r="C50" s="63" t="s">
        <v>49</v>
      </c>
      <c r="D50" s="27"/>
      <c r="E50" s="27"/>
      <c r="F50" s="27"/>
      <c r="G50" s="33"/>
      <c r="H50" s="33"/>
      <c r="I50" s="33"/>
      <c r="J50" s="33"/>
      <c r="K50" s="33"/>
      <c r="L50" s="33"/>
      <c r="M50" s="33"/>
      <c r="N50" s="33"/>
      <c r="O50" s="33"/>
      <c r="P50" s="33"/>
      <c r="Q50" s="33"/>
      <c r="R50" s="33"/>
      <c r="S50" s="33"/>
      <c r="T50" s="33"/>
      <c r="U50" s="33"/>
      <c r="V50" s="33"/>
      <c r="W50" s="33"/>
      <c r="X50" s="33"/>
      <c r="Y50" s="33"/>
      <c r="Z50" s="33"/>
    </row>
    <row r="51">
      <c r="A51" s="35" t="s">
        <v>1055</v>
      </c>
      <c r="B51" s="63">
        <v>0.0</v>
      </c>
      <c r="C51" s="63" t="s">
        <v>49</v>
      </c>
      <c r="D51" s="27"/>
      <c r="E51" s="27"/>
      <c r="F51" s="27"/>
      <c r="G51" s="33"/>
      <c r="H51" s="33"/>
      <c r="I51" s="33"/>
      <c r="J51" s="33"/>
      <c r="K51" s="33"/>
      <c r="L51" s="33"/>
      <c r="M51" s="33"/>
      <c r="N51" s="33"/>
      <c r="O51" s="33"/>
      <c r="P51" s="33"/>
      <c r="Q51" s="33"/>
      <c r="R51" s="33"/>
      <c r="S51" s="33"/>
      <c r="T51" s="33"/>
      <c r="U51" s="33"/>
      <c r="V51" s="33"/>
      <c r="W51" s="33"/>
      <c r="X51" s="33"/>
      <c r="Y51" s="33"/>
      <c r="Z51" s="33"/>
    </row>
    <row r="52">
      <c r="A52" s="35" t="s">
        <v>1056</v>
      </c>
      <c r="B52" s="63">
        <v>0.0</v>
      </c>
      <c r="C52" s="63" t="s">
        <v>49</v>
      </c>
      <c r="D52" s="27"/>
      <c r="E52" s="27"/>
      <c r="F52" s="27"/>
      <c r="G52" s="33"/>
      <c r="H52" s="33"/>
      <c r="I52" s="33"/>
      <c r="J52" s="33"/>
      <c r="K52" s="33"/>
      <c r="L52" s="33"/>
      <c r="M52" s="33"/>
      <c r="N52" s="33"/>
      <c r="O52" s="33"/>
      <c r="P52" s="33"/>
      <c r="Q52" s="33"/>
      <c r="R52" s="33"/>
      <c r="S52" s="33"/>
      <c r="T52" s="33"/>
      <c r="U52" s="33"/>
      <c r="V52" s="33"/>
      <c r="W52" s="33"/>
      <c r="X52" s="33"/>
      <c r="Y52" s="33"/>
      <c r="Z52" s="33"/>
    </row>
    <row r="53">
      <c r="A53" s="35" t="s">
        <v>1057</v>
      </c>
      <c r="B53" s="63">
        <v>0.0</v>
      </c>
      <c r="C53" s="63" t="s">
        <v>31</v>
      </c>
      <c r="D53" s="27">
        <f>if((B53-100)&gt;0,(B53-100)*B39*400,0)</f>
        <v>0</v>
      </c>
      <c r="E53" s="27"/>
      <c r="F53" s="27"/>
      <c r="G53" s="33"/>
      <c r="H53" s="33"/>
      <c r="I53" s="33"/>
      <c r="J53" s="33"/>
      <c r="K53" s="33"/>
      <c r="L53" s="33"/>
      <c r="M53" s="33"/>
      <c r="N53" s="33"/>
      <c r="O53" s="33"/>
      <c r="P53" s="33"/>
      <c r="Q53" s="33"/>
      <c r="R53" s="33"/>
      <c r="S53" s="33"/>
      <c r="T53" s="33"/>
      <c r="U53" s="33"/>
      <c r="V53" s="33"/>
      <c r="W53" s="33"/>
      <c r="X53" s="33"/>
      <c r="Y53" s="33"/>
      <c r="Z53" s="33"/>
    </row>
    <row r="54">
      <c r="A54" s="33"/>
      <c r="B54" s="27"/>
      <c r="C54" s="27"/>
      <c r="D54" s="27"/>
      <c r="E54" s="27"/>
      <c r="F54" s="27"/>
      <c r="G54" s="33"/>
      <c r="H54" s="33"/>
      <c r="I54" s="33"/>
      <c r="J54" s="33"/>
      <c r="K54" s="33"/>
      <c r="L54" s="33"/>
      <c r="M54" s="33"/>
      <c r="N54" s="33"/>
      <c r="O54" s="33"/>
      <c r="P54" s="33"/>
      <c r="Q54" s="33"/>
      <c r="R54" s="33"/>
      <c r="S54" s="33"/>
      <c r="T54" s="33"/>
      <c r="U54" s="33"/>
      <c r="V54" s="33"/>
      <c r="W54" s="33"/>
      <c r="X54" s="33"/>
      <c r="Y54" s="33"/>
      <c r="Z54" s="33"/>
    </row>
    <row r="55">
      <c r="A55" s="35" t="s">
        <v>933</v>
      </c>
      <c r="B55" s="27"/>
      <c r="C55" s="63" t="s">
        <v>1058</v>
      </c>
      <c r="D55" s="27"/>
      <c r="E55" s="27"/>
      <c r="F55" s="27"/>
      <c r="G55" s="33"/>
      <c r="H55" s="33"/>
      <c r="I55" s="33"/>
      <c r="J55" s="33"/>
      <c r="K55" s="33"/>
      <c r="L55" s="33"/>
      <c r="M55" s="33"/>
      <c r="N55" s="33"/>
      <c r="O55" s="33"/>
      <c r="P55" s="33"/>
      <c r="Q55" s="33"/>
      <c r="R55" s="33"/>
      <c r="S55" s="33"/>
      <c r="T55" s="33"/>
      <c r="U55" s="33"/>
      <c r="V55" s="33"/>
      <c r="W55" s="33"/>
      <c r="X55" s="33"/>
      <c r="Y55" s="33"/>
      <c r="Z55" s="33"/>
    </row>
    <row r="56">
      <c r="A56" s="35" t="s">
        <v>196</v>
      </c>
      <c r="B56" s="27"/>
      <c r="C56" s="63" t="s">
        <v>1058</v>
      </c>
      <c r="D56" s="27"/>
      <c r="E56" s="27"/>
      <c r="F56" s="27"/>
      <c r="G56" s="33"/>
      <c r="H56" s="33"/>
      <c r="I56" s="33"/>
      <c r="J56" s="33"/>
      <c r="K56" s="33"/>
      <c r="L56" s="33"/>
      <c r="M56" s="33"/>
      <c r="N56" s="33"/>
      <c r="O56" s="33"/>
      <c r="P56" s="33"/>
      <c r="Q56" s="33"/>
      <c r="R56" s="33"/>
      <c r="S56" s="33"/>
      <c r="T56" s="33"/>
      <c r="U56" s="33"/>
      <c r="V56" s="33"/>
      <c r="W56" s="33"/>
      <c r="X56" s="33"/>
      <c r="Y56" s="33"/>
      <c r="Z56" s="33"/>
    </row>
    <row r="57">
      <c r="A57" s="33"/>
      <c r="B57" s="27"/>
      <c r="C57" s="27"/>
      <c r="D57" s="27"/>
      <c r="E57" s="27"/>
      <c r="F57" s="27"/>
      <c r="G57" s="33"/>
      <c r="H57" s="33"/>
      <c r="I57" s="33"/>
      <c r="J57" s="33"/>
      <c r="K57" s="33"/>
      <c r="L57" s="33"/>
      <c r="M57" s="33"/>
      <c r="N57" s="33"/>
      <c r="O57" s="33"/>
      <c r="P57" s="33"/>
      <c r="Q57" s="33"/>
      <c r="R57" s="33"/>
      <c r="S57" s="33"/>
      <c r="T57" s="33"/>
      <c r="U57" s="33"/>
      <c r="V57" s="33"/>
      <c r="W57" s="33"/>
      <c r="X57" s="33"/>
      <c r="Y57" s="33"/>
      <c r="Z57" s="33"/>
    </row>
    <row r="58">
      <c r="A58" s="57" t="s">
        <v>58</v>
      </c>
      <c r="B58" s="27"/>
      <c r="C58" s="27"/>
      <c r="D58" s="27"/>
      <c r="E58" s="27"/>
      <c r="F58" s="27"/>
      <c r="G58" s="33"/>
      <c r="H58" s="33"/>
      <c r="I58" s="33"/>
      <c r="J58" s="33"/>
      <c r="K58" s="33"/>
      <c r="L58" s="33"/>
      <c r="M58" s="33"/>
      <c r="N58" s="33"/>
      <c r="O58" s="33"/>
      <c r="P58" s="33"/>
      <c r="Q58" s="33"/>
      <c r="R58" s="33"/>
      <c r="S58" s="33"/>
      <c r="T58" s="33"/>
      <c r="U58" s="33"/>
      <c r="V58" s="33"/>
      <c r="W58" s="33"/>
      <c r="X58" s="33"/>
      <c r="Y58" s="33"/>
      <c r="Z58" s="33"/>
    </row>
    <row r="59">
      <c r="A59" s="33"/>
      <c r="B59" s="27"/>
      <c r="C59" s="27"/>
      <c r="D59" s="27"/>
      <c r="E59" s="27"/>
      <c r="F59" s="27"/>
      <c r="G59" s="33"/>
      <c r="H59" s="33"/>
      <c r="I59" s="33"/>
      <c r="J59" s="33"/>
      <c r="K59" s="33"/>
      <c r="L59" s="33"/>
      <c r="M59" s="33"/>
      <c r="N59" s="33"/>
      <c r="O59" s="33"/>
      <c r="P59" s="33"/>
      <c r="Q59" s="33"/>
      <c r="R59" s="33"/>
      <c r="S59" s="33"/>
      <c r="T59" s="33"/>
      <c r="U59" s="33"/>
      <c r="V59" s="33"/>
      <c r="W59" s="33"/>
      <c r="X59" s="33"/>
      <c r="Y59" s="33"/>
      <c r="Z59" s="33"/>
    </row>
    <row r="60">
      <c r="A60" s="33"/>
      <c r="B60" s="27"/>
      <c r="C60" s="27"/>
      <c r="D60" s="27"/>
      <c r="E60" s="27"/>
      <c r="F60" s="27"/>
      <c r="G60" s="33"/>
      <c r="H60" s="33"/>
      <c r="I60" s="33"/>
      <c r="J60" s="33"/>
      <c r="K60" s="33"/>
      <c r="L60" s="33"/>
      <c r="M60" s="33"/>
      <c r="N60" s="33"/>
      <c r="O60" s="33"/>
      <c r="P60" s="33"/>
      <c r="Q60" s="33"/>
      <c r="R60" s="33"/>
      <c r="S60" s="33"/>
      <c r="T60" s="33"/>
      <c r="U60" s="33"/>
      <c r="V60" s="33"/>
      <c r="W60" s="33"/>
      <c r="X60" s="33"/>
      <c r="Y60" s="33"/>
      <c r="Z60" s="33"/>
    </row>
    <row r="61">
      <c r="A61" s="33"/>
      <c r="B61" s="27"/>
      <c r="C61" s="27"/>
      <c r="D61" s="27"/>
      <c r="E61" s="27"/>
      <c r="F61" s="27"/>
      <c r="G61" s="33"/>
      <c r="H61" s="33"/>
      <c r="I61" s="33"/>
      <c r="J61" s="33"/>
      <c r="K61" s="33"/>
      <c r="L61" s="33"/>
      <c r="M61" s="33"/>
      <c r="N61" s="33"/>
      <c r="O61" s="33"/>
      <c r="P61" s="33"/>
      <c r="Q61" s="33"/>
      <c r="R61" s="33"/>
      <c r="S61" s="33"/>
      <c r="T61" s="33"/>
      <c r="U61" s="33"/>
      <c r="V61" s="33"/>
      <c r="W61" s="33"/>
      <c r="X61" s="33"/>
      <c r="Y61" s="33"/>
      <c r="Z61" s="33"/>
    </row>
    <row r="62">
      <c r="A62" s="33"/>
      <c r="B62" s="27"/>
      <c r="C62" s="27"/>
      <c r="D62" s="27"/>
      <c r="E62" s="27"/>
      <c r="F62" s="27"/>
      <c r="G62" s="33"/>
      <c r="H62" s="33"/>
      <c r="I62" s="33"/>
      <c r="J62" s="33"/>
      <c r="K62" s="33"/>
      <c r="L62" s="33"/>
      <c r="M62" s="33"/>
      <c r="N62" s="33"/>
      <c r="O62" s="33"/>
      <c r="P62" s="33"/>
      <c r="Q62" s="33"/>
      <c r="R62" s="33"/>
      <c r="S62" s="33"/>
      <c r="T62" s="33"/>
      <c r="U62" s="33"/>
      <c r="V62" s="33"/>
      <c r="W62" s="33"/>
      <c r="X62" s="33"/>
      <c r="Y62" s="33"/>
      <c r="Z62" s="33"/>
    </row>
    <row r="63">
      <c r="A63" s="33"/>
      <c r="B63" s="27"/>
      <c r="C63" s="27"/>
      <c r="D63" s="27"/>
      <c r="E63" s="27"/>
      <c r="F63" s="27"/>
      <c r="G63" s="33"/>
      <c r="H63" s="33"/>
      <c r="I63" s="33"/>
      <c r="J63" s="33"/>
      <c r="K63" s="33"/>
      <c r="L63" s="33"/>
      <c r="M63" s="33"/>
      <c r="N63" s="33"/>
      <c r="O63" s="33"/>
      <c r="P63" s="33"/>
      <c r="Q63" s="33"/>
      <c r="R63" s="33"/>
      <c r="S63" s="33"/>
      <c r="T63" s="33"/>
      <c r="U63" s="33"/>
      <c r="V63" s="33"/>
      <c r="W63" s="33"/>
      <c r="X63" s="33"/>
      <c r="Y63" s="33"/>
      <c r="Z63" s="33"/>
    </row>
    <row r="64">
      <c r="A64" s="33"/>
      <c r="B64" s="27"/>
      <c r="C64" s="27"/>
      <c r="D64" s="27"/>
      <c r="E64" s="27"/>
      <c r="F64" s="27"/>
      <c r="G64" s="33"/>
      <c r="H64" s="33"/>
      <c r="I64" s="33"/>
      <c r="J64" s="33"/>
      <c r="K64" s="33"/>
      <c r="L64" s="33"/>
      <c r="M64" s="33"/>
      <c r="N64" s="33"/>
      <c r="O64" s="33"/>
      <c r="P64" s="33"/>
      <c r="Q64" s="33"/>
      <c r="R64" s="33"/>
      <c r="S64" s="33"/>
      <c r="T64" s="33"/>
      <c r="U64" s="33"/>
      <c r="V64" s="33"/>
      <c r="W64" s="33"/>
      <c r="X64" s="33"/>
      <c r="Y64" s="33"/>
      <c r="Z64" s="33"/>
    </row>
    <row r="65">
      <c r="A65" s="33"/>
      <c r="B65" s="27"/>
      <c r="C65" s="27"/>
      <c r="D65" s="27"/>
      <c r="E65" s="27"/>
      <c r="F65" s="27"/>
      <c r="G65" s="33"/>
      <c r="H65" s="33"/>
      <c r="I65" s="33"/>
      <c r="J65" s="33"/>
      <c r="K65" s="33"/>
      <c r="L65" s="33"/>
      <c r="M65" s="33"/>
      <c r="N65" s="33"/>
      <c r="O65" s="33"/>
      <c r="P65" s="33"/>
      <c r="Q65" s="33"/>
      <c r="R65" s="33"/>
      <c r="S65" s="33"/>
      <c r="T65" s="33"/>
      <c r="U65" s="33"/>
      <c r="V65" s="33"/>
      <c r="W65" s="33"/>
      <c r="X65" s="33"/>
      <c r="Y65" s="33"/>
      <c r="Z65" s="33"/>
    </row>
    <row r="66">
      <c r="A66" s="33"/>
      <c r="B66" s="27"/>
      <c r="C66" s="27"/>
      <c r="D66" s="27"/>
      <c r="E66" s="27"/>
      <c r="F66" s="27"/>
      <c r="G66" s="33"/>
      <c r="H66" s="33"/>
      <c r="I66" s="33"/>
      <c r="J66" s="33"/>
      <c r="K66" s="33"/>
      <c r="L66" s="33"/>
      <c r="M66" s="33"/>
      <c r="N66" s="33"/>
      <c r="O66" s="33"/>
      <c r="P66" s="33"/>
      <c r="Q66" s="33"/>
      <c r="R66" s="33"/>
      <c r="S66" s="33"/>
      <c r="T66" s="33"/>
      <c r="U66" s="33"/>
      <c r="V66" s="33"/>
      <c r="W66" s="33"/>
      <c r="X66" s="33"/>
      <c r="Y66" s="33"/>
      <c r="Z66" s="33"/>
    </row>
    <row r="67">
      <c r="A67" s="33"/>
      <c r="B67" s="27"/>
      <c r="C67" s="27"/>
      <c r="D67" s="27"/>
      <c r="E67" s="27"/>
      <c r="F67" s="27"/>
      <c r="G67" s="33"/>
      <c r="H67" s="33"/>
      <c r="I67" s="33"/>
      <c r="J67" s="33"/>
      <c r="K67" s="33"/>
      <c r="L67" s="33"/>
      <c r="M67" s="33"/>
      <c r="N67" s="33"/>
      <c r="O67" s="33"/>
      <c r="P67" s="33"/>
      <c r="Q67" s="33"/>
      <c r="R67" s="33"/>
      <c r="S67" s="33"/>
      <c r="T67" s="33"/>
      <c r="U67" s="33"/>
      <c r="V67" s="33"/>
      <c r="W67" s="33"/>
      <c r="X67" s="33"/>
      <c r="Y67" s="33"/>
      <c r="Z67" s="33"/>
    </row>
    <row r="68">
      <c r="A68" s="33"/>
      <c r="B68" s="27"/>
      <c r="C68" s="27"/>
      <c r="D68" s="27"/>
      <c r="E68" s="27"/>
      <c r="F68" s="27"/>
      <c r="G68" s="33"/>
      <c r="H68" s="33"/>
      <c r="I68" s="33"/>
      <c r="J68" s="33"/>
      <c r="K68" s="33"/>
      <c r="L68" s="33"/>
      <c r="M68" s="33"/>
      <c r="N68" s="33"/>
      <c r="O68" s="33"/>
      <c r="P68" s="33"/>
      <c r="Q68" s="33"/>
      <c r="R68" s="33"/>
      <c r="S68" s="33"/>
      <c r="T68" s="33"/>
      <c r="U68" s="33"/>
      <c r="V68" s="33"/>
      <c r="W68" s="33"/>
      <c r="X68" s="33"/>
      <c r="Y68" s="33"/>
      <c r="Z68" s="33"/>
    </row>
    <row r="69">
      <c r="A69" s="33"/>
      <c r="B69" s="27"/>
      <c r="C69" s="27"/>
      <c r="D69" s="27"/>
      <c r="E69" s="27"/>
      <c r="F69" s="27"/>
      <c r="G69" s="33"/>
      <c r="H69" s="33"/>
      <c r="I69" s="33"/>
      <c r="J69" s="33"/>
      <c r="K69" s="33"/>
      <c r="L69" s="33"/>
      <c r="M69" s="33"/>
      <c r="N69" s="33"/>
      <c r="O69" s="33"/>
      <c r="P69" s="33"/>
      <c r="Q69" s="33"/>
      <c r="R69" s="33"/>
      <c r="S69" s="33"/>
      <c r="T69" s="33"/>
      <c r="U69" s="33"/>
      <c r="V69" s="33"/>
      <c r="W69" s="33"/>
      <c r="X69" s="33"/>
      <c r="Y69" s="33"/>
      <c r="Z69" s="33"/>
    </row>
    <row r="70">
      <c r="A70" s="33"/>
      <c r="B70" s="27"/>
      <c r="C70" s="27"/>
      <c r="D70" s="27"/>
      <c r="E70" s="27"/>
      <c r="F70" s="27"/>
      <c r="G70" s="33"/>
      <c r="H70" s="33"/>
      <c r="I70" s="33"/>
      <c r="J70" s="33"/>
      <c r="K70" s="33"/>
      <c r="L70" s="33"/>
      <c r="M70" s="33"/>
      <c r="N70" s="33"/>
      <c r="O70" s="33"/>
      <c r="P70" s="33"/>
      <c r="Q70" s="33"/>
      <c r="R70" s="33"/>
      <c r="S70" s="33"/>
      <c r="T70" s="33"/>
      <c r="U70" s="33"/>
      <c r="V70" s="33"/>
      <c r="W70" s="33"/>
      <c r="X70" s="33"/>
      <c r="Y70" s="33"/>
      <c r="Z70" s="33"/>
    </row>
    <row r="71">
      <c r="A71" s="33"/>
      <c r="B71" s="27"/>
      <c r="C71" s="27"/>
      <c r="D71" s="27"/>
      <c r="E71" s="27"/>
      <c r="F71" s="27"/>
      <c r="G71" s="33"/>
      <c r="H71" s="33"/>
      <c r="I71" s="33"/>
      <c r="J71" s="33"/>
      <c r="K71" s="33"/>
      <c r="L71" s="33"/>
      <c r="M71" s="33"/>
      <c r="N71" s="33"/>
      <c r="O71" s="33"/>
      <c r="P71" s="33"/>
      <c r="Q71" s="33"/>
      <c r="R71" s="33"/>
      <c r="S71" s="33"/>
      <c r="T71" s="33"/>
      <c r="U71" s="33"/>
      <c r="V71" s="33"/>
      <c r="W71" s="33"/>
      <c r="X71" s="33"/>
      <c r="Y71" s="33"/>
      <c r="Z71" s="33"/>
    </row>
    <row r="72">
      <c r="A72" s="33"/>
      <c r="B72" s="27"/>
      <c r="C72" s="27"/>
      <c r="D72" s="27"/>
      <c r="E72" s="27"/>
      <c r="F72" s="27"/>
      <c r="G72" s="33"/>
      <c r="H72" s="33"/>
      <c r="I72" s="33"/>
      <c r="J72" s="33"/>
      <c r="K72" s="33"/>
      <c r="L72" s="33"/>
      <c r="M72" s="33"/>
      <c r="N72" s="33"/>
      <c r="O72" s="33"/>
      <c r="P72" s="33"/>
      <c r="Q72" s="33"/>
      <c r="R72" s="33"/>
      <c r="S72" s="33"/>
      <c r="T72" s="33"/>
      <c r="U72" s="33"/>
      <c r="V72" s="33"/>
      <c r="W72" s="33"/>
      <c r="X72" s="33"/>
      <c r="Y72" s="33"/>
      <c r="Z72" s="33"/>
    </row>
    <row r="73">
      <c r="A73" s="33"/>
      <c r="B73" s="27"/>
      <c r="C73" s="27"/>
      <c r="D73" s="27"/>
      <c r="E73" s="27"/>
      <c r="F73" s="27"/>
      <c r="G73" s="33"/>
      <c r="H73" s="33"/>
      <c r="I73" s="33"/>
      <c r="J73" s="33"/>
      <c r="K73" s="33"/>
      <c r="L73" s="33"/>
      <c r="M73" s="33"/>
      <c r="N73" s="33"/>
      <c r="O73" s="33"/>
      <c r="P73" s="33"/>
      <c r="Q73" s="33"/>
      <c r="R73" s="33"/>
      <c r="S73" s="33"/>
      <c r="T73" s="33"/>
      <c r="U73" s="33"/>
      <c r="V73" s="33"/>
      <c r="W73" s="33"/>
      <c r="X73" s="33"/>
      <c r="Y73" s="33"/>
      <c r="Z73" s="33"/>
    </row>
    <row r="74">
      <c r="A74" s="33"/>
      <c r="B74" s="27"/>
      <c r="C74" s="27"/>
      <c r="D74" s="27"/>
      <c r="E74" s="27"/>
      <c r="F74" s="27"/>
      <c r="G74" s="33"/>
      <c r="H74" s="33"/>
      <c r="I74" s="33"/>
      <c r="J74" s="33"/>
      <c r="K74" s="33"/>
      <c r="L74" s="33"/>
      <c r="M74" s="33"/>
      <c r="N74" s="33"/>
      <c r="O74" s="33"/>
      <c r="P74" s="33"/>
      <c r="Q74" s="33"/>
      <c r="R74" s="33"/>
      <c r="S74" s="33"/>
      <c r="T74" s="33"/>
      <c r="U74" s="33"/>
      <c r="V74" s="33"/>
      <c r="W74" s="33"/>
      <c r="X74" s="33"/>
      <c r="Y74" s="33"/>
      <c r="Z74" s="33"/>
    </row>
    <row r="75">
      <c r="A75" s="33"/>
      <c r="B75" s="27"/>
      <c r="C75" s="27"/>
      <c r="D75" s="27"/>
      <c r="E75" s="27"/>
      <c r="F75" s="27"/>
      <c r="G75" s="33"/>
      <c r="H75" s="33"/>
      <c r="I75" s="33"/>
      <c r="J75" s="33"/>
      <c r="K75" s="33"/>
      <c r="L75" s="33"/>
      <c r="M75" s="33"/>
      <c r="N75" s="33"/>
      <c r="O75" s="33"/>
      <c r="P75" s="33"/>
      <c r="Q75" s="33"/>
      <c r="R75" s="33"/>
      <c r="S75" s="33"/>
      <c r="T75" s="33"/>
      <c r="U75" s="33"/>
      <c r="V75" s="33"/>
      <c r="W75" s="33"/>
      <c r="X75" s="33"/>
      <c r="Y75" s="33"/>
      <c r="Z75" s="33"/>
    </row>
    <row r="76">
      <c r="A76" s="33"/>
      <c r="B76" s="27"/>
      <c r="C76" s="27"/>
      <c r="D76" s="27"/>
      <c r="E76" s="27"/>
      <c r="F76" s="27"/>
      <c r="G76" s="33"/>
      <c r="H76" s="33"/>
      <c r="I76" s="33"/>
      <c r="J76" s="33"/>
      <c r="K76" s="33"/>
      <c r="L76" s="33"/>
      <c r="M76" s="33"/>
      <c r="N76" s="33"/>
      <c r="O76" s="33"/>
      <c r="P76" s="33"/>
      <c r="Q76" s="33"/>
      <c r="R76" s="33"/>
      <c r="S76" s="33"/>
      <c r="T76" s="33"/>
      <c r="U76" s="33"/>
      <c r="V76" s="33"/>
      <c r="W76" s="33"/>
      <c r="X76" s="33"/>
      <c r="Y76" s="33"/>
      <c r="Z76" s="33"/>
    </row>
    <row r="77">
      <c r="A77" s="33"/>
      <c r="B77" s="27"/>
      <c r="C77" s="27"/>
      <c r="D77" s="27"/>
      <c r="E77" s="27"/>
      <c r="F77" s="27"/>
      <c r="G77" s="33"/>
      <c r="H77" s="33"/>
      <c r="I77" s="33"/>
      <c r="J77" s="33"/>
      <c r="K77" s="33"/>
      <c r="L77" s="33"/>
      <c r="M77" s="33"/>
      <c r="N77" s="33"/>
      <c r="O77" s="33"/>
      <c r="P77" s="33"/>
      <c r="Q77" s="33"/>
      <c r="R77" s="33"/>
      <c r="S77" s="33"/>
      <c r="T77" s="33"/>
      <c r="U77" s="33"/>
      <c r="V77" s="33"/>
      <c r="W77" s="33"/>
      <c r="X77" s="33"/>
      <c r="Y77" s="33"/>
      <c r="Z77" s="33"/>
    </row>
    <row r="78">
      <c r="A78" s="33"/>
      <c r="B78" s="27"/>
      <c r="C78" s="27"/>
      <c r="D78" s="27"/>
      <c r="E78" s="27"/>
      <c r="F78" s="27"/>
      <c r="G78" s="33"/>
      <c r="H78" s="33"/>
      <c r="I78" s="33"/>
      <c r="J78" s="33"/>
      <c r="K78" s="33"/>
      <c r="L78" s="33"/>
      <c r="M78" s="33"/>
      <c r="N78" s="33"/>
      <c r="O78" s="33"/>
      <c r="P78" s="33"/>
      <c r="Q78" s="33"/>
      <c r="R78" s="33"/>
      <c r="S78" s="33"/>
      <c r="T78" s="33"/>
      <c r="U78" s="33"/>
      <c r="V78" s="33"/>
      <c r="W78" s="33"/>
      <c r="X78" s="33"/>
      <c r="Y78" s="33"/>
      <c r="Z78" s="33"/>
    </row>
    <row r="79">
      <c r="A79" s="33"/>
      <c r="B79" s="27"/>
      <c r="C79" s="27"/>
      <c r="D79" s="27"/>
      <c r="E79" s="27"/>
      <c r="F79" s="27"/>
      <c r="G79" s="33"/>
      <c r="H79" s="33"/>
      <c r="I79" s="33"/>
      <c r="J79" s="33"/>
      <c r="K79" s="33"/>
      <c r="L79" s="33"/>
      <c r="M79" s="33"/>
      <c r="N79" s="33"/>
      <c r="O79" s="33"/>
      <c r="P79" s="33"/>
      <c r="Q79" s="33"/>
      <c r="R79" s="33"/>
      <c r="S79" s="33"/>
      <c r="T79" s="33"/>
      <c r="U79" s="33"/>
      <c r="V79" s="33"/>
      <c r="W79" s="33"/>
      <c r="X79" s="33"/>
      <c r="Y79" s="33"/>
      <c r="Z79" s="33"/>
    </row>
    <row r="80">
      <c r="A80" s="33"/>
      <c r="B80" s="27"/>
      <c r="C80" s="27"/>
      <c r="D80" s="27"/>
      <c r="E80" s="27"/>
      <c r="F80" s="27"/>
      <c r="G80" s="33"/>
      <c r="H80" s="33"/>
      <c r="I80" s="33"/>
      <c r="J80" s="33"/>
      <c r="K80" s="33"/>
      <c r="L80" s="33"/>
      <c r="M80" s="33"/>
      <c r="N80" s="33"/>
      <c r="O80" s="33"/>
      <c r="P80" s="33"/>
      <c r="Q80" s="33"/>
      <c r="R80" s="33"/>
      <c r="S80" s="33"/>
      <c r="T80" s="33"/>
      <c r="U80" s="33"/>
      <c r="V80" s="33"/>
      <c r="W80" s="33"/>
      <c r="X80" s="33"/>
      <c r="Y80" s="33"/>
      <c r="Z80" s="33"/>
    </row>
    <row r="81">
      <c r="A81" s="33"/>
      <c r="B81" s="27"/>
      <c r="C81" s="27"/>
      <c r="D81" s="27"/>
      <c r="E81" s="27"/>
      <c r="F81" s="27"/>
      <c r="G81" s="33"/>
      <c r="H81" s="33"/>
      <c r="I81" s="33"/>
      <c r="J81" s="33"/>
      <c r="K81" s="33"/>
      <c r="L81" s="33"/>
      <c r="M81" s="33"/>
      <c r="N81" s="33"/>
      <c r="O81" s="33"/>
      <c r="P81" s="33"/>
      <c r="Q81" s="33"/>
      <c r="R81" s="33"/>
      <c r="S81" s="33"/>
      <c r="T81" s="33"/>
      <c r="U81" s="33"/>
      <c r="V81" s="33"/>
      <c r="W81" s="33"/>
      <c r="X81" s="33"/>
      <c r="Y81" s="33"/>
      <c r="Z81" s="33"/>
    </row>
    <row r="82">
      <c r="A82" s="33"/>
      <c r="B82" s="27"/>
      <c r="C82" s="27"/>
      <c r="D82" s="27"/>
      <c r="E82" s="27"/>
      <c r="F82" s="27"/>
      <c r="G82" s="33"/>
      <c r="H82" s="33"/>
      <c r="I82" s="33"/>
      <c r="J82" s="33"/>
      <c r="K82" s="33"/>
      <c r="L82" s="33"/>
      <c r="M82" s="33"/>
      <c r="N82" s="33"/>
      <c r="O82" s="33"/>
      <c r="P82" s="33"/>
      <c r="Q82" s="33"/>
      <c r="R82" s="33"/>
      <c r="S82" s="33"/>
      <c r="T82" s="33"/>
      <c r="U82" s="33"/>
      <c r="V82" s="33"/>
      <c r="W82" s="33"/>
      <c r="X82" s="33"/>
      <c r="Y82" s="33"/>
      <c r="Z82" s="33"/>
    </row>
    <row r="83">
      <c r="A83" s="33"/>
      <c r="B83" s="27"/>
      <c r="C83" s="27"/>
      <c r="D83" s="27"/>
      <c r="E83" s="27"/>
      <c r="F83" s="27"/>
      <c r="G83" s="33"/>
      <c r="H83" s="33"/>
      <c r="I83" s="33"/>
      <c r="J83" s="33"/>
      <c r="K83" s="33"/>
      <c r="L83" s="33"/>
      <c r="M83" s="33"/>
      <c r="N83" s="33"/>
      <c r="O83" s="33"/>
      <c r="P83" s="33"/>
      <c r="Q83" s="33"/>
      <c r="R83" s="33"/>
      <c r="S83" s="33"/>
      <c r="T83" s="33"/>
      <c r="U83" s="33"/>
      <c r="V83" s="33"/>
      <c r="W83" s="33"/>
      <c r="X83" s="33"/>
      <c r="Y83" s="33"/>
      <c r="Z83" s="33"/>
    </row>
    <row r="84">
      <c r="A84" s="33"/>
      <c r="B84" s="27"/>
      <c r="C84" s="27"/>
      <c r="D84" s="27"/>
      <c r="E84" s="27"/>
      <c r="F84" s="27"/>
      <c r="G84" s="33"/>
      <c r="H84" s="33"/>
      <c r="I84" s="33"/>
      <c r="J84" s="33"/>
      <c r="K84" s="33"/>
      <c r="L84" s="33"/>
      <c r="M84" s="33"/>
      <c r="N84" s="33"/>
      <c r="O84" s="33"/>
      <c r="P84" s="33"/>
      <c r="Q84" s="33"/>
      <c r="R84" s="33"/>
      <c r="S84" s="33"/>
      <c r="T84" s="33"/>
      <c r="U84" s="33"/>
      <c r="V84" s="33"/>
      <c r="W84" s="33"/>
      <c r="X84" s="33"/>
      <c r="Y84" s="33"/>
      <c r="Z84" s="33"/>
    </row>
    <row r="85">
      <c r="A85" s="33"/>
      <c r="B85" s="27"/>
      <c r="C85" s="27"/>
      <c r="D85" s="27"/>
      <c r="E85" s="27"/>
      <c r="F85" s="27"/>
      <c r="G85" s="33"/>
      <c r="H85" s="33"/>
      <c r="I85" s="33"/>
      <c r="J85" s="33"/>
      <c r="K85" s="33"/>
      <c r="L85" s="33"/>
      <c r="M85" s="33"/>
      <c r="N85" s="33"/>
      <c r="O85" s="33"/>
      <c r="P85" s="33"/>
      <c r="Q85" s="33"/>
      <c r="R85" s="33"/>
      <c r="S85" s="33"/>
      <c r="T85" s="33"/>
      <c r="U85" s="33"/>
      <c r="V85" s="33"/>
      <c r="W85" s="33"/>
      <c r="X85" s="33"/>
      <c r="Y85" s="33"/>
      <c r="Z85" s="33"/>
    </row>
    <row r="86">
      <c r="A86" s="33"/>
      <c r="B86" s="27"/>
      <c r="C86" s="27"/>
      <c r="D86" s="27"/>
      <c r="E86" s="27"/>
      <c r="F86" s="27"/>
      <c r="G86" s="33"/>
      <c r="H86" s="33"/>
      <c r="I86" s="33"/>
      <c r="J86" s="33"/>
      <c r="K86" s="33"/>
      <c r="L86" s="33"/>
      <c r="M86" s="33"/>
      <c r="N86" s="33"/>
      <c r="O86" s="33"/>
      <c r="P86" s="33"/>
      <c r="Q86" s="33"/>
      <c r="R86" s="33"/>
      <c r="S86" s="33"/>
      <c r="T86" s="33"/>
      <c r="U86" s="33"/>
      <c r="V86" s="33"/>
      <c r="W86" s="33"/>
      <c r="X86" s="33"/>
      <c r="Y86" s="33"/>
      <c r="Z86" s="33"/>
    </row>
    <row r="87">
      <c r="A87" s="33"/>
      <c r="B87" s="27"/>
      <c r="C87" s="27"/>
      <c r="D87" s="27"/>
      <c r="E87" s="27"/>
      <c r="F87" s="27"/>
      <c r="G87" s="33"/>
      <c r="H87" s="33"/>
      <c r="I87" s="33"/>
      <c r="J87" s="33"/>
      <c r="K87" s="33"/>
      <c r="L87" s="33"/>
      <c r="M87" s="33"/>
      <c r="N87" s="33"/>
      <c r="O87" s="33"/>
      <c r="P87" s="33"/>
      <c r="Q87" s="33"/>
      <c r="R87" s="33"/>
      <c r="S87" s="33"/>
      <c r="T87" s="33"/>
      <c r="U87" s="33"/>
      <c r="V87" s="33"/>
      <c r="W87" s="33"/>
      <c r="X87" s="33"/>
      <c r="Y87" s="33"/>
      <c r="Z87" s="33"/>
    </row>
    <row r="88">
      <c r="A88" s="33"/>
      <c r="B88" s="27"/>
      <c r="C88" s="27"/>
      <c r="D88" s="27"/>
      <c r="E88" s="27"/>
      <c r="F88" s="27"/>
      <c r="G88" s="33"/>
      <c r="H88" s="33"/>
      <c r="I88" s="33"/>
      <c r="J88" s="33"/>
      <c r="K88" s="33"/>
      <c r="L88" s="33"/>
      <c r="M88" s="33"/>
      <c r="N88" s="33"/>
      <c r="O88" s="33"/>
      <c r="P88" s="33"/>
      <c r="Q88" s="33"/>
      <c r="R88" s="33"/>
      <c r="S88" s="33"/>
      <c r="T88" s="33"/>
      <c r="U88" s="33"/>
      <c r="V88" s="33"/>
      <c r="W88" s="33"/>
      <c r="X88" s="33"/>
      <c r="Y88" s="33"/>
      <c r="Z88" s="33"/>
    </row>
    <row r="89">
      <c r="A89" s="33"/>
      <c r="B89" s="27"/>
      <c r="C89" s="27"/>
      <c r="D89" s="27"/>
      <c r="E89" s="27"/>
      <c r="F89" s="27"/>
      <c r="G89" s="33"/>
      <c r="H89" s="33"/>
      <c r="I89" s="33"/>
      <c r="J89" s="33"/>
      <c r="K89" s="33"/>
      <c r="L89" s="33"/>
      <c r="M89" s="33"/>
      <c r="N89" s="33"/>
      <c r="O89" s="33"/>
      <c r="P89" s="33"/>
      <c r="Q89" s="33"/>
      <c r="R89" s="33"/>
      <c r="S89" s="33"/>
      <c r="T89" s="33"/>
      <c r="U89" s="33"/>
      <c r="V89" s="33"/>
      <c r="W89" s="33"/>
      <c r="X89" s="33"/>
      <c r="Y89" s="33"/>
      <c r="Z89" s="33"/>
    </row>
    <row r="90">
      <c r="A90" s="33"/>
      <c r="B90" s="27"/>
      <c r="C90" s="27"/>
      <c r="D90" s="27"/>
      <c r="E90" s="27"/>
      <c r="F90" s="27"/>
      <c r="G90" s="33"/>
      <c r="H90" s="33"/>
      <c r="I90" s="33"/>
      <c r="J90" s="33"/>
      <c r="K90" s="33"/>
      <c r="L90" s="33"/>
      <c r="M90" s="33"/>
      <c r="N90" s="33"/>
      <c r="O90" s="33"/>
      <c r="P90" s="33"/>
      <c r="Q90" s="33"/>
      <c r="R90" s="33"/>
      <c r="S90" s="33"/>
      <c r="T90" s="33"/>
      <c r="U90" s="33"/>
      <c r="V90" s="33"/>
      <c r="W90" s="33"/>
      <c r="X90" s="33"/>
      <c r="Y90" s="33"/>
      <c r="Z90" s="33"/>
    </row>
    <row r="91">
      <c r="A91" s="33"/>
      <c r="B91" s="27"/>
      <c r="C91" s="27"/>
      <c r="D91" s="27"/>
      <c r="E91" s="27"/>
      <c r="F91" s="27"/>
      <c r="G91" s="33"/>
      <c r="H91" s="33"/>
      <c r="I91" s="33"/>
      <c r="J91" s="33"/>
      <c r="K91" s="33"/>
      <c r="L91" s="33"/>
      <c r="M91" s="33"/>
      <c r="N91" s="33"/>
      <c r="O91" s="33"/>
      <c r="P91" s="33"/>
      <c r="Q91" s="33"/>
      <c r="R91" s="33"/>
      <c r="S91" s="33"/>
      <c r="T91" s="33"/>
      <c r="U91" s="33"/>
      <c r="V91" s="33"/>
      <c r="W91" s="33"/>
      <c r="X91" s="33"/>
      <c r="Y91" s="33"/>
      <c r="Z91" s="33"/>
    </row>
    <row r="92">
      <c r="A92" s="33"/>
      <c r="B92" s="27"/>
      <c r="C92" s="27"/>
      <c r="D92" s="27"/>
      <c r="E92" s="27"/>
      <c r="F92" s="27"/>
      <c r="G92" s="33"/>
      <c r="H92" s="33"/>
      <c r="I92" s="33"/>
      <c r="J92" s="33"/>
      <c r="K92" s="33"/>
      <c r="L92" s="33"/>
      <c r="M92" s="33"/>
      <c r="N92" s="33"/>
      <c r="O92" s="33"/>
      <c r="P92" s="33"/>
      <c r="Q92" s="33"/>
      <c r="R92" s="33"/>
      <c r="S92" s="33"/>
      <c r="T92" s="33"/>
      <c r="U92" s="33"/>
      <c r="V92" s="33"/>
      <c r="W92" s="33"/>
      <c r="X92" s="33"/>
      <c r="Y92" s="33"/>
      <c r="Z92" s="33"/>
    </row>
    <row r="93">
      <c r="A93" s="33"/>
      <c r="B93" s="27"/>
      <c r="C93" s="27"/>
      <c r="D93" s="27"/>
      <c r="E93" s="27"/>
      <c r="F93" s="27"/>
      <c r="G93" s="33"/>
      <c r="H93" s="33"/>
      <c r="I93" s="33"/>
      <c r="J93" s="33"/>
      <c r="K93" s="33"/>
      <c r="L93" s="33"/>
      <c r="M93" s="33"/>
      <c r="N93" s="33"/>
      <c r="O93" s="33"/>
      <c r="P93" s="33"/>
      <c r="Q93" s="33"/>
      <c r="R93" s="33"/>
      <c r="S93" s="33"/>
      <c r="T93" s="33"/>
      <c r="U93" s="33"/>
      <c r="V93" s="33"/>
      <c r="W93" s="33"/>
      <c r="X93" s="33"/>
      <c r="Y93" s="33"/>
      <c r="Z93" s="33"/>
    </row>
    <row r="94">
      <c r="A94" s="33"/>
      <c r="B94" s="27"/>
      <c r="C94" s="27"/>
      <c r="D94" s="27"/>
      <c r="E94" s="27"/>
      <c r="F94" s="27"/>
      <c r="G94" s="33"/>
      <c r="H94" s="33"/>
      <c r="I94" s="33"/>
      <c r="J94" s="33"/>
      <c r="K94" s="33"/>
      <c r="L94" s="33"/>
      <c r="M94" s="33"/>
      <c r="N94" s="33"/>
      <c r="O94" s="33"/>
      <c r="P94" s="33"/>
      <c r="Q94" s="33"/>
      <c r="R94" s="33"/>
      <c r="S94" s="33"/>
      <c r="T94" s="33"/>
      <c r="U94" s="33"/>
      <c r="V94" s="33"/>
      <c r="W94" s="33"/>
      <c r="X94" s="33"/>
      <c r="Y94" s="33"/>
      <c r="Z94" s="33"/>
    </row>
    <row r="95">
      <c r="A95" s="33"/>
      <c r="B95" s="27"/>
      <c r="C95" s="27"/>
      <c r="D95" s="27"/>
      <c r="E95" s="27"/>
      <c r="F95" s="27"/>
      <c r="G95" s="33"/>
      <c r="H95" s="33"/>
      <c r="I95" s="33"/>
      <c r="J95" s="33"/>
      <c r="K95" s="33"/>
      <c r="L95" s="33"/>
      <c r="M95" s="33"/>
      <c r="N95" s="33"/>
      <c r="O95" s="33"/>
      <c r="P95" s="33"/>
      <c r="Q95" s="33"/>
      <c r="R95" s="33"/>
      <c r="S95" s="33"/>
      <c r="T95" s="33"/>
      <c r="U95" s="33"/>
      <c r="V95" s="33"/>
      <c r="W95" s="33"/>
      <c r="X95" s="33"/>
      <c r="Y95" s="33"/>
      <c r="Z95" s="33"/>
    </row>
    <row r="96">
      <c r="A96" s="33"/>
      <c r="B96" s="27"/>
      <c r="C96" s="27"/>
      <c r="D96" s="27"/>
      <c r="E96" s="27"/>
      <c r="F96" s="27"/>
      <c r="G96" s="33"/>
      <c r="H96" s="33"/>
      <c r="I96" s="33"/>
      <c r="J96" s="33"/>
      <c r="K96" s="33"/>
      <c r="L96" s="33"/>
      <c r="M96" s="33"/>
      <c r="N96" s="33"/>
      <c r="O96" s="33"/>
      <c r="P96" s="33"/>
      <c r="Q96" s="33"/>
      <c r="R96" s="33"/>
      <c r="S96" s="33"/>
      <c r="T96" s="33"/>
      <c r="U96" s="33"/>
      <c r="V96" s="33"/>
      <c r="W96" s="33"/>
      <c r="X96" s="33"/>
      <c r="Y96" s="33"/>
      <c r="Z96" s="33"/>
    </row>
    <row r="97">
      <c r="A97" s="33"/>
      <c r="B97" s="27"/>
      <c r="C97" s="27"/>
      <c r="D97" s="27"/>
      <c r="E97" s="27"/>
      <c r="F97" s="27"/>
      <c r="G97" s="33"/>
      <c r="H97" s="33"/>
      <c r="I97" s="33"/>
      <c r="J97" s="33"/>
      <c r="K97" s="33"/>
      <c r="L97" s="33"/>
      <c r="M97" s="33"/>
      <c r="N97" s="33"/>
      <c r="O97" s="33"/>
      <c r="P97" s="33"/>
      <c r="Q97" s="33"/>
      <c r="R97" s="33"/>
      <c r="S97" s="33"/>
      <c r="T97" s="33"/>
      <c r="U97" s="33"/>
      <c r="V97" s="33"/>
      <c r="W97" s="33"/>
      <c r="X97" s="33"/>
      <c r="Y97" s="33"/>
      <c r="Z97" s="33"/>
    </row>
    <row r="98">
      <c r="A98" s="33"/>
      <c r="B98" s="27"/>
      <c r="C98" s="27"/>
      <c r="D98" s="27"/>
      <c r="E98" s="27"/>
      <c r="F98" s="27"/>
      <c r="G98" s="33"/>
      <c r="H98" s="33"/>
      <c r="I98" s="33"/>
      <c r="J98" s="33"/>
      <c r="K98" s="33"/>
      <c r="L98" s="33"/>
      <c r="M98" s="33"/>
      <c r="N98" s="33"/>
      <c r="O98" s="33"/>
      <c r="P98" s="33"/>
      <c r="Q98" s="33"/>
      <c r="R98" s="33"/>
      <c r="S98" s="33"/>
      <c r="T98" s="33"/>
      <c r="U98" s="33"/>
      <c r="V98" s="33"/>
      <c r="W98" s="33"/>
      <c r="X98" s="33"/>
      <c r="Y98" s="33"/>
      <c r="Z98" s="33"/>
    </row>
    <row r="99">
      <c r="A99" s="33"/>
      <c r="B99" s="27"/>
      <c r="C99" s="27"/>
      <c r="D99" s="27"/>
      <c r="E99" s="27"/>
      <c r="F99" s="27"/>
      <c r="G99" s="33"/>
      <c r="H99" s="33"/>
      <c r="I99" s="33"/>
      <c r="J99" s="33"/>
      <c r="K99" s="33"/>
      <c r="L99" s="33"/>
      <c r="M99" s="33"/>
      <c r="N99" s="33"/>
      <c r="O99" s="33"/>
      <c r="P99" s="33"/>
      <c r="Q99" s="33"/>
      <c r="R99" s="33"/>
      <c r="S99" s="33"/>
      <c r="T99" s="33"/>
      <c r="U99" s="33"/>
      <c r="V99" s="33"/>
      <c r="W99" s="33"/>
      <c r="X99" s="33"/>
      <c r="Y99" s="33"/>
      <c r="Z99" s="33"/>
    </row>
    <row r="100">
      <c r="A100" s="33"/>
      <c r="B100" s="27"/>
      <c r="C100" s="27"/>
      <c r="D100" s="27"/>
      <c r="E100" s="27"/>
      <c r="F100" s="27"/>
      <c r="G100" s="33"/>
      <c r="H100" s="33"/>
      <c r="I100" s="33"/>
      <c r="J100" s="33"/>
      <c r="K100" s="33"/>
      <c r="L100" s="33"/>
      <c r="M100" s="33"/>
      <c r="N100" s="33"/>
      <c r="O100" s="33"/>
      <c r="P100" s="33"/>
      <c r="Q100" s="33"/>
      <c r="R100" s="33"/>
      <c r="S100" s="33"/>
      <c r="T100" s="33"/>
      <c r="U100" s="33"/>
      <c r="V100" s="33"/>
      <c r="W100" s="33"/>
      <c r="X100" s="33"/>
      <c r="Y100" s="33"/>
      <c r="Z100" s="33"/>
    </row>
    <row r="101">
      <c r="A101" s="33"/>
      <c r="B101" s="27"/>
      <c r="C101" s="27"/>
      <c r="D101" s="27"/>
      <c r="E101" s="27"/>
      <c r="F101" s="27"/>
      <c r="G101" s="33"/>
      <c r="H101" s="33"/>
      <c r="I101" s="33"/>
      <c r="J101" s="33"/>
      <c r="K101" s="33"/>
      <c r="L101" s="33"/>
      <c r="M101" s="33"/>
      <c r="N101" s="33"/>
      <c r="O101" s="33"/>
      <c r="P101" s="33"/>
      <c r="Q101" s="33"/>
      <c r="R101" s="33"/>
      <c r="S101" s="33"/>
      <c r="T101" s="33"/>
      <c r="U101" s="33"/>
      <c r="V101" s="33"/>
      <c r="W101" s="33"/>
      <c r="X101" s="33"/>
      <c r="Y101" s="33"/>
      <c r="Z101" s="33"/>
    </row>
    <row r="102">
      <c r="A102" s="33"/>
      <c r="B102" s="27"/>
      <c r="C102" s="27"/>
      <c r="D102" s="27"/>
      <c r="E102" s="27"/>
      <c r="F102" s="27"/>
      <c r="G102" s="33"/>
      <c r="H102" s="33"/>
      <c r="I102" s="33"/>
      <c r="J102" s="33"/>
      <c r="K102" s="33"/>
      <c r="L102" s="33"/>
      <c r="M102" s="33"/>
      <c r="N102" s="33"/>
      <c r="O102" s="33"/>
      <c r="P102" s="33"/>
      <c r="Q102" s="33"/>
      <c r="R102" s="33"/>
      <c r="S102" s="33"/>
      <c r="T102" s="33"/>
      <c r="U102" s="33"/>
      <c r="V102" s="33"/>
      <c r="W102" s="33"/>
      <c r="X102" s="33"/>
      <c r="Y102" s="33"/>
      <c r="Z102" s="33"/>
    </row>
    <row r="103">
      <c r="A103" s="33"/>
      <c r="B103" s="27"/>
      <c r="C103" s="27"/>
      <c r="D103" s="27"/>
      <c r="E103" s="27"/>
      <c r="F103" s="27"/>
      <c r="G103" s="33"/>
      <c r="H103" s="33"/>
      <c r="I103" s="33"/>
      <c r="J103" s="33"/>
      <c r="K103" s="33"/>
      <c r="L103" s="33"/>
      <c r="M103" s="33"/>
      <c r="N103" s="33"/>
      <c r="O103" s="33"/>
      <c r="P103" s="33"/>
      <c r="Q103" s="33"/>
      <c r="R103" s="33"/>
      <c r="S103" s="33"/>
      <c r="T103" s="33"/>
      <c r="U103" s="33"/>
      <c r="V103" s="33"/>
      <c r="W103" s="33"/>
      <c r="X103" s="33"/>
      <c r="Y103" s="33"/>
      <c r="Z103" s="33"/>
    </row>
    <row r="104">
      <c r="A104" s="33"/>
      <c r="B104" s="27"/>
      <c r="C104" s="27"/>
      <c r="D104" s="27"/>
      <c r="E104" s="27"/>
      <c r="F104" s="27"/>
      <c r="G104" s="33"/>
      <c r="H104" s="33"/>
      <c r="I104" s="33"/>
      <c r="J104" s="33"/>
      <c r="K104" s="33"/>
      <c r="L104" s="33"/>
      <c r="M104" s="33"/>
      <c r="N104" s="33"/>
      <c r="O104" s="33"/>
      <c r="P104" s="33"/>
      <c r="Q104" s="33"/>
      <c r="R104" s="33"/>
      <c r="S104" s="33"/>
      <c r="T104" s="33"/>
      <c r="U104" s="33"/>
      <c r="V104" s="33"/>
      <c r="W104" s="33"/>
      <c r="X104" s="33"/>
      <c r="Y104" s="33"/>
      <c r="Z104" s="33"/>
    </row>
    <row r="105">
      <c r="A105" s="33"/>
      <c r="B105" s="27"/>
      <c r="C105" s="27"/>
      <c r="D105" s="27"/>
      <c r="E105" s="27"/>
      <c r="F105" s="27"/>
      <c r="G105" s="33"/>
      <c r="H105" s="33"/>
      <c r="I105" s="33"/>
      <c r="J105" s="33"/>
      <c r="K105" s="33"/>
      <c r="L105" s="33"/>
      <c r="M105" s="33"/>
      <c r="N105" s="33"/>
      <c r="O105" s="33"/>
      <c r="P105" s="33"/>
      <c r="Q105" s="33"/>
      <c r="R105" s="33"/>
      <c r="S105" s="33"/>
      <c r="T105" s="33"/>
      <c r="U105" s="33"/>
      <c r="V105" s="33"/>
      <c r="W105" s="33"/>
      <c r="X105" s="33"/>
      <c r="Y105" s="33"/>
      <c r="Z105" s="33"/>
    </row>
    <row r="106">
      <c r="A106" s="33"/>
      <c r="B106" s="27"/>
      <c r="C106" s="27"/>
      <c r="D106" s="27"/>
      <c r="E106" s="27"/>
      <c r="F106" s="27"/>
      <c r="G106" s="33"/>
      <c r="H106" s="33"/>
      <c r="I106" s="33"/>
      <c r="J106" s="33"/>
      <c r="K106" s="33"/>
      <c r="L106" s="33"/>
      <c r="M106" s="33"/>
      <c r="N106" s="33"/>
      <c r="O106" s="33"/>
      <c r="P106" s="33"/>
      <c r="Q106" s="33"/>
      <c r="R106" s="33"/>
      <c r="S106" s="33"/>
      <c r="T106" s="33"/>
      <c r="U106" s="33"/>
      <c r="V106" s="33"/>
      <c r="W106" s="33"/>
      <c r="X106" s="33"/>
      <c r="Y106" s="33"/>
      <c r="Z106" s="33"/>
    </row>
    <row r="107">
      <c r="A107" s="33"/>
      <c r="B107" s="27"/>
      <c r="C107" s="27"/>
      <c r="D107" s="27"/>
      <c r="E107" s="27"/>
      <c r="F107" s="27"/>
      <c r="G107" s="33"/>
      <c r="H107" s="33"/>
      <c r="I107" s="33"/>
      <c r="J107" s="33"/>
      <c r="K107" s="33"/>
      <c r="L107" s="33"/>
      <c r="M107" s="33"/>
      <c r="N107" s="33"/>
      <c r="O107" s="33"/>
      <c r="P107" s="33"/>
      <c r="Q107" s="33"/>
      <c r="R107" s="33"/>
      <c r="S107" s="33"/>
      <c r="T107" s="33"/>
      <c r="U107" s="33"/>
      <c r="V107" s="33"/>
      <c r="W107" s="33"/>
      <c r="X107" s="33"/>
      <c r="Y107" s="33"/>
      <c r="Z107" s="33"/>
    </row>
    <row r="108">
      <c r="A108" s="33"/>
      <c r="B108" s="27"/>
      <c r="C108" s="27"/>
      <c r="D108" s="27"/>
      <c r="E108" s="27"/>
      <c r="F108" s="27"/>
      <c r="G108" s="33"/>
      <c r="H108" s="33"/>
      <c r="I108" s="33"/>
      <c r="J108" s="33"/>
      <c r="K108" s="33"/>
      <c r="L108" s="33"/>
      <c r="M108" s="33"/>
      <c r="N108" s="33"/>
      <c r="O108" s="33"/>
      <c r="P108" s="33"/>
      <c r="Q108" s="33"/>
      <c r="R108" s="33"/>
      <c r="S108" s="33"/>
      <c r="T108" s="33"/>
      <c r="U108" s="33"/>
      <c r="V108" s="33"/>
      <c r="W108" s="33"/>
      <c r="X108" s="33"/>
      <c r="Y108" s="33"/>
      <c r="Z108" s="33"/>
    </row>
    <row r="109">
      <c r="A109" s="33"/>
      <c r="B109" s="27"/>
      <c r="C109" s="27"/>
      <c r="D109" s="27"/>
      <c r="E109" s="27"/>
      <c r="F109" s="27"/>
      <c r="G109" s="33"/>
      <c r="H109" s="33"/>
      <c r="I109" s="33"/>
      <c r="J109" s="33"/>
      <c r="K109" s="33"/>
      <c r="L109" s="33"/>
      <c r="M109" s="33"/>
      <c r="N109" s="33"/>
      <c r="O109" s="33"/>
      <c r="P109" s="33"/>
      <c r="Q109" s="33"/>
      <c r="R109" s="33"/>
      <c r="S109" s="33"/>
      <c r="T109" s="33"/>
      <c r="U109" s="33"/>
      <c r="V109" s="33"/>
      <c r="W109" s="33"/>
      <c r="X109" s="33"/>
      <c r="Y109" s="33"/>
      <c r="Z109" s="33"/>
    </row>
    <row r="110">
      <c r="A110" s="33"/>
      <c r="B110" s="27"/>
      <c r="C110" s="27"/>
      <c r="D110" s="27"/>
      <c r="E110" s="27"/>
      <c r="F110" s="27"/>
      <c r="G110" s="33"/>
      <c r="H110" s="33"/>
      <c r="I110" s="33"/>
      <c r="J110" s="33"/>
      <c r="K110" s="33"/>
      <c r="L110" s="33"/>
      <c r="M110" s="33"/>
      <c r="N110" s="33"/>
      <c r="O110" s="33"/>
      <c r="P110" s="33"/>
      <c r="Q110" s="33"/>
      <c r="R110" s="33"/>
      <c r="S110" s="33"/>
      <c r="T110" s="33"/>
      <c r="U110" s="33"/>
      <c r="V110" s="33"/>
      <c r="W110" s="33"/>
      <c r="X110" s="33"/>
      <c r="Y110" s="33"/>
      <c r="Z110" s="33"/>
    </row>
    <row r="111">
      <c r="A111" s="33"/>
      <c r="B111" s="27"/>
      <c r="C111" s="27"/>
      <c r="D111" s="27"/>
      <c r="E111" s="27"/>
      <c r="F111" s="27"/>
      <c r="G111" s="33"/>
      <c r="H111" s="33"/>
      <c r="I111" s="33"/>
      <c r="J111" s="33"/>
      <c r="K111" s="33"/>
      <c r="L111" s="33"/>
      <c r="M111" s="33"/>
      <c r="N111" s="33"/>
      <c r="O111" s="33"/>
      <c r="P111" s="33"/>
      <c r="Q111" s="33"/>
      <c r="R111" s="33"/>
      <c r="S111" s="33"/>
      <c r="T111" s="33"/>
      <c r="U111" s="33"/>
      <c r="V111" s="33"/>
      <c r="W111" s="33"/>
      <c r="X111" s="33"/>
      <c r="Y111" s="33"/>
      <c r="Z111" s="33"/>
    </row>
    <row r="112">
      <c r="A112" s="33"/>
      <c r="B112" s="27"/>
      <c r="C112" s="27"/>
      <c r="D112" s="27"/>
      <c r="E112" s="27"/>
      <c r="F112" s="27"/>
      <c r="G112" s="33"/>
      <c r="H112" s="33"/>
      <c r="I112" s="33"/>
      <c r="J112" s="33"/>
      <c r="K112" s="33"/>
      <c r="L112" s="33"/>
      <c r="M112" s="33"/>
      <c r="N112" s="33"/>
      <c r="O112" s="33"/>
      <c r="P112" s="33"/>
      <c r="Q112" s="33"/>
      <c r="R112" s="33"/>
      <c r="S112" s="33"/>
      <c r="T112" s="33"/>
      <c r="U112" s="33"/>
      <c r="V112" s="33"/>
      <c r="W112" s="33"/>
      <c r="X112" s="33"/>
      <c r="Y112" s="33"/>
      <c r="Z112" s="33"/>
    </row>
    <row r="113">
      <c r="A113" s="33"/>
      <c r="B113" s="27"/>
      <c r="C113" s="27"/>
      <c r="D113" s="27"/>
      <c r="E113" s="27"/>
      <c r="F113" s="27"/>
      <c r="G113" s="33"/>
      <c r="H113" s="33"/>
      <c r="I113" s="33"/>
      <c r="J113" s="33"/>
      <c r="K113" s="33"/>
      <c r="L113" s="33"/>
      <c r="M113" s="33"/>
      <c r="N113" s="33"/>
      <c r="O113" s="33"/>
      <c r="P113" s="33"/>
      <c r="Q113" s="33"/>
      <c r="R113" s="33"/>
      <c r="S113" s="33"/>
      <c r="T113" s="33"/>
      <c r="U113" s="33"/>
      <c r="V113" s="33"/>
      <c r="W113" s="33"/>
      <c r="X113" s="33"/>
      <c r="Y113" s="33"/>
      <c r="Z113" s="33"/>
    </row>
    <row r="114">
      <c r="A114" s="33"/>
      <c r="B114" s="27"/>
      <c r="C114" s="27"/>
      <c r="D114" s="27"/>
      <c r="E114" s="27"/>
      <c r="F114" s="27"/>
      <c r="G114" s="33"/>
      <c r="H114" s="33"/>
      <c r="I114" s="33"/>
      <c r="J114" s="33"/>
      <c r="K114" s="33"/>
      <c r="L114" s="33"/>
      <c r="M114" s="33"/>
      <c r="N114" s="33"/>
      <c r="O114" s="33"/>
      <c r="P114" s="33"/>
      <c r="Q114" s="33"/>
      <c r="R114" s="33"/>
      <c r="S114" s="33"/>
      <c r="T114" s="33"/>
      <c r="U114" s="33"/>
      <c r="V114" s="33"/>
      <c r="W114" s="33"/>
      <c r="X114" s="33"/>
      <c r="Y114" s="33"/>
      <c r="Z114" s="33"/>
    </row>
    <row r="115">
      <c r="A115" s="33"/>
      <c r="B115" s="27"/>
      <c r="C115" s="27"/>
      <c r="D115" s="27"/>
      <c r="E115" s="27"/>
      <c r="F115" s="27"/>
      <c r="G115" s="33"/>
      <c r="H115" s="33"/>
      <c r="I115" s="33"/>
      <c r="J115" s="33"/>
      <c r="K115" s="33"/>
      <c r="L115" s="33"/>
      <c r="M115" s="33"/>
      <c r="N115" s="33"/>
      <c r="O115" s="33"/>
      <c r="P115" s="33"/>
      <c r="Q115" s="33"/>
      <c r="R115" s="33"/>
      <c r="S115" s="33"/>
      <c r="T115" s="33"/>
      <c r="U115" s="33"/>
      <c r="V115" s="33"/>
      <c r="W115" s="33"/>
      <c r="X115" s="33"/>
      <c r="Y115" s="33"/>
      <c r="Z115" s="33"/>
    </row>
    <row r="116">
      <c r="A116" s="33"/>
      <c r="B116" s="27"/>
      <c r="C116" s="27"/>
      <c r="D116" s="27"/>
      <c r="E116" s="27"/>
      <c r="F116" s="27"/>
      <c r="G116" s="33"/>
      <c r="H116" s="33"/>
      <c r="I116" s="33"/>
      <c r="J116" s="33"/>
      <c r="K116" s="33"/>
      <c r="L116" s="33"/>
      <c r="M116" s="33"/>
      <c r="N116" s="33"/>
      <c r="O116" s="33"/>
      <c r="P116" s="33"/>
      <c r="Q116" s="33"/>
      <c r="R116" s="33"/>
      <c r="S116" s="33"/>
      <c r="T116" s="33"/>
      <c r="U116" s="33"/>
      <c r="V116" s="33"/>
      <c r="W116" s="33"/>
      <c r="X116" s="33"/>
      <c r="Y116" s="33"/>
      <c r="Z116" s="33"/>
    </row>
    <row r="117">
      <c r="A117" s="33"/>
      <c r="B117" s="27"/>
      <c r="C117" s="27"/>
      <c r="D117" s="27"/>
      <c r="E117" s="27"/>
      <c r="F117" s="27"/>
      <c r="G117" s="33"/>
      <c r="H117" s="33"/>
      <c r="I117" s="33"/>
      <c r="J117" s="33"/>
      <c r="K117" s="33"/>
      <c r="L117" s="33"/>
      <c r="M117" s="33"/>
      <c r="N117" s="33"/>
      <c r="O117" s="33"/>
      <c r="P117" s="33"/>
      <c r="Q117" s="33"/>
      <c r="R117" s="33"/>
      <c r="S117" s="33"/>
      <c r="T117" s="33"/>
      <c r="U117" s="33"/>
      <c r="V117" s="33"/>
      <c r="W117" s="33"/>
      <c r="X117" s="33"/>
      <c r="Y117" s="33"/>
      <c r="Z117" s="33"/>
    </row>
    <row r="118">
      <c r="A118" s="33"/>
      <c r="B118" s="27"/>
      <c r="C118" s="27"/>
      <c r="D118" s="27"/>
      <c r="E118" s="27"/>
      <c r="F118" s="27"/>
      <c r="G118" s="33"/>
      <c r="H118" s="33"/>
      <c r="I118" s="33"/>
      <c r="J118" s="33"/>
      <c r="K118" s="33"/>
      <c r="L118" s="33"/>
      <c r="M118" s="33"/>
      <c r="N118" s="33"/>
      <c r="O118" s="33"/>
      <c r="P118" s="33"/>
      <c r="Q118" s="33"/>
      <c r="R118" s="33"/>
      <c r="S118" s="33"/>
      <c r="T118" s="33"/>
      <c r="U118" s="33"/>
      <c r="V118" s="33"/>
      <c r="W118" s="33"/>
      <c r="X118" s="33"/>
      <c r="Y118" s="33"/>
      <c r="Z118" s="33"/>
    </row>
    <row r="119">
      <c r="A119" s="33"/>
      <c r="B119" s="27"/>
      <c r="C119" s="27"/>
      <c r="D119" s="27"/>
      <c r="E119" s="27"/>
      <c r="F119" s="27"/>
      <c r="G119" s="33"/>
      <c r="H119" s="33"/>
      <c r="I119" s="33"/>
      <c r="J119" s="33"/>
      <c r="K119" s="33"/>
      <c r="L119" s="33"/>
      <c r="M119" s="33"/>
      <c r="N119" s="33"/>
      <c r="O119" s="33"/>
      <c r="P119" s="33"/>
      <c r="Q119" s="33"/>
      <c r="R119" s="33"/>
      <c r="S119" s="33"/>
      <c r="T119" s="33"/>
      <c r="U119" s="33"/>
      <c r="V119" s="33"/>
      <c r="W119" s="33"/>
      <c r="X119" s="33"/>
      <c r="Y119" s="33"/>
      <c r="Z119" s="33"/>
    </row>
    <row r="120">
      <c r="A120" s="33"/>
      <c r="B120" s="27"/>
      <c r="C120" s="27"/>
      <c r="D120" s="27"/>
      <c r="E120" s="27"/>
      <c r="F120" s="27"/>
      <c r="G120" s="33"/>
      <c r="H120" s="33"/>
      <c r="I120" s="33"/>
      <c r="J120" s="33"/>
      <c r="K120" s="33"/>
      <c r="L120" s="33"/>
      <c r="M120" s="33"/>
      <c r="N120" s="33"/>
      <c r="O120" s="33"/>
      <c r="P120" s="33"/>
      <c r="Q120" s="33"/>
      <c r="R120" s="33"/>
      <c r="S120" s="33"/>
      <c r="T120" s="33"/>
      <c r="U120" s="33"/>
      <c r="V120" s="33"/>
      <c r="W120" s="33"/>
      <c r="X120" s="33"/>
      <c r="Y120" s="33"/>
      <c r="Z120" s="33"/>
    </row>
    <row r="121">
      <c r="A121" s="33"/>
      <c r="B121" s="27"/>
      <c r="C121" s="27"/>
      <c r="D121" s="27"/>
      <c r="E121" s="27"/>
      <c r="F121" s="27"/>
      <c r="G121" s="33"/>
      <c r="H121" s="33"/>
      <c r="I121" s="33"/>
      <c r="J121" s="33"/>
      <c r="K121" s="33"/>
      <c r="L121" s="33"/>
      <c r="M121" s="33"/>
      <c r="N121" s="33"/>
      <c r="O121" s="33"/>
      <c r="P121" s="33"/>
      <c r="Q121" s="33"/>
      <c r="R121" s="33"/>
      <c r="S121" s="33"/>
      <c r="T121" s="33"/>
      <c r="U121" s="33"/>
      <c r="V121" s="33"/>
      <c r="W121" s="33"/>
      <c r="X121" s="33"/>
      <c r="Y121" s="33"/>
      <c r="Z121" s="33"/>
    </row>
    <row r="122">
      <c r="A122" s="33"/>
      <c r="B122" s="27"/>
      <c r="C122" s="27"/>
      <c r="D122" s="27"/>
      <c r="E122" s="27"/>
      <c r="F122" s="27"/>
      <c r="G122" s="33"/>
      <c r="H122" s="33"/>
      <c r="I122" s="33"/>
      <c r="J122" s="33"/>
      <c r="K122" s="33"/>
      <c r="L122" s="33"/>
      <c r="M122" s="33"/>
      <c r="N122" s="33"/>
      <c r="O122" s="33"/>
      <c r="P122" s="33"/>
      <c r="Q122" s="33"/>
      <c r="R122" s="33"/>
      <c r="S122" s="33"/>
      <c r="T122" s="33"/>
      <c r="U122" s="33"/>
      <c r="V122" s="33"/>
      <c r="W122" s="33"/>
      <c r="X122" s="33"/>
      <c r="Y122" s="33"/>
      <c r="Z122" s="33"/>
    </row>
    <row r="123">
      <c r="A123" s="33"/>
      <c r="B123" s="27"/>
      <c r="C123" s="27"/>
      <c r="D123" s="27"/>
      <c r="E123" s="27"/>
      <c r="F123" s="27"/>
      <c r="G123" s="33"/>
      <c r="H123" s="33"/>
      <c r="I123" s="33"/>
      <c r="J123" s="33"/>
      <c r="K123" s="33"/>
      <c r="L123" s="33"/>
      <c r="M123" s="33"/>
      <c r="N123" s="33"/>
      <c r="O123" s="33"/>
      <c r="P123" s="33"/>
      <c r="Q123" s="33"/>
      <c r="R123" s="33"/>
      <c r="S123" s="33"/>
      <c r="T123" s="33"/>
      <c r="U123" s="33"/>
      <c r="V123" s="33"/>
      <c r="W123" s="33"/>
      <c r="X123" s="33"/>
      <c r="Y123" s="33"/>
      <c r="Z123" s="33"/>
    </row>
    <row r="124">
      <c r="A124" s="33"/>
      <c r="B124" s="27"/>
      <c r="C124" s="27"/>
      <c r="D124" s="27"/>
      <c r="E124" s="27"/>
      <c r="F124" s="27"/>
      <c r="G124" s="33"/>
      <c r="H124" s="33"/>
      <c r="I124" s="33"/>
      <c r="J124" s="33"/>
      <c r="K124" s="33"/>
      <c r="L124" s="33"/>
      <c r="M124" s="33"/>
      <c r="N124" s="33"/>
      <c r="O124" s="33"/>
      <c r="P124" s="33"/>
      <c r="Q124" s="33"/>
      <c r="R124" s="33"/>
      <c r="S124" s="33"/>
      <c r="T124" s="33"/>
      <c r="U124" s="33"/>
      <c r="V124" s="33"/>
      <c r="W124" s="33"/>
      <c r="X124" s="33"/>
      <c r="Y124" s="33"/>
      <c r="Z124" s="33"/>
    </row>
    <row r="125">
      <c r="A125" s="33"/>
      <c r="B125" s="27"/>
      <c r="C125" s="27"/>
      <c r="D125" s="27"/>
      <c r="E125" s="27"/>
      <c r="F125" s="27"/>
      <c r="G125" s="33"/>
      <c r="H125" s="33"/>
      <c r="I125" s="33"/>
      <c r="J125" s="33"/>
      <c r="K125" s="33"/>
      <c r="L125" s="33"/>
      <c r="M125" s="33"/>
      <c r="N125" s="33"/>
      <c r="O125" s="33"/>
      <c r="P125" s="33"/>
      <c r="Q125" s="33"/>
      <c r="R125" s="33"/>
      <c r="S125" s="33"/>
      <c r="T125" s="33"/>
      <c r="U125" s="33"/>
      <c r="V125" s="33"/>
      <c r="W125" s="33"/>
      <c r="X125" s="33"/>
      <c r="Y125" s="33"/>
      <c r="Z125" s="33"/>
    </row>
    <row r="126">
      <c r="A126" s="33"/>
      <c r="B126" s="27"/>
      <c r="C126" s="27"/>
      <c r="D126" s="27"/>
      <c r="E126" s="27"/>
      <c r="F126" s="27"/>
      <c r="G126" s="33"/>
      <c r="H126" s="33"/>
      <c r="I126" s="33"/>
      <c r="J126" s="33"/>
      <c r="K126" s="33"/>
      <c r="L126" s="33"/>
      <c r="M126" s="33"/>
      <c r="N126" s="33"/>
      <c r="O126" s="33"/>
      <c r="P126" s="33"/>
      <c r="Q126" s="33"/>
      <c r="R126" s="33"/>
      <c r="S126" s="33"/>
      <c r="T126" s="33"/>
      <c r="U126" s="33"/>
      <c r="V126" s="33"/>
      <c r="W126" s="33"/>
      <c r="X126" s="33"/>
      <c r="Y126" s="33"/>
      <c r="Z126" s="33"/>
    </row>
    <row r="127">
      <c r="A127" s="33"/>
      <c r="B127" s="27"/>
      <c r="C127" s="27"/>
      <c r="D127" s="27"/>
      <c r="E127" s="27"/>
      <c r="F127" s="27"/>
      <c r="G127" s="33"/>
      <c r="H127" s="33"/>
      <c r="I127" s="33"/>
      <c r="J127" s="33"/>
      <c r="K127" s="33"/>
      <c r="L127" s="33"/>
      <c r="M127" s="33"/>
      <c r="N127" s="33"/>
      <c r="O127" s="33"/>
      <c r="P127" s="33"/>
      <c r="Q127" s="33"/>
      <c r="R127" s="33"/>
      <c r="S127" s="33"/>
      <c r="T127" s="33"/>
      <c r="U127" s="33"/>
      <c r="V127" s="33"/>
      <c r="W127" s="33"/>
      <c r="X127" s="33"/>
      <c r="Y127" s="33"/>
      <c r="Z127" s="33"/>
    </row>
    <row r="128">
      <c r="A128" s="33"/>
      <c r="B128" s="27"/>
      <c r="C128" s="27"/>
      <c r="D128" s="27"/>
      <c r="E128" s="27"/>
      <c r="F128" s="27"/>
      <c r="G128" s="33"/>
      <c r="H128" s="33"/>
      <c r="I128" s="33"/>
      <c r="J128" s="33"/>
      <c r="K128" s="33"/>
      <c r="L128" s="33"/>
      <c r="M128" s="33"/>
      <c r="N128" s="33"/>
      <c r="O128" s="33"/>
      <c r="P128" s="33"/>
      <c r="Q128" s="33"/>
      <c r="R128" s="33"/>
      <c r="S128" s="33"/>
      <c r="T128" s="33"/>
      <c r="U128" s="33"/>
      <c r="V128" s="33"/>
      <c r="W128" s="33"/>
      <c r="X128" s="33"/>
      <c r="Y128" s="33"/>
      <c r="Z128" s="33"/>
    </row>
    <row r="129">
      <c r="A129" s="33"/>
      <c r="B129" s="27"/>
      <c r="C129" s="27"/>
      <c r="D129" s="27"/>
      <c r="E129" s="27"/>
      <c r="F129" s="27"/>
      <c r="G129" s="33"/>
      <c r="H129" s="33"/>
      <c r="I129" s="33"/>
      <c r="J129" s="33"/>
      <c r="K129" s="33"/>
      <c r="L129" s="33"/>
      <c r="M129" s="33"/>
      <c r="N129" s="33"/>
      <c r="O129" s="33"/>
      <c r="P129" s="33"/>
      <c r="Q129" s="33"/>
      <c r="R129" s="33"/>
      <c r="S129" s="33"/>
      <c r="T129" s="33"/>
      <c r="U129" s="33"/>
      <c r="V129" s="33"/>
      <c r="W129" s="33"/>
      <c r="X129" s="33"/>
      <c r="Y129" s="33"/>
      <c r="Z129" s="33"/>
    </row>
    <row r="130">
      <c r="A130" s="33"/>
      <c r="B130" s="27"/>
      <c r="C130" s="27"/>
      <c r="D130" s="27"/>
      <c r="E130" s="27"/>
      <c r="F130" s="27"/>
      <c r="G130" s="33"/>
      <c r="H130" s="33"/>
      <c r="I130" s="33"/>
      <c r="J130" s="33"/>
      <c r="K130" s="33"/>
      <c r="L130" s="33"/>
      <c r="M130" s="33"/>
      <c r="N130" s="33"/>
      <c r="O130" s="33"/>
      <c r="P130" s="33"/>
      <c r="Q130" s="33"/>
      <c r="R130" s="33"/>
      <c r="S130" s="33"/>
      <c r="T130" s="33"/>
      <c r="U130" s="33"/>
      <c r="V130" s="33"/>
      <c r="W130" s="33"/>
      <c r="X130" s="33"/>
      <c r="Y130" s="33"/>
      <c r="Z130" s="33"/>
    </row>
    <row r="131">
      <c r="A131" s="33"/>
      <c r="B131" s="27"/>
      <c r="C131" s="27"/>
      <c r="D131" s="27"/>
      <c r="E131" s="27"/>
      <c r="F131" s="27"/>
      <c r="G131" s="33"/>
      <c r="H131" s="33"/>
      <c r="I131" s="33"/>
      <c r="J131" s="33"/>
      <c r="K131" s="33"/>
      <c r="L131" s="33"/>
      <c r="M131" s="33"/>
      <c r="N131" s="33"/>
      <c r="O131" s="33"/>
      <c r="P131" s="33"/>
      <c r="Q131" s="33"/>
      <c r="R131" s="33"/>
      <c r="S131" s="33"/>
      <c r="T131" s="33"/>
      <c r="U131" s="33"/>
      <c r="V131" s="33"/>
      <c r="W131" s="33"/>
      <c r="X131" s="33"/>
      <c r="Y131" s="33"/>
      <c r="Z131" s="33"/>
    </row>
    <row r="132">
      <c r="A132" s="33"/>
      <c r="B132" s="27"/>
      <c r="C132" s="27"/>
      <c r="D132" s="27"/>
      <c r="E132" s="27"/>
      <c r="F132" s="27"/>
      <c r="G132" s="33"/>
      <c r="H132" s="33"/>
      <c r="I132" s="33"/>
      <c r="J132" s="33"/>
      <c r="K132" s="33"/>
      <c r="L132" s="33"/>
      <c r="M132" s="33"/>
      <c r="N132" s="33"/>
      <c r="O132" s="33"/>
      <c r="P132" s="33"/>
      <c r="Q132" s="33"/>
      <c r="R132" s="33"/>
      <c r="S132" s="33"/>
      <c r="T132" s="33"/>
      <c r="U132" s="33"/>
      <c r="V132" s="33"/>
      <c r="W132" s="33"/>
      <c r="X132" s="33"/>
      <c r="Y132" s="33"/>
      <c r="Z132" s="33"/>
    </row>
    <row r="133">
      <c r="A133" s="33"/>
      <c r="B133" s="27"/>
      <c r="C133" s="27"/>
      <c r="D133" s="27"/>
      <c r="E133" s="27"/>
      <c r="F133" s="27"/>
      <c r="G133" s="33"/>
      <c r="H133" s="33"/>
      <c r="I133" s="33"/>
      <c r="J133" s="33"/>
      <c r="K133" s="33"/>
      <c r="L133" s="33"/>
      <c r="M133" s="33"/>
      <c r="N133" s="33"/>
      <c r="O133" s="33"/>
      <c r="P133" s="33"/>
      <c r="Q133" s="33"/>
      <c r="R133" s="33"/>
      <c r="S133" s="33"/>
      <c r="T133" s="33"/>
      <c r="U133" s="33"/>
      <c r="V133" s="33"/>
      <c r="W133" s="33"/>
      <c r="X133" s="33"/>
      <c r="Y133" s="33"/>
      <c r="Z133" s="33"/>
    </row>
    <row r="134">
      <c r="A134" s="33"/>
      <c r="B134" s="27"/>
      <c r="C134" s="27"/>
      <c r="D134" s="27"/>
      <c r="E134" s="27"/>
      <c r="F134" s="27"/>
      <c r="G134" s="33"/>
      <c r="H134" s="33"/>
      <c r="I134" s="33"/>
      <c r="J134" s="33"/>
      <c r="K134" s="33"/>
      <c r="L134" s="33"/>
      <c r="M134" s="33"/>
      <c r="N134" s="33"/>
      <c r="O134" s="33"/>
      <c r="P134" s="33"/>
      <c r="Q134" s="33"/>
      <c r="R134" s="33"/>
      <c r="S134" s="33"/>
      <c r="T134" s="33"/>
      <c r="U134" s="33"/>
      <c r="V134" s="33"/>
      <c r="W134" s="33"/>
      <c r="X134" s="33"/>
      <c r="Y134" s="33"/>
      <c r="Z134" s="33"/>
    </row>
    <row r="135">
      <c r="A135" s="33"/>
      <c r="B135" s="27"/>
      <c r="C135" s="27"/>
      <c r="D135" s="27"/>
      <c r="E135" s="27"/>
      <c r="F135" s="27"/>
      <c r="G135" s="33"/>
      <c r="H135" s="33"/>
      <c r="I135" s="33"/>
      <c r="J135" s="33"/>
      <c r="K135" s="33"/>
      <c r="L135" s="33"/>
      <c r="M135" s="33"/>
      <c r="N135" s="33"/>
      <c r="O135" s="33"/>
      <c r="P135" s="33"/>
      <c r="Q135" s="33"/>
      <c r="R135" s="33"/>
      <c r="S135" s="33"/>
      <c r="T135" s="33"/>
      <c r="U135" s="33"/>
      <c r="V135" s="33"/>
      <c r="W135" s="33"/>
      <c r="X135" s="33"/>
      <c r="Y135" s="33"/>
      <c r="Z135" s="33"/>
    </row>
    <row r="136">
      <c r="A136" s="33"/>
      <c r="B136" s="27"/>
      <c r="C136" s="27"/>
      <c r="D136" s="27"/>
      <c r="E136" s="27"/>
      <c r="F136" s="27"/>
      <c r="G136" s="33"/>
      <c r="H136" s="33"/>
      <c r="I136" s="33"/>
      <c r="J136" s="33"/>
      <c r="K136" s="33"/>
      <c r="L136" s="33"/>
      <c r="M136" s="33"/>
      <c r="N136" s="33"/>
      <c r="O136" s="33"/>
      <c r="P136" s="33"/>
      <c r="Q136" s="33"/>
      <c r="R136" s="33"/>
      <c r="S136" s="33"/>
      <c r="T136" s="33"/>
      <c r="U136" s="33"/>
      <c r="V136" s="33"/>
      <c r="W136" s="33"/>
      <c r="X136" s="33"/>
      <c r="Y136" s="33"/>
      <c r="Z136" s="33"/>
    </row>
    <row r="137">
      <c r="A137" s="33"/>
      <c r="B137" s="27"/>
      <c r="C137" s="27"/>
      <c r="D137" s="27"/>
      <c r="E137" s="27"/>
      <c r="F137" s="27"/>
      <c r="G137" s="33"/>
      <c r="H137" s="33"/>
      <c r="I137" s="33"/>
      <c r="J137" s="33"/>
      <c r="K137" s="33"/>
      <c r="L137" s="33"/>
      <c r="M137" s="33"/>
      <c r="N137" s="33"/>
      <c r="O137" s="33"/>
      <c r="P137" s="33"/>
      <c r="Q137" s="33"/>
      <c r="R137" s="33"/>
      <c r="S137" s="33"/>
      <c r="T137" s="33"/>
      <c r="U137" s="33"/>
      <c r="V137" s="33"/>
      <c r="W137" s="33"/>
      <c r="X137" s="33"/>
      <c r="Y137" s="33"/>
      <c r="Z137" s="33"/>
    </row>
    <row r="138">
      <c r="A138" s="33"/>
      <c r="B138" s="27"/>
      <c r="C138" s="27"/>
      <c r="D138" s="27"/>
      <c r="E138" s="27"/>
      <c r="F138" s="27"/>
      <c r="G138" s="33"/>
      <c r="H138" s="33"/>
      <c r="I138" s="33"/>
      <c r="J138" s="33"/>
      <c r="K138" s="33"/>
      <c r="L138" s="33"/>
      <c r="M138" s="33"/>
      <c r="N138" s="33"/>
      <c r="O138" s="33"/>
      <c r="P138" s="33"/>
      <c r="Q138" s="33"/>
      <c r="R138" s="33"/>
      <c r="S138" s="33"/>
      <c r="T138" s="33"/>
      <c r="U138" s="33"/>
      <c r="V138" s="33"/>
      <c r="W138" s="33"/>
      <c r="X138" s="33"/>
      <c r="Y138" s="33"/>
      <c r="Z138" s="33"/>
    </row>
    <row r="139">
      <c r="A139" s="33"/>
      <c r="B139" s="27"/>
      <c r="C139" s="27"/>
      <c r="D139" s="27"/>
      <c r="E139" s="27"/>
      <c r="F139" s="27"/>
      <c r="G139" s="33"/>
      <c r="H139" s="33"/>
      <c r="I139" s="33"/>
      <c r="J139" s="33"/>
      <c r="K139" s="33"/>
      <c r="L139" s="33"/>
      <c r="M139" s="33"/>
      <c r="N139" s="33"/>
      <c r="O139" s="33"/>
      <c r="P139" s="33"/>
      <c r="Q139" s="33"/>
      <c r="R139" s="33"/>
      <c r="S139" s="33"/>
      <c r="T139" s="33"/>
      <c r="U139" s="33"/>
      <c r="V139" s="33"/>
      <c r="W139" s="33"/>
      <c r="X139" s="33"/>
      <c r="Y139" s="33"/>
      <c r="Z139" s="33"/>
    </row>
    <row r="140">
      <c r="A140" s="33"/>
      <c r="B140" s="27"/>
      <c r="C140" s="27"/>
      <c r="D140" s="27"/>
      <c r="E140" s="27"/>
      <c r="F140" s="27"/>
      <c r="G140" s="33"/>
      <c r="H140" s="33"/>
      <c r="I140" s="33"/>
      <c r="J140" s="33"/>
      <c r="K140" s="33"/>
      <c r="L140" s="33"/>
      <c r="M140" s="33"/>
      <c r="N140" s="33"/>
      <c r="O140" s="33"/>
      <c r="P140" s="33"/>
      <c r="Q140" s="33"/>
      <c r="R140" s="33"/>
      <c r="S140" s="33"/>
      <c r="T140" s="33"/>
      <c r="U140" s="33"/>
      <c r="V140" s="33"/>
      <c r="W140" s="33"/>
      <c r="X140" s="33"/>
      <c r="Y140" s="33"/>
      <c r="Z140" s="33"/>
    </row>
    <row r="141">
      <c r="A141" s="33"/>
      <c r="B141" s="27"/>
      <c r="C141" s="27"/>
      <c r="D141" s="27"/>
      <c r="E141" s="27"/>
      <c r="F141" s="27"/>
      <c r="G141" s="33"/>
      <c r="H141" s="33"/>
      <c r="I141" s="33"/>
      <c r="J141" s="33"/>
      <c r="K141" s="33"/>
      <c r="L141" s="33"/>
      <c r="M141" s="33"/>
      <c r="N141" s="33"/>
      <c r="O141" s="33"/>
      <c r="P141" s="33"/>
      <c r="Q141" s="33"/>
      <c r="R141" s="33"/>
      <c r="S141" s="33"/>
      <c r="T141" s="33"/>
      <c r="U141" s="33"/>
      <c r="V141" s="33"/>
      <c r="W141" s="33"/>
      <c r="X141" s="33"/>
      <c r="Y141" s="33"/>
      <c r="Z141" s="33"/>
    </row>
    <row r="142">
      <c r="A142" s="33"/>
      <c r="B142" s="27"/>
      <c r="C142" s="27"/>
      <c r="D142" s="27"/>
      <c r="E142" s="27"/>
      <c r="F142" s="27"/>
      <c r="G142" s="33"/>
      <c r="H142" s="33"/>
      <c r="I142" s="33"/>
      <c r="J142" s="33"/>
      <c r="K142" s="33"/>
      <c r="L142" s="33"/>
      <c r="M142" s="33"/>
      <c r="N142" s="33"/>
      <c r="O142" s="33"/>
      <c r="P142" s="33"/>
      <c r="Q142" s="33"/>
      <c r="R142" s="33"/>
      <c r="S142" s="33"/>
      <c r="T142" s="33"/>
      <c r="U142" s="33"/>
      <c r="V142" s="33"/>
      <c r="W142" s="33"/>
      <c r="X142" s="33"/>
      <c r="Y142" s="33"/>
      <c r="Z142" s="33"/>
    </row>
    <row r="143">
      <c r="A143" s="33"/>
      <c r="B143" s="27"/>
      <c r="C143" s="27"/>
      <c r="D143" s="27"/>
      <c r="E143" s="27"/>
      <c r="F143" s="27"/>
      <c r="G143" s="33"/>
      <c r="H143" s="33"/>
      <c r="I143" s="33"/>
      <c r="J143" s="33"/>
      <c r="K143" s="33"/>
      <c r="L143" s="33"/>
      <c r="M143" s="33"/>
      <c r="N143" s="33"/>
      <c r="O143" s="33"/>
      <c r="P143" s="33"/>
      <c r="Q143" s="33"/>
      <c r="R143" s="33"/>
      <c r="S143" s="33"/>
      <c r="T143" s="33"/>
      <c r="U143" s="33"/>
      <c r="V143" s="33"/>
      <c r="W143" s="33"/>
      <c r="X143" s="33"/>
      <c r="Y143" s="33"/>
      <c r="Z143" s="33"/>
    </row>
    <row r="144">
      <c r="A144" s="33"/>
      <c r="B144" s="27"/>
      <c r="C144" s="27"/>
      <c r="D144" s="27"/>
      <c r="E144" s="27"/>
      <c r="F144" s="27"/>
      <c r="G144" s="33"/>
      <c r="H144" s="33"/>
      <c r="I144" s="33"/>
      <c r="J144" s="33"/>
      <c r="K144" s="33"/>
      <c r="L144" s="33"/>
      <c r="M144" s="33"/>
      <c r="N144" s="33"/>
      <c r="O144" s="33"/>
      <c r="P144" s="33"/>
      <c r="Q144" s="33"/>
      <c r="R144" s="33"/>
      <c r="S144" s="33"/>
      <c r="T144" s="33"/>
      <c r="U144" s="33"/>
      <c r="V144" s="33"/>
      <c r="W144" s="33"/>
      <c r="X144" s="33"/>
      <c r="Y144" s="33"/>
      <c r="Z144" s="33"/>
    </row>
    <row r="145">
      <c r="A145" s="33"/>
      <c r="B145" s="27"/>
      <c r="C145" s="27"/>
      <c r="D145" s="27"/>
      <c r="E145" s="27"/>
      <c r="F145" s="27"/>
      <c r="G145" s="33"/>
      <c r="H145" s="33"/>
      <c r="I145" s="33"/>
      <c r="J145" s="33"/>
      <c r="K145" s="33"/>
      <c r="L145" s="33"/>
      <c r="M145" s="33"/>
      <c r="N145" s="33"/>
      <c r="O145" s="33"/>
      <c r="P145" s="33"/>
      <c r="Q145" s="33"/>
      <c r="R145" s="33"/>
      <c r="S145" s="33"/>
      <c r="T145" s="33"/>
      <c r="U145" s="33"/>
      <c r="V145" s="33"/>
      <c r="W145" s="33"/>
      <c r="X145" s="33"/>
      <c r="Y145" s="33"/>
      <c r="Z145" s="33"/>
    </row>
    <row r="146">
      <c r="A146" s="33"/>
      <c r="B146" s="27"/>
      <c r="C146" s="27"/>
      <c r="D146" s="27"/>
      <c r="E146" s="27"/>
      <c r="F146" s="27"/>
      <c r="G146" s="33"/>
      <c r="H146" s="33"/>
      <c r="I146" s="33"/>
      <c r="J146" s="33"/>
      <c r="K146" s="33"/>
      <c r="L146" s="33"/>
      <c r="M146" s="33"/>
      <c r="N146" s="33"/>
      <c r="O146" s="33"/>
      <c r="P146" s="33"/>
      <c r="Q146" s="33"/>
      <c r="R146" s="33"/>
      <c r="S146" s="33"/>
      <c r="T146" s="33"/>
      <c r="U146" s="33"/>
      <c r="V146" s="33"/>
      <c r="W146" s="33"/>
      <c r="X146" s="33"/>
      <c r="Y146" s="33"/>
      <c r="Z146" s="33"/>
    </row>
    <row r="147">
      <c r="A147" s="33"/>
      <c r="B147" s="27"/>
      <c r="C147" s="27"/>
      <c r="D147" s="27"/>
      <c r="E147" s="27"/>
      <c r="F147" s="27"/>
      <c r="G147" s="33"/>
      <c r="H147" s="33"/>
      <c r="I147" s="33"/>
      <c r="J147" s="33"/>
      <c r="K147" s="33"/>
      <c r="L147" s="33"/>
      <c r="M147" s="33"/>
      <c r="N147" s="33"/>
      <c r="O147" s="33"/>
      <c r="P147" s="33"/>
      <c r="Q147" s="33"/>
      <c r="R147" s="33"/>
      <c r="S147" s="33"/>
      <c r="T147" s="33"/>
      <c r="U147" s="33"/>
      <c r="V147" s="33"/>
      <c r="W147" s="33"/>
      <c r="X147" s="33"/>
      <c r="Y147" s="33"/>
      <c r="Z147" s="33"/>
    </row>
    <row r="148">
      <c r="A148" s="33"/>
      <c r="B148" s="27"/>
      <c r="C148" s="27"/>
      <c r="D148" s="27"/>
      <c r="E148" s="27"/>
      <c r="F148" s="27"/>
      <c r="G148" s="33"/>
      <c r="H148" s="33"/>
      <c r="I148" s="33"/>
      <c r="J148" s="33"/>
      <c r="K148" s="33"/>
      <c r="L148" s="33"/>
      <c r="M148" s="33"/>
      <c r="N148" s="33"/>
      <c r="O148" s="33"/>
      <c r="P148" s="33"/>
      <c r="Q148" s="33"/>
      <c r="R148" s="33"/>
      <c r="S148" s="33"/>
      <c r="T148" s="33"/>
      <c r="U148" s="33"/>
      <c r="V148" s="33"/>
      <c r="W148" s="33"/>
      <c r="X148" s="33"/>
      <c r="Y148" s="33"/>
      <c r="Z148" s="33"/>
    </row>
    <row r="149">
      <c r="A149" s="33"/>
      <c r="B149" s="27"/>
      <c r="C149" s="27"/>
      <c r="D149" s="27"/>
      <c r="E149" s="27"/>
      <c r="F149" s="27"/>
      <c r="G149" s="33"/>
      <c r="H149" s="33"/>
      <c r="I149" s="33"/>
      <c r="J149" s="33"/>
      <c r="K149" s="33"/>
      <c r="L149" s="33"/>
      <c r="M149" s="33"/>
      <c r="N149" s="33"/>
      <c r="O149" s="33"/>
      <c r="P149" s="33"/>
      <c r="Q149" s="33"/>
      <c r="R149" s="33"/>
      <c r="S149" s="33"/>
      <c r="T149" s="33"/>
      <c r="U149" s="33"/>
      <c r="V149" s="33"/>
      <c r="W149" s="33"/>
      <c r="X149" s="33"/>
      <c r="Y149" s="33"/>
      <c r="Z149" s="33"/>
    </row>
    <row r="150">
      <c r="A150" s="33"/>
      <c r="B150" s="27"/>
      <c r="C150" s="27"/>
      <c r="D150" s="27"/>
      <c r="E150" s="27"/>
      <c r="F150" s="27"/>
      <c r="G150" s="33"/>
      <c r="H150" s="33"/>
      <c r="I150" s="33"/>
      <c r="J150" s="33"/>
      <c r="K150" s="33"/>
      <c r="L150" s="33"/>
      <c r="M150" s="33"/>
      <c r="N150" s="33"/>
      <c r="O150" s="33"/>
      <c r="P150" s="33"/>
      <c r="Q150" s="33"/>
      <c r="R150" s="33"/>
      <c r="S150" s="33"/>
      <c r="T150" s="33"/>
      <c r="U150" s="33"/>
      <c r="V150" s="33"/>
      <c r="W150" s="33"/>
      <c r="X150" s="33"/>
      <c r="Y150" s="33"/>
      <c r="Z150" s="33"/>
    </row>
    <row r="151">
      <c r="A151" s="33"/>
      <c r="B151" s="27"/>
      <c r="C151" s="27"/>
      <c r="D151" s="27"/>
      <c r="E151" s="27"/>
      <c r="F151" s="27"/>
      <c r="G151" s="33"/>
      <c r="H151" s="33"/>
      <c r="I151" s="33"/>
      <c r="J151" s="33"/>
      <c r="K151" s="33"/>
      <c r="L151" s="33"/>
      <c r="M151" s="33"/>
      <c r="N151" s="33"/>
      <c r="O151" s="33"/>
      <c r="P151" s="33"/>
      <c r="Q151" s="33"/>
      <c r="R151" s="33"/>
      <c r="S151" s="33"/>
      <c r="T151" s="33"/>
      <c r="U151" s="33"/>
      <c r="V151" s="33"/>
      <c r="W151" s="33"/>
      <c r="X151" s="33"/>
      <c r="Y151" s="33"/>
      <c r="Z151" s="33"/>
    </row>
    <row r="152">
      <c r="A152" s="33"/>
      <c r="B152" s="27"/>
      <c r="C152" s="27"/>
      <c r="D152" s="27"/>
      <c r="E152" s="27"/>
      <c r="F152" s="27"/>
      <c r="G152" s="33"/>
      <c r="H152" s="33"/>
      <c r="I152" s="33"/>
      <c r="J152" s="33"/>
      <c r="K152" s="33"/>
      <c r="L152" s="33"/>
      <c r="M152" s="33"/>
      <c r="N152" s="33"/>
      <c r="O152" s="33"/>
      <c r="P152" s="33"/>
      <c r="Q152" s="33"/>
      <c r="R152" s="33"/>
      <c r="S152" s="33"/>
      <c r="T152" s="33"/>
      <c r="U152" s="33"/>
      <c r="V152" s="33"/>
      <c r="W152" s="33"/>
      <c r="X152" s="33"/>
      <c r="Y152" s="33"/>
      <c r="Z152" s="33"/>
    </row>
    <row r="153">
      <c r="A153" s="33"/>
      <c r="B153" s="27"/>
      <c r="C153" s="27"/>
      <c r="D153" s="27"/>
      <c r="E153" s="27"/>
      <c r="F153" s="27"/>
      <c r="G153" s="33"/>
      <c r="H153" s="33"/>
      <c r="I153" s="33"/>
      <c r="J153" s="33"/>
      <c r="K153" s="33"/>
      <c r="L153" s="33"/>
      <c r="M153" s="33"/>
      <c r="N153" s="33"/>
      <c r="O153" s="33"/>
      <c r="P153" s="33"/>
      <c r="Q153" s="33"/>
      <c r="R153" s="33"/>
      <c r="S153" s="33"/>
      <c r="T153" s="33"/>
      <c r="U153" s="33"/>
      <c r="V153" s="33"/>
      <c r="W153" s="33"/>
      <c r="X153" s="33"/>
      <c r="Y153" s="33"/>
      <c r="Z153" s="33"/>
    </row>
    <row r="154">
      <c r="A154" s="33"/>
      <c r="B154" s="27"/>
      <c r="C154" s="27"/>
      <c r="D154" s="27"/>
      <c r="E154" s="27"/>
      <c r="F154" s="27"/>
      <c r="G154" s="33"/>
      <c r="H154" s="33"/>
      <c r="I154" s="33"/>
      <c r="J154" s="33"/>
      <c r="K154" s="33"/>
      <c r="L154" s="33"/>
      <c r="M154" s="33"/>
      <c r="N154" s="33"/>
      <c r="O154" s="33"/>
      <c r="P154" s="33"/>
      <c r="Q154" s="33"/>
      <c r="R154" s="33"/>
      <c r="S154" s="33"/>
      <c r="T154" s="33"/>
      <c r="U154" s="33"/>
      <c r="V154" s="33"/>
      <c r="W154" s="33"/>
      <c r="X154" s="33"/>
      <c r="Y154" s="33"/>
      <c r="Z154" s="33"/>
    </row>
    <row r="155">
      <c r="A155" s="33"/>
      <c r="B155" s="27"/>
      <c r="C155" s="27"/>
      <c r="D155" s="27"/>
      <c r="E155" s="27"/>
      <c r="F155" s="27"/>
      <c r="G155" s="33"/>
      <c r="H155" s="33"/>
      <c r="I155" s="33"/>
      <c r="J155" s="33"/>
      <c r="K155" s="33"/>
      <c r="L155" s="33"/>
      <c r="M155" s="33"/>
      <c r="N155" s="33"/>
      <c r="O155" s="33"/>
      <c r="P155" s="33"/>
      <c r="Q155" s="33"/>
      <c r="R155" s="33"/>
      <c r="S155" s="33"/>
      <c r="T155" s="33"/>
      <c r="U155" s="33"/>
      <c r="V155" s="33"/>
      <c r="W155" s="33"/>
      <c r="X155" s="33"/>
      <c r="Y155" s="33"/>
      <c r="Z155" s="33"/>
    </row>
    <row r="156">
      <c r="A156" s="33"/>
      <c r="B156" s="27"/>
      <c r="C156" s="27"/>
      <c r="D156" s="27"/>
      <c r="E156" s="27"/>
      <c r="F156" s="27"/>
      <c r="G156" s="33"/>
      <c r="H156" s="33"/>
      <c r="I156" s="33"/>
      <c r="J156" s="33"/>
      <c r="K156" s="33"/>
      <c r="L156" s="33"/>
      <c r="M156" s="33"/>
      <c r="N156" s="33"/>
      <c r="O156" s="33"/>
      <c r="P156" s="33"/>
      <c r="Q156" s="33"/>
      <c r="R156" s="33"/>
      <c r="S156" s="33"/>
      <c r="T156" s="33"/>
      <c r="U156" s="33"/>
      <c r="V156" s="33"/>
      <c r="W156" s="33"/>
      <c r="X156" s="33"/>
      <c r="Y156" s="33"/>
      <c r="Z156" s="33"/>
    </row>
    <row r="157">
      <c r="A157" s="33"/>
      <c r="B157" s="27"/>
      <c r="C157" s="27"/>
      <c r="D157" s="27"/>
      <c r="E157" s="27"/>
      <c r="F157" s="27"/>
      <c r="G157" s="33"/>
      <c r="H157" s="33"/>
      <c r="I157" s="33"/>
      <c r="J157" s="33"/>
      <c r="K157" s="33"/>
      <c r="L157" s="33"/>
      <c r="M157" s="33"/>
      <c r="N157" s="33"/>
      <c r="O157" s="33"/>
      <c r="P157" s="33"/>
      <c r="Q157" s="33"/>
      <c r="R157" s="33"/>
      <c r="S157" s="33"/>
      <c r="T157" s="33"/>
      <c r="U157" s="33"/>
      <c r="V157" s="33"/>
      <c r="W157" s="33"/>
      <c r="X157" s="33"/>
      <c r="Y157" s="33"/>
      <c r="Z157" s="33"/>
    </row>
    <row r="158">
      <c r="A158" s="33"/>
      <c r="B158" s="27"/>
      <c r="C158" s="27"/>
      <c r="D158" s="27"/>
      <c r="E158" s="27"/>
      <c r="F158" s="27"/>
      <c r="G158" s="33"/>
      <c r="H158" s="33"/>
      <c r="I158" s="33"/>
      <c r="J158" s="33"/>
      <c r="K158" s="33"/>
      <c r="L158" s="33"/>
      <c r="M158" s="33"/>
      <c r="N158" s="33"/>
      <c r="O158" s="33"/>
      <c r="P158" s="33"/>
      <c r="Q158" s="33"/>
      <c r="R158" s="33"/>
      <c r="S158" s="33"/>
      <c r="T158" s="33"/>
      <c r="U158" s="33"/>
      <c r="V158" s="33"/>
      <c r="W158" s="33"/>
      <c r="X158" s="33"/>
      <c r="Y158" s="33"/>
      <c r="Z158" s="33"/>
    </row>
    <row r="159">
      <c r="A159" s="33"/>
      <c r="B159" s="27"/>
      <c r="C159" s="27"/>
      <c r="D159" s="27"/>
      <c r="E159" s="27"/>
      <c r="F159" s="27"/>
      <c r="G159" s="33"/>
      <c r="H159" s="33"/>
      <c r="I159" s="33"/>
      <c r="J159" s="33"/>
      <c r="K159" s="33"/>
      <c r="L159" s="33"/>
      <c r="M159" s="33"/>
      <c r="N159" s="33"/>
      <c r="O159" s="33"/>
      <c r="P159" s="33"/>
      <c r="Q159" s="33"/>
      <c r="R159" s="33"/>
      <c r="S159" s="33"/>
      <c r="T159" s="33"/>
      <c r="U159" s="33"/>
      <c r="V159" s="33"/>
      <c r="W159" s="33"/>
      <c r="X159" s="33"/>
      <c r="Y159" s="33"/>
      <c r="Z159" s="33"/>
    </row>
    <row r="160">
      <c r="A160" s="33"/>
      <c r="B160" s="27"/>
      <c r="C160" s="27"/>
      <c r="D160" s="27"/>
      <c r="E160" s="27"/>
      <c r="F160" s="27"/>
      <c r="G160" s="33"/>
      <c r="H160" s="33"/>
      <c r="I160" s="33"/>
      <c r="J160" s="33"/>
      <c r="K160" s="33"/>
      <c r="L160" s="33"/>
      <c r="M160" s="33"/>
      <c r="N160" s="33"/>
      <c r="O160" s="33"/>
      <c r="P160" s="33"/>
      <c r="Q160" s="33"/>
      <c r="R160" s="33"/>
      <c r="S160" s="33"/>
      <c r="T160" s="33"/>
      <c r="U160" s="33"/>
      <c r="V160" s="33"/>
      <c r="W160" s="33"/>
      <c r="X160" s="33"/>
      <c r="Y160" s="33"/>
      <c r="Z160" s="33"/>
    </row>
    <row r="161">
      <c r="A161" s="33"/>
      <c r="B161" s="27"/>
      <c r="C161" s="27"/>
      <c r="D161" s="27"/>
      <c r="E161" s="27"/>
      <c r="F161" s="27"/>
      <c r="G161" s="33"/>
      <c r="H161" s="33"/>
      <c r="I161" s="33"/>
      <c r="J161" s="33"/>
      <c r="K161" s="33"/>
      <c r="L161" s="33"/>
      <c r="M161" s="33"/>
      <c r="N161" s="33"/>
      <c r="O161" s="33"/>
      <c r="P161" s="33"/>
      <c r="Q161" s="33"/>
      <c r="R161" s="33"/>
      <c r="S161" s="33"/>
      <c r="T161" s="33"/>
      <c r="U161" s="33"/>
      <c r="V161" s="33"/>
      <c r="W161" s="33"/>
      <c r="X161" s="33"/>
      <c r="Y161" s="33"/>
      <c r="Z161" s="33"/>
    </row>
    <row r="162">
      <c r="A162" s="33"/>
      <c r="B162" s="27"/>
      <c r="C162" s="27"/>
      <c r="D162" s="27"/>
      <c r="E162" s="27"/>
      <c r="F162" s="27"/>
      <c r="G162" s="33"/>
      <c r="H162" s="33"/>
      <c r="I162" s="33"/>
      <c r="J162" s="33"/>
      <c r="K162" s="33"/>
      <c r="L162" s="33"/>
      <c r="M162" s="33"/>
      <c r="N162" s="33"/>
      <c r="O162" s="33"/>
      <c r="P162" s="33"/>
      <c r="Q162" s="33"/>
      <c r="R162" s="33"/>
      <c r="S162" s="33"/>
      <c r="T162" s="33"/>
      <c r="U162" s="33"/>
      <c r="V162" s="33"/>
      <c r="W162" s="33"/>
      <c r="X162" s="33"/>
      <c r="Y162" s="33"/>
      <c r="Z162" s="33"/>
    </row>
    <row r="163">
      <c r="A163" s="33"/>
      <c r="B163" s="27"/>
      <c r="C163" s="27"/>
      <c r="D163" s="27"/>
      <c r="E163" s="27"/>
      <c r="F163" s="27"/>
      <c r="G163" s="33"/>
      <c r="H163" s="33"/>
      <c r="I163" s="33"/>
      <c r="J163" s="33"/>
      <c r="K163" s="33"/>
      <c r="L163" s="33"/>
      <c r="M163" s="33"/>
      <c r="N163" s="33"/>
      <c r="O163" s="33"/>
      <c r="P163" s="33"/>
      <c r="Q163" s="33"/>
      <c r="R163" s="33"/>
      <c r="S163" s="33"/>
      <c r="T163" s="33"/>
      <c r="U163" s="33"/>
      <c r="V163" s="33"/>
      <c r="W163" s="33"/>
      <c r="X163" s="33"/>
      <c r="Y163" s="33"/>
      <c r="Z163" s="33"/>
    </row>
    <row r="164">
      <c r="A164" s="33"/>
      <c r="B164" s="27"/>
      <c r="C164" s="27"/>
      <c r="D164" s="27"/>
      <c r="E164" s="27"/>
      <c r="F164" s="27"/>
      <c r="G164" s="33"/>
      <c r="H164" s="33"/>
      <c r="I164" s="33"/>
      <c r="J164" s="33"/>
      <c r="K164" s="33"/>
      <c r="L164" s="33"/>
      <c r="M164" s="33"/>
      <c r="N164" s="33"/>
      <c r="O164" s="33"/>
      <c r="P164" s="33"/>
      <c r="Q164" s="33"/>
      <c r="R164" s="33"/>
      <c r="S164" s="33"/>
      <c r="T164" s="33"/>
      <c r="U164" s="33"/>
      <c r="V164" s="33"/>
      <c r="W164" s="33"/>
      <c r="X164" s="33"/>
      <c r="Y164" s="33"/>
      <c r="Z164" s="33"/>
    </row>
    <row r="165">
      <c r="A165" s="33"/>
      <c r="B165" s="27"/>
      <c r="C165" s="27"/>
      <c r="D165" s="27"/>
      <c r="E165" s="27"/>
      <c r="F165" s="27"/>
      <c r="G165" s="33"/>
      <c r="H165" s="33"/>
      <c r="I165" s="33"/>
      <c r="J165" s="33"/>
      <c r="K165" s="33"/>
      <c r="L165" s="33"/>
      <c r="M165" s="33"/>
      <c r="N165" s="33"/>
      <c r="O165" s="33"/>
      <c r="P165" s="33"/>
      <c r="Q165" s="33"/>
      <c r="R165" s="33"/>
      <c r="S165" s="33"/>
      <c r="T165" s="33"/>
      <c r="U165" s="33"/>
      <c r="V165" s="33"/>
      <c r="W165" s="33"/>
      <c r="X165" s="33"/>
      <c r="Y165" s="33"/>
      <c r="Z165" s="33"/>
    </row>
    <row r="166">
      <c r="A166" s="33"/>
      <c r="B166" s="27"/>
      <c r="C166" s="27"/>
      <c r="D166" s="27"/>
      <c r="E166" s="27"/>
      <c r="F166" s="27"/>
      <c r="G166" s="33"/>
      <c r="H166" s="33"/>
      <c r="I166" s="33"/>
      <c r="J166" s="33"/>
      <c r="K166" s="33"/>
      <c r="L166" s="33"/>
      <c r="M166" s="33"/>
      <c r="N166" s="33"/>
      <c r="O166" s="33"/>
      <c r="P166" s="33"/>
      <c r="Q166" s="33"/>
      <c r="R166" s="33"/>
      <c r="S166" s="33"/>
      <c r="T166" s="33"/>
      <c r="U166" s="33"/>
      <c r="V166" s="33"/>
      <c r="W166" s="33"/>
      <c r="X166" s="33"/>
      <c r="Y166" s="33"/>
      <c r="Z166" s="33"/>
    </row>
    <row r="167">
      <c r="A167" s="33"/>
      <c r="B167" s="27"/>
      <c r="C167" s="27"/>
      <c r="D167" s="27"/>
      <c r="E167" s="27"/>
      <c r="F167" s="27"/>
      <c r="G167" s="33"/>
      <c r="H167" s="33"/>
      <c r="I167" s="33"/>
      <c r="J167" s="33"/>
      <c r="K167" s="33"/>
      <c r="L167" s="33"/>
      <c r="M167" s="33"/>
      <c r="N167" s="33"/>
      <c r="O167" s="33"/>
      <c r="P167" s="33"/>
      <c r="Q167" s="33"/>
      <c r="R167" s="33"/>
      <c r="S167" s="33"/>
      <c r="T167" s="33"/>
      <c r="U167" s="33"/>
      <c r="V167" s="33"/>
      <c r="W167" s="33"/>
      <c r="X167" s="33"/>
      <c r="Y167" s="33"/>
      <c r="Z167" s="33"/>
    </row>
    <row r="168">
      <c r="A168" s="33"/>
      <c r="B168" s="27"/>
      <c r="C168" s="27"/>
      <c r="D168" s="27"/>
      <c r="E168" s="27"/>
      <c r="F168" s="27"/>
      <c r="G168" s="33"/>
      <c r="H168" s="33"/>
      <c r="I168" s="33"/>
      <c r="J168" s="33"/>
      <c r="K168" s="33"/>
      <c r="L168" s="33"/>
      <c r="M168" s="33"/>
      <c r="N168" s="33"/>
      <c r="O168" s="33"/>
      <c r="P168" s="33"/>
      <c r="Q168" s="33"/>
      <c r="R168" s="33"/>
      <c r="S168" s="33"/>
      <c r="T168" s="33"/>
      <c r="U168" s="33"/>
      <c r="V168" s="33"/>
      <c r="W168" s="33"/>
      <c r="X168" s="33"/>
      <c r="Y168" s="33"/>
      <c r="Z168" s="33"/>
    </row>
    <row r="169">
      <c r="A169" s="33"/>
      <c r="B169" s="27"/>
      <c r="C169" s="27"/>
      <c r="D169" s="27"/>
      <c r="E169" s="27"/>
      <c r="F169" s="27"/>
      <c r="G169" s="33"/>
      <c r="H169" s="33"/>
      <c r="I169" s="33"/>
      <c r="J169" s="33"/>
      <c r="K169" s="33"/>
      <c r="L169" s="33"/>
      <c r="M169" s="33"/>
      <c r="N169" s="33"/>
      <c r="O169" s="33"/>
      <c r="P169" s="33"/>
      <c r="Q169" s="33"/>
      <c r="R169" s="33"/>
      <c r="S169" s="33"/>
      <c r="T169" s="33"/>
      <c r="U169" s="33"/>
      <c r="V169" s="33"/>
      <c r="W169" s="33"/>
      <c r="X169" s="33"/>
      <c r="Y169" s="33"/>
      <c r="Z169" s="33"/>
    </row>
    <row r="170">
      <c r="A170" s="33"/>
      <c r="B170" s="27"/>
      <c r="C170" s="27"/>
      <c r="D170" s="27"/>
      <c r="E170" s="27"/>
      <c r="F170" s="27"/>
      <c r="G170" s="33"/>
      <c r="H170" s="33"/>
      <c r="I170" s="33"/>
      <c r="J170" s="33"/>
      <c r="K170" s="33"/>
      <c r="L170" s="33"/>
      <c r="M170" s="33"/>
      <c r="N170" s="33"/>
      <c r="O170" s="33"/>
      <c r="P170" s="33"/>
      <c r="Q170" s="33"/>
      <c r="R170" s="33"/>
      <c r="S170" s="33"/>
      <c r="T170" s="33"/>
      <c r="U170" s="33"/>
      <c r="V170" s="33"/>
      <c r="W170" s="33"/>
      <c r="X170" s="33"/>
      <c r="Y170" s="33"/>
      <c r="Z170" s="33"/>
    </row>
    <row r="171">
      <c r="A171" s="33"/>
      <c r="B171" s="27"/>
      <c r="C171" s="27"/>
      <c r="D171" s="27"/>
      <c r="E171" s="27"/>
      <c r="F171" s="27"/>
      <c r="G171" s="33"/>
      <c r="H171" s="33"/>
      <c r="I171" s="33"/>
      <c r="J171" s="33"/>
      <c r="K171" s="33"/>
      <c r="L171" s="33"/>
      <c r="M171" s="33"/>
      <c r="N171" s="33"/>
      <c r="O171" s="33"/>
      <c r="P171" s="33"/>
      <c r="Q171" s="33"/>
      <c r="R171" s="33"/>
      <c r="S171" s="33"/>
      <c r="T171" s="33"/>
      <c r="U171" s="33"/>
      <c r="V171" s="33"/>
      <c r="W171" s="33"/>
      <c r="X171" s="33"/>
      <c r="Y171" s="33"/>
      <c r="Z171" s="33"/>
    </row>
    <row r="172">
      <c r="A172" s="33"/>
      <c r="B172" s="27"/>
      <c r="C172" s="27"/>
      <c r="D172" s="27"/>
      <c r="E172" s="27"/>
      <c r="F172" s="27"/>
      <c r="G172" s="33"/>
      <c r="H172" s="33"/>
      <c r="I172" s="33"/>
      <c r="J172" s="33"/>
      <c r="K172" s="33"/>
      <c r="L172" s="33"/>
      <c r="M172" s="33"/>
      <c r="N172" s="33"/>
      <c r="O172" s="33"/>
      <c r="P172" s="33"/>
      <c r="Q172" s="33"/>
      <c r="R172" s="33"/>
      <c r="S172" s="33"/>
      <c r="T172" s="33"/>
      <c r="U172" s="33"/>
      <c r="V172" s="33"/>
      <c r="W172" s="33"/>
      <c r="X172" s="33"/>
      <c r="Y172" s="33"/>
      <c r="Z172" s="33"/>
    </row>
    <row r="173">
      <c r="A173" s="33"/>
      <c r="B173" s="27"/>
      <c r="C173" s="27"/>
      <c r="D173" s="27"/>
      <c r="E173" s="27"/>
      <c r="F173" s="27"/>
      <c r="G173" s="33"/>
      <c r="H173" s="33"/>
      <c r="I173" s="33"/>
      <c r="J173" s="33"/>
      <c r="K173" s="33"/>
      <c r="L173" s="33"/>
      <c r="M173" s="33"/>
      <c r="N173" s="33"/>
      <c r="O173" s="33"/>
      <c r="P173" s="33"/>
      <c r="Q173" s="33"/>
      <c r="R173" s="33"/>
      <c r="S173" s="33"/>
      <c r="T173" s="33"/>
      <c r="U173" s="33"/>
      <c r="V173" s="33"/>
      <c r="W173" s="33"/>
      <c r="X173" s="33"/>
      <c r="Y173" s="33"/>
      <c r="Z173" s="33"/>
    </row>
    <row r="174">
      <c r="A174" s="33"/>
      <c r="B174" s="27"/>
      <c r="C174" s="27"/>
      <c r="D174" s="27"/>
      <c r="E174" s="27"/>
      <c r="F174" s="27"/>
      <c r="G174" s="33"/>
      <c r="H174" s="33"/>
      <c r="I174" s="33"/>
      <c r="J174" s="33"/>
      <c r="K174" s="33"/>
      <c r="L174" s="33"/>
      <c r="M174" s="33"/>
      <c r="N174" s="33"/>
      <c r="O174" s="33"/>
      <c r="P174" s="33"/>
      <c r="Q174" s="33"/>
      <c r="R174" s="33"/>
      <c r="S174" s="33"/>
      <c r="T174" s="33"/>
      <c r="U174" s="33"/>
      <c r="V174" s="33"/>
      <c r="W174" s="33"/>
      <c r="X174" s="33"/>
      <c r="Y174" s="33"/>
      <c r="Z174" s="33"/>
    </row>
    <row r="175">
      <c r="A175" s="33"/>
      <c r="B175" s="27"/>
      <c r="C175" s="27"/>
      <c r="D175" s="27"/>
      <c r="E175" s="27"/>
      <c r="F175" s="27"/>
      <c r="G175" s="33"/>
      <c r="H175" s="33"/>
      <c r="I175" s="33"/>
      <c r="J175" s="33"/>
      <c r="K175" s="33"/>
      <c r="L175" s="33"/>
      <c r="M175" s="33"/>
      <c r="N175" s="33"/>
      <c r="O175" s="33"/>
      <c r="P175" s="33"/>
      <c r="Q175" s="33"/>
      <c r="R175" s="33"/>
      <c r="S175" s="33"/>
      <c r="T175" s="33"/>
      <c r="U175" s="33"/>
      <c r="V175" s="33"/>
      <c r="W175" s="33"/>
      <c r="X175" s="33"/>
      <c r="Y175" s="33"/>
      <c r="Z175" s="33"/>
    </row>
    <row r="176">
      <c r="A176" s="33"/>
      <c r="B176" s="27"/>
      <c r="C176" s="27"/>
      <c r="D176" s="27"/>
      <c r="E176" s="27"/>
      <c r="F176" s="27"/>
      <c r="G176" s="33"/>
      <c r="H176" s="33"/>
      <c r="I176" s="33"/>
      <c r="J176" s="33"/>
      <c r="K176" s="33"/>
      <c r="L176" s="33"/>
      <c r="M176" s="33"/>
      <c r="N176" s="33"/>
      <c r="O176" s="33"/>
      <c r="P176" s="33"/>
      <c r="Q176" s="33"/>
      <c r="R176" s="33"/>
      <c r="S176" s="33"/>
      <c r="T176" s="33"/>
      <c r="U176" s="33"/>
      <c r="V176" s="33"/>
      <c r="W176" s="33"/>
      <c r="X176" s="33"/>
      <c r="Y176" s="33"/>
      <c r="Z176" s="33"/>
    </row>
    <row r="177">
      <c r="A177" s="33"/>
      <c r="B177" s="27"/>
      <c r="C177" s="27"/>
      <c r="D177" s="27"/>
      <c r="E177" s="27"/>
      <c r="F177" s="27"/>
      <c r="G177" s="33"/>
      <c r="H177" s="33"/>
      <c r="I177" s="33"/>
      <c r="J177" s="33"/>
      <c r="K177" s="33"/>
      <c r="L177" s="33"/>
      <c r="M177" s="33"/>
      <c r="N177" s="33"/>
      <c r="O177" s="33"/>
      <c r="P177" s="33"/>
      <c r="Q177" s="33"/>
      <c r="R177" s="33"/>
      <c r="S177" s="33"/>
      <c r="T177" s="33"/>
      <c r="U177" s="33"/>
      <c r="V177" s="33"/>
      <c r="W177" s="33"/>
      <c r="X177" s="33"/>
      <c r="Y177" s="33"/>
      <c r="Z177" s="33"/>
    </row>
    <row r="178">
      <c r="A178" s="33"/>
      <c r="B178" s="27"/>
      <c r="C178" s="27"/>
      <c r="D178" s="27"/>
      <c r="E178" s="27"/>
      <c r="F178" s="27"/>
      <c r="G178" s="33"/>
      <c r="H178" s="33"/>
      <c r="I178" s="33"/>
      <c r="J178" s="33"/>
      <c r="K178" s="33"/>
      <c r="L178" s="33"/>
      <c r="M178" s="33"/>
      <c r="N178" s="33"/>
      <c r="O178" s="33"/>
      <c r="P178" s="33"/>
      <c r="Q178" s="33"/>
      <c r="R178" s="33"/>
      <c r="S178" s="33"/>
      <c r="T178" s="33"/>
      <c r="U178" s="33"/>
      <c r="V178" s="33"/>
      <c r="W178" s="33"/>
      <c r="X178" s="33"/>
      <c r="Y178" s="33"/>
      <c r="Z178" s="33"/>
    </row>
    <row r="179">
      <c r="A179" s="33"/>
      <c r="B179" s="27"/>
      <c r="C179" s="27"/>
      <c r="D179" s="27"/>
      <c r="E179" s="27"/>
      <c r="F179" s="27"/>
      <c r="G179" s="33"/>
      <c r="H179" s="33"/>
      <c r="I179" s="33"/>
      <c r="J179" s="33"/>
      <c r="K179" s="33"/>
      <c r="L179" s="33"/>
      <c r="M179" s="33"/>
      <c r="N179" s="33"/>
      <c r="O179" s="33"/>
      <c r="P179" s="33"/>
      <c r="Q179" s="33"/>
      <c r="R179" s="33"/>
      <c r="S179" s="33"/>
      <c r="T179" s="33"/>
      <c r="U179" s="33"/>
      <c r="V179" s="33"/>
      <c r="W179" s="33"/>
      <c r="X179" s="33"/>
      <c r="Y179" s="33"/>
      <c r="Z179" s="33"/>
    </row>
    <row r="180">
      <c r="A180" s="33"/>
      <c r="B180" s="27"/>
      <c r="C180" s="27"/>
      <c r="D180" s="27"/>
      <c r="E180" s="27"/>
      <c r="F180" s="27"/>
      <c r="G180" s="33"/>
      <c r="H180" s="33"/>
      <c r="I180" s="33"/>
      <c r="J180" s="33"/>
      <c r="K180" s="33"/>
      <c r="L180" s="33"/>
      <c r="M180" s="33"/>
      <c r="N180" s="33"/>
      <c r="O180" s="33"/>
      <c r="P180" s="33"/>
      <c r="Q180" s="33"/>
      <c r="R180" s="33"/>
      <c r="S180" s="33"/>
      <c r="T180" s="33"/>
      <c r="U180" s="33"/>
      <c r="V180" s="33"/>
      <c r="W180" s="33"/>
      <c r="X180" s="33"/>
      <c r="Y180" s="33"/>
      <c r="Z180" s="33"/>
    </row>
    <row r="181">
      <c r="A181" s="33"/>
      <c r="B181" s="27"/>
      <c r="C181" s="27"/>
      <c r="D181" s="27"/>
      <c r="E181" s="27"/>
      <c r="F181" s="27"/>
      <c r="G181" s="33"/>
      <c r="H181" s="33"/>
      <c r="I181" s="33"/>
      <c r="J181" s="33"/>
      <c r="K181" s="33"/>
      <c r="L181" s="33"/>
      <c r="M181" s="33"/>
      <c r="N181" s="33"/>
      <c r="O181" s="33"/>
      <c r="P181" s="33"/>
      <c r="Q181" s="33"/>
      <c r="R181" s="33"/>
      <c r="S181" s="33"/>
      <c r="T181" s="33"/>
      <c r="U181" s="33"/>
      <c r="V181" s="33"/>
      <c r="W181" s="33"/>
      <c r="X181" s="33"/>
      <c r="Y181" s="33"/>
      <c r="Z181" s="33"/>
    </row>
    <row r="182">
      <c r="A182" s="33"/>
      <c r="B182" s="27"/>
      <c r="C182" s="27"/>
      <c r="D182" s="27"/>
      <c r="E182" s="27"/>
      <c r="F182" s="27"/>
      <c r="G182" s="33"/>
      <c r="H182" s="33"/>
      <c r="I182" s="33"/>
      <c r="J182" s="33"/>
      <c r="K182" s="33"/>
      <c r="L182" s="33"/>
      <c r="M182" s="33"/>
      <c r="N182" s="33"/>
      <c r="O182" s="33"/>
      <c r="P182" s="33"/>
      <c r="Q182" s="33"/>
      <c r="R182" s="33"/>
      <c r="S182" s="33"/>
      <c r="T182" s="33"/>
      <c r="U182" s="33"/>
      <c r="V182" s="33"/>
      <c r="W182" s="33"/>
      <c r="X182" s="33"/>
      <c r="Y182" s="33"/>
      <c r="Z182" s="33"/>
    </row>
    <row r="183">
      <c r="A183" s="33"/>
      <c r="B183" s="27"/>
      <c r="C183" s="27"/>
      <c r="D183" s="27"/>
      <c r="E183" s="27"/>
      <c r="F183" s="27"/>
      <c r="G183" s="33"/>
      <c r="H183" s="33"/>
      <c r="I183" s="33"/>
      <c r="J183" s="33"/>
      <c r="K183" s="33"/>
      <c r="L183" s="33"/>
      <c r="M183" s="33"/>
      <c r="N183" s="33"/>
      <c r="O183" s="33"/>
      <c r="P183" s="33"/>
      <c r="Q183" s="33"/>
      <c r="R183" s="33"/>
      <c r="S183" s="33"/>
      <c r="T183" s="33"/>
      <c r="U183" s="33"/>
      <c r="V183" s="33"/>
      <c r="W183" s="33"/>
      <c r="X183" s="33"/>
      <c r="Y183" s="33"/>
      <c r="Z183" s="33"/>
    </row>
    <row r="184">
      <c r="A184" s="33"/>
      <c r="B184" s="27"/>
      <c r="C184" s="27"/>
      <c r="D184" s="27"/>
      <c r="E184" s="27"/>
      <c r="F184" s="27"/>
      <c r="G184" s="33"/>
      <c r="H184" s="33"/>
      <c r="I184" s="33"/>
      <c r="J184" s="33"/>
      <c r="K184" s="33"/>
      <c r="L184" s="33"/>
      <c r="M184" s="33"/>
      <c r="N184" s="33"/>
      <c r="O184" s="33"/>
      <c r="P184" s="33"/>
      <c r="Q184" s="33"/>
      <c r="R184" s="33"/>
      <c r="S184" s="33"/>
      <c r="T184" s="33"/>
      <c r="U184" s="33"/>
      <c r="V184" s="33"/>
      <c r="W184" s="33"/>
      <c r="X184" s="33"/>
      <c r="Y184" s="33"/>
      <c r="Z184" s="33"/>
    </row>
    <row r="185">
      <c r="A185" s="33"/>
      <c r="B185" s="27"/>
      <c r="C185" s="27"/>
      <c r="D185" s="27"/>
      <c r="E185" s="27"/>
      <c r="F185" s="27"/>
      <c r="G185" s="33"/>
      <c r="H185" s="33"/>
      <c r="I185" s="33"/>
      <c r="J185" s="33"/>
      <c r="K185" s="33"/>
      <c r="L185" s="33"/>
      <c r="M185" s="33"/>
      <c r="N185" s="33"/>
      <c r="O185" s="33"/>
      <c r="P185" s="33"/>
      <c r="Q185" s="33"/>
      <c r="R185" s="33"/>
      <c r="S185" s="33"/>
      <c r="T185" s="33"/>
      <c r="U185" s="33"/>
      <c r="V185" s="33"/>
      <c r="W185" s="33"/>
      <c r="X185" s="33"/>
      <c r="Y185" s="33"/>
      <c r="Z185" s="33"/>
    </row>
    <row r="186">
      <c r="A186" s="33"/>
      <c r="B186" s="27"/>
      <c r="C186" s="27"/>
      <c r="D186" s="27"/>
      <c r="E186" s="27"/>
      <c r="F186" s="27"/>
      <c r="G186" s="33"/>
      <c r="H186" s="33"/>
      <c r="I186" s="33"/>
      <c r="J186" s="33"/>
      <c r="K186" s="33"/>
      <c r="L186" s="33"/>
      <c r="M186" s="33"/>
      <c r="N186" s="33"/>
      <c r="O186" s="33"/>
      <c r="P186" s="33"/>
      <c r="Q186" s="33"/>
      <c r="R186" s="33"/>
      <c r="S186" s="33"/>
      <c r="T186" s="33"/>
      <c r="U186" s="33"/>
      <c r="V186" s="33"/>
      <c r="W186" s="33"/>
      <c r="X186" s="33"/>
      <c r="Y186" s="33"/>
      <c r="Z186" s="33"/>
    </row>
    <row r="187">
      <c r="A187" s="33"/>
      <c r="B187" s="27"/>
      <c r="C187" s="27"/>
      <c r="D187" s="27"/>
      <c r="E187" s="27"/>
      <c r="F187" s="27"/>
      <c r="G187" s="33"/>
      <c r="H187" s="33"/>
      <c r="I187" s="33"/>
      <c r="J187" s="33"/>
      <c r="K187" s="33"/>
      <c r="L187" s="33"/>
      <c r="M187" s="33"/>
      <c r="N187" s="33"/>
      <c r="O187" s="33"/>
      <c r="P187" s="33"/>
      <c r="Q187" s="33"/>
      <c r="R187" s="33"/>
      <c r="S187" s="33"/>
      <c r="T187" s="33"/>
      <c r="U187" s="33"/>
      <c r="V187" s="33"/>
      <c r="W187" s="33"/>
      <c r="X187" s="33"/>
      <c r="Y187" s="33"/>
      <c r="Z187" s="33"/>
    </row>
    <row r="188">
      <c r="A188" s="33"/>
      <c r="B188" s="27"/>
      <c r="C188" s="27"/>
      <c r="D188" s="27"/>
      <c r="E188" s="27"/>
      <c r="F188" s="27"/>
      <c r="G188" s="33"/>
      <c r="H188" s="33"/>
      <c r="I188" s="33"/>
      <c r="J188" s="33"/>
      <c r="K188" s="33"/>
      <c r="L188" s="33"/>
      <c r="M188" s="33"/>
      <c r="N188" s="33"/>
      <c r="O188" s="33"/>
      <c r="P188" s="33"/>
      <c r="Q188" s="33"/>
      <c r="R188" s="33"/>
      <c r="S188" s="33"/>
      <c r="T188" s="33"/>
      <c r="U188" s="33"/>
      <c r="V188" s="33"/>
      <c r="W188" s="33"/>
      <c r="X188" s="33"/>
      <c r="Y188" s="33"/>
      <c r="Z188" s="33"/>
    </row>
    <row r="189">
      <c r="A189" s="33"/>
      <c r="B189" s="27"/>
      <c r="C189" s="27"/>
      <c r="D189" s="27"/>
      <c r="E189" s="27"/>
      <c r="F189" s="27"/>
      <c r="G189" s="33"/>
      <c r="H189" s="33"/>
      <c r="I189" s="33"/>
      <c r="J189" s="33"/>
      <c r="K189" s="33"/>
      <c r="L189" s="33"/>
      <c r="M189" s="33"/>
      <c r="N189" s="33"/>
      <c r="O189" s="33"/>
      <c r="P189" s="33"/>
      <c r="Q189" s="33"/>
      <c r="R189" s="33"/>
      <c r="S189" s="33"/>
      <c r="T189" s="33"/>
      <c r="U189" s="33"/>
      <c r="V189" s="33"/>
      <c r="W189" s="33"/>
      <c r="X189" s="33"/>
      <c r="Y189" s="33"/>
      <c r="Z189" s="33"/>
    </row>
    <row r="190">
      <c r="A190" s="33"/>
      <c r="B190" s="27"/>
      <c r="C190" s="27"/>
      <c r="D190" s="27"/>
      <c r="E190" s="27"/>
      <c r="F190" s="27"/>
      <c r="G190" s="33"/>
      <c r="H190" s="33"/>
      <c r="I190" s="33"/>
      <c r="J190" s="33"/>
      <c r="K190" s="33"/>
      <c r="L190" s="33"/>
      <c r="M190" s="33"/>
      <c r="N190" s="33"/>
      <c r="O190" s="33"/>
      <c r="P190" s="33"/>
      <c r="Q190" s="33"/>
      <c r="R190" s="33"/>
      <c r="S190" s="33"/>
      <c r="T190" s="33"/>
      <c r="U190" s="33"/>
      <c r="V190" s="33"/>
      <c r="W190" s="33"/>
      <c r="X190" s="33"/>
      <c r="Y190" s="33"/>
      <c r="Z190" s="33"/>
    </row>
    <row r="191">
      <c r="A191" s="33"/>
      <c r="B191" s="27"/>
      <c r="C191" s="27"/>
      <c r="D191" s="27"/>
      <c r="E191" s="27"/>
      <c r="F191" s="27"/>
      <c r="G191" s="33"/>
      <c r="H191" s="33"/>
      <c r="I191" s="33"/>
      <c r="J191" s="33"/>
      <c r="K191" s="33"/>
      <c r="L191" s="33"/>
      <c r="M191" s="33"/>
      <c r="N191" s="33"/>
      <c r="O191" s="33"/>
      <c r="P191" s="33"/>
      <c r="Q191" s="33"/>
      <c r="R191" s="33"/>
      <c r="S191" s="33"/>
      <c r="T191" s="33"/>
      <c r="U191" s="33"/>
      <c r="V191" s="33"/>
      <c r="W191" s="33"/>
      <c r="X191" s="33"/>
      <c r="Y191" s="33"/>
      <c r="Z191" s="33"/>
    </row>
    <row r="192">
      <c r="A192" s="33"/>
      <c r="B192" s="27"/>
      <c r="C192" s="27"/>
      <c r="D192" s="27"/>
      <c r="E192" s="27"/>
      <c r="F192" s="27"/>
      <c r="G192" s="33"/>
      <c r="H192" s="33"/>
      <c r="I192" s="33"/>
      <c r="J192" s="33"/>
      <c r="K192" s="33"/>
      <c r="L192" s="33"/>
      <c r="M192" s="33"/>
      <c r="N192" s="33"/>
      <c r="O192" s="33"/>
      <c r="P192" s="33"/>
      <c r="Q192" s="33"/>
      <c r="R192" s="33"/>
      <c r="S192" s="33"/>
      <c r="T192" s="33"/>
      <c r="U192" s="33"/>
      <c r="V192" s="33"/>
      <c r="W192" s="33"/>
      <c r="X192" s="33"/>
      <c r="Y192" s="33"/>
      <c r="Z192" s="33"/>
    </row>
    <row r="193">
      <c r="A193" s="33"/>
      <c r="B193" s="27"/>
      <c r="C193" s="27"/>
      <c r="D193" s="27"/>
      <c r="E193" s="27"/>
      <c r="F193" s="27"/>
      <c r="G193" s="33"/>
      <c r="H193" s="33"/>
      <c r="I193" s="33"/>
      <c r="J193" s="33"/>
      <c r="K193" s="33"/>
      <c r="L193" s="33"/>
      <c r="M193" s="33"/>
      <c r="N193" s="33"/>
      <c r="O193" s="33"/>
      <c r="P193" s="33"/>
      <c r="Q193" s="33"/>
      <c r="R193" s="33"/>
      <c r="S193" s="33"/>
      <c r="T193" s="33"/>
      <c r="U193" s="33"/>
      <c r="V193" s="33"/>
      <c r="W193" s="33"/>
      <c r="X193" s="33"/>
      <c r="Y193" s="33"/>
      <c r="Z193" s="33"/>
    </row>
    <row r="194">
      <c r="A194" s="33"/>
      <c r="B194" s="27"/>
      <c r="C194" s="27"/>
      <c r="D194" s="27"/>
      <c r="E194" s="27"/>
      <c r="F194" s="27"/>
      <c r="G194" s="33"/>
      <c r="H194" s="33"/>
      <c r="I194" s="33"/>
      <c r="J194" s="33"/>
      <c r="K194" s="33"/>
      <c r="L194" s="33"/>
      <c r="M194" s="33"/>
      <c r="N194" s="33"/>
      <c r="O194" s="33"/>
      <c r="P194" s="33"/>
      <c r="Q194" s="33"/>
      <c r="R194" s="33"/>
      <c r="S194" s="33"/>
      <c r="T194" s="33"/>
      <c r="U194" s="33"/>
      <c r="V194" s="33"/>
      <c r="W194" s="33"/>
      <c r="X194" s="33"/>
      <c r="Y194" s="33"/>
      <c r="Z194" s="33"/>
    </row>
    <row r="195">
      <c r="A195" s="33"/>
      <c r="B195" s="27"/>
      <c r="C195" s="27"/>
      <c r="D195" s="27"/>
      <c r="E195" s="27"/>
      <c r="F195" s="27"/>
      <c r="G195" s="33"/>
      <c r="H195" s="33"/>
      <c r="I195" s="33"/>
      <c r="J195" s="33"/>
      <c r="K195" s="33"/>
      <c r="L195" s="33"/>
      <c r="M195" s="33"/>
      <c r="N195" s="33"/>
      <c r="O195" s="33"/>
      <c r="P195" s="33"/>
      <c r="Q195" s="33"/>
      <c r="R195" s="33"/>
      <c r="S195" s="33"/>
      <c r="T195" s="33"/>
      <c r="U195" s="33"/>
      <c r="V195" s="33"/>
      <c r="W195" s="33"/>
      <c r="X195" s="33"/>
      <c r="Y195" s="33"/>
      <c r="Z195" s="33"/>
    </row>
    <row r="196">
      <c r="A196" s="33"/>
      <c r="B196" s="27"/>
      <c r="C196" s="27"/>
      <c r="D196" s="27"/>
      <c r="E196" s="27"/>
      <c r="F196" s="27"/>
      <c r="G196" s="33"/>
      <c r="H196" s="33"/>
      <c r="I196" s="33"/>
      <c r="J196" s="33"/>
      <c r="K196" s="33"/>
      <c r="L196" s="33"/>
      <c r="M196" s="33"/>
      <c r="N196" s="33"/>
      <c r="O196" s="33"/>
      <c r="P196" s="33"/>
      <c r="Q196" s="33"/>
      <c r="R196" s="33"/>
      <c r="S196" s="33"/>
      <c r="T196" s="33"/>
      <c r="U196" s="33"/>
      <c r="V196" s="33"/>
      <c r="W196" s="33"/>
      <c r="X196" s="33"/>
      <c r="Y196" s="33"/>
      <c r="Z196" s="33"/>
    </row>
    <row r="197">
      <c r="A197" s="33"/>
      <c r="B197" s="27"/>
      <c r="C197" s="27"/>
      <c r="D197" s="27"/>
      <c r="E197" s="27"/>
      <c r="F197" s="27"/>
      <c r="G197" s="33"/>
      <c r="H197" s="33"/>
      <c r="I197" s="33"/>
      <c r="J197" s="33"/>
      <c r="K197" s="33"/>
      <c r="L197" s="33"/>
      <c r="M197" s="33"/>
      <c r="N197" s="33"/>
      <c r="O197" s="33"/>
      <c r="P197" s="33"/>
      <c r="Q197" s="33"/>
      <c r="R197" s="33"/>
      <c r="S197" s="33"/>
      <c r="T197" s="33"/>
      <c r="U197" s="33"/>
      <c r="V197" s="33"/>
      <c r="W197" s="33"/>
      <c r="X197" s="33"/>
      <c r="Y197" s="33"/>
      <c r="Z197" s="33"/>
    </row>
    <row r="198">
      <c r="A198" s="33"/>
      <c r="B198" s="27"/>
      <c r="C198" s="27"/>
      <c r="D198" s="27"/>
      <c r="E198" s="27"/>
      <c r="F198" s="27"/>
      <c r="G198" s="33"/>
      <c r="H198" s="33"/>
      <c r="I198" s="33"/>
      <c r="J198" s="33"/>
      <c r="K198" s="33"/>
      <c r="L198" s="33"/>
      <c r="M198" s="33"/>
      <c r="N198" s="33"/>
      <c r="O198" s="33"/>
      <c r="P198" s="33"/>
      <c r="Q198" s="33"/>
      <c r="R198" s="33"/>
      <c r="S198" s="33"/>
      <c r="T198" s="33"/>
      <c r="U198" s="33"/>
      <c r="V198" s="33"/>
      <c r="W198" s="33"/>
      <c r="X198" s="33"/>
      <c r="Y198" s="33"/>
      <c r="Z198" s="33"/>
    </row>
    <row r="199">
      <c r="A199" s="33"/>
      <c r="B199" s="27"/>
      <c r="C199" s="27"/>
      <c r="D199" s="27"/>
      <c r="E199" s="27"/>
      <c r="F199" s="27"/>
      <c r="G199" s="33"/>
      <c r="H199" s="33"/>
      <c r="I199" s="33"/>
      <c r="J199" s="33"/>
      <c r="K199" s="33"/>
      <c r="L199" s="33"/>
      <c r="M199" s="33"/>
      <c r="N199" s="33"/>
      <c r="O199" s="33"/>
      <c r="P199" s="33"/>
      <c r="Q199" s="33"/>
      <c r="R199" s="33"/>
      <c r="S199" s="33"/>
      <c r="T199" s="33"/>
      <c r="U199" s="33"/>
      <c r="V199" s="33"/>
      <c r="W199" s="33"/>
      <c r="X199" s="33"/>
      <c r="Y199" s="33"/>
      <c r="Z199" s="33"/>
    </row>
    <row r="200">
      <c r="A200" s="33"/>
      <c r="B200" s="27"/>
      <c r="C200" s="27"/>
      <c r="D200" s="27"/>
      <c r="E200" s="27"/>
      <c r="F200" s="27"/>
      <c r="G200" s="33"/>
      <c r="H200" s="33"/>
      <c r="I200" s="33"/>
      <c r="J200" s="33"/>
      <c r="K200" s="33"/>
      <c r="L200" s="33"/>
      <c r="M200" s="33"/>
      <c r="N200" s="33"/>
      <c r="O200" s="33"/>
      <c r="P200" s="33"/>
      <c r="Q200" s="33"/>
      <c r="R200" s="33"/>
      <c r="S200" s="33"/>
      <c r="T200" s="33"/>
      <c r="U200" s="33"/>
      <c r="V200" s="33"/>
      <c r="W200" s="33"/>
      <c r="X200" s="33"/>
      <c r="Y200" s="33"/>
      <c r="Z200" s="33"/>
    </row>
    <row r="201">
      <c r="A201" s="33"/>
      <c r="B201" s="27"/>
      <c r="C201" s="27"/>
      <c r="D201" s="27"/>
      <c r="E201" s="27"/>
      <c r="F201" s="27"/>
      <c r="G201" s="33"/>
      <c r="H201" s="33"/>
      <c r="I201" s="33"/>
      <c r="J201" s="33"/>
      <c r="K201" s="33"/>
      <c r="L201" s="33"/>
      <c r="M201" s="33"/>
      <c r="N201" s="33"/>
      <c r="O201" s="33"/>
      <c r="P201" s="33"/>
      <c r="Q201" s="33"/>
      <c r="R201" s="33"/>
      <c r="S201" s="33"/>
      <c r="T201" s="33"/>
      <c r="U201" s="33"/>
      <c r="V201" s="33"/>
      <c r="W201" s="33"/>
      <c r="X201" s="33"/>
      <c r="Y201" s="33"/>
      <c r="Z201" s="33"/>
    </row>
    <row r="202">
      <c r="A202" s="33"/>
      <c r="B202" s="27"/>
      <c r="C202" s="27"/>
      <c r="D202" s="27"/>
      <c r="E202" s="27"/>
      <c r="F202" s="27"/>
      <c r="G202" s="33"/>
      <c r="H202" s="33"/>
      <c r="I202" s="33"/>
      <c r="J202" s="33"/>
      <c r="K202" s="33"/>
      <c r="L202" s="33"/>
      <c r="M202" s="33"/>
      <c r="N202" s="33"/>
      <c r="O202" s="33"/>
      <c r="P202" s="33"/>
      <c r="Q202" s="33"/>
      <c r="R202" s="33"/>
      <c r="S202" s="33"/>
      <c r="T202" s="33"/>
      <c r="U202" s="33"/>
      <c r="V202" s="33"/>
      <c r="W202" s="33"/>
      <c r="X202" s="33"/>
      <c r="Y202" s="33"/>
      <c r="Z202" s="33"/>
    </row>
    <row r="203">
      <c r="A203" s="33"/>
      <c r="B203" s="27"/>
      <c r="C203" s="27"/>
      <c r="D203" s="27"/>
      <c r="E203" s="27"/>
      <c r="F203" s="27"/>
      <c r="G203" s="33"/>
      <c r="H203" s="33"/>
      <c r="I203" s="33"/>
      <c r="J203" s="33"/>
      <c r="K203" s="33"/>
      <c r="L203" s="33"/>
      <c r="M203" s="33"/>
      <c r="N203" s="33"/>
      <c r="O203" s="33"/>
      <c r="P203" s="33"/>
      <c r="Q203" s="33"/>
      <c r="R203" s="33"/>
      <c r="S203" s="33"/>
      <c r="T203" s="33"/>
      <c r="U203" s="33"/>
      <c r="V203" s="33"/>
      <c r="W203" s="33"/>
      <c r="X203" s="33"/>
      <c r="Y203" s="33"/>
      <c r="Z203" s="33"/>
    </row>
    <row r="204">
      <c r="A204" s="33"/>
      <c r="B204" s="27"/>
      <c r="C204" s="27"/>
      <c r="D204" s="27"/>
      <c r="E204" s="27"/>
      <c r="F204" s="27"/>
      <c r="G204" s="33"/>
      <c r="H204" s="33"/>
      <c r="I204" s="33"/>
      <c r="J204" s="33"/>
      <c r="K204" s="33"/>
      <c r="L204" s="33"/>
      <c r="M204" s="33"/>
      <c r="N204" s="33"/>
      <c r="O204" s="33"/>
      <c r="P204" s="33"/>
      <c r="Q204" s="33"/>
      <c r="R204" s="33"/>
      <c r="S204" s="33"/>
      <c r="T204" s="33"/>
      <c r="U204" s="33"/>
      <c r="V204" s="33"/>
      <c r="W204" s="33"/>
      <c r="X204" s="33"/>
      <c r="Y204" s="33"/>
      <c r="Z204" s="33"/>
    </row>
    <row r="205">
      <c r="A205" s="33"/>
      <c r="B205" s="27"/>
      <c r="C205" s="27"/>
      <c r="D205" s="27"/>
      <c r="E205" s="27"/>
      <c r="F205" s="27"/>
      <c r="G205" s="33"/>
      <c r="H205" s="33"/>
      <c r="I205" s="33"/>
      <c r="J205" s="33"/>
      <c r="K205" s="33"/>
      <c r="L205" s="33"/>
      <c r="M205" s="33"/>
      <c r="N205" s="33"/>
      <c r="O205" s="33"/>
      <c r="P205" s="33"/>
      <c r="Q205" s="33"/>
      <c r="R205" s="33"/>
      <c r="S205" s="33"/>
      <c r="T205" s="33"/>
      <c r="U205" s="33"/>
      <c r="V205" s="33"/>
      <c r="W205" s="33"/>
      <c r="X205" s="33"/>
      <c r="Y205" s="33"/>
      <c r="Z205" s="33"/>
    </row>
    <row r="206">
      <c r="A206" s="33"/>
      <c r="B206" s="27"/>
      <c r="C206" s="27"/>
      <c r="D206" s="27"/>
      <c r="E206" s="27"/>
      <c r="F206" s="27"/>
      <c r="G206" s="33"/>
      <c r="H206" s="33"/>
      <c r="I206" s="33"/>
      <c r="J206" s="33"/>
      <c r="K206" s="33"/>
      <c r="L206" s="33"/>
      <c r="M206" s="33"/>
      <c r="N206" s="33"/>
      <c r="O206" s="33"/>
      <c r="P206" s="33"/>
      <c r="Q206" s="33"/>
      <c r="R206" s="33"/>
      <c r="S206" s="33"/>
      <c r="T206" s="33"/>
      <c r="U206" s="33"/>
      <c r="V206" s="33"/>
      <c r="W206" s="33"/>
      <c r="X206" s="33"/>
      <c r="Y206" s="33"/>
      <c r="Z206" s="33"/>
    </row>
    <row r="207">
      <c r="A207" s="33"/>
      <c r="B207" s="27"/>
      <c r="C207" s="27"/>
      <c r="D207" s="27"/>
      <c r="E207" s="27"/>
      <c r="F207" s="27"/>
      <c r="G207" s="33"/>
      <c r="H207" s="33"/>
      <c r="I207" s="33"/>
      <c r="J207" s="33"/>
      <c r="K207" s="33"/>
      <c r="L207" s="33"/>
      <c r="M207" s="33"/>
      <c r="N207" s="33"/>
      <c r="O207" s="33"/>
      <c r="P207" s="33"/>
      <c r="Q207" s="33"/>
      <c r="R207" s="33"/>
      <c r="S207" s="33"/>
      <c r="T207" s="33"/>
      <c r="U207" s="33"/>
      <c r="V207" s="33"/>
      <c r="W207" s="33"/>
      <c r="X207" s="33"/>
      <c r="Y207" s="33"/>
      <c r="Z207" s="33"/>
    </row>
    <row r="208">
      <c r="A208" s="33"/>
      <c r="B208" s="27"/>
      <c r="C208" s="27"/>
      <c r="D208" s="27"/>
      <c r="E208" s="27"/>
      <c r="F208" s="27"/>
      <c r="G208" s="33"/>
      <c r="H208" s="33"/>
      <c r="I208" s="33"/>
      <c r="J208" s="33"/>
      <c r="K208" s="33"/>
      <c r="L208" s="33"/>
      <c r="M208" s="33"/>
      <c r="N208" s="33"/>
      <c r="O208" s="33"/>
      <c r="P208" s="33"/>
      <c r="Q208" s="33"/>
      <c r="R208" s="33"/>
      <c r="S208" s="33"/>
      <c r="T208" s="33"/>
      <c r="U208" s="33"/>
      <c r="V208" s="33"/>
      <c r="W208" s="33"/>
      <c r="X208" s="33"/>
      <c r="Y208" s="33"/>
      <c r="Z208" s="33"/>
    </row>
    <row r="209">
      <c r="A209" s="33"/>
      <c r="B209" s="27"/>
      <c r="C209" s="27"/>
      <c r="D209" s="27"/>
      <c r="E209" s="27"/>
      <c r="F209" s="27"/>
      <c r="G209" s="33"/>
      <c r="H209" s="33"/>
      <c r="I209" s="33"/>
      <c r="J209" s="33"/>
      <c r="K209" s="33"/>
      <c r="L209" s="33"/>
      <c r="M209" s="33"/>
      <c r="N209" s="33"/>
      <c r="O209" s="33"/>
      <c r="P209" s="33"/>
      <c r="Q209" s="33"/>
      <c r="R209" s="33"/>
      <c r="S209" s="33"/>
      <c r="T209" s="33"/>
      <c r="U209" s="33"/>
      <c r="V209" s="33"/>
      <c r="W209" s="33"/>
      <c r="X209" s="33"/>
      <c r="Y209" s="33"/>
      <c r="Z209" s="33"/>
    </row>
    <row r="210">
      <c r="A210" s="33"/>
      <c r="B210" s="27"/>
      <c r="C210" s="27"/>
      <c r="D210" s="27"/>
      <c r="E210" s="27"/>
      <c r="F210" s="27"/>
      <c r="G210" s="33"/>
      <c r="H210" s="33"/>
      <c r="I210" s="33"/>
      <c r="J210" s="33"/>
      <c r="K210" s="33"/>
      <c r="L210" s="33"/>
      <c r="M210" s="33"/>
      <c r="N210" s="33"/>
      <c r="O210" s="33"/>
      <c r="P210" s="33"/>
      <c r="Q210" s="33"/>
      <c r="R210" s="33"/>
      <c r="S210" s="33"/>
      <c r="T210" s="33"/>
      <c r="U210" s="33"/>
      <c r="V210" s="33"/>
      <c r="W210" s="33"/>
      <c r="X210" s="33"/>
      <c r="Y210" s="33"/>
      <c r="Z210" s="33"/>
    </row>
    <row r="211">
      <c r="A211" s="33"/>
      <c r="B211" s="27"/>
      <c r="C211" s="27"/>
      <c r="D211" s="27"/>
      <c r="E211" s="27"/>
      <c r="F211" s="27"/>
      <c r="G211" s="33"/>
      <c r="H211" s="33"/>
      <c r="I211" s="33"/>
      <c r="J211" s="33"/>
      <c r="K211" s="33"/>
      <c r="L211" s="33"/>
      <c r="M211" s="33"/>
      <c r="N211" s="33"/>
      <c r="O211" s="33"/>
      <c r="P211" s="33"/>
      <c r="Q211" s="33"/>
      <c r="R211" s="33"/>
      <c r="S211" s="33"/>
      <c r="T211" s="33"/>
      <c r="U211" s="33"/>
      <c r="V211" s="33"/>
      <c r="W211" s="33"/>
      <c r="X211" s="33"/>
      <c r="Y211" s="33"/>
      <c r="Z211" s="33"/>
    </row>
    <row r="212">
      <c r="A212" s="33"/>
      <c r="B212" s="27"/>
      <c r="C212" s="27"/>
      <c r="D212" s="27"/>
      <c r="E212" s="27"/>
      <c r="F212" s="27"/>
      <c r="G212" s="33"/>
      <c r="H212" s="33"/>
      <c r="I212" s="33"/>
      <c r="J212" s="33"/>
      <c r="K212" s="33"/>
      <c r="L212" s="33"/>
      <c r="M212" s="33"/>
      <c r="N212" s="33"/>
      <c r="O212" s="33"/>
      <c r="P212" s="33"/>
      <c r="Q212" s="33"/>
      <c r="R212" s="33"/>
      <c r="S212" s="33"/>
      <c r="T212" s="33"/>
      <c r="U212" s="33"/>
      <c r="V212" s="33"/>
      <c r="W212" s="33"/>
      <c r="X212" s="33"/>
      <c r="Y212" s="33"/>
      <c r="Z212" s="33"/>
    </row>
    <row r="213">
      <c r="A213" s="33"/>
      <c r="B213" s="27"/>
      <c r="C213" s="27"/>
      <c r="D213" s="27"/>
      <c r="E213" s="27"/>
      <c r="F213" s="27"/>
      <c r="G213" s="33"/>
      <c r="H213" s="33"/>
      <c r="I213" s="33"/>
      <c r="J213" s="33"/>
      <c r="K213" s="33"/>
      <c r="L213" s="33"/>
      <c r="M213" s="33"/>
      <c r="N213" s="33"/>
      <c r="O213" s="33"/>
      <c r="P213" s="33"/>
      <c r="Q213" s="33"/>
      <c r="R213" s="33"/>
      <c r="S213" s="33"/>
      <c r="T213" s="33"/>
      <c r="U213" s="33"/>
      <c r="V213" s="33"/>
      <c r="W213" s="33"/>
      <c r="X213" s="33"/>
      <c r="Y213" s="33"/>
      <c r="Z213" s="33"/>
    </row>
    <row r="214">
      <c r="A214" s="33"/>
      <c r="B214" s="27"/>
      <c r="C214" s="27"/>
      <c r="D214" s="27"/>
      <c r="E214" s="27"/>
      <c r="F214" s="27"/>
      <c r="G214" s="33"/>
      <c r="H214" s="33"/>
      <c r="I214" s="33"/>
      <c r="J214" s="33"/>
      <c r="K214" s="33"/>
      <c r="L214" s="33"/>
      <c r="M214" s="33"/>
      <c r="N214" s="33"/>
      <c r="O214" s="33"/>
      <c r="P214" s="33"/>
      <c r="Q214" s="33"/>
      <c r="R214" s="33"/>
      <c r="S214" s="33"/>
      <c r="T214" s="33"/>
      <c r="U214" s="33"/>
      <c r="V214" s="33"/>
      <c r="W214" s="33"/>
      <c r="X214" s="33"/>
      <c r="Y214" s="33"/>
      <c r="Z214" s="33"/>
    </row>
    <row r="215">
      <c r="A215" s="33"/>
      <c r="B215" s="27"/>
      <c r="C215" s="27"/>
      <c r="D215" s="27"/>
      <c r="E215" s="27"/>
      <c r="F215" s="27"/>
      <c r="G215" s="33"/>
      <c r="H215" s="33"/>
      <c r="I215" s="33"/>
      <c r="J215" s="33"/>
      <c r="K215" s="33"/>
      <c r="L215" s="33"/>
      <c r="M215" s="33"/>
      <c r="N215" s="33"/>
      <c r="O215" s="33"/>
      <c r="P215" s="33"/>
      <c r="Q215" s="33"/>
      <c r="R215" s="33"/>
      <c r="S215" s="33"/>
      <c r="T215" s="33"/>
      <c r="U215" s="33"/>
      <c r="V215" s="33"/>
      <c r="W215" s="33"/>
      <c r="X215" s="33"/>
      <c r="Y215" s="33"/>
      <c r="Z215" s="33"/>
    </row>
    <row r="216">
      <c r="A216" s="33"/>
      <c r="B216" s="27"/>
      <c r="C216" s="27"/>
      <c r="D216" s="27"/>
      <c r="E216" s="27"/>
      <c r="F216" s="27"/>
      <c r="G216" s="33"/>
      <c r="H216" s="33"/>
      <c r="I216" s="33"/>
      <c r="J216" s="33"/>
      <c r="K216" s="33"/>
      <c r="L216" s="33"/>
      <c r="M216" s="33"/>
      <c r="N216" s="33"/>
      <c r="O216" s="33"/>
      <c r="P216" s="33"/>
      <c r="Q216" s="33"/>
      <c r="R216" s="33"/>
      <c r="S216" s="33"/>
      <c r="T216" s="33"/>
      <c r="U216" s="33"/>
      <c r="V216" s="33"/>
      <c r="W216" s="33"/>
      <c r="X216" s="33"/>
      <c r="Y216" s="33"/>
      <c r="Z216" s="33"/>
    </row>
    <row r="217">
      <c r="A217" s="33"/>
      <c r="B217" s="27"/>
      <c r="C217" s="27"/>
      <c r="D217" s="27"/>
      <c r="E217" s="27"/>
      <c r="F217" s="27"/>
      <c r="G217" s="33"/>
      <c r="H217" s="33"/>
      <c r="I217" s="33"/>
      <c r="J217" s="33"/>
      <c r="K217" s="33"/>
      <c r="L217" s="33"/>
      <c r="M217" s="33"/>
      <c r="N217" s="33"/>
      <c r="O217" s="33"/>
      <c r="P217" s="33"/>
      <c r="Q217" s="33"/>
      <c r="R217" s="33"/>
      <c r="S217" s="33"/>
      <c r="T217" s="33"/>
      <c r="U217" s="33"/>
      <c r="V217" s="33"/>
      <c r="W217" s="33"/>
      <c r="X217" s="33"/>
      <c r="Y217" s="33"/>
      <c r="Z217" s="33"/>
    </row>
    <row r="218">
      <c r="A218" s="33"/>
      <c r="B218" s="27"/>
      <c r="C218" s="27"/>
      <c r="D218" s="27"/>
      <c r="E218" s="27"/>
      <c r="F218" s="27"/>
      <c r="G218" s="33"/>
      <c r="H218" s="33"/>
      <c r="I218" s="33"/>
      <c r="J218" s="33"/>
      <c r="K218" s="33"/>
      <c r="L218" s="33"/>
      <c r="M218" s="33"/>
      <c r="N218" s="33"/>
      <c r="O218" s="33"/>
      <c r="P218" s="33"/>
      <c r="Q218" s="33"/>
      <c r="R218" s="33"/>
      <c r="S218" s="33"/>
      <c r="T218" s="33"/>
      <c r="U218" s="33"/>
      <c r="V218" s="33"/>
      <c r="W218" s="33"/>
      <c r="X218" s="33"/>
      <c r="Y218" s="33"/>
      <c r="Z218" s="33"/>
    </row>
    <row r="219">
      <c r="A219" s="33"/>
      <c r="B219" s="27"/>
      <c r="C219" s="27"/>
      <c r="D219" s="27"/>
      <c r="E219" s="27"/>
      <c r="F219" s="27"/>
      <c r="G219" s="33"/>
      <c r="H219" s="33"/>
      <c r="I219" s="33"/>
      <c r="J219" s="33"/>
      <c r="K219" s="33"/>
      <c r="L219" s="33"/>
      <c r="M219" s="33"/>
      <c r="N219" s="33"/>
      <c r="O219" s="33"/>
      <c r="P219" s="33"/>
      <c r="Q219" s="33"/>
      <c r="R219" s="33"/>
      <c r="S219" s="33"/>
      <c r="T219" s="33"/>
      <c r="U219" s="33"/>
      <c r="V219" s="33"/>
      <c r="W219" s="33"/>
      <c r="X219" s="33"/>
      <c r="Y219" s="33"/>
      <c r="Z219" s="33"/>
    </row>
    <row r="220">
      <c r="A220" s="33"/>
      <c r="B220" s="27"/>
      <c r="C220" s="27"/>
      <c r="D220" s="27"/>
      <c r="E220" s="27"/>
      <c r="F220" s="27"/>
      <c r="G220" s="33"/>
      <c r="H220" s="33"/>
      <c r="I220" s="33"/>
      <c r="J220" s="33"/>
      <c r="K220" s="33"/>
      <c r="L220" s="33"/>
      <c r="M220" s="33"/>
      <c r="N220" s="33"/>
      <c r="O220" s="33"/>
      <c r="P220" s="33"/>
      <c r="Q220" s="33"/>
      <c r="R220" s="33"/>
      <c r="S220" s="33"/>
      <c r="T220" s="33"/>
      <c r="U220" s="33"/>
      <c r="V220" s="33"/>
      <c r="W220" s="33"/>
      <c r="X220" s="33"/>
      <c r="Y220" s="33"/>
      <c r="Z220" s="33"/>
    </row>
    <row r="221">
      <c r="A221" s="33"/>
      <c r="B221" s="27"/>
      <c r="C221" s="27"/>
      <c r="D221" s="27"/>
      <c r="E221" s="27"/>
      <c r="F221" s="27"/>
      <c r="G221" s="33"/>
      <c r="H221" s="33"/>
      <c r="I221" s="33"/>
      <c r="J221" s="33"/>
      <c r="K221" s="33"/>
      <c r="L221" s="33"/>
      <c r="M221" s="33"/>
      <c r="N221" s="33"/>
      <c r="O221" s="33"/>
      <c r="P221" s="33"/>
      <c r="Q221" s="33"/>
      <c r="R221" s="33"/>
      <c r="S221" s="33"/>
      <c r="T221" s="33"/>
      <c r="U221" s="33"/>
      <c r="V221" s="33"/>
      <c r="W221" s="33"/>
      <c r="X221" s="33"/>
      <c r="Y221" s="33"/>
      <c r="Z221" s="33"/>
    </row>
    <row r="222">
      <c r="A222" s="33"/>
      <c r="B222" s="27"/>
      <c r="C222" s="27"/>
      <c r="D222" s="27"/>
      <c r="E222" s="27"/>
      <c r="F222" s="27"/>
      <c r="G222" s="33"/>
      <c r="H222" s="33"/>
      <c r="I222" s="33"/>
      <c r="J222" s="33"/>
      <c r="K222" s="33"/>
      <c r="L222" s="33"/>
      <c r="M222" s="33"/>
      <c r="N222" s="33"/>
      <c r="O222" s="33"/>
      <c r="P222" s="33"/>
      <c r="Q222" s="33"/>
      <c r="R222" s="33"/>
      <c r="S222" s="33"/>
      <c r="T222" s="33"/>
      <c r="U222" s="33"/>
      <c r="V222" s="33"/>
      <c r="W222" s="33"/>
      <c r="X222" s="33"/>
      <c r="Y222" s="33"/>
      <c r="Z222" s="33"/>
    </row>
    <row r="223">
      <c r="A223" s="33"/>
      <c r="B223" s="27"/>
      <c r="C223" s="27"/>
      <c r="D223" s="27"/>
      <c r="E223" s="27"/>
      <c r="F223" s="27"/>
      <c r="G223" s="33"/>
      <c r="H223" s="33"/>
      <c r="I223" s="33"/>
      <c r="J223" s="33"/>
      <c r="K223" s="33"/>
      <c r="L223" s="33"/>
      <c r="M223" s="33"/>
      <c r="N223" s="33"/>
      <c r="O223" s="33"/>
      <c r="P223" s="33"/>
      <c r="Q223" s="33"/>
      <c r="R223" s="33"/>
      <c r="S223" s="33"/>
      <c r="T223" s="33"/>
      <c r="U223" s="33"/>
      <c r="V223" s="33"/>
      <c r="W223" s="33"/>
      <c r="X223" s="33"/>
      <c r="Y223" s="33"/>
      <c r="Z223" s="33"/>
    </row>
    <row r="224">
      <c r="A224" s="33"/>
      <c r="B224" s="27"/>
      <c r="C224" s="27"/>
      <c r="D224" s="27"/>
      <c r="E224" s="27"/>
      <c r="F224" s="27"/>
      <c r="G224" s="33"/>
      <c r="H224" s="33"/>
      <c r="I224" s="33"/>
      <c r="J224" s="33"/>
      <c r="K224" s="33"/>
      <c r="L224" s="33"/>
      <c r="M224" s="33"/>
      <c r="N224" s="33"/>
      <c r="O224" s="33"/>
      <c r="P224" s="33"/>
      <c r="Q224" s="33"/>
      <c r="R224" s="33"/>
      <c r="S224" s="33"/>
      <c r="T224" s="33"/>
      <c r="U224" s="33"/>
      <c r="V224" s="33"/>
      <c r="W224" s="33"/>
      <c r="X224" s="33"/>
      <c r="Y224" s="33"/>
      <c r="Z224" s="33"/>
    </row>
    <row r="225">
      <c r="A225" s="33"/>
      <c r="B225" s="27"/>
      <c r="C225" s="27"/>
      <c r="D225" s="27"/>
      <c r="E225" s="27"/>
      <c r="F225" s="27"/>
      <c r="G225" s="33"/>
      <c r="H225" s="33"/>
      <c r="I225" s="33"/>
      <c r="J225" s="33"/>
      <c r="K225" s="33"/>
      <c r="L225" s="33"/>
      <c r="M225" s="33"/>
      <c r="N225" s="33"/>
      <c r="O225" s="33"/>
      <c r="P225" s="33"/>
      <c r="Q225" s="33"/>
      <c r="R225" s="33"/>
      <c r="S225" s="33"/>
      <c r="T225" s="33"/>
      <c r="U225" s="33"/>
      <c r="V225" s="33"/>
      <c r="W225" s="33"/>
      <c r="X225" s="33"/>
      <c r="Y225" s="33"/>
      <c r="Z225" s="33"/>
    </row>
    <row r="226">
      <c r="A226" s="33"/>
      <c r="B226" s="27"/>
      <c r="C226" s="27"/>
      <c r="D226" s="27"/>
      <c r="E226" s="27"/>
      <c r="F226" s="27"/>
      <c r="G226" s="33"/>
      <c r="H226" s="33"/>
      <c r="I226" s="33"/>
      <c r="J226" s="33"/>
      <c r="K226" s="33"/>
      <c r="L226" s="33"/>
      <c r="M226" s="33"/>
      <c r="N226" s="33"/>
      <c r="O226" s="33"/>
      <c r="P226" s="33"/>
      <c r="Q226" s="33"/>
      <c r="R226" s="33"/>
      <c r="S226" s="33"/>
      <c r="T226" s="33"/>
      <c r="U226" s="33"/>
      <c r="V226" s="33"/>
      <c r="W226" s="33"/>
      <c r="X226" s="33"/>
      <c r="Y226" s="33"/>
      <c r="Z226" s="33"/>
    </row>
    <row r="227">
      <c r="A227" s="33"/>
      <c r="B227" s="27"/>
      <c r="C227" s="27"/>
      <c r="D227" s="27"/>
      <c r="E227" s="27"/>
      <c r="F227" s="27"/>
      <c r="G227" s="33"/>
      <c r="H227" s="33"/>
      <c r="I227" s="33"/>
      <c r="J227" s="33"/>
      <c r="K227" s="33"/>
      <c r="L227" s="33"/>
      <c r="M227" s="33"/>
      <c r="N227" s="33"/>
      <c r="O227" s="33"/>
      <c r="P227" s="33"/>
      <c r="Q227" s="33"/>
      <c r="R227" s="33"/>
      <c r="S227" s="33"/>
      <c r="T227" s="33"/>
      <c r="U227" s="33"/>
      <c r="V227" s="33"/>
      <c r="W227" s="33"/>
      <c r="X227" s="33"/>
      <c r="Y227" s="33"/>
      <c r="Z227" s="33"/>
    </row>
    <row r="228">
      <c r="A228" s="33"/>
      <c r="B228" s="27"/>
      <c r="C228" s="27"/>
      <c r="D228" s="27"/>
      <c r="E228" s="27"/>
      <c r="F228" s="27"/>
      <c r="G228" s="33"/>
      <c r="H228" s="33"/>
      <c r="I228" s="33"/>
      <c r="J228" s="33"/>
      <c r="K228" s="33"/>
      <c r="L228" s="33"/>
      <c r="M228" s="33"/>
      <c r="N228" s="33"/>
      <c r="O228" s="33"/>
      <c r="P228" s="33"/>
      <c r="Q228" s="33"/>
      <c r="R228" s="33"/>
      <c r="S228" s="33"/>
      <c r="T228" s="33"/>
      <c r="U228" s="33"/>
      <c r="V228" s="33"/>
      <c r="W228" s="33"/>
      <c r="X228" s="33"/>
      <c r="Y228" s="33"/>
      <c r="Z228" s="33"/>
    </row>
    <row r="229">
      <c r="A229" s="33"/>
      <c r="B229" s="27"/>
      <c r="C229" s="27"/>
      <c r="D229" s="27"/>
      <c r="E229" s="27"/>
      <c r="F229" s="27"/>
      <c r="G229" s="33"/>
      <c r="H229" s="33"/>
      <c r="I229" s="33"/>
      <c r="J229" s="33"/>
      <c r="K229" s="33"/>
      <c r="L229" s="33"/>
      <c r="M229" s="33"/>
      <c r="N229" s="33"/>
      <c r="O229" s="33"/>
      <c r="P229" s="33"/>
      <c r="Q229" s="33"/>
      <c r="R229" s="33"/>
      <c r="S229" s="33"/>
      <c r="T229" s="33"/>
      <c r="U229" s="33"/>
      <c r="V229" s="33"/>
      <c r="W229" s="33"/>
      <c r="X229" s="33"/>
      <c r="Y229" s="33"/>
      <c r="Z229" s="33"/>
    </row>
    <row r="230">
      <c r="A230" s="33"/>
      <c r="B230" s="27"/>
      <c r="C230" s="27"/>
      <c r="D230" s="27"/>
      <c r="E230" s="27"/>
      <c r="F230" s="27"/>
      <c r="G230" s="33"/>
      <c r="H230" s="33"/>
      <c r="I230" s="33"/>
      <c r="J230" s="33"/>
      <c r="K230" s="33"/>
      <c r="L230" s="33"/>
      <c r="M230" s="33"/>
      <c r="N230" s="33"/>
      <c r="O230" s="33"/>
      <c r="P230" s="33"/>
      <c r="Q230" s="33"/>
      <c r="R230" s="33"/>
      <c r="S230" s="33"/>
      <c r="T230" s="33"/>
      <c r="U230" s="33"/>
      <c r="V230" s="33"/>
      <c r="W230" s="33"/>
      <c r="X230" s="33"/>
      <c r="Y230" s="33"/>
      <c r="Z230" s="33"/>
    </row>
    <row r="231">
      <c r="A231" s="33"/>
      <c r="B231" s="27"/>
      <c r="C231" s="27"/>
      <c r="D231" s="27"/>
      <c r="E231" s="27"/>
      <c r="F231" s="27"/>
      <c r="G231" s="33"/>
      <c r="H231" s="33"/>
      <c r="I231" s="33"/>
      <c r="J231" s="33"/>
      <c r="K231" s="33"/>
      <c r="L231" s="33"/>
      <c r="M231" s="33"/>
      <c r="N231" s="33"/>
      <c r="O231" s="33"/>
      <c r="P231" s="33"/>
      <c r="Q231" s="33"/>
      <c r="R231" s="33"/>
      <c r="S231" s="33"/>
      <c r="T231" s="33"/>
      <c r="U231" s="33"/>
      <c r="V231" s="33"/>
      <c r="W231" s="33"/>
      <c r="X231" s="33"/>
      <c r="Y231" s="33"/>
      <c r="Z231" s="33"/>
    </row>
    <row r="232">
      <c r="A232" s="33"/>
      <c r="B232" s="27"/>
      <c r="C232" s="27"/>
      <c r="D232" s="27"/>
      <c r="E232" s="27"/>
      <c r="F232" s="27"/>
      <c r="G232" s="33"/>
      <c r="H232" s="33"/>
      <c r="I232" s="33"/>
      <c r="J232" s="33"/>
      <c r="K232" s="33"/>
      <c r="L232" s="33"/>
      <c r="M232" s="33"/>
      <c r="N232" s="33"/>
      <c r="O232" s="33"/>
      <c r="P232" s="33"/>
      <c r="Q232" s="33"/>
      <c r="R232" s="33"/>
      <c r="S232" s="33"/>
      <c r="T232" s="33"/>
      <c r="U232" s="33"/>
      <c r="V232" s="33"/>
      <c r="W232" s="33"/>
      <c r="X232" s="33"/>
      <c r="Y232" s="33"/>
      <c r="Z232" s="33"/>
    </row>
    <row r="233">
      <c r="A233" s="33"/>
      <c r="B233" s="27"/>
      <c r="C233" s="27"/>
      <c r="D233" s="27"/>
      <c r="E233" s="27"/>
      <c r="F233" s="27"/>
      <c r="G233" s="33"/>
      <c r="H233" s="33"/>
      <c r="I233" s="33"/>
      <c r="J233" s="33"/>
      <c r="K233" s="33"/>
      <c r="L233" s="33"/>
      <c r="M233" s="33"/>
      <c r="N233" s="33"/>
      <c r="O233" s="33"/>
      <c r="P233" s="33"/>
      <c r="Q233" s="33"/>
      <c r="R233" s="33"/>
      <c r="S233" s="33"/>
      <c r="T233" s="33"/>
      <c r="U233" s="33"/>
      <c r="V233" s="33"/>
      <c r="W233" s="33"/>
      <c r="X233" s="33"/>
      <c r="Y233" s="33"/>
      <c r="Z233" s="33"/>
    </row>
    <row r="234">
      <c r="A234" s="33"/>
      <c r="B234" s="27"/>
      <c r="C234" s="27"/>
      <c r="D234" s="27"/>
      <c r="E234" s="27"/>
      <c r="F234" s="27"/>
      <c r="G234" s="33"/>
      <c r="H234" s="33"/>
      <c r="I234" s="33"/>
      <c r="J234" s="33"/>
      <c r="K234" s="33"/>
      <c r="L234" s="33"/>
      <c r="M234" s="33"/>
      <c r="N234" s="33"/>
      <c r="O234" s="33"/>
      <c r="P234" s="33"/>
      <c r="Q234" s="33"/>
      <c r="R234" s="33"/>
      <c r="S234" s="33"/>
      <c r="T234" s="33"/>
      <c r="U234" s="33"/>
      <c r="V234" s="33"/>
      <c r="W234" s="33"/>
      <c r="X234" s="33"/>
      <c r="Y234" s="33"/>
      <c r="Z234" s="33"/>
    </row>
    <row r="235">
      <c r="A235" s="33"/>
      <c r="B235" s="27"/>
      <c r="C235" s="27"/>
      <c r="D235" s="27"/>
      <c r="E235" s="27"/>
      <c r="F235" s="27"/>
      <c r="G235" s="33"/>
      <c r="H235" s="33"/>
      <c r="I235" s="33"/>
      <c r="J235" s="33"/>
      <c r="K235" s="33"/>
      <c r="L235" s="33"/>
      <c r="M235" s="33"/>
      <c r="N235" s="33"/>
      <c r="O235" s="33"/>
      <c r="P235" s="33"/>
      <c r="Q235" s="33"/>
      <c r="R235" s="33"/>
      <c r="S235" s="33"/>
      <c r="T235" s="33"/>
      <c r="U235" s="33"/>
      <c r="V235" s="33"/>
      <c r="W235" s="33"/>
      <c r="X235" s="33"/>
      <c r="Y235" s="33"/>
      <c r="Z235" s="33"/>
    </row>
    <row r="236">
      <c r="A236" s="33"/>
      <c r="B236" s="27"/>
      <c r="C236" s="27"/>
      <c r="D236" s="27"/>
      <c r="E236" s="27"/>
      <c r="F236" s="27"/>
      <c r="G236" s="33"/>
      <c r="H236" s="33"/>
      <c r="I236" s="33"/>
      <c r="J236" s="33"/>
      <c r="K236" s="33"/>
      <c r="L236" s="33"/>
      <c r="M236" s="33"/>
      <c r="N236" s="33"/>
      <c r="O236" s="33"/>
      <c r="P236" s="33"/>
      <c r="Q236" s="33"/>
      <c r="R236" s="33"/>
      <c r="S236" s="33"/>
      <c r="T236" s="33"/>
      <c r="U236" s="33"/>
      <c r="V236" s="33"/>
      <c r="W236" s="33"/>
      <c r="X236" s="33"/>
      <c r="Y236" s="33"/>
      <c r="Z236" s="33"/>
    </row>
    <row r="237">
      <c r="A237" s="33"/>
      <c r="B237" s="27"/>
      <c r="C237" s="27"/>
      <c r="D237" s="27"/>
      <c r="E237" s="27"/>
      <c r="F237" s="27"/>
      <c r="G237" s="33"/>
      <c r="H237" s="33"/>
      <c r="I237" s="33"/>
      <c r="J237" s="33"/>
      <c r="K237" s="33"/>
      <c r="L237" s="33"/>
      <c r="M237" s="33"/>
      <c r="N237" s="33"/>
      <c r="O237" s="33"/>
      <c r="P237" s="33"/>
      <c r="Q237" s="33"/>
      <c r="R237" s="33"/>
      <c r="S237" s="33"/>
      <c r="T237" s="33"/>
      <c r="U237" s="33"/>
      <c r="V237" s="33"/>
      <c r="W237" s="33"/>
      <c r="X237" s="33"/>
      <c r="Y237" s="33"/>
      <c r="Z237" s="33"/>
    </row>
    <row r="238">
      <c r="A238" s="33"/>
      <c r="B238" s="27"/>
      <c r="C238" s="27"/>
      <c r="D238" s="27"/>
      <c r="E238" s="27"/>
      <c r="F238" s="27"/>
      <c r="G238" s="33"/>
      <c r="H238" s="33"/>
      <c r="I238" s="33"/>
      <c r="J238" s="33"/>
      <c r="K238" s="33"/>
      <c r="L238" s="33"/>
      <c r="M238" s="33"/>
      <c r="N238" s="33"/>
      <c r="O238" s="33"/>
      <c r="P238" s="33"/>
      <c r="Q238" s="33"/>
      <c r="R238" s="33"/>
      <c r="S238" s="33"/>
      <c r="T238" s="33"/>
      <c r="U238" s="33"/>
      <c r="V238" s="33"/>
      <c r="W238" s="33"/>
      <c r="X238" s="33"/>
      <c r="Y238" s="33"/>
      <c r="Z238" s="33"/>
    </row>
    <row r="239">
      <c r="A239" s="33"/>
      <c r="B239" s="27"/>
      <c r="C239" s="27"/>
      <c r="D239" s="27"/>
      <c r="E239" s="27"/>
      <c r="F239" s="27"/>
      <c r="G239" s="33"/>
      <c r="H239" s="33"/>
      <c r="I239" s="33"/>
      <c r="J239" s="33"/>
      <c r="K239" s="33"/>
      <c r="L239" s="33"/>
      <c r="M239" s="33"/>
      <c r="N239" s="33"/>
      <c r="O239" s="33"/>
      <c r="P239" s="33"/>
      <c r="Q239" s="33"/>
      <c r="R239" s="33"/>
      <c r="S239" s="33"/>
      <c r="T239" s="33"/>
      <c r="U239" s="33"/>
      <c r="V239" s="33"/>
      <c r="W239" s="33"/>
      <c r="X239" s="33"/>
      <c r="Y239" s="33"/>
      <c r="Z239" s="33"/>
    </row>
    <row r="240">
      <c r="A240" s="33"/>
      <c r="B240" s="27"/>
      <c r="C240" s="27"/>
      <c r="D240" s="27"/>
      <c r="E240" s="27"/>
      <c r="F240" s="27"/>
      <c r="G240" s="33"/>
      <c r="H240" s="33"/>
      <c r="I240" s="33"/>
      <c r="J240" s="33"/>
      <c r="K240" s="33"/>
      <c r="L240" s="33"/>
      <c r="M240" s="33"/>
      <c r="N240" s="33"/>
      <c r="O240" s="33"/>
      <c r="P240" s="33"/>
      <c r="Q240" s="33"/>
      <c r="R240" s="33"/>
      <c r="S240" s="33"/>
      <c r="T240" s="33"/>
      <c r="U240" s="33"/>
      <c r="V240" s="33"/>
      <c r="W240" s="33"/>
      <c r="X240" s="33"/>
      <c r="Y240" s="33"/>
      <c r="Z240" s="33"/>
    </row>
    <row r="241">
      <c r="A241" s="33"/>
      <c r="B241" s="27"/>
      <c r="C241" s="27"/>
      <c r="D241" s="27"/>
      <c r="E241" s="27"/>
      <c r="F241" s="27"/>
      <c r="G241" s="33"/>
      <c r="H241" s="33"/>
      <c r="I241" s="33"/>
      <c r="J241" s="33"/>
      <c r="K241" s="33"/>
      <c r="L241" s="33"/>
      <c r="M241" s="33"/>
      <c r="N241" s="33"/>
      <c r="O241" s="33"/>
      <c r="P241" s="33"/>
      <c r="Q241" s="33"/>
      <c r="R241" s="33"/>
      <c r="S241" s="33"/>
      <c r="T241" s="33"/>
      <c r="U241" s="33"/>
      <c r="V241" s="33"/>
      <c r="W241" s="33"/>
      <c r="X241" s="33"/>
      <c r="Y241" s="33"/>
      <c r="Z241" s="33"/>
    </row>
    <row r="242">
      <c r="A242" s="33"/>
      <c r="B242" s="27"/>
      <c r="C242" s="27"/>
      <c r="D242" s="27"/>
      <c r="E242" s="27"/>
      <c r="F242" s="27"/>
      <c r="G242" s="33"/>
      <c r="H242" s="33"/>
      <c r="I242" s="33"/>
      <c r="J242" s="33"/>
      <c r="K242" s="33"/>
      <c r="L242" s="33"/>
      <c r="M242" s="33"/>
      <c r="N242" s="33"/>
      <c r="O242" s="33"/>
      <c r="P242" s="33"/>
      <c r="Q242" s="33"/>
      <c r="R242" s="33"/>
      <c r="S242" s="33"/>
      <c r="T242" s="33"/>
      <c r="U242" s="33"/>
      <c r="V242" s="33"/>
      <c r="W242" s="33"/>
      <c r="X242" s="33"/>
      <c r="Y242" s="33"/>
      <c r="Z242" s="33"/>
    </row>
    <row r="243">
      <c r="A243" s="33"/>
      <c r="B243" s="27"/>
      <c r="C243" s="27"/>
      <c r="D243" s="27"/>
      <c r="E243" s="27"/>
      <c r="F243" s="27"/>
      <c r="G243" s="33"/>
      <c r="H243" s="33"/>
      <c r="I243" s="33"/>
      <c r="J243" s="33"/>
      <c r="K243" s="33"/>
      <c r="L243" s="33"/>
      <c r="M243" s="33"/>
      <c r="N243" s="33"/>
      <c r="O243" s="33"/>
      <c r="P243" s="33"/>
      <c r="Q243" s="33"/>
      <c r="R243" s="33"/>
      <c r="S243" s="33"/>
      <c r="T243" s="33"/>
      <c r="U243" s="33"/>
      <c r="V243" s="33"/>
      <c r="W243" s="33"/>
      <c r="X243" s="33"/>
      <c r="Y243" s="33"/>
      <c r="Z243" s="33"/>
    </row>
    <row r="244">
      <c r="A244" s="33"/>
      <c r="B244" s="27"/>
      <c r="C244" s="27"/>
      <c r="D244" s="27"/>
      <c r="E244" s="27"/>
      <c r="F244" s="27"/>
      <c r="G244" s="33"/>
      <c r="H244" s="33"/>
      <c r="I244" s="33"/>
      <c r="J244" s="33"/>
      <c r="K244" s="33"/>
      <c r="L244" s="33"/>
      <c r="M244" s="33"/>
      <c r="N244" s="33"/>
      <c r="O244" s="33"/>
      <c r="P244" s="33"/>
      <c r="Q244" s="33"/>
      <c r="R244" s="33"/>
      <c r="S244" s="33"/>
      <c r="T244" s="33"/>
      <c r="U244" s="33"/>
      <c r="V244" s="33"/>
      <c r="W244" s="33"/>
      <c r="X244" s="33"/>
      <c r="Y244" s="33"/>
      <c r="Z244" s="33"/>
    </row>
    <row r="245">
      <c r="A245" s="33"/>
      <c r="B245" s="27"/>
      <c r="C245" s="27"/>
      <c r="D245" s="27"/>
      <c r="E245" s="27"/>
      <c r="F245" s="27"/>
      <c r="G245" s="33"/>
      <c r="H245" s="33"/>
      <c r="I245" s="33"/>
      <c r="J245" s="33"/>
      <c r="K245" s="33"/>
      <c r="L245" s="33"/>
      <c r="M245" s="33"/>
      <c r="N245" s="33"/>
      <c r="O245" s="33"/>
      <c r="P245" s="33"/>
      <c r="Q245" s="33"/>
      <c r="R245" s="33"/>
      <c r="S245" s="33"/>
      <c r="T245" s="33"/>
      <c r="U245" s="33"/>
      <c r="V245" s="33"/>
      <c r="W245" s="33"/>
      <c r="X245" s="33"/>
      <c r="Y245" s="33"/>
      <c r="Z245" s="33"/>
    </row>
    <row r="246">
      <c r="A246" s="33"/>
      <c r="B246" s="27"/>
      <c r="C246" s="27"/>
      <c r="D246" s="27"/>
      <c r="E246" s="27"/>
      <c r="F246" s="27"/>
      <c r="G246" s="33"/>
      <c r="H246" s="33"/>
      <c r="I246" s="33"/>
      <c r="J246" s="33"/>
      <c r="K246" s="33"/>
      <c r="L246" s="33"/>
      <c r="M246" s="33"/>
      <c r="N246" s="33"/>
      <c r="O246" s="33"/>
      <c r="P246" s="33"/>
      <c r="Q246" s="33"/>
      <c r="R246" s="33"/>
      <c r="S246" s="33"/>
      <c r="T246" s="33"/>
      <c r="U246" s="33"/>
      <c r="V246" s="33"/>
      <c r="W246" s="33"/>
      <c r="X246" s="33"/>
      <c r="Y246" s="33"/>
      <c r="Z246" s="33"/>
    </row>
    <row r="247">
      <c r="A247" s="33"/>
      <c r="B247" s="27"/>
      <c r="C247" s="27"/>
      <c r="D247" s="27"/>
      <c r="E247" s="27"/>
      <c r="F247" s="27"/>
      <c r="G247" s="33"/>
      <c r="H247" s="33"/>
      <c r="I247" s="33"/>
      <c r="J247" s="33"/>
      <c r="K247" s="33"/>
      <c r="L247" s="33"/>
      <c r="M247" s="33"/>
      <c r="N247" s="33"/>
      <c r="O247" s="33"/>
      <c r="P247" s="33"/>
      <c r="Q247" s="33"/>
      <c r="R247" s="33"/>
      <c r="S247" s="33"/>
      <c r="T247" s="33"/>
      <c r="U247" s="33"/>
      <c r="V247" s="33"/>
      <c r="W247" s="33"/>
      <c r="X247" s="33"/>
      <c r="Y247" s="33"/>
      <c r="Z247" s="33"/>
    </row>
    <row r="248">
      <c r="A248" s="33"/>
      <c r="B248" s="27"/>
      <c r="C248" s="27"/>
      <c r="D248" s="27"/>
      <c r="E248" s="27"/>
      <c r="F248" s="27"/>
      <c r="G248" s="33"/>
      <c r="H248" s="33"/>
      <c r="I248" s="33"/>
      <c r="J248" s="33"/>
      <c r="K248" s="33"/>
      <c r="L248" s="33"/>
      <c r="M248" s="33"/>
      <c r="N248" s="33"/>
      <c r="O248" s="33"/>
      <c r="P248" s="33"/>
      <c r="Q248" s="33"/>
      <c r="R248" s="33"/>
      <c r="S248" s="33"/>
      <c r="T248" s="33"/>
      <c r="U248" s="33"/>
      <c r="V248" s="33"/>
      <c r="W248" s="33"/>
      <c r="X248" s="33"/>
      <c r="Y248" s="33"/>
      <c r="Z248" s="33"/>
    </row>
    <row r="249">
      <c r="A249" s="33"/>
      <c r="B249" s="27"/>
      <c r="C249" s="27"/>
      <c r="D249" s="27"/>
      <c r="E249" s="27"/>
      <c r="F249" s="27"/>
      <c r="G249" s="33"/>
      <c r="H249" s="33"/>
      <c r="I249" s="33"/>
      <c r="J249" s="33"/>
      <c r="K249" s="33"/>
      <c r="L249" s="33"/>
      <c r="M249" s="33"/>
      <c r="N249" s="33"/>
      <c r="O249" s="33"/>
      <c r="P249" s="33"/>
      <c r="Q249" s="33"/>
      <c r="R249" s="33"/>
      <c r="S249" s="33"/>
      <c r="T249" s="33"/>
      <c r="U249" s="33"/>
      <c r="V249" s="33"/>
      <c r="W249" s="33"/>
      <c r="X249" s="33"/>
      <c r="Y249" s="33"/>
      <c r="Z249" s="33"/>
    </row>
    <row r="250">
      <c r="A250" s="33"/>
      <c r="B250" s="27"/>
      <c r="C250" s="27"/>
      <c r="D250" s="27"/>
      <c r="E250" s="27"/>
      <c r="F250" s="27"/>
      <c r="G250" s="33"/>
      <c r="H250" s="33"/>
      <c r="I250" s="33"/>
      <c r="J250" s="33"/>
      <c r="K250" s="33"/>
      <c r="L250" s="33"/>
      <c r="M250" s="33"/>
      <c r="N250" s="33"/>
      <c r="O250" s="33"/>
      <c r="P250" s="33"/>
      <c r="Q250" s="33"/>
      <c r="R250" s="33"/>
      <c r="S250" s="33"/>
      <c r="T250" s="33"/>
      <c r="U250" s="33"/>
      <c r="V250" s="33"/>
      <c r="W250" s="33"/>
      <c r="X250" s="33"/>
      <c r="Y250" s="33"/>
      <c r="Z250" s="33"/>
    </row>
    <row r="251">
      <c r="A251" s="33"/>
      <c r="B251" s="27"/>
      <c r="C251" s="27"/>
      <c r="D251" s="27"/>
      <c r="E251" s="27"/>
      <c r="F251" s="27"/>
      <c r="G251" s="33"/>
      <c r="H251" s="33"/>
      <c r="I251" s="33"/>
      <c r="J251" s="33"/>
      <c r="K251" s="33"/>
      <c r="L251" s="33"/>
      <c r="M251" s="33"/>
      <c r="N251" s="33"/>
      <c r="O251" s="33"/>
      <c r="P251" s="33"/>
      <c r="Q251" s="33"/>
      <c r="R251" s="33"/>
      <c r="S251" s="33"/>
      <c r="T251" s="33"/>
      <c r="U251" s="33"/>
      <c r="V251" s="33"/>
      <c r="W251" s="33"/>
      <c r="X251" s="33"/>
      <c r="Y251" s="33"/>
      <c r="Z251" s="33"/>
    </row>
    <row r="252">
      <c r="A252" s="33"/>
      <c r="B252" s="27"/>
      <c r="C252" s="27"/>
      <c r="D252" s="27"/>
      <c r="E252" s="27"/>
      <c r="F252" s="27"/>
      <c r="G252" s="33"/>
      <c r="H252" s="33"/>
      <c r="I252" s="33"/>
      <c r="J252" s="33"/>
      <c r="K252" s="33"/>
      <c r="L252" s="33"/>
      <c r="M252" s="33"/>
      <c r="N252" s="33"/>
      <c r="O252" s="33"/>
      <c r="P252" s="33"/>
      <c r="Q252" s="33"/>
      <c r="R252" s="33"/>
      <c r="S252" s="33"/>
      <c r="T252" s="33"/>
      <c r="U252" s="33"/>
      <c r="V252" s="33"/>
      <c r="W252" s="33"/>
      <c r="X252" s="33"/>
      <c r="Y252" s="33"/>
      <c r="Z252" s="33"/>
    </row>
    <row r="253">
      <c r="A253" s="33"/>
      <c r="B253" s="27"/>
      <c r="C253" s="27"/>
      <c r="D253" s="27"/>
      <c r="E253" s="27"/>
      <c r="F253" s="27"/>
      <c r="G253" s="33"/>
      <c r="H253" s="33"/>
      <c r="I253" s="33"/>
      <c r="J253" s="33"/>
      <c r="K253" s="33"/>
      <c r="L253" s="33"/>
      <c r="M253" s="33"/>
      <c r="N253" s="33"/>
      <c r="O253" s="33"/>
      <c r="P253" s="33"/>
      <c r="Q253" s="33"/>
      <c r="R253" s="33"/>
      <c r="S253" s="33"/>
      <c r="T253" s="33"/>
      <c r="U253" s="33"/>
      <c r="V253" s="33"/>
      <c r="W253" s="33"/>
      <c r="X253" s="33"/>
      <c r="Y253" s="33"/>
      <c r="Z253" s="33"/>
    </row>
    <row r="254">
      <c r="A254" s="33"/>
      <c r="B254" s="27"/>
      <c r="C254" s="27"/>
      <c r="D254" s="27"/>
      <c r="E254" s="27"/>
      <c r="F254" s="27"/>
      <c r="G254" s="33"/>
      <c r="H254" s="33"/>
      <c r="I254" s="33"/>
      <c r="J254" s="33"/>
      <c r="K254" s="33"/>
      <c r="L254" s="33"/>
      <c r="M254" s="33"/>
      <c r="N254" s="33"/>
      <c r="O254" s="33"/>
      <c r="P254" s="33"/>
      <c r="Q254" s="33"/>
      <c r="R254" s="33"/>
      <c r="S254" s="33"/>
      <c r="T254" s="33"/>
      <c r="U254" s="33"/>
      <c r="V254" s="33"/>
      <c r="W254" s="33"/>
      <c r="X254" s="33"/>
      <c r="Y254" s="33"/>
      <c r="Z254" s="33"/>
    </row>
    <row r="255">
      <c r="A255" s="33"/>
      <c r="B255" s="27"/>
      <c r="C255" s="27"/>
      <c r="D255" s="27"/>
      <c r="E255" s="27"/>
      <c r="F255" s="27"/>
      <c r="G255" s="33"/>
      <c r="H255" s="33"/>
      <c r="I255" s="33"/>
      <c r="J255" s="33"/>
      <c r="K255" s="33"/>
      <c r="L255" s="33"/>
      <c r="M255" s="33"/>
      <c r="N255" s="33"/>
      <c r="O255" s="33"/>
      <c r="P255" s="33"/>
      <c r="Q255" s="33"/>
      <c r="R255" s="33"/>
      <c r="S255" s="33"/>
      <c r="T255" s="33"/>
      <c r="U255" s="33"/>
      <c r="V255" s="33"/>
      <c r="W255" s="33"/>
      <c r="X255" s="33"/>
      <c r="Y255" s="33"/>
      <c r="Z255" s="33"/>
    </row>
    <row r="256">
      <c r="A256" s="33"/>
      <c r="B256" s="27"/>
      <c r="C256" s="27"/>
      <c r="D256" s="27"/>
      <c r="E256" s="27"/>
      <c r="F256" s="27"/>
      <c r="G256" s="33"/>
      <c r="H256" s="33"/>
      <c r="I256" s="33"/>
      <c r="J256" s="33"/>
      <c r="K256" s="33"/>
      <c r="L256" s="33"/>
      <c r="M256" s="33"/>
      <c r="N256" s="33"/>
      <c r="O256" s="33"/>
      <c r="P256" s="33"/>
      <c r="Q256" s="33"/>
      <c r="R256" s="33"/>
      <c r="S256" s="33"/>
      <c r="T256" s="33"/>
      <c r="U256" s="33"/>
      <c r="V256" s="33"/>
      <c r="W256" s="33"/>
      <c r="X256" s="33"/>
      <c r="Y256" s="33"/>
      <c r="Z256" s="33"/>
    </row>
    <row r="257">
      <c r="A257" s="33"/>
      <c r="B257" s="27"/>
      <c r="C257" s="27"/>
      <c r="D257" s="27"/>
      <c r="E257" s="27"/>
      <c r="F257" s="27"/>
      <c r="G257" s="33"/>
      <c r="H257" s="33"/>
      <c r="I257" s="33"/>
      <c r="J257" s="33"/>
      <c r="K257" s="33"/>
      <c r="L257" s="33"/>
      <c r="M257" s="33"/>
      <c r="N257" s="33"/>
      <c r="O257" s="33"/>
      <c r="P257" s="33"/>
      <c r="Q257" s="33"/>
      <c r="R257" s="33"/>
      <c r="S257" s="33"/>
      <c r="T257" s="33"/>
      <c r="U257" s="33"/>
      <c r="V257" s="33"/>
      <c r="W257" s="33"/>
      <c r="X257" s="33"/>
      <c r="Y257" s="33"/>
      <c r="Z257" s="33"/>
    </row>
    <row r="258">
      <c r="A258" s="33"/>
      <c r="B258" s="27"/>
      <c r="C258" s="27"/>
      <c r="D258" s="27"/>
      <c r="E258" s="27"/>
      <c r="F258" s="27"/>
      <c r="G258" s="33"/>
      <c r="H258" s="33"/>
      <c r="I258" s="33"/>
      <c r="J258" s="33"/>
      <c r="K258" s="33"/>
      <c r="L258" s="33"/>
      <c r="M258" s="33"/>
      <c r="N258" s="33"/>
      <c r="O258" s="33"/>
      <c r="P258" s="33"/>
      <c r="Q258" s="33"/>
      <c r="R258" s="33"/>
      <c r="S258" s="33"/>
      <c r="T258" s="33"/>
      <c r="U258" s="33"/>
      <c r="V258" s="33"/>
      <c r="W258" s="33"/>
      <c r="X258" s="33"/>
      <c r="Y258" s="33"/>
      <c r="Z258" s="33"/>
    </row>
    <row r="259">
      <c r="A259" s="33"/>
      <c r="B259" s="27"/>
      <c r="C259" s="27"/>
      <c r="D259" s="27"/>
      <c r="E259" s="27"/>
      <c r="F259" s="27"/>
      <c r="G259" s="33"/>
      <c r="H259" s="33"/>
      <c r="I259" s="33"/>
      <c r="J259" s="33"/>
      <c r="K259" s="33"/>
      <c r="L259" s="33"/>
      <c r="M259" s="33"/>
      <c r="N259" s="33"/>
      <c r="O259" s="33"/>
      <c r="P259" s="33"/>
      <c r="Q259" s="33"/>
      <c r="R259" s="33"/>
      <c r="S259" s="33"/>
      <c r="T259" s="33"/>
      <c r="U259" s="33"/>
      <c r="V259" s="33"/>
      <c r="W259" s="33"/>
      <c r="X259" s="33"/>
      <c r="Y259" s="33"/>
      <c r="Z259" s="33"/>
    </row>
    <row r="260">
      <c r="A260" s="33"/>
      <c r="B260" s="27"/>
      <c r="C260" s="27"/>
      <c r="D260" s="27"/>
      <c r="E260" s="27"/>
      <c r="F260" s="27"/>
      <c r="G260" s="33"/>
      <c r="H260" s="33"/>
      <c r="I260" s="33"/>
      <c r="J260" s="33"/>
      <c r="K260" s="33"/>
      <c r="L260" s="33"/>
      <c r="M260" s="33"/>
      <c r="N260" s="33"/>
      <c r="O260" s="33"/>
      <c r="P260" s="33"/>
      <c r="Q260" s="33"/>
      <c r="R260" s="33"/>
      <c r="S260" s="33"/>
      <c r="T260" s="33"/>
      <c r="U260" s="33"/>
      <c r="V260" s="33"/>
      <c r="W260" s="33"/>
      <c r="X260" s="33"/>
      <c r="Y260" s="33"/>
      <c r="Z260" s="33"/>
    </row>
    <row r="261">
      <c r="A261" s="33"/>
      <c r="B261" s="27"/>
      <c r="C261" s="27"/>
      <c r="D261" s="27"/>
      <c r="E261" s="27"/>
      <c r="F261" s="27"/>
      <c r="G261" s="33"/>
      <c r="H261" s="33"/>
      <c r="I261" s="33"/>
      <c r="J261" s="33"/>
      <c r="K261" s="33"/>
      <c r="L261" s="33"/>
      <c r="M261" s="33"/>
      <c r="N261" s="33"/>
      <c r="O261" s="33"/>
      <c r="P261" s="33"/>
      <c r="Q261" s="33"/>
      <c r="R261" s="33"/>
      <c r="S261" s="33"/>
      <c r="T261" s="33"/>
      <c r="U261" s="33"/>
      <c r="V261" s="33"/>
      <c r="W261" s="33"/>
      <c r="X261" s="33"/>
      <c r="Y261" s="33"/>
      <c r="Z261" s="33"/>
    </row>
    <row r="262">
      <c r="A262" s="33"/>
      <c r="B262" s="27"/>
      <c r="C262" s="27"/>
      <c r="D262" s="27"/>
      <c r="E262" s="27"/>
      <c r="F262" s="27"/>
      <c r="G262" s="33"/>
      <c r="H262" s="33"/>
      <c r="I262" s="33"/>
      <c r="J262" s="33"/>
      <c r="K262" s="33"/>
      <c r="L262" s="33"/>
      <c r="M262" s="33"/>
      <c r="N262" s="33"/>
      <c r="O262" s="33"/>
      <c r="P262" s="33"/>
      <c r="Q262" s="33"/>
      <c r="R262" s="33"/>
      <c r="S262" s="33"/>
      <c r="T262" s="33"/>
      <c r="U262" s="33"/>
      <c r="V262" s="33"/>
      <c r="W262" s="33"/>
      <c r="X262" s="33"/>
      <c r="Y262" s="33"/>
      <c r="Z262" s="33"/>
    </row>
    <row r="263">
      <c r="A263" s="33"/>
      <c r="B263" s="27"/>
      <c r="C263" s="27"/>
      <c r="D263" s="27"/>
      <c r="E263" s="27"/>
      <c r="F263" s="27"/>
      <c r="G263" s="33"/>
      <c r="H263" s="33"/>
      <c r="I263" s="33"/>
      <c r="J263" s="33"/>
      <c r="K263" s="33"/>
      <c r="L263" s="33"/>
      <c r="M263" s="33"/>
      <c r="N263" s="33"/>
      <c r="O263" s="33"/>
      <c r="P263" s="33"/>
      <c r="Q263" s="33"/>
      <c r="R263" s="33"/>
      <c r="S263" s="33"/>
      <c r="T263" s="33"/>
      <c r="U263" s="33"/>
      <c r="V263" s="33"/>
      <c r="W263" s="33"/>
      <c r="X263" s="33"/>
      <c r="Y263" s="33"/>
      <c r="Z263" s="33"/>
    </row>
    <row r="264">
      <c r="A264" s="33"/>
      <c r="B264" s="27"/>
      <c r="C264" s="27"/>
      <c r="D264" s="27"/>
      <c r="E264" s="27"/>
      <c r="F264" s="27"/>
      <c r="G264" s="33"/>
      <c r="H264" s="33"/>
      <c r="I264" s="33"/>
      <c r="J264" s="33"/>
      <c r="K264" s="33"/>
      <c r="L264" s="33"/>
      <c r="M264" s="33"/>
      <c r="N264" s="33"/>
      <c r="O264" s="33"/>
      <c r="P264" s="33"/>
      <c r="Q264" s="33"/>
      <c r="R264" s="33"/>
      <c r="S264" s="33"/>
      <c r="T264" s="33"/>
      <c r="U264" s="33"/>
      <c r="V264" s="33"/>
      <c r="W264" s="33"/>
      <c r="X264" s="33"/>
      <c r="Y264" s="33"/>
      <c r="Z264" s="33"/>
    </row>
    <row r="265">
      <c r="A265" s="33"/>
      <c r="B265" s="27"/>
      <c r="C265" s="27"/>
      <c r="D265" s="27"/>
      <c r="E265" s="27"/>
      <c r="F265" s="27"/>
      <c r="G265" s="33"/>
      <c r="H265" s="33"/>
      <c r="I265" s="33"/>
      <c r="J265" s="33"/>
      <c r="K265" s="33"/>
      <c r="L265" s="33"/>
      <c r="M265" s="33"/>
      <c r="N265" s="33"/>
      <c r="O265" s="33"/>
      <c r="P265" s="33"/>
      <c r="Q265" s="33"/>
      <c r="R265" s="33"/>
      <c r="S265" s="33"/>
      <c r="T265" s="33"/>
      <c r="U265" s="33"/>
      <c r="V265" s="33"/>
      <c r="W265" s="33"/>
      <c r="X265" s="33"/>
      <c r="Y265" s="33"/>
      <c r="Z265" s="33"/>
    </row>
    <row r="266">
      <c r="A266" s="33"/>
      <c r="B266" s="27"/>
      <c r="C266" s="27"/>
      <c r="D266" s="27"/>
      <c r="E266" s="27"/>
      <c r="F266" s="27"/>
      <c r="G266" s="33"/>
      <c r="H266" s="33"/>
      <c r="I266" s="33"/>
      <c r="J266" s="33"/>
      <c r="K266" s="33"/>
      <c r="L266" s="33"/>
      <c r="M266" s="33"/>
      <c r="N266" s="33"/>
      <c r="O266" s="33"/>
      <c r="P266" s="33"/>
      <c r="Q266" s="33"/>
      <c r="R266" s="33"/>
      <c r="S266" s="33"/>
      <c r="T266" s="33"/>
      <c r="U266" s="33"/>
      <c r="V266" s="33"/>
      <c r="W266" s="33"/>
      <c r="X266" s="33"/>
      <c r="Y266" s="33"/>
      <c r="Z266" s="33"/>
    </row>
    <row r="267">
      <c r="A267" s="33"/>
      <c r="B267" s="27"/>
      <c r="C267" s="27"/>
      <c r="D267" s="27"/>
      <c r="E267" s="27"/>
      <c r="F267" s="27"/>
      <c r="G267" s="33"/>
      <c r="H267" s="33"/>
      <c r="I267" s="33"/>
      <c r="J267" s="33"/>
      <c r="K267" s="33"/>
      <c r="L267" s="33"/>
      <c r="M267" s="33"/>
      <c r="N267" s="33"/>
      <c r="O267" s="33"/>
      <c r="P267" s="33"/>
      <c r="Q267" s="33"/>
      <c r="R267" s="33"/>
      <c r="S267" s="33"/>
      <c r="T267" s="33"/>
      <c r="U267" s="33"/>
      <c r="V267" s="33"/>
      <c r="W267" s="33"/>
      <c r="X267" s="33"/>
      <c r="Y267" s="33"/>
      <c r="Z267" s="33"/>
    </row>
    <row r="268">
      <c r="A268" s="33"/>
      <c r="B268" s="27"/>
      <c r="C268" s="27"/>
      <c r="D268" s="27"/>
      <c r="E268" s="27"/>
      <c r="F268" s="27"/>
      <c r="G268" s="33"/>
      <c r="H268" s="33"/>
      <c r="I268" s="33"/>
      <c r="J268" s="33"/>
      <c r="K268" s="33"/>
      <c r="L268" s="33"/>
      <c r="M268" s="33"/>
      <c r="N268" s="33"/>
      <c r="O268" s="33"/>
      <c r="P268" s="33"/>
      <c r="Q268" s="33"/>
      <c r="R268" s="33"/>
      <c r="S268" s="33"/>
      <c r="T268" s="33"/>
      <c r="U268" s="33"/>
      <c r="V268" s="33"/>
      <c r="W268" s="33"/>
      <c r="X268" s="33"/>
      <c r="Y268" s="33"/>
      <c r="Z268" s="33"/>
    </row>
    <row r="269">
      <c r="A269" s="33"/>
      <c r="B269" s="27"/>
      <c r="C269" s="27"/>
      <c r="D269" s="27"/>
      <c r="E269" s="27"/>
      <c r="F269" s="27"/>
      <c r="G269" s="33"/>
      <c r="H269" s="33"/>
      <c r="I269" s="33"/>
      <c r="J269" s="33"/>
      <c r="K269" s="33"/>
      <c r="L269" s="33"/>
      <c r="M269" s="33"/>
      <c r="N269" s="33"/>
      <c r="O269" s="33"/>
      <c r="P269" s="33"/>
      <c r="Q269" s="33"/>
      <c r="R269" s="33"/>
      <c r="S269" s="33"/>
      <c r="T269" s="33"/>
      <c r="U269" s="33"/>
      <c r="V269" s="33"/>
      <c r="W269" s="33"/>
      <c r="X269" s="33"/>
      <c r="Y269" s="33"/>
      <c r="Z269" s="33"/>
    </row>
    <row r="270">
      <c r="A270" s="33"/>
      <c r="B270" s="27"/>
      <c r="C270" s="27"/>
      <c r="D270" s="27"/>
      <c r="E270" s="27"/>
      <c r="F270" s="27"/>
      <c r="G270" s="33"/>
      <c r="H270" s="33"/>
      <c r="I270" s="33"/>
      <c r="J270" s="33"/>
      <c r="K270" s="33"/>
      <c r="L270" s="33"/>
      <c r="M270" s="33"/>
      <c r="N270" s="33"/>
      <c r="O270" s="33"/>
      <c r="P270" s="33"/>
      <c r="Q270" s="33"/>
      <c r="R270" s="33"/>
      <c r="S270" s="33"/>
      <c r="T270" s="33"/>
      <c r="U270" s="33"/>
      <c r="V270" s="33"/>
      <c r="W270" s="33"/>
      <c r="X270" s="33"/>
      <c r="Y270" s="33"/>
      <c r="Z270" s="33"/>
    </row>
    <row r="271">
      <c r="A271" s="33"/>
      <c r="B271" s="27"/>
      <c r="C271" s="27"/>
      <c r="D271" s="27"/>
      <c r="E271" s="27"/>
      <c r="F271" s="27"/>
      <c r="G271" s="33"/>
      <c r="H271" s="33"/>
      <c r="I271" s="33"/>
      <c r="J271" s="33"/>
      <c r="K271" s="33"/>
      <c r="L271" s="33"/>
      <c r="M271" s="33"/>
      <c r="N271" s="33"/>
      <c r="O271" s="33"/>
      <c r="P271" s="33"/>
      <c r="Q271" s="33"/>
      <c r="R271" s="33"/>
      <c r="S271" s="33"/>
      <c r="T271" s="33"/>
      <c r="U271" s="33"/>
      <c r="V271" s="33"/>
      <c r="W271" s="33"/>
      <c r="X271" s="33"/>
      <c r="Y271" s="33"/>
      <c r="Z271" s="33"/>
    </row>
    <row r="272">
      <c r="A272" s="33"/>
      <c r="B272" s="27"/>
      <c r="C272" s="27"/>
      <c r="D272" s="27"/>
      <c r="E272" s="27"/>
      <c r="F272" s="27"/>
      <c r="G272" s="33"/>
      <c r="H272" s="33"/>
      <c r="I272" s="33"/>
      <c r="J272" s="33"/>
      <c r="K272" s="33"/>
      <c r="L272" s="33"/>
      <c r="M272" s="33"/>
      <c r="N272" s="33"/>
      <c r="O272" s="33"/>
      <c r="P272" s="33"/>
      <c r="Q272" s="33"/>
      <c r="R272" s="33"/>
      <c r="S272" s="33"/>
      <c r="T272" s="33"/>
      <c r="U272" s="33"/>
      <c r="V272" s="33"/>
      <c r="W272" s="33"/>
      <c r="X272" s="33"/>
      <c r="Y272" s="33"/>
      <c r="Z272" s="33"/>
    </row>
    <row r="273">
      <c r="A273" s="33"/>
      <c r="B273" s="27"/>
      <c r="C273" s="27"/>
      <c r="D273" s="27"/>
      <c r="E273" s="27"/>
      <c r="F273" s="27"/>
      <c r="G273" s="33"/>
      <c r="H273" s="33"/>
      <c r="I273" s="33"/>
      <c r="J273" s="33"/>
      <c r="K273" s="33"/>
      <c r="L273" s="33"/>
      <c r="M273" s="33"/>
      <c r="N273" s="33"/>
      <c r="O273" s="33"/>
      <c r="P273" s="33"/>
      <c r="Q273" s="33"/>
      <c r="R273" s="33"/>
      <c r="S273" s="33"/>
      <c r="T273" s="33"/>
      <c r="U273" s="33"/>
      <c r="V273" s="33"/>
      <c r="W273" s="33"/>
      <c r="X273" s="33"/>
      <c r="Y273" s="33"/>
      <c r="Z273" s="33"/>
    </row>
    <row r="274">
      <c r="A274" s="33"/>
      <c r="B274" s="27"/>
      <c r="C274" s="27"/>
      <c r="D274" s="27"/>
      <c r="E274" s="27"/>
      <c r="F274" s="27"/>
      <c r="G274" s="33"/>
      <c r="H274" s="33"/>
      <c r="I274" s="33"/>
      <c r="J274" s="33"/>
      <c r="K274" s="33"/>
      <c r="L274" s="33"/>
      <c r="M274" s="33"/>
      <c r="N274" s="33"/>
      <c r="O274" s="33"/>
      <c r="P274" s="33"/>
      <c r="Q274" s="33"/>
      <c r="R274" s="33"/>
      <c r="S274" s="33"/>
      <c r="T274" s="33"/>
      <c r="U274" s="33"/>
      <c r="V274" s="33"/>
      <c r="W274" s="33"/>
      <c r="X274" s="33"/>
      <c r="Y274" s="33"/>
      <c r="Z274" s="33"/>
    </row>
    <row r="275">
      <c r="A275" s="33"/>
      <c r="B275" s="27"/>
      <c r="C275" s="27"/>
      <c r="D275" s="27"/>
      <c r="E275" s="27"/>
      <c r="F275" s="27"/>
      <c r="G275" s="33"/>
      <c r="H275" s="33"/>
      <c r="I275" s="33"/>
      <c r="J275" s="33"/>
      <c r="K275" s="33"/>
      <c r="L275" s="33"/>
      <c r="M275" s="33"/>
      <c r="N275" s="33"/>
      <c r="O275" s="33"/>
      <c r="P275" s="33"/>
      <c r="Q275" s="33"/>
      <c r="R275" s="33"/>
      <c r="S275" s="33"/>
      <c r="T275" s="33"/>
      <c r="U275" s="33"/>
      <c r="V275" s="33"/>
      <c r="W275" s="33"/>
      <c r="X275" s="33"/>
      <c r="Y275" s="33"/>
      <c r="Z275" s="33"/>
    </row>
    <row r="276">
      <c r="A276" s="33"/>
      <c r="B276" s="27"/>
      <c r="C276" s="27"/>
      <c r="D276" s="27"/>
      <c r="E276" s="27"/>
      <c r="F276" s="27"/>
      <c r="G276" s="33"/>
      <c r="H276" s="33"/>
      <c r="I276" s="33"/>
      <c r="J276" s="33"/>
      <c r="K276" s="33"/>
      <c r="L276" s="33"/>
      <c r="M276" s="33"/>
      <c r="N276" s="33"/>
      <c r="O276" s="33"/>
      <c r="P276" s="33"/>
      <c r="Q276" s="33"/>
      <c r="R276" s="33"/>
      <c r="S276" s="33"/>
      <c r="T276" s="33"/>
      <c r="U276" s="33"/>
      <c r="V276" s="33"/>
      <c r="W276" s="33"/>
      <c r="X276" s="33"/>
      <c r="Y276" s="33"/>
      <c r="Z276" s="33"/>
    </row>
    <row r="277">
      <c r="A277" s="33"/>
      <c r="B277" s="27"/>
      <c r="C277" s="27"/>
      <c r="D277" s="27"/>
      <c r="E277" s="27"/>
      <c r="F277" s="27"/>
      <c r="G277" s="33"/>
      <c r="H277" s="33"/>
      <c r="I277" s="33"/>
      <c r="J277" s="33"/>
      <c r="K277" s="33"/>
      <c r="L277" s="33"/>
      <c r="M277" s="33"/>
      <c r="N277" s="33"/>
      <c r="O277" s="33"/>
      <c r="P277" s="33"/>
      <c r="Q277" s="33"/>
      <c r="R277" s="33"/>
      <c r="S277" s="33"/>
      <c r="T277" s="33"/>
      <c r="U277" s="33"/>
      <c r="V277" s="33"/>
      <c r="W277" s="33"/>
      <c r="X277" s="33"/>
      <c r="Y277" s="33"/>
      <c r="Z277" s="33"/>
    </row>
    <row r="278">
      <c r="A278" s="33"/>
      <c r="B278" s="27"/>
      <c r="C278" s="27"/>
      <c r="D278" s="27"/>
      <c r="E278" s="27"/>
      <c r="F278" s="27"/>
      <c r="G278" s="33"/>
      <c r="H278" s="33"/>
      <c r="I278" s="33"/>
      <c r="J278" s="33"/>
      <c r="K278" s="33"/>
      <c r="L278" s="33"/>
      <c r="M278" s="33"/>
      <c r="N278" s="33"/>
      <c r="O278" s="33"/>
      <c r="P278" s="33"/>
      <c r="Q278" s="33"/>
      <c r="R278" s="33"/>
      <c r="S278" s="33"/>
      <c r="T278" s="33"/>
      <c r="U278" s="33"/>
      <c r="V278" s="33"/>
      <c r="W278" s="33"/>
      <c r="X278" s="33"/>
      <c r="Y278" s="33"/>
      <c r="Z278" s="33"/>
    </row>
    <row r="279">
      <c r="A279" s="33"/>
      <c r="B279" s="27"/>
      <c r="C279" s="27"/>
      <c r="D279" s="27"/>
      <c r="E279" s="27"/>
      <c r="F279" s="27"/>
      <c r="G279" s="33"/>
      <c r="H279" s="33"/>
      <c r="I279" s="33"/>
      <c r="J279" s="33"/>
      <c r="K279" s="33"/>
      <c r="L279" s="33"/>
      <c r="M279" s="33"/>
      <c r="N279" s="33"/>
      <c r="O279" s="33"/>
      <c r="P279" s="33"/>
      <c r="Q279" s="33"/>
      <c r="R279" s="33"/>
      <c r="S279" s="33"/>
      <c r="T279" s="33"/>
      <c r="U279" s="33"/>
      <c r="V279" s="33"/>
      <c r="W279" s="33"/>
      <c r="X279" s="33"/>
      <c r="Y279" s="33"/>
      <c r="Z279" s="33"/>
    </row>
    <row r="280">
      <c r="A280" s="33"/>
      <c r="B280" s="27"/>
      <c r="C280" s="27"/>
      <c r="D280" s="27"/>
      <c r="E280" s="27"/>
      <c r="F280" s="27"/>
      <c r="G280" s="33"/>
      <c r="H280" s="33"/>
      <c r="I280" s="33"/>
      <c r="J280" s="33"/>
      <c r="K280" s="33"/>
      <c r="L280" s="33"/>
      <c r="M280" s="33"/>
      <c r="N280" s="33"/>
      <c r="O280" s="33"/>
      <c r="P280" s="33"/>
      <c r="Q280" s="33"/>
      <c r="R280" s="33"/>
      <c r="S280" s="33"/>
      <c r="T280" s="33"/>
      <c r="U280" s="33"/>
      <c r="V280" s="33"/>
      <c r="W280" s="33"/>
      <c r="X280" s="33"/>
      <c r="Y280" s="33"/>
      <c r="Z280" s="33"/>
    </row>
    <row r="281">
      <c r="A281" s="33"/>
      <c r="B281" s="27"/>
      <c r="C281" s="27"/>
      <c r="D281" s="27"/>
      <c r="E281" s="27"/>
      <c r="F281" s="27"/>
      <c r="G281" s="33"/>
      <c r="H281" s="33"/>
      <c r="I281" s="33"/>
      <c r="J281" s="33"/>
      <c r="K281" s="33"/>
      <c r="L281" s="33"/>
      <c r="M281" s="33"/>
      <c r="N281" s="33"/>
      <c r="O281" s="33"/>
      <c r="P281" s="33"/>
      <c r="Q281" s="33"/>
      <c r="R281" s="33"/>
      <c r="S281" s="33"/>
      <c r="T281" s="33"/>
      <c r="U281" s="33"/>
      <c r="V281" s="33"/>
      <c r="W281" s="33"/>
      <c r="X281" s="33"/>
      <c r="Y281" s="33"/>
      <c r="Z281" s="33"/>
    </row>
    <row r="282">
      <c r="A282" s="33"/>
      <c r="B282" s="27"/>
      <c r="C282" s="27"/>
      <c r="D282" s="27"/>
      <c r="E282" s="27"/>
      <c r="F282" s="27"/>
      <c r="G282" s="33"/>
      <c r="H282" s="33"/>
      <c r="I282" s="33"/>
      <c r="J282" s="33"/>
      <c r="K282" s="33"/>
      <c r="L282" s="33"/>
      <c r="M282" s="33"/>
      <c r="N282" s="33"/>
      <c r="O282" s="33"/>
      <c r="P282" s="33"/>
      <c r="Q282" s="33"/>
      <c r="R282" s="33"/>
      <c r="S282" s="33"/>
      <c r="T282" s="33"/>
      <c r="U282" s="33"/>
      <c r="V282" s="33"/>
      <c r="W282" s="33"/>
      <c r="X282" s="33"/>
      <c r="Y282" s="33"/>
      <c r="Z282" s="33"/>
    </row>
    <row r="283">
      <c r="A283" s="33"/>
      <c r="B283" s="27"/>
      <c r="C283" s="27"/>
      <c r="D283" s="27"/>
      <c r="E283" s="27"/>
      <c r="F283" s="27"/>
      <c r="G283" s="33"/>
      <c r="H283" s="33"/>
      <c r="I283" s="33"/>
      <c r="J283" s="33"/>
      <c r="K283" s="33"/>
      <c r="L283" s="33"/>
      <c r="M283" s="33"/>
      <c r="N283" s="33"/>
      <c r="O283" s="33"/>
      <c r="P283" s="33"/>
      <c r="Q283" s="33"/>
      <c r="R283" s="33"/>
      <c r="S283" s="33"/>
      <c r="T283" s="33"/>
      <c r="U283" s="33"/>
      <c r="V283" s="33"/>
      <c r="W283" s="33"/>
      <c r="X283" s="33"/>
      <c r="Y283" s="33"/>
      <c r="Z283" s="33"/>
    </row>
    <row r="284">
      <c r="A284" s="33"/>
      <c r="B284" s="27"/>
      <c r="C284" s="27"/>
      <c r="D284" s="27"/>
      <c r="E284" s="27"/>
      <c r="F284" s="27"/>
      <c r="G284" s="33"/>
      <c r="H284" s="33"/>
      <c r="I284" s="33"/>
      <c r="J284" s="33"/>
      <c r="K284" s="33"/>
      <c r="L284" s="33"/>
      <c r="M284" s="33"/>
      <c r="N284" s="33"/>
      <c r="O284" s="33"/>
      <c r="P284" s="33"/>
      <c r="Q284" s="33"/>
      <c r="R284" s="33"/>
      <c r="S284" s="33"/>
      <c r="T284" s="33"/>
      <c r="U284" s="33"/>
      <c r="V284" s="33"/>
      <c r="W284" s="33"/>
      <c r="X284" s="33"/>
      <c r="Y284" s="33"/>
      <c r="Z284" s="33"/>
    </row>
    <row r="285">
      <c r="A285" s="33"/>
      <c r="B285" s="27"/>
      <c r="C285" s="27"/>
      <c r="D285" s="27"/>
      <c r="E285" s="27"/>
      <c r="F285" s="27"/>
      <c r="G285" s="33"/>
      <c r="H285" s="33"/>
      <c r="I285" s="33"/>
      <c r="J285" s="33"/>
      <c r="K285" s="33"/>
      <c r="L285" s="33"/>
      <c r="M285" s="33"/>
      <c r="N285" s="33"/>
      <c r="O285" s="33"/>
      <c r="P285" s="33"/>
      <c r="Q285" s="33"/>
      <c r="R285" s="33"/>
      <c r="S285" s="33"/>
      <c r="T285" s="33"/>
      <c r="U285" s="33"/>
      <c r="V285" s="33"/>
      <c r="W285" s="33"/>
      <c r="X285" s="33"/>
      <c r="Y285" s="33"/>
      <c r="Z285" s="33"/>
    </row>
    <row r="286">
      <c r="A286" s="33"/>
      <c r="B286" s="27"/>
      <c r="C286" s="27"/>
      <c r="D286" s="27"/>
      <c r="E286" s="27"/>
      <c r="F286" s="27"/>
      <c r="G286" s="33"/>
      <c r="H286" s="33"/>
      <c r="I286" s="33"/>
      <c r="J286" s="33"/>
      <c r="K286" s="33"/>
      <c r="L286" s="33"/>
      <c r="M286" s="33"/>
      <c r="N286" s="33"/>
      <c r="O286" s="33"/>
      <c r="P286" s="33"/>
      <c r="Q286" s="33"/>
      <c r="R286" s="33"/>
      <c r="S286" s="33"/>
      <c r="T286" s="33"/>
      <c r="U286" s="33"/>
      <c r="V286" s="33"/>
      <c r="W286" s="33"/>
      <c r="X286" s="33"/>
      <c r="Y286" s="33"/>
      <c r="Z286" s="33"/>
    </row>
    <row r="287">
      <c r="A287" s="33"/>
      <c r="B287" s="27"/>
      <c r="C287" s="27"/>
      <c r="D287" s="27"/>
      <c r="E287" s="27"/>
      <c r="F287" s="27"/>
      <c r="G287" s="33"/>
      <c r="H287" s="33"/>
      <c r="I287" s="33"/>
      <c r="J287" s="33"/>
      <c r="K287" s="33"/>
      <c r="L287" s="33"/>
      <c r="M287" s="33"/>
      <c r="N287" s="33"/>
      <c r="O287" s="33"/>
      <c r="P287" s="33"/>
      <c r="Q287" s="33"/>
      <c r="R287" s="33"/>
      <c r="S287" s="33"/>
      <c r="T287" s="33"/>
      <c r="U287" s="33"/>
      <c r="V287" s="33"/>
      <c r="W287" s="33"/>
      <c r="X287" s="33"/>
      <c r="Y287" s="33"/>
      <c r="Z287" s="33"/>
    </row>
    <row r="288">
      <c r="A288" s="33"/>
      <c r="B288" s="27"/>
      <c r="C288" s="27"/>
      <c r="D288" s="27"/>
      <c r="E288" s="27"/>
      <c r="F288" s="27"/>
      <c r="G288" s="33"/>
      <c r="H288" s="33"/>
      <c r="I288" s="33"/>
      <c r="J288" s="33"/>
      <c r="K288" s="33"/>
      <c r="L288" s="33"/>
      <c r="M288" s="33"/>
      <c r="N288" s="33"/>
      <c r="O288" s="33"/>
      <c r="P288" s="33"/>
      <c r="Q288" s="33"/>
      <c r="R288" s="33"/>
      <c r="S288" s="33"/>
      <c r="T288" s="33"/>
      <c r="U288" s="33"/>
      <c r="V288" s="33"/>
      <c r="W288" s="33"/>
      <c r="X288" s="33"/>
      <c r="Y288" s="33"/>
      <c r="Z288" s="33"/>
    </row>
    <row r="289">
      <c r="A289" s="33"/>
      <c r="B289" s="27"/>
      <c r="C289" s="27"/>
      <c r="D289" s="27"/>
      <c r="E289" s="27"/>
      <c r="F289" s="27"/>
      <c r="G289" s="33"/>
      <c r="H289" s="33"/>
      <c r="I289" s="33"/>
      <c r="J289" s="33"/>
      <c r="K289" s="33"/>
      <c r="L289" s="33"/>
      <c r="M289" s="33"/>
      <c r="N289" s="33"/>
      <c r="O289" s="33"/>
      <c r="P289" s="33"/>
      <c r="Q289" s="33"/>
      <c r="R289" s="33"/>
      <c r="S289" s="33"/>
      <c r="T289" s="33"/>
      <c r="U289" s="33"/>
      <c r="V289" s="33"/>
      <c r="W289" s="33"/>
      <c r="X289" s="33"/>
      <c r="Y289" s="33"/>
      <c r="Z289" s="33"/>
    </row>
    <row r="290">
      <c r="A290" s="33"/>
      <c r="B290" s="27"/>
      <c r="C290" s="27"/>
      <c r="D290" s="27"/>
      <c r="E290" s="27"/>
      <c r="F290" s="27"/>
      <c r="G290" s="33"/>
      <c r="H290" s="33"/>
      <c r="I290" s="33"/>
      <c r="J290" s="33"/>
      <c r="K290" s="33"/>
      <c r="L290" s="33"/>
      <c r="M290" s="33"/>
      <c r="N290" s="33"/>
      <c r="O290" s="33"/>
      <c r="P290" s="33"/>
      <c r="Q290" s="33"/>
      <c r="R290" s="33"/>
      <c r="S290" s="33"/>
      <c r="T290" s="33"/>
      <c r="U290" s="33"/>
      <c r="V290" s="33"/>
      <c r="W290" s="33"/>
      <c r="X290" s="33"/>
      <c r="Y290" s="33"/>
      <c r="Z290" s="33"/>
    </row>
    <row r="291">
      <c r="A291" s="33"/>
      <c r="B291" s="27"/>
      <c r="C291" s="27"/>
      <c r="D291" s="27"/>
      <c r="E291" s="27"/>
      <c r="F291" s="27"/>
      <c r="G291" s="33"/>
      <c r="H291" s="33"/>
      <c r="I291" s="33"/>
      <c r="J291" s="33"/>
      <c r="K291" s="33"/>
      <c r="L291" s="33"/>
      <c r="M291" s="33"/>
      <c r="N291" s="33"/>
      <c r="O291" s="33"/>
      <c r="P291" s="33"/>
      <c r="Q291" s="33"/>
      <c r="R291" s="33"/>
      <c r="S291" s="33"/>
      <c r="T291" s="33"/>
      <c r="U291" s="33"/>
      <c r="V291" s="33"/>
      <c r="W291" s="33"/>
      <c r="X291" s="33"/>
      <c r="Y291" s="33"/>
      <c r="Z291" s="33"/>
    </row>
    <row r="292">
      <c r="A292" s="33"/>
      <c r="B292" s="27"/>
      <c r="C292" s="27"/>
      <c r="D292" s="27"/>
      <c r="E292" s="27"/>
      <c r="F292" s="27"/>
      <c r="G292" s="33"/>
      <c r="H292" s="33"/>
      <c r="I292" s="33"/>
      <c r="J292" s="33"/>
      <c r="K292" s="33"/>
      <c r="L292" s="33"/>
      <c r="M292" s="33"/>
      <c r="N292" s="33"/>
      <c r="O292" s="33"/>
      <c r="P292" s="33"/>
      <c r="Q292" s="33"/>
      <c r="R292" s="33"/>
      <c r="S292" s="33"/>
      <c r="T292" s="33"/>
      <c r="U292" s="33"/>
      <c r="V292" s="33"/>
      <c r="W292" s="33"/>
      <c r="X292" s="33"/>
      <c r="Y292" s="33"/>
      <c r="Z292" s="33"/>
    </row>
    <row r="293">
      <c r="A293" s="33"/>
      <c r="B293" s="27"/>
      <c r="C293" s="27"/>
      <c r="D293" s="27"/>
      <c r="E293" s="27"/>
      <c r="F293" s="27"/>
      <c r="G293" s="33"/>
      <c r="H293" s="33"/>
      <c r="I293" s="33"/>
      <c r="J293" s="33"/>
      <c r="K293" s="33"/>
      <c r="L293" s="33"/>
      <c r="M293" s="33"/>
      <c r="N293" s="33"/>
      <c r="O293" s="33"/>
      <c r="P293" s="33"/>
      <c r="Q293" s="33"/>
      <c r="R293" s="33"/>
      <c r="S293" s="33"/>
      <c r="T293" s="33"/>
      <c r="U293" s="33"/>
      <c r="V293" s="33"/>
      <c r="W293" s="33"/>
      <c r="X293" s="33"/>
      <c r="Y293" s="33"/>
      <c r="Z293" s="33"/>
    </row>
    <row r="294">
      <c r="A294" s="33"/>
      <c r="B294" s="27"/>
      <c r="C294" s="27"/>
      <c r="D294" s="27"/>
      <c r="E294" s="27"/>
      <c r="F294" s="27"/>
      <c r="G294" s="33"/>
      <c r="H294" s="33"/>
      <c r="I294" s="33"/>
      <c r="J294" s="33"/>
      <c r="K294" s="33"/>
      <c r="L294" s="33"/>
      <c r="M294" s="33"/>
      <c r="N294" s="33"/>
      <c r="O294" s="33"/>
      <c r="P294" s="33"/>
      <c r="Q294" s="33"/>
      <c r="R294" s="33"/>
      <c r="S294" s="33"/>
      <c r="T294" s="33"/>
      <c r="U294" s="33"/>
      <c r="V294" s="33"/>
      <c r="W294" s="33"/>
      <c r="X294" s="33"/>
      <c r="Y294" s="33"/>
      <c r="Z294" s="33"/>
    </row>
    <row r="295">
      <c r="A295" s="33"/>
      <c r="B295" s="27"/>
      <c r="C295" s="27"/>
      <c r="D295" s="27"/>
      <c r="E295" s="27"/>
      <c r="F295" s="27"/>
      <c r="G295" s="33"/>
      <c r="H295" s="33"/>
      <c r="I295" s="33"/>
      <c r="J295" s="33"/>
      <c r="K295" s="33"/>
      <c r="L295" s="33"/>
      <c r="M295" s="33"/>
      <c r="N295" s="33"/>
      <c r="O295" s="33"/>
      <c r="P295" s="33"/>
      <c r="Q295" s="33"/>
      <c r="R295" s="33"/>
      <c r="S295" s="33"/>
      <c r="T295" s="33"/>
      <c r="U295" s="33"/>
      <c r="V295" s="33"/>
      <c r="W295" s="33"/>
      <c r="X295" s="33"/>
      <c r="Y295" s="33"/>
      <c r="Z295" s="33"/>
    </row>
    <row r="296">
      <c r="A296" s="33"/>
      <c r="B296" s="27"/>
      <c r="C296" s="27"/>
      <c r="D296" s="27"/>
      <c r="E296" s="27"/>
      <c r="F296" s="27"/>
      <c r="G296" s="33"/>
      <c r="H296" s="33"/>
      <c r="I296" s="33"/>
      <c r="J296" s="33"/>
      <c r="K296" s="33"/>
      <c r="L296" s="33"/>
      <c r="M296" s="33"/>
      <c r="N296" s="33"/>
      <c r="O296" s="33"/>
      <c r="P296" s="33"/>
      <c r="Q296" s="33"/>
      <c r="R296" s="33"/>
      <c r="S296" s="33"/>
      <c r="T296" s="33"/>
      <c r="U296" s="33"/>
      <c r="V296" s="33"/>
      <c r="W296" s="33"/>
      <c r="X296" s="33"/>
      <c r="Y296" s="33"/>
      <c r="Z296" s="33"/>
    </row>
    <row r="297">
      <c r="A297" s="33"/>
      <c r="B297" s="27"/>
      <c r="C297" s="27"/>
      <c r="D297" s="27"/>
      <c r="E297" s="27"/>
      <c r="F297" s="27"/>
      <c r="G297" s="33"/>
      <c r="H297" s="33"/>
      <c r="I297" s="33"/>
      <c r="J297" s="33"/>
      <c r="K297" s="33"/>
      <c r="L297" s="33"/>
      <c r="M297" s="33"/>
      <c r="N297" s="33"/>
      <c r="O297" s="33"/>
      <c r="P297" s="33"/>
      <c r="Q297" s="33"/>
      <c r="R297" s="33"/>
      <c r="S297" s="33"/>
      <c r="T297" s="33"/>
      <c r="U297" s="33"/>
      <c r="V297" s="33"/>
      <c r="W297" s="33"/>
      <c r="X297" s="33"/>
      <c r="Y297" s="33"/>
      <c r="Z297" s="33"/>
    </row>
    <row r="298">
      <c r="A298" s="33"/>
      <c r="B298" s="27"/>
      <c r="C298" s="27"/>
      <c r="D298" s="27"/>
      <c r="E298" s="27"/>
      <c r="F298" s="27"/>
      <c r="G298" s="33"/>
      <c r="H298" s="33"/>
      <c r="I298" s="33"/>
      <c r="J298" s="33"/>
      <c r="K298" s="33"/>
      <c r="L298" s="33"/>
      <c r="M298" s="33"/>
      <c r="N298" s="33"/>
      <c r="O298" s="33"/>
      <c r="P298" s="33"/>
      <c r="Q298" s="33"/>
      <c r="R298" s="33"/>
      <c r="S298" s="33"/>
      <c r="T298" s="33"/>
      <c r="U298" s="33"/>
      <c r="V298" s="33"/>
      <c r="W298" s="33"/>
      <c r="X298" s="33"/>
      <c r="Y298" s="33"/>
      <c r="Z298" s="33"/>
    </row>
    <row r="299">
      <c r="A299" s="33"/>
      <c r="B299" s="27"/>
      <c r="C299" s="27"/>
      <c r="D299" s="27"/>
      <c r="E299" s="27"/>
      <c r="F299" s="27"/>
      <c r="G299" s="33"/>
      <c r="H299" s="33"/>
      <c r="I299" s="33"/>
      <c r="J299" s="33"/>
      <c r="K299" s="33"/>
      <c r="L299" s="33"/>
      <c r="M299" s="33"/>
      <c r="N299" s="33"/>
      <c r="O299" s="33"/>
      <c r="P299" s="33"/>
      <c r="Q299" s="33"/>
      <c r="R299" s="33"/>
      <c r="S299" s="33"/>
      <c r="T299" s="33"/>
      <c r="U299" s="33"/>
      <c r="V299" s="33"/>
      <c r="W299" s="33"/>
      <c r="X299" s="33"/>
      <c r="Y299" s="33"/>
      <c r="Z299" s="33"/>
    </row>
    <row r="300">
      <c r="A300" s="33"/>
      <c r="B300" s="27"/>
      <c r="C300" s="27"/>
      <c r="D300" s="27"/>
      <c r="E300" s="27"/>
      <c r="F300" s="27"/>
      <c r="G300" s="33"/>
      <c r="H300" s="33"/>
      <c r="I300" s="33"/>
      <c r="J300" s="33"/>
      <c r="K300" s="33"/>
      <c r="L300" s="33"/>
      <c r="M300" s="33"/>
      <c r="N300" s="33"/>
      <c r="O300" s="33"/>
      <c r="P300" s="33"/>
      <c r="Q300" s="33"/>
      <c r="R300" s="33"/>
      <c r="S300" s="33"/>
      <c r="T300" s="33"/>
      <c r="U300" s="33"/>
      <c r="V300" s="33"/>
      <c r="W300" s="33"/>
      <c r="X300" s="33"/>
      <c r="Y300" s="33"/>
      <c r="Z300" s="33"/>
    </row>
    <row r="301">
      <c r="A301" s="33"/>
      <c r="B301" s="27"/>
      <c r="C301" s="27"/>
      <c r="D301" s="27"/>
      <c r="E301" s="27"/>
      <c r="F301" s="27"/>
      <c r="G301" s="33"/>
      <c r="H301" s="33"/>
      <c r="I301" s="33"/>
      <c r="J301" s="33"/>
      <c r="K301" s="33"/>
      <c r="L301" s="33"/>
      <c r="M301" s="33"/>
      <c r="N301" s="33"/>
      <c r="O301" s="33"/>
      <c r="P301" s="33"/>
      <c r="Q301" s="33"/>
      <c r="R301" s="33"/>
      <c r="S301" s="33"/>
      <c r="T301" s="33"/>
      <c r="U301" s="33"/>
      <c r="V301" s="33"/>
      <c r="W301" s="33"/>
      <c r="X301" s="33"/>
      <c r="Y301" s="33"/>
      <c r="Z301" s="33"/>
    </row>
    <row r="302">
      <c r="A302" s="33"/>
      <c r="B302" s="27"/>
      <c r="C302" s="27"/>
      <c r="D302" s="27"/>
      <c r="E302" s="27"/>
      <c r="F302" s="27"/>
      <c r="G302" s="33"/>
      <c r="H302" s="33"/>
      <c r="I302" s="33"/>
      <c r="J302" s="33"/>
      <c r="K302" s="33"/>
      <c r="L302" s="33"/>
      <c r="M302" s="33"/>
      <c r="N302" s="33"/>
      <c r="O302" s="33"/>
      <c r="P302" s="33"/>
      <c r="Q302" s="33"/>
      <c r="R302" s="33"/>
      <c r="S302" s="33"/>
      <c r="T302" s="33"/>
      <c r="U302" s="33"/>
      <c r="V302" s="33"/>
      <c r="W302" s="33"/>
      <c r="X302" s="33"/>
      <c r="Y302" s="33"/>
      <c r="Z302" s="33"/>
    </row>
    <row r="303">
      <c r="A303" s="33"/>
      <c r="B303" s="27"/>
      <c r="C303" s="27"/>
      <c r="D303" s="27"/>
      <c r="E303" s="27"/>
      <c r="F303" s="27"/>
      <c r="G303" s="33"/>
      <c r="H303" s="33"/>
      <c r="I303" s="33"/>
      <c r="J303" s="33"/>
      <c r="K303" s="33"/>
      <c r="L303" s="33"/>
      <c r="M303" s="33"/>
      <c r="N303" s="33"/>
      <c r="O303" s="33"/>
      <c r="P303" s="33"/>
      <c r="Q303" s="33"/>
      <c r="R303" s="33"/>
      <c r="S303" s="33"/>
      <c r="T303" s="33"/>
      <c r="U303" s="33"/>
      <c r="V303" s="33"/>
      <c r="W303" s="33"/>
      <c r="X303" s="33"/>
      <c r="Y303" s="33"/>
      <c r="Z303" s="33"/>
    </row>
    <row r="304">
      <c r="A304" s="33"/>
      <c r="B304" s="27"/>
      <c r="C304" s="27"/>
      <c r="D304" s="27"/>
      <c r="E304" s="27"/>
      <c r="F304" s="27"/>
      <c r="G304" s="33"/>
      <c r="H304" s="33"/>
      <c r="I304" s="33"/>
      <c r="J304" s="33"/>
      <c r="K304" s="33"/>
      <c r="L304" s="33"/>
      <c r="M304" s="33"/>
      <c r="N304" s="33"/>
      <c r="O304" s="33"/>
      <c r="P304" s="33"/>
      <c r="Q304" s="33"/>
      <c r="R304" s="33"/>
      <c r="S304" s="33"/>
      <c r="T304" s="33"/>
      <c r="U304" s="33"/>
      <c r="V304" s="33"/>
      <c r="W304" s="33"/>
      <c r="X304" s="33"/>
      <c r="Y304" s="33"/>
      <c r="Z304" s="33"/>
    </row>
    <row r="305">
      <c r="A305" s="33"/>
      <c r="B305" s="27"/>
      <c r="C305" s="27"/>
      <c r="D305" s="27"/>
      <c r="E305" s="27"/>
      <c r="F305" s="27"/>
      <c r="G305" s="33"/>
      <c r="H305" s="33"/>
      <c r="I305" s="33"/>
      <c r="J305" s="33"/>
      <c r="K305" s="33"/>
      <c r="L305" s="33"/>
      <c r="M305" s="33"/>
      <c r="N305" s="33"/>
      <c r="O305" s="33"/>
      <c r="P305" s="33"/>
      <c r="Q305" s="33"/>
      <c r="R305" s="33"/>
      <c r="S305" s="33"/>
      <c r="T305" s="33"/>
      <c r="U305" s="33"/>
      <c r="V305" s="33"/>
      <c r="W305" s="33"/>
      <c r="X305" s="33"/>
      <c r="Y305" s="33"/>
      <c r="Z305" s="33"/>
    </row>
    <row r="306">
      <c r="A306" s="33"/>
      <c r="B306" s="27"/>
      <c r="C306" s="27"/>
      <c r="D306" s="27"/>
      <c r="E306" s="27"/>
      <c r="F306" s="27"/>
      <c r="G306" s="33"/>
      <c r="H306" s="33"/>
      <c r="I306" s="33"/>
      <c r="J306" s="33"/>
      <c r="K306" s="33"/>
      <c r="L306" s="33"/>
      <c r="M306" s="33"/>
      <c r="N306" s="33"/>
      <c r="O306" s="33"/>
      <c r="P306" s="33"/>
      <c r="Q306" s="33"/>
      <c r="R306" s="33"/>
      <c r="S306" s="33"/>
      <c r="T306" s="33"/>
      <c r="U306" s="33"/>
      <c r="V306" s="33"/>
      <c r="W306" s="33"/>
      <c r="X306" s="33"/>
      <c r="Y306" s="33"/>
      <c r="Z306" s="33"/>
    </row>
    <row r="307">
      <c r="A307" s="33"/>
      <c r="B307" s="27"/>
      <c r="C307" s="27"/>
      <c r="D307" s="27"/>
      <c r="E307" s="27"/>
      <c r="F307" s="27"/>
      <c r="G307" s="33"/>
      <c r="H307" s="33"/>
      <c r="I307" s="33"/>
      <c r="J307" s="33"/>
      <c r="K307" s="33"/>
      <c r="L307" s="33"/>
      <c r="M307" s="33"/>
      <c r="N307" s="33"/>
      <c r="O307" s="33"/>
      <c r="P307" s="33"/>
      <c r="Q307" s="33"/>
      <c r="R307" s="33"/>
      <c r="S307" s="33"/>
      <c r="T307" s="33"/>
      <c r="U307" s="33"/>
      <c r="V307" s="33"/>
      <c r="W307" s="33"/>
      <c r="X307" s="33"/>
      <c r="Y307" s="33"/>
      <c r="Z307" s="33"/>
    </row>
    <row r="308">
      <c r="A308" s="33"/>
      <c r="B308" s="27"/>
      <c r="C308" s="27"/>
      <c r="D308" s="27"/>
      <c r="E308" s="27"/>
      <c r="F308" s="27"/>
      <c r="G308" s="33"/>
      <c r="H308" s="33"/>
      <c r="I308" s="33"/>
      <c r="J308" s="33"/>
      <c r="K308" s="33"/>
      <c r="L308" s="33"/>
      <c r="M308" s="33"/>
      <c r="N308" s="33"/>
      <c r="O308" s="33"/>
      <c r="P308" s="33"/>
      <c r="Q308" s="33"/>
      <c r="R308" s="33"/>
      <c r="S308" s="33"/>
      <c r="T308" s="33"/>
      <c r="U308" s="33"/>
      <c r="V308" s="33"/>
      <c r="W308" s="33"/>
      <c r="X308" s="33"/>
      <c r="Y308" s="33"/>
      <c r="Z308" s="33"/>
    </row>
    <row r="309">
      <c r="A309" s="33"/>
      <c r="B309" s="27"/>
      <c r="C309" s="27"/>
      <c r="D309" s="27"/>
      <c r="E309" s="27"/>
      <c r="F309" s="27"/>
      <c r="G309" s="33"/>
      <c r="H309" s="33"/>
      <c r="I309" s="33"/>
      <c r="J309" s="33"/>
      <c r="K309" s="33"/>
      <c r="L309" s="33"/>
      <c r="M309" s="33"/>
      <c r="N309" s="33"/>
      <c r="O309" s="33"/>
      <c r="P309" s="33"/>
      <c r="Q309" s="33"/>
      <c r="R309" s="33"/>
      <c r="S309" s="33"/>
      <c r="T309" s="33"/>
      <c r="U309" s="33"/>
      <c r="V309" s="33"/>
      <c r="W309" s="33"/>
      <c r="X309" s="33"/>
      <c r="Y309" s="33"/>
      <c r="Z309" s="33"/>
    </row>
    <row r="310">
      <c r="A310" s="33"/>
      <c r="B310" s="27"/>
      <c r="C310" s="27"/>
      <c r="D310" s="27"/>
      <c r="E310" s="27"/>
      <c r="F310" s="27"/>
      <c r="G310" s="33"/>
      <c r="H310" s="33"/>
      <c r="I310" s="33"/>
      <c r="J310" s="33"/>
      <c r="K310" s="33"/>
      <c r="L310" s="33"/>
      <c r="M310" s="33"/>
      <c r="N310" s="33"/>
      <c r="O310" s="33"/>
      <c r="P310" s="33"/>
      <c r="Q310" s="33"/>
      <c r="R310" s="33"/>
      <c r="S310" s="33"/>
      <c r="T310" s="33"/>
      <c r="U310" s="33"/>
      <c r="V310" s="33"/>
      <c r="W310" s="33"/>
      <c r="X310" s="33"/>
      <c r="Y310" s="33"/>
      <c r="Z310" s="33"/>
    </row>
    <row r="311">
      <c r="A311" s="33"/>
      <c r="B311" s="27"/>
      <c r="C311" s="27"/>
      <c r="D311" s="27"/>
      <c r="E311" s="27"/>
      <c r="F311" s="27"/>
      <c r="G311" s="33"/>
      <c r="H311" s="33"/>
      <c r="I311" s="33"/>
      <c r="J311" s="33"/>
      <c r="K311" s="33"/>
      <c r="L311" s="33"/>
      <c r="M311" s="33"/>
      <c r="N311" s="33"/>
      <c r="O311" s="33"/>
      <c r="P311" s="33"/>
      <c r="Q311" s="33"/>
      <c r="R311" s="33"/>
      <c r="S311" s="33"/>
      <c r="T311" s="33"/>
      <c r="U311" s="33"/>
      <c r="V311" s="33"/>
      <c r="W311" s="33"/>
      <c r="X311" s="33"/>
      <c r="Y311" s="33"/>
      <c r="Z311" s="33"/>
    </row>
    <row r="312">
      <c r="A312" s="33"/>
      <c r="B312" s="27"/>
      <c r="C312" s="27"/>
      <c r="D312" s="27"/>
      <c r="E312" s="27"/>
      <c r="F312" s="27"/>
      <c r="G312" s="33"/>
      <c r="H312" s="33"/>
      <c r="I312" s="33"/>
      <c r="J312" s="33"/>
      <c r="K312" s="33"/>
      <c r="L312" s="33"/>
      <c r="M312" s="33"/>
      <c r="N312" s="33"/>
      <c r="O312" s="33"/>
      <c r="P312" s="33"/>
      <c r="Q312" s="33"/>
      <c r="R312" s="33"/>
      <c r="S312" s="33"/>
      <c r="T312" s="33"/>
      <c r="U312" s="33"/>
      <c r="V312" s="33"/>
      <c r="W312" s="33"/>
      <c r="X312" s="33"/>
      <c r="Y312" s="33"/>
      <c r="Z312" s="33"/>
    </row>
    <row r="313">
      <c r="A313" s="33"/>
      <c r="B313" s="27"/>
      <c r="C313" s="27"/>
      <c r="D313" s="27"/>
      <c r="E313" s="27"/>
      <c r="F313" s="27"/>
      <c r="G313" s="33"/>
      <c r="H313" s="33"/>
      <c r="I313" s="33"/>
      <c r="J313" s="33"/>
      <c r="K313" s="33"/>
      <c r="L313" s="33"/>
      <c r="M313" s="33"/>
      <c r="N313" s="33"/>
      <c r="O313" s="33"/>
      <c r="P313" s="33"/>
      <c r="Q313" s="33"/>
      <c r="R313" s="33"/>
      <c r="S313" s="33"/>
      <c r="T313" s="33"/>
      <c r="U313" s="33"/>
      <c r="V313" s="33"/>
      <c r="W313" s="33"/>
      <c r="X313" s="33"/>
      <c r="Y313" s="33"/>
      <c r="Z313" s="33"/>
    </row>
    <row r="314">
      <c r="A314" s="33"/>
      <c r="B314" s="27"/>
      <c r="C314" s="27"/>
      <c r="D314" s="27"/>
      <c r="E314" s="27"/>
      <c r="F314" s="27"/>
      <c r="G314" s="33"/>
      <c r="H314" s="33"/>
      <c r="I314" s="33"/>
      <c r="J314" s="33"/>
      <c r="K314" s="33"/>
      <c r="L314" s="33"/>
      <c r="M314" s="33"/>
      <c r="N314" s="33"/>
      <c r="O314" s="33"/>
      <c r="P314" s="33"/>
      <c r="Q314" s="33"/>
      <c r="R314" s="33"/>
      <c r="S314" s="33"/>
      <c r="T314" s="33"/>
      <c r="U314" s="33"/>
      <c r="V314" s="33"/>
      <c r="W314" s="33"/>
      <c r="X314" s="33"/>
      <c r="Y314" s="33"/>
      <c r="Z314" s="33"/>
    </row>
    <row r="315">
      <c r="A315" s="33"/>
      <c r="B315" s="27"/>
      <c r="C315" s="27"/>
      <c r="D315" s="27"/>
      <c r="E315" s="27"/>
      <c r="F315" s="27"/>
      <c r="G315" s="33"/>
      <c r="H315" s="33"/>
      <c r="I315" s="33"/>
      <c r="J315" s="33"/>
      <c r="K315" s="33"/>
      <c r="L315" s="33"/>
      <c r="M315" s="33"/>
      <c r="N315" s="33"/>
      <c r="O315" s="33"/>
      <c r="P315" s="33"/>
      <c r="Q315" s="33"/>
      <c r="R315" s="33"/>
      <c r="S315" s="33"/>
      <c r="T315" s="33"/>
      <c r="U315" s="33"/>
      <c r="V315" s="33"/>
      <c r="W315" s="33"/>
      <c r="X315" s="33"/>
      <c r="Y315" s="33"/>
      <c r="Z315" s="33"/>
    </row>
    <row r="316">
      <c r="A316" s="33"/>
      <c r="B316" s="27"/>
      <c r="C316" s="27"/>
      <c r="D316" s="27"/>
      <c r="E316" s="27"/>
      <c r="F316" s="27"/>
      <c r="G316" s="33"/>
      <c r="H316" s="33"/>
      <c r="I316" s="33"/>
      <c r="J316" s="33"/>
      <c r="K316" s="33"/>
      <c r="L316" s="33"/>
      <c r="M316" s="33"/>
      <c r="N316" s="33"/>
      <c r="O316" s="33"/>
      <c r="P316" s="33"/>
      <c r="Q316" s="33"/>
      <c r="R316" s="33"/>
      <c r="S316" s="33"/>
      <c r="T316" s="33"/>
      <c r="U316" s="33"/>
      <c r="V316" s="33"/>
      <c r="W316" s="33"/>
      <c r="X316" s="33"/>
      <c r="Y316" s="33"/>
      <c r="Z316" s="33"/>
    </row>
    <row r="317">
      <c r="A317" s="33"/>
      <c r="B317" s="27"/>
      <c r="C317" s="27"/>
      <c r="D317" s="27"/>
      <c r="E317" s="27"/>
      <c r="F317" s="27"/>
      <c r="G317" s="33"/>
      <c r="H317" s="33"/>
      <c r="I317" s="33"/>
      <c r="J317" s="33"/>
      <c r="K317" s="33"/>
      <c r="L317" s="33"/>
      <c r="M317" s="33"/>
      <c r="N317" s="33"/>
      <c r="O317" s="33"/>
      <c r="P317" s="33"/>
      <c r="Q317" s="33"/>
      <c r="R317" s="33"/>
      <c r="S317" s="33"/>
      <c r="T317" s="33"/>
      <c r="U317" s="33"/>
      <c r="V317" s="33"/>
      <c r="W317" s="33"/>
      <c r="X317" s="33"/>
      <c r="Y317" s="33"/>
      <c r="Z317" s="33"/>
    </row>
    <row r="318">
      <c r="A318" s="33"/>
      <c r="B318" s="27"/>
      <c r="C318" s="27"/>
      <c r="D318" s="27"/>
      <c r="E318" s="27"/>
      <c r="F318" s="27"/>
      <c r="G318" s="33"/>
      <c r="H318" s="33"/>
      <c r="I318" s="33"/>
      <c r="J318" s="33"/>
      <c r="K318" s="33"/>
      <c r="L318" s="33"/>
      <c r="M318" s="33"/>
      <c r="N318" s="33"/>
      <c r="O318" s="33"/>
      <c r="P318" s="33"/>
      <c r="Q318" s="33"/>
      <c r="R318" s="33"/>
      <c r="S318" s="33"/>
      <c r="T318" s="33"/>
      <c r="U318" s="33"/>
      <c r="V318" s="33"/>
      <c r="W318" s="33"/>
      <c r="X318" s="33"/>
      <c r="Y318" s="33"/>
      <c r="Z318" s="33"/>
    </row>
    <row r="319">
      <c r="A319" s="33"/>
      <c r="B319" s="27"/>
      <c r="C319" s="27"/>
      <c r="D319" s="27"/>
      <c r="E319" s="27"/>
      <c r="F319" s="27"/>
      <c r="G319" s="33"/>
      <c r="H319" s="33"/>
      <c r="I319" s="33"/>
      <c r="J319" s="33"/>
      <c r="K319" s="33"/>
      <c r="L319" s="33"/>
      <c r="M319" s="33"/>
      <c r="N319" s="33"/>
      <c r="O319" s="33"/>
      <c r="P319" s="33"/>
      <c r="Q319" s="33"/>
      <c r="R319" s="33"/>
      <c r="S319" s="33"/>
      <c r="T319" s="33"/>
      <c r="U319" s="33"/>
      <c r="V319" s="33"/>
      <c r="W319" s="33"/>
      <c r="X319" s="33"/>
      <c r="Y319" s="33"/>
      <c r="Z319" s="33"/>
    </row>
    <row r="320">
      <c r="A320" s="33"/>
      <c r="B320" s="27"/>
      <c r="C320" s="27"/>
      <c r="D320" s="27"/>
      <c r="E320" s="27"/>
      <c r="F320" s="27"/>
      <c r="G320" s="33"/>
      <c r="H320" s="33"/>
      <c r="I320" s="33"/>
      <c r="J320" s="33"/>
      <c r="K320" s="33"/>
      <c r="L320" s="33"/>
      <c r="M320" s="33"/>
      <c r="N320" s="33"/>
      <c r="O320" s="33"/>
      <c r="P320" s="33"/>
      <c r="Q320" s="33"/>
      <c r="R320" s="33"/>
      <c r="S320" s="33"/>
      <c r="T320" s="33"/>
      <c r="U320" s="33"/>
      <c r="V320" s="33"/>
      <c r="W320" s="33"/>
      <c r="X320" s="33"/>
      <c r="Y320" s="33"/>
      <c r="Z320" s="33"/>
    </row>
    <row r="321">
      <c r="A321" s="33"/>
      <c r="B321" s="27"/>
      <c r="C321" s="27"/>
      <c r="D321" s="27"/>
      <c r="E321" s="27"/>
      <c r="F321" s="27"/>
      <c r="G321" s="33"/>
      <c r="H321" s="33"/>
      <c r="I321" s="33"/>
      <c r="J321" s="33"/>
      <c r="K321" s="33"/>
      <c r="L321" s="33"/>
      <c r="M321" s="33"/>
      <c r="N321" s="33"/>
      <c r="O321" s="33"/>
      <c r="P321" s="33"/>
      <c r="Q321" s="33"/>
      <c r="R321" s="33"/>
      <c r="S321" s="33"/>
      <c r="T321" s="33"/>
      <c r="U321" s="33"/>
      <c r="V321" s="33"/>
      <c r="W321" s="33"/>
      <c r="X321" s="33"/>
      <c r="Y321" s="33"/>
      <c r="Z321" s="33"/>
    </row>
    <row r="322">
      <c r="A322" s="33"/>
      <c r="B322" s="27"/>
      <c r="C322" s="27"/>
      <c r="D322" s="27"/>
      <c r="E322" s="27"/>
      <c r="F322" s="27"/>
      <c r="G322" s="33"/>
      <c r="H322" s="33"/>
      <c r="I322" s="33"/>
      <c r="J322" s="33"/>
      <c r="K322" s="33"/>
      <c r="L322" s="33"/>
      <c r="M322" s="33"/>
      <c r="N322" s="33"/>
      <c r="O322" s="33"/>
      <c r="P322" s="33"/>
      <c r="Q322" s="33"/>
      <c r="R322" s="33"/>
      <c r="S322" s="33"/>
      <c r="T322" s="33"/>
      <c r="U322" s="33"/>
      <c r="V322" s="33"/>
      <c r="W322" s="33"/>
      <c r="X322" s="33"/>
      <c r="Y322" s="33"/>
      <c r="Z322" s="33"/>
    </row>
    <row r="323">
      <c r="A323" s="33"/>
      <c r="B323" s="27"/>
      <c r="C323" s="27"/>
      <c r="D323" s="27"/>
      <c r="E323" s="27"/>
      <c r="F323" s="27"/>
      <c r="G323" s="33"/>
      <c r="H323" s="33"/>
      <c r="I323" s="33"/>
      <c r="J323" s="33"/>
      <c r="K323" s="33"/>
      <c r="L323" s="33"/>
      <c r="M323" s="33"/>
      <c r="N323" s="33"/>
      <c r="O323" s="33"/>
      <c r="P323" s="33"/>
      <c r="Q323" s="33"/>
      <c r="R323" s="33"/>
      <c r="S323" s="33"/>
      <c r="T323" s="33"/>
      <c r="U323" s="33"/>
      <c r="V323" s="33"/>
      <c r="W323" s="33"/>
      <c r="X323" s="33"/>
      <c r="Y323" s="33"/>
      <c r="Z323" s="33"/>
    </row>
    <row r="324">
      <c r="A324" s="33"/>
      <c r="B324" s="27"/>
      <c r="C324" s="27"/>
      <c r="D324" s="27"/>
      <c r="E324" s="27"/>
      <c r="F324" s="27"/>
      <c r="G324" s="33"/>
      <c r="H324" s="33"/>
      <c r="I324" s="33"/>
      <c r="J324" s="33"/>
      <c r="K324" s="33"/>
      <c r="L324" s="33"/>
      <c r="M324" s="33"/>
      <c r="N324" s="33"/>
      <c r="O324" s="33"/>
      <c r="P324" s="33"/>
      <c r="Q324" s="33"/>
      <c r="R324" s="33"/>
      <c r="S324" s="33"/>
      <c r="T324" s="33"/>
      <c r="U324" s="33"/>
      <c r="V324" s="33"/>
      <c r="W324" s="33"/>
      <c r="X324" s="33"/>
      <c r="Y324" s="33"/>
      <c r="Z324" s="33"/>
    </row>
    <row r="325">
      <c r="A325" s="33"/>
      <c r="B325" s="27"/>
      <c r="C325" s="27"/>
      <c r="D325" s="27"/>
      <c r="E325" s="27"/>
      <c r="F325" s="27"/>
      <c r="G325" s="33"/>
      <c r="H325" s="33"/>
      <c r="I325" s="33"/>
      <c r="J325" s="33"/>
      <c r="K325" s="33"/>
      <c r="L325" s="33"/>
      <c r="M325" s="33"/>
      <c r="N325" s="33"/>
      <c r="O325" s="33"/>
      <c r="P325" s="33"/>
      <c r="Q325" s="33"/>
      <c r="R325" s="33"/>
      <c r="S325" s="33"/>
      <c r="T325" s="33"/>
      <c r="U325" s="33"/>
      <c r="V325" s="33"/>
      <c r="W325" s="33"/>
      <c r="X325" s="33"/>
      <c r="Y325" s="33"/>
      <c r="Z325" s="33"/>
    </row>
    <row r="326">
      <c r="A326" s="33"/>
      <c r="B326" s="27"/>
      <c r="C326" s="27"/>
      <c r="D326" s="27"/>
      <c r="E326" s="27"/>
      <c r="F326" s="27"/>
      <c r="G326" s="33"/>
      <c r="H326" s="33"/>
      <c r="I326" s="33"/>
      <c r="J326" s="33"/>
      <c r="K326" s="33"/>
      <c r="L326" s="33"/>
      <c r="M326" s="33"/>
      <c r="N326" s="33"/>
      <c r="O326" s="33"/>
      <c r="P326" s="33"/>
      <c r="Q326" s="33"/>
      <c r="R326" s="33"/>
      <c r="S326" s="33"/>
      <c r="T326" s="33"/>
      <c r="U326" s="33"/>
      <c r="V326" s="33"/>
      <c r="W326" s="33"/>
      <c r="X326" s="33"/>
      <c r="Y326" s="33"/>
      <c r="Z326" s="33"/>
    </row>
    <row r="327">
      <c r="A327" s="33"/>
      <c r="B327" s="27"/>
      <c r="C327" s="27"/>
      <c r="D327" s="27"/>
      <c r="E327" s="27"/>
      <c r="F327" s="27"/>
      <c r="G327" s="33"/>
      <c r="H327" s="33"/>
      <c r="I327" s="33"/>
      <c r="J327" s="33"/>
      <c r="K327" s="33"/>
      <c r="L327" s="33"/>
      <c r="M327" s="33"/>
      <c r="N327" s="33"/>
      <c r="O327" s="33"/>
      <c r="P327" s="33"/>
      <c r="Q327" s="33"/>
      <c r="R327" s="33"/>
      <c r="S327" s="33"/>
      <c r="T327" s="33"/>
      <c r="U327" s="33"/>
      <c r="V327" s="33"/>
      <c r="W327" s="33"/>
      <c r="X327" s="33"/>
      <c r="Y327" s="33"/>
      <c r="Z327" s="33"/>
    </row>
    <row r="328">
      <c r="A328" s="33"/>
      <c r="B328" s="27"/>
      <c r="C328" s="27"/>
      <c r="D328" s="27"/>
      <c r="E328" s="27"/>
      <c r="F328" s="27"/>
      <c r="G328" s="33"/>
      <c r="H328" s="33"/>
      <c r="I328" s="33"/>
      <c r="J328" s="33"/>
      <c r="K328" s="33"/>
      <c r="L328" s="33"/>
      <c r="M328" s="33"/>
      <c r="N328" s="33"/>
      <c r="O328" s="33"/>
      <c r="P328" s="33"/>
      <c r="Q328" s="33"/>
      <c r="R328" s="33"/>
      <c r="S328" s="33"/>
      <c r="T328" s="33"/>
      <c r="U328" s="33"/>
      <c r="V328" s="33"/>
      <c r="W328" s="33"/>
      <c r="X328" s="33"/>
      <c r="Y328" s="33"/>
      <c r="Z328" s="33"/>
    </row>
    <row r="329">
      <c r="A329" s="33"/>
      <c r="B329" s="27"/>
      <c r="C329" s="27"/>
      <c r="D329" s="27"/>
      <c r="E329" s="27"/>
      <c r="F329" s="27"/>
      <c r="G329" s="33"/>
      <c r="H329" s="33"/>
      <c r="I329" s="33"/>
      <c r="J329" s="33"/>
      <c r="K329" s="33"/>
      <c r="L329" s="33"/>
      <c r="M329" s="33"/>
      <c r="N329" s="33"/>
      <c r="O329" s="33"/>
      <c r="P329" s="33"/>
      <c r="Q329" s="33"/>
      <c r="R329" s="33"/>
      <c r="S329" s="33"/>
      <c r="T329" s="33"/>
      <c r="U329" s="33"/>
      <c r="V329" s="33"/>
      <c r="W329" s="33"/>
      <c r="X329" s="33"/>
      <c r="Y329" s="33"/>
      <c r="Z329" s="33"/>
    </row>
    <row r="330">
      <c r="A330" s="33"/>
      <c r="B330" s="27"/>
      <c r="C330" s="27"/>
      <c r="D330" s="27"/>
      <c r="E330" s="27"/>
      <c r="F330" s="27"/>
      <c r="G330" s="33"/>
      <c r="H330" s="33"/>
      <c r="I330" s="33"/>
      <c r="J330" s="33"/>
      <c r="K330" s="33"/>
      <c r="L330" s="33"/>
      <c r="M330" s="33"/>
      <c r="N330" s="33"/>
      <c r="O330" s="33"/>
      <c r="P330" s="33"/>
      <c r="Q330" s="33"/>
      <c r="R330" s="33"/>
      <c r="S330" s="33"/>
      <c r="T330" s="33"/>
      <c r="U330" s="33"/>
      <c r="V330" s="33"/>
      <c r="W330" s="33"/>
      <c r="X330" s="33"/>
      <c r="Y330" s="33"/>
      <c r="Z330" s="33"/>
    </row>
    <row r="331">
      <c r="A331" s="33"/>
      <c r="B331" s="27"/>
      <c r="C331" s="27"/>
      <c r="D331" s="27"/>
      <c r="E331" s="27"/>
      <c r="F331" s="27"/>
      <c r="G331" s="33"/>
      <c r="H331" s="33"/>
      <c r="I331" s="33"/>
      <c r="J331" s="33"/>
      <c r="K331" s="33"/>
      <c r="L331" s="33"/>
      <c r="M331" s="33"/>
      <c r="N331" s="33"/>
      <c r="O331" s="33"/>
      <c r="P331" s="33"/>
      <c r="Q331" s="33"/>
      <c r="R331" s="33"/>
      <c r="S331" s="33"/>
      <c r="T331" s="33"/>
      <c r="U331" s="33"/>
      <c r="V331" s="33"/>
      <c r="W331" s="33"/>
      <c r="X331" s="33"/>
      <c r="Y331" s="33"/>
      <c r="Z331" s="33"/>
    </row>
    <row r="332">
      <c r="A332" s="33"/>
      <c r="B332" s="27"/>
      <c r="C332" s="27"/>
      <c r="D332" s="27"/>
      <c r="E332" s="27"/>
      <c r="F332" s="27"/>
      <c r="G332" s="33"/>
      <c r="H332" s="33"/>
      <c r="I332" s="33"/>
      <c r="J332" s="33"/>
      <c r="K332" s="33"/>
      <c r="L332" s="33"/>
      <c r="M332" s="33"/>
      <c r="N332" s="33"/>
      <c r="O332" s="33"/>
      <c r="P332" s="33"/>
      <c r="Q332" s="33"/>
      <c r="R332" s="33"/>
      <c r="S332" s="33"/>
      <c r="T332" s="33"/>
      <c r="U332" s="33"/>
      <c r="V332" s="33"/>
      <c r="W332" s="33"/>
      <c r="X332" s="33"/>
      <c r="Y332" s="33"/>
      <c r="Z332" s="33"/>
    </row>
    <row r="333">
      <c r="A333" s="33"/>
      <c r="B333" s="27"/>
      <c r="C333" s="27"/>
      <c r="D333" s="27"/>
      <c r="E333" s="27"/>
      <c r="F333" s="27"/>
      <c r="G333" s="33"/>
      <c r="H333" s="33"/>
      <c r="I333" s="33"/>
      <c r="J333" s="33"/>
      <c r="K333" s="33"/>
      <c r="L333" s="33"/>
      <c r="M333" s="33"/>
      <c r="N333" s="33"/>
      <c r="O333" s="33"/>
      <c r="P333" s="33"/>
      <c r="Q333" s="33"/>
      <c r="R333" s="33"/>
      <c r="S333" s="33"/>
      <c r="T333" s="33"/>
      <c r="U333" s="33"/>
      <c r="V333" s="33"/>
      <c r="W333" s="33"/>
      <c r="X333" s="33"/>
      <c r="Y333" s="33"/>
      <c r="Z333" s="33"/>
    </row>
    <row r="334">
      <c r="A334" s="33"/>
      <c r="B334" s="27"/>
      <c r="C334" s="27"/>
      <c r="D334" s="27"/>
      <c r="E334" s="27"/>
      <c r="F334" s="27"/>
      <c r="G334" s="33"/>
      <c r="H334" s="33"/>
      <c r="I334" s="33"/>
      <c r="J334" s="33"/>
      <c r="K334" s="33"/>
      <c r="L334" s="33"/>
      <c r="M334" s="33"/>
      <c r="N334" s="33"/>
      <c r="O334" s="33"/>
      <c r="P334" s="33"/>
      <c r="Q334" s="33"/>
      <c r="R334" s="33"/>
      <c r="S334" s="33"/>
      <c r="T334" s="33"/>
      <c r="U334" s="33"/>
      <c r="V334" s="33"/>
      <c r="W334" s="33"/>
      <c r="X334" s="33"/>
      <c r="Y334" s="33"/>
      <c r="Z334" s="33"/>
    </row>
    <row r="335">
      <c r="A335" s="33"/>
      <c r="B335" s="27"/>
      <c r="C335" s="27"/>
      <c r="D335" s="27"/>
      <c r="E335" s="27"/>
      <c r="F335" s="27"/>
      <c r="G335" s="33"/>
      <c r="H335" s="33"/>
      <c r="I335" s="33"/>
      <c r="J335" s="33"/>
      <c r="K335" s="33"/>
      <c r="L335" s="33"/>
      <c r="M335" s="33"/>
      <c r="N335" s="33"/>
      <c r="O335" s="33"/>
      <c r="P335" s="33"/>
      <c r="Q335" s="33"/>
      <c r="R335" s="33"/>
      <c r="S335" s="33"/>
      <c r="T335" s="33"/>
      <c r="U335" s="33"/>
      <c r="V335" s="33"/>
      <c r="W335" s="33"/>
      <c r="X335" s="33"/>
      <c r="Y335" s="33"/>
      <c r="Z335" s="33"/>
    </row>
    <row r="336">
      <c r="A336" s="33"/>
      <c r="B336" s="27"/>
      <c r="C336" s="27"/>
      <c r="D336" s="27"/>
      <c r="E336" s="27"/>
      <c r="F336" s="27"/>
      <c r="G336" s="33"/>
      <c r="H336" s="33"/>
      <c r="I336" s="33"/>
      <c r="J336" s="33"/>
      <c r="K336" s="33"/>
      <c r="L336" s="33"/>
      <c r="M336" s="33"/>
      <c r="N336" s="33"/>
      <c r="O336" s="33"/>
      <c r="P336" s="33"/>
      <c r="Q336" s="33"/>
      <c r="R336" s="33"/>
      <c r="S336" s="33"/>
      <c r="T336" s="33"/>
      <c r="U336" s="33"/>
      <c r="V336" s="33"/>
      <c r="W336" s="33"/>
      <c r="X336" s="33"/>
      <c r="Y336" s="33"/>
      <c r="Z336" s="33"/>
    </row>
    <row r="337">
      <c r="A337" s="33"/>
      <c r="B337" s="27"/>
      <c r="C337" s="27"/>
      <c r="D337" s="27"/>
      <c r="E337" s="27"/>
      <c r="F337" s="27"/>
      <c r="G337" s="33"/>
      <c r="H337" s="33"/>
      <c r="I337" s="33"/>
      <c r="J337" s="33"/>
      <c r="K337" s="33"/>
      <c r="L337" s="33"/>
      <c r="M337" s="33"/>
      <c r="N337" s="33"/>
      <c r="O337" s="33"/>
      <c r="P337" s="33"/>
      <c r="Q337" s="33"/>
      <c r="R337" s="33"/>
      <c r="S337" s="33"/>
      <c r="T337" s="33"/>
      <c r="U337" s="33"/>
      <c r="V337" s="33"/>
      <c r="W337" s="33"/>
      <c r="X337" s="33"/>
      <c r="Y337" s="33"/>
      <c r="Z337" s="33"/>
    </row>
    <row r="338">
      <c r="A338" s="33"/>
      <c r="B338" s="27"/>
      <c r="C338" s="27"/>
      <c r="D338" s="27"/>
      <c r="E338" s="27"/>
      <c r="F338" s="27"/>
      <c r="G338" s="33"/>
      <c r="H338" s="33"/>
      <c r="I338" s="33"/>
      <c r="J338" s="33"/>
      <c r="K338" s="33"/>
      <c r="L338" s="33"/>
      <c r="M338" s="33"/>
      <c r="N338" s="33"/>
      <c r="O338" s="33"/>
      <c r="P338" s="33"/>
      <c r="Q338" s="33"/>
      <c r="R338" s="33"/>
      <c r="S338" s="33"/>
      <c r="T338" s="33"/>
      <c r="U338" s="33"/>
      <c r="V338" s="33"/>
      <c r="W338" s="33"/>
      <c r="X338" s="33"/>
      <c r="Y338" s="33"/>
      <c r="Z338" s="33"/>
    </row>
    <row r="339">
      <c r="A339" s="33"/>
      <c r="B339" s="27"/>
      <c r="C339" s="27"/>
      <c r="D339" s="27"/>
      <c r="E339" s="27"/>
      <c r="F339" s="27"/>
      <c r="G339" s="33"/>
      <c r="H339" s="33"/>
      <c r="I339" s="33"/>
      <c r="J339" s="33"/>
      <c r="K339" s="33"/>
      <c r="L339" s="33"/>
      <c r="M339" s="33"/>
      <c r="N339" s="33"/>
      <c r="O339" s="33"/>
      <c r="P339" s="33"/>
      <c r="Q339" s="33"/>
      <c r="R339" s="33"/>
      <c r="S339" s="33"/>
      <c r="T339" s="33"/>
      <c r="U339" s="33"/>
      <c r="V339" s="33"/>
      <c r="W339" s="33"/>
      <c r="X339" s="33"/>
      <c r="Y339" s="33"/>
      <c r="Z339" s="33"/>
    </row>
    <row r="340">
      <c r="A340" s="33"/>
      <c r="B340" s="27"/>
      <c r="C340" s="27"/>
      <c r="D340" s="27"/>
      <c r="E340" s="27"/>
      <c r="F340" s="27"/>
      <c r="G340" s="33"/>
      <c r="H340" s="33"/>
      <c r="I340" s="33"/>
      <c r="J340" s="33"/>
      <c r="K340" s="33"/>
      <c r="L340" s="33"/>
      <c r="M340" s="33"/>
      <c r="N340" s="33"/>
      <c r="O340" s="33"/>
      <c r="P340" s="33"/>
      <c r="Q340" s="33"/>
      <c r="R340" s="33"/>
      <c r="S340" s="33"/>
      <c r="T340" s="33"/>
      <c r="U340" s="33"/>
      <c r="V340" s="33"/>
      <c r="W340" s="33"/>
      <c r="X340" s="33"/>
      <c r="Y340" s="33"/>
      <c r="Z340" s="33"/>
    </row>
    <row r="341">
      <c r="A341" s="33"/>
      <c r="B341" s="27"/>
      <c r="C341" s="27"/>
      <c r="D341" s="27"/>
      <c r="E341" s="27"/>
      <c r="F341" s="27"/>
      <c r="G341" s="33"/>
      <c r="H341" s="33"/>
      <c r="I341" s="33"/>
      <c r="J341" s="33"/>
      <c r="K341" s="33"/>
      <c r="L341" s="33"/>
      <c r="M341" s="33"/>
      <c r="N341" s="33"/>
      <c r="O341" s="33"/>
      <c r="P341" s="33"/>
      <c r="Q341" s="33"/>
      <c r="R341" s="33"/>
      <c r="S341" s="33"/>
      <c r="T341" s="33"/>
      <c r="U341" s="33"/>
      <c r="V341" s="33"/>
      <c r="W341" s="33"/>
      <c r="X341" s="33"/>
      <c r="Y341" s="33"/>
      <c r="Z341" s="33"/>
    </row>
    <row r="342">
      <c r="A342" s="33"/>
      <c r="B342" s="27"/>
      <c r="C342" s="27"/>
      <c r="D342" s="27"/>
      <c r="E342" s="27"/>
      <c r="F342" s="27"/>
      <c r="G342" s="33"/>
      <c r="H342" s="33"/>
      <c r="I342" s="33"/>
      <c r="J342" s="33"/>
      <c r="K342" s="33"/>
      <c r="L342" s="33"/>
      <c r="M342" s="33"/>
      <c r="N342" s="33"/>
      <c r="O342" s="33"/>
      <c r="P342" s="33"/>
      <c r="Q342" s="33"/>
      <c r="R342" s="33"/>
      <c r="S342" s="33"/>
      <c r="T342" s="33"/>
      <c r="U342" s="33"/>
      <c r="V342" s="33"/>
      <c r="W342" s="33"/>
      <c r="X342" s="33"/>
      <c r="Y342" s="33"/>
      <c r="Z342" s="33"/>
    </row>
    <row r="343">
      <c r="A343" s="33"/>
      <c r="B343" s="27"/>
      <c r="C343" s="27"/>
      <c r="D343" s="27"/>
      <c r="E343" s="27"/>
      <c r="F343" s="27"/>
      <c r="G343" s="33"/>
      <c r="H343" s="33"/>
      <c r="I343" s="33"/>
      <c r="J343" s="33"/>
      <c r="K343" s="33"/>
      <c r="L343" s="33"/>
      <c r="M343" s="33"/>
      <c r="N343" s="33"/>
      <c r="O343" s="33"/>
      <c r="P343" s="33"/>
      <c r="Q343" s="33"/>
      <c r="R343" s="33"/>
      <c r="S343" s="33"/>
      <c r="T343" s="33"/>
      <c r="U343" s="33"/>
      <c r="V343" s="33"/>
      <c r="W343" s="33"/>
      <c r="X343" s="33"/>
      <c r="Y343" s="33"/>
      <c r="Z343" s="33"/>
    </row>
    <row r="344">
      <c r="A344" s="33"/>
      <c r="B344" s="27"/>
      <c r="C344" s="27"/>
      <c r="D344" s="27"/>
      <c r="E344" s="27"/>
      <c r="F344" s="27"/>
      <c r="G344" s="33"/>
      <c r="H344" s="33"/>
      <c r="I344" s="33"/>
      <c r="J344" s="33"/>
      <c r="K344" s="33"/>
      <c r="L344" s="33"/>
      <c r="M344" s="33"/>
      <c r="N344" s="33"/>
      <c r="O344" s="33"/>
      <c r="P344" s="33"/>
      <c r="Q344" s="33"/>
      <c r="R344" s="33"/>
      <c r="S344" s="33"/>
      <c r="T344" s="33"/>
      <c r="U344" s="33"/>
      <c r="V344" s="33"/>
      <c r="W344" s="33"/>
      <c r="X344" s="33"/>
      <c r="Y344" s="33"/>
      <c r="Z344" s="33"/>
    </row>
    <row r="345">
      <c r="A345" s="33"/>
      <c r="B345" s="27"/>
      <c r="C345" s="27"/>
      <c r="D345" s="27"/>
      <c r="E345" s="27"/>
      <c r="F345" s="27"/>
      <c r="G345" s="33"/>
      <c r="H345" s="33"/>
      <c r="I345" s="33"/>
      <c r="J345" s="33"/>
      <c r="K345" s="33"/>
      <c r="L345" s="33"/>
      <c r="M345" s="33"/>
      <c r="N345" s="33"/>
      <c r="O345" s="33"/>
      <c r="P345" s="33"/>
      <c r="Q345" s="33"/>
      <c r="R345" s="33"/>
      <c r="S345" s="33"/>
      <c r="T345" s="33"/>
      <c r="U345" s="33"/>
      <c r="V345" s="33"/>
      <c r="W345" s="33"/>
      <c r="X345" s="33"/>
      <c r="Y345" s="33"/>
      <c r="Z345" s="33"/>
    </row>
    <row r="346">
      <c r="A346" s="33"/>
      <c r="B346" s="27"/>
      <c r="C346" s="27"/>
      <c r="D346" s="27"/>
      <c r="E346" s="27"/>
      <c r="F346" s="27"/>
      <c r="G346" s="33"/>
      <c r="H346" s="33"/>
      <c r="I346" s="33"/>
      <c r="J346" s="33"/>
      <c r="K346" s="33"/>
      <c r="L346" s="33"/>
      <c r="M346" s="33"/>
      <c r="N346" s="33"/>
      <c r="O346" s="33"/>
      <c r="P346" s="33"/>
      <c r="Q346" s="33"/>
      <c r="R346" s="33"/>
      <c r="S346" s="33"/>
      <c r="T346" s="33"/>
      <c r="U346" s="33"/>
      <c r="V346" s="33"/>
      <c r="W346" s="33"/>
      <c r="X346" s="33"/>
      <c r="Y346" s="33"/>
      <c r="Z346" s="33"/>
    </row>
    <row r="347">
      <c r="A347" s="33"/>
      <c r="B347" s="27"/>
      <c r="C347" s="27"/>
      <c r="D347" s="27"/>
      <c r="E347" s="27"/>
      <c r="F347" s="27"/>
      <c r="G347" s="33"/>
      <c r="H347" s="33"/>
      <c r="I347" s="33"/>
      <c r="J347" s="33"/>
      <c r="K347" s="33"/>
      <c r="L347" s="33"/>
      <c r="M347" s="33"/>
      <c r="N347" s="33"/>
      <c r="O347" s="33"/>
      <c r="P347" s="33"/>
      <c r="Q347" s="33"/>
      <c r="R347" s="33"/>
      <c r="S347" s="33"/>
      <c r="T347" s="33"/>
      <c r="U347" s="33"/>
      <c r="V347" s="33"/>
      <c r="W347" s="33"/>
      <c r="X347" s="33"/>
      <c r="Y347" s="33"/>
      <c r="Z347" s="33"/>
    </row>
    <row r="348">
      <c r="A348" s="33"/>
      <c r="B348" s="27"/>
      <c r="C348" s="27"/>
      <c r="D348" s="27"/>
      <c r="E348" s="27"/>
      <c r="F348" s="27"/>
      <c r="G348" s="33"/>
      <c r="H348" s="33"/>
      <c r="I348" s="33"/>
      <c r="J348" s="33"/>
      <c r="K348" s="33"/>
      <c r="L348" s="33"/>
      <c r="M348" s="33"/>
      <c r="N348" s="33"/>
      <c r="O348" s="33"/>
      <c r="P348" s="33"/>
      <c r="Q348" s="33"/>
      <c r="R348" s="33"/>
      <c r="S348" s="33"/>
      <c r="T348" s="33"/>
      <c r="U348" s="33"/>
      <c r="V348" s="33"/>
      <c r="W348" s="33"/>
      <c r="X348" s="33"/>
      <c r="Y348" s="33"/>
      <c r="Z348" s="33"/>
    </row>
    <row r="349">
      <c r="A349" s="33"/>
      <c r="B349" s="27"/>
      <c r="C349" s="27"/>
      <c r="D349" s="27"/>
      <c r="E349" s="27"/>
      <c r="F349" s="27"/>
      <c r="G349" s="33"/>
      <c r="H349" s="33"/>
      <c r="I349" s="33"/>
      <c r="J349" s="33"/>
      <c r="K349" s="33"/>
      <c r="L349" s="33"/>
      <c r="M349" s="33"/>
      <c r="N349" s="33"/>
      <c r="O349" s="33"/>
      <c r="P349" s="33"/>
      <c r="Q349" s="33"/>
      <c r="R349" s="33"/>
      <c r="S349" s="33"/>
      <c r="T349" s="33"/>
      <c r="U349" s="33"/>
      <c r="V349" s="33"/>
      <c r="W349" s="33"/>
      <c r="X349" s="33"/>
      <c r="Y349" s="33"/>
      <c r="Z349" s="33"/>
    </row>
    <row r="350">
      <c r="A350" s="33"/>
      <c r="B350" s="27"/>
      <c r="C350" s="27"/>
      <c r="D350" s="27"/>
      <c r="E350" s="27"/>
      <c r="F350" s="27"/>
      <c r="G350" s="33"/>
      <c r="H350" s="33"/>
      <c r="I350" s="33"/>
      <c r="J350" s="33"/>
      <c r="K350" s="33"/>
      <c r="L350" s="33"/>
      <c r="M350" s="33"/>
      <c r="N350" s="33"/>
      <c r="O350" s="33"/>
      <c r="P350" s="33"/>
      <c r="Q350" s="33"/>
      <c r="R350" s="33"/>
      <c r="S350" s="33"/>
      <c r="T350" s="33"/>
      <c r="U350" s="33"/>
      <c r="V350" s="33"/>
      <c r="W350" s="33"/>
      <c r="X350" s="33"/>
      <c r="Y350" s="33"/>
      <c r="Z350" s="33"/>
    </row>
    <row r="351">
      <c r="A351" s="33"/>
      <c r="B351" s="27"/>
      <c r="C351" s="27"/>
      <c r="D351" s="27"/>
      <c r="E351" s="27"/>
      <c r="F351" s="27"/>
      <c r="G351" s="33"/>
      <c r="H351" s="33"/>
      <c r="I351" s="33"/>
      <c r="J351" s="33"/>
      <c r="K351" s="33"/>
      <c r="L351" s="33"/>
      <c r="M351" s="33"/>
      <c r="N351" s="33"/>
      <c r="O351" s="33"/>
      <c r="P351" s="33"/>
      <c r="Q351" s="33"/>
      <c r="R351" s="33"/>
      <c r="S351" s="33"/>
      <c r="T351" s="33"/>
      <c r="U351" s="33"/>
      <c r="V351" s="33"/>
      <c r="W351" s="33"/>
      <c r="X351" s="33"/>
      <c r="Y351" s="33"/>
      <c r="Z351" s="33"/>
    </row>
    <row r="352">
      <c r="A352" s="33"/>
      <c r="B352" s="27"/>
      <c r="C352" s="27"/>
      <c r="D352" s="27"/>
      <c r="E352" s="27"/>
      <c r="F352" s="27"/>
      <c r="G352" s="33"/>
      <c r="H352" s="33"/>
      <c r="I352" s="33"/>
      <c r="J352" s="33"/>
      <c r="K352" s="33"/>
      <c r="L352" s="33"/>
      <c r="M352" s="33"/>
      <c r="N352" s="33"/>
      <c r="O352" s="33"/>
      <c r="P352" s="33"/>
      <c r="Q352" s="33"/>
      <c r="R352" s="33"/>
      <c r="S352" s="33"/>
      <c r="T352" s="33"/>
      <c r="U352" s="33"/>
      <c r="V352" s="33"/>
      <c r="W352" s="33"/>
      <c r="X352" s="33"/>
      <c r="Y352" s="33"/>
      <c r="Z352" s="33"/>
    </row>
    <row r="353">
      <c r="A353" s="33"/>
      <c r="B353" s="27"/>
      <c r="C353" s="27"/>
      <c r="D353" s="27"/>
      <c r="E353" s="27"/>
      <c r="F353" s="27"/>
      <c r="G353" s="33"/>
      <c r="H353" s="33"/>
      <c r="I353" s="33"/>
      <c r="J353" s="33"/>
      <c r="K353" s="33"/>
      <c r="L353" s="33"/>
      <c r="M353" s="33"/>
      <c r="N353" s="33"/>
      <c r="O353" s="33"/>
      <c r="P353" s="33"/>
      <c r="Q353" s="33"/>
      <c r="R353" s="33"/>
      <c r="S353" s="33"/>
      <c r="T353" s="33"/>
      <c r="U353" s="33"/>
      <c r="V353" s="33"/>
      <c r="W353" s="33"/>
      <c r="X353" s="33"/>
      <c r="Y353" s="33"/>
      <c r="Z353" s="33"/>
    </row>
    <row r="354">
      <c r="A354" s="33"/>
      <c r="B354" s="27"/>
      <c r="C354" s="27"/>
      <c r="D354" s="27"/>
      <c r="E354" s="27"/>
      <c r="F354" s="27"/>
      <c r="G354" s="33"/>
      <c r="H354" s="33"/>
      <c r="I354" s="33"/>
      <c r="J354" s="33"/>
      <c r="K354" s="33"/>
      <c r="L354" s="33"/>
      <c r="M354" s="33"/>
      <c r="N354" s="33"/>
      <c r="O354" s="33"/>
      <c r="P354" s="33"/>
      <c r="Q354" s="33"/>
      <c r="R354" s="33"/>
      <c r="S354" s="33"/>
      <c r="T354" s="33"/>
      <c r="U354" s="33"/>
      <c r="V354" s="33"/>
      <c r="W354" s="33"/>
      <c r="X354" s="33"/>
      <c r="Y354" s="33"/>
      <c r="Z354" s="33"/>
    </row>
    <row r="355">
      <c r="A355" s="33"/>
      <c r="B355" s="27"/>
      <c r="C355" s="27"/>
      <c r="D355" s="27"/>
      <c r="E355" s="27"/>
      <c r="F355" s="27"/>
      <c r="G355" s="33"/>
      <c r="H355" s="33"/>
      <c r="I355" s="33"/>
      <c r="J355" s="33"/>
      <c r="K355" s="33"/>
      <c r="L355" s="33"/>
      <c r="M355" s="33"/>
      <c r="N355" s="33"/>
      <c r="O355" s="33"/>
      <c r="P355" s="33"/>
      <c r="Q355" s="33"/>
      <c r="R355" s="33"/>
      <c r="S355" s="33"/>
      <c r="T355" s="33"/>
      <c r="U355" s="33"/>
      <c r="V355" s="33"/>
      <c r="W355" s="33"/>
      <c r="X355" s="33"/>
      <c r="Y355" s="33"/>
      <c r="Z355" s="33"/>
    </row>
    <row r="356">
      <c r="A356" s="33"/>
      <c r="B356" s="27"/>
      <c r="C356" s="27"/>
      <c r="D356" s="27"/>
      <c r="E356" s="27"/>
      <c r="F356" s="27"/>
      <c r="G356" s="33"/>
      <c r="H356" s="33"/>
      <c r="I356" s="33"/>
      <c r="J356" s="33"/>
      <c r="K356" s="33"/>
      <c r="L356" s="33"/>
      <c r="M356" s="33"/>
      <c r="N356" s="33"/>
      <c r="O356" s="33"/>
      <c r="P356" s="33"/>
      <c r="Q356" s="33"/>
      <c r="R356" s="33"/>
      <c r="S356" s="33"/>
      <c r="T356" s="33"/>
      <c r="U356" s="33"/>
      <c r="V356" s="33"/>
      <c r="W356" s="33"/>
      <c r="X356" s="33"/>
      <c r="Y356" s="33"/>
      <c r="Z356" s="33"/>
    </row>
    <row r="357">
      <c r="A357" s="33"/>
      <c r="B357" s="27"/>
      <c r="C357" s="27"/>
      <c r="D357" s="27"/>
      <c r="E357" s="27"/>
      <c r="F357" s="27"/>
      <c r="G357" s="33"/>
      <c r="H357" s="33"/>
      <c r="I357" s="33"/>
      <c r="J357" s="33"/>
      <c r="K357" s="33"/>
      <c r="L357" s="33"/>
      <c r="M357" s="33"/>
      <c r="N357" s="33"/>
      <c r="O357" s="33"/>
      <c r="P357" s="33"/>
      <c r="Q357" s="33"/>
      <c r="R357" s="33"/>
      <c r="S357" s="33"/>
      <c r="T357" s="33"/>
      <c r="U357" s="33"/>
      <c r="V357" s="33"/>
      <c r="W357" s="33"/>
      <c r="X357" s="33"/>
      <c r="Y357" s="33"/>
      <c r="Z357" s="33"/>
    </row>
    <row r="358">
      <c r="A358" s="33"/>
      <c r="B358" s="27"/>
      <c r="C358" s="27"/>
      <c r="D358" s="27"/>
      <c r="E358" s="27"/>
      <c r="F358" s="27"/>
      <c r="G358" s="33"/>
      <c r="H358" s="33"/>
      <c r="I358" s="33"/>
      <c r="J358" s="33"/>
      <c r="K358" s="33"/>
      <c r="L358" s="33"/>
      <c r="M358" s="33"/>
      <c r="N358" s="33"/>
      <c r="O358" s="33"/>
      <c r="P358" s="33"/>
      <c r="Q358" s="33"/>
      <c r="R358" s="33"/>
      <c r="S358" s="33"/>
      <c r="T358" s="33"/>
      <c r="U358" s="33"/>
      <c r="V358" s="33"/>
      <c r="W358" s="33"/>
      <c r="X358" s="33"/>
      <c r="Y358" s="33"/>
      <c r="Z358" s="33"/>
    </row>
    <row r="359">
      <c r="A359" s="33"/>
      <c r="B359" s="27"/>
      <c r="C359" s="27"/>
      <c r="D359" s="27"/>
      <c r="E359" s="27"/>
      <c r="F359" s="27"/>
      <c r="G359" s="33"/>
      <c r="H359" s="33"/>
      <c r="I359" s="33"/>
      <c r="J359" s="33"/>
      <c r="K359" s="33"/>
      <c r="L359" s="33"/>
      <c r="M359" s="33"/>
      <c r="N359" s="33"/>
      <c r="O359" s="33"/>
      <c r="P359" s="33"/>
      <c r="Q359" s="33"/>
      <c r="R359" s="33"/>
      <c r="S359" s="33"/>
      <c r="T359" s="33"/>
      <c r="U359" s="33"/>
      <c r="V359" s="33"/>
      <c r="W359" s="33"/>
      <c r="X359" s="33"/>
      <c r="Y359" s="33"/>
      <c r="Z359" s="33"/>
    </row>
    <row r="360">
      <c r="A360" s="33"/>
      <c r="B360" s="27"/>
      <c r="C360" s="27"/>
      <c r="D360" s="27"/>
      <c r="E360" s="27"/>
      <c r="F360" s="27"/>
      <c r="G360" s="33"/>
      <c r="H360" s="33"/>
      <c r="I360" s="33"/>
      <c r="J360" s="33"/>
      <c r="K360" s="33"/>
      <c r="L360" s="33"/>
      <c r="M360" s="33"/>
      <c r="N360" s="33"/>
      <c r="O360" s="33"/>
      <c r="P360" s="33"/>
      <c r="Q360" s="33"/>
      <c r="R360" s="33"/>
      <c r="S360" s="33"/>
      <c r="T360" s="33"/>
      <c r="U360" s="33"/>
      <c r="V360" s="33"/>
      <c r="W360" s="33"/>
      <c r="X360" s="33"/>
      <c r="Y360" s="33"/>
      <c r="Z360" s="33"/>
    </row>
    <row r="361">
      <c r="A361" s="33"/>
      <c r="B361" s="27"/>
      <c r="C361" s="27"/>
      <c r="D361" s="27"/>
      <c r="E361" s="27"/>
      <c r="F361" s="27"/>
      <c r="G361" s="33"/>
      <c r="H361" s="33"/>
      <c r="I361" s="33"/>
      <c r="J361" s="33"/>
      <c r="K361" s="33"/>
      <c r="L361" s="33"/>
      <c r="M361" s="33"/>
      <c r="N361" s="33"/>
      <c r="O361" s="33"/>
      <c r="P361" s="33"/>
      <c r="Q361" s="33"/>
      <c r="R361" s="33"/>
      <c r="S361" s="33"/>
      <c r="T361" s="33"/>
      <c r="U361" s="33"/>
      <c r="V361" s="33"/>
      <c r="W361" s="33"/>
      <c r="X361" s="33"/>
      <c r="Y361" s="33"/>
      <c r="Z361" s="33"/>
    </row>
    <row r="362">
      <c r="A362" s="33"/>
      <c r="B362" s="27"/>
      <c r="C362" s="27"/>
      <c r="D362" s="27"/>
      <c r="E362" s="27"/>
      <c r="F362" s="27"/>
      <c r="G362" s="33"/>
      <c r="H362" s="33"/>
      <c r="I362" s="33"/>
      <c r="J362" s="33"/>
      <c r="K362" s="33"/>
      <c r="L362" s="33"/>
      <c r="M362" s="33"/>
      <c r="N362" s="33"/>
      <c r="O362" s="33"/>
      <c r="P362" s="33"/>
      <c r="Q362" s="33"/>
      <c r="R362" s="33"/>
      <c r="S362" s="33"/>
      <c r="T362" s="33"/>
      <c r="U362" s="33"/>
      <c r="V362" s="33"/>
      <c r="W362" s="33"/>
      <c r="X362" s="33"/>
      <c r="Y362" s="33"/>
      <c r="Z362" s="33"/>
    </row>
    <row r="363">
      <c r="A363" s="33"/>
      <c r="B363" s="27"/>
      <c r="C363" s="27"/>
      <c r="D363" s="27"/>
      <c r="E363" s="27"/>
      <c r="F363" s="27"/>
      <c r="G363" s="33"/>
      <c r="H363" s="33"/>
      <c r="I363" s="33"/>
      <c r="J363" s="33"/>
      <c r="K363" s="33"/>
      <c r="L363" s="33"/>
      <c r="M363" s="33"/>
      <c r="N363" s="33"/>
      <c r="O363" s="33"/>
      <c r="P363" s="33"/>
      <c r="Q363" s="33"/>
      <c r="R363" s="33"/>
      <c r="S363" s="33"/>
      <c r="T363" s="33"/>
      <c r="U363" s="33"/>
      <c r="V363" s="33"/>
      <c r="W363" s="33"/>
      <c r="X363" s="33"/>
      <c r="Y363" s="33"/>
      <c r="Z363" s="33"/>
    </row>
    <row r="364">
      <c r="A364" s="33"/>
      <c r="B364" s="27"/>
      <c r="C364" s="27"/>
      <c r="D364" s="27"/>
      <c r="E364" s="27"/>
      <c r="F364" s="27"/>
      <c r="G364" s="33"/>
      <c r="H364" s="33"/>
      <c r="I364" s="33"/>
      <c r="J364" s="33"/>
      <c r="K364" s="33"/>
      <c r="L364" s="33"/>
      <c r="M364" s="33"/>
      <c r="N364" s="33"/>
      <c r="O364" s="33"/>
      <c r="P364" s="33"/>
      <c r="Q364" s="33"/>
      <c r="R364" s="33"/>
      <c r="S364" s="33"/>
      <c r="T364" s="33"/>
      <c r="U364" s="33"/>
      <c r="V364" s="33"/>
      <c r="W364" s="33"/>
      <c r="X364" s="33"/>
      <c r="Y364" s="33"/>
      <c r="Z364" s="33"/>
    </row>
    <row r="365">
      <c r="A365" s="33"/>
      <c r="B365" s="27"/>
      <c r="C365" s="27"/>
      <c r="D365" s="27"/>
      <c r="E365" s="27"/>
      <c r="F365" s="27"/>
      <c r="G365" s="33"/>
      <c r="H365" s="33"/>
      <c r="I365" s="33"/>
      <c r="J365" s="33"/>
      <c r="K365" s="33"/>
      <c r="L365" s="33"/>
      <c r="M365" s="33"/>
      <c r="N365" s="33"/>
      <c r="O365" s="33"/>
      <c r="P365" s="33"/>
      <c r="Q365" s="33"/>
      <c r="R365" s="33"/>
      <c r="S365" s="33"/>
      <c r="T365" s="33"/>
      <c r="U365" s="33"/>
      <c r="V365" s="33"/>
      <c r="W365" s="33"/>
      <c r="X365" s="33"/>
      <c r="Y365" s="33"/>
      <c r="Z365" s="33"/>
    </row>
    <row r="366">
      <c r="A366" s="33"/>
      <c r="B366" s="27"/>
      <c r="C366" s="27"/>
      <c r="D366" s="27"/>
      <c r="E366" s="27"/>
      <c r="F366" s="27"/>
      <c r="G366" s="33"/>
      <c r="H366" s="33"/>
      <c r="I366" s="33"/>
      <c r="J366" s="33"/>
      <c r="K366" s="33"/>
      <c r="L366" s="33"/>
      <c r="M366" s="33"/>
      <c r="N366" s="33"/>
      <c r="O366" s="33"/>
      <c r="P366" s="33"/>
      <c r="Q366" s="33"/>
      <c r="R366" s="33"/>
      <c r="S366" s="33"/>
      <c r="T366" s="33"/>
      <c r="U366" s="33"/>
      <c r="V366" s="33"/>
      <c r="W366" s="33"/>
      <c r="X366" s="33"/>
      <c r="Y366" s="33"/>
      <c r="Z366" s="33"/>
    </row>
    <row r="367">
      <c r="A367" s="33"/>
      <c r="B367" s="27"/>
      <c r="C367" s="27"/>
      <c r="D367" s="27"/>
      <c r="E367" s="27"/>
      <c r="F367" s="27"/>
      <c r="G367" s="33"/>
      <c r="H367" s="33"/>
      <c r="I367" s="33"/>
      <c r="J367" s="33"/>
      <c r="K367" s="33"/>
      <c r="L367" s="33"/>
      <c r="M367" s="33"/>
      <c r="N367" s="33"/>
      <c r="O367" s="33"/>
      <c r="P367" s="33"/>
      <c r="Q367" s="33"/>
      <c r="R367" s="33"/>
      <c r="S367" s="33"/>
      <c r="T367" s="33"/>
      <c r="U367" s="33"/>
      <c r="V367" s="33"/>
      <c r="W367" s="33"/>
      <c r="X367" s="33"/>
      <c r="Y367" s="33"/>
      <c r="Z367" s="33"/>
    </row>
    <row r="368">
      <c r="A368" s="33"/>
      <c r="B368" s="27"/>
      <c r="C368" s="27"/>
      <c r="D368" s="27"/>
      <c r="E368" s="27"/>
      <c r="F368" s="27"/>
      <c r="G368" s="33"/>
      <c r="H368" s="33"/>
      <c r="I368" s="33"/>
      <c r="J368" s="33"/>
      <c r="K368" s="33"/>
      <c r="L368" s="33"/>
      <c r="M368" s="33"/>
      <c r="N368" s="33"/>
      <c r="O368" s="33"/>
      <c r="P368" s="33"/>
      <c r="Q368" s="33"/>
      <c r="R368" s="33"/>
      <c r="S368" s="33"/>
      <c r="T368" s="33"/>
      <c r="U368" s="33"/>
      <c r="V368" s="33"/>
      <c r="W368" s="33"/>
      <c r="X368" s="33"/>
      <c r="Y368" s="33"/>
      <c r="Z368" s="33"/>
    </row>
    <row r="369">
      <c r="A369" s="33"/>
      <c r="B369" s="27"/>
      <c r="C369" s="27"/>
      <c r="D369" s="27"/>
      <c r="E369" s="27"/>
      <c r="F369" s="27"/>
      <c r="G369" s="33"/>
      <c r="H369" s="33"/>
      <c r="I369" s="33"/>
      <c r="J369" s="33"/>
      <c r="K369" s="33"/>
      <c r="L369" s="33"/>
      <c r="M369" s="33"/>
      <c r="N369" s="33"/>
      <c r="O369" s="33"/>
      <c r="P369" s="33"/>
      <c r="Q369" s="33"/>
      <c r="R369" s="33"/>
      <c r="S369" s="33"/>
      <c r="T369" s="33"/>
      <c r="U369" s="33"/>
      <c r="V369" s="33"/>
      <c r="W369" s="33"/>
      <c r="X369" s="33"/>
      <c r="Y369" s="33"/>
      <c r="Z369" s="33"/>
    </row>
    <row r="370">
      <c r="A370" s="33"/>
      <c r="B370" s="27"/>
      <c r="C370" s="27"/>
      <c r="D370" s="27"/>
      <c r="E370" s="27"/>
      <c r="F370" s="27"/>
      <c r="G370" s="33"/>
      <c r="H370" s="33"/>
      <c r="I370" s="33"/>
      <c r="J370" s="33"/>
      <c r="K370" s="33"/>
      <c r="L370" s="33"/>
      <c r="M370" s="33"/>
      <c r="N370" s="33"/>
      <c r="O370" s="33"/>
      <c r="P370" s="33"/>
      <c r="Q370" s="33"/>
      <c r="R370" s="33"/>
      <c r="S370" s="33"/>
      <c r="T370" s="33"/>
      <c r="U370" s="33"/>
      <c r="V370" s="33"/>
      <c r="W370" s="33"/>
      <c r="X370" s="33"/>
      <c r="Y370" s="33"/>
      <c r="Z370" s="33"/>
    </row>
    <row r="371">
      <c r="A371" s="33"/>
      <c r="B371" s="27"/>
      <c r="C371" s="27"/>
      <c r="D371" s="27"/>
      <c r="E371" s="27"/>
      <c r="F371" s="27"/>
      <c r="G371" s="33"/>
      <c r="H371" s="33"/>
      <c r="I371" s="33"/>
      <c r="J371" s="33"/>
      <c r="K371" s="33"/>
      <c r="L371" s="33"/>
      <c r="M371" s="33"/>
      <c r="N371" s="33"/>
      <c r="O371" s="33"/>
      <c r="P371" s="33"/>
      <c r="Q371" s="33"/>
      <c r="R371" s="33"/>
      <c r="S371" s="33"/>
      <c r="T371" s="33"/>
      <c r="U371" s="33"/>
      <c r="V371" s="33"/>
      <c r="W371" s="33"/>
      <c r="X371" s="33"/>
      <c r="Y371" s="33"/>
      <c r="Z371" s="33"/>
    </row>
    <row r="372">
      <c r="A372" s="33"/>
      <c r="B372" s="27"/>
      <c r="C372" s="27"/>
      <c r="D372" s="27"/>
      <c r="E372" s="27"/>
      <c r="F372" s="27"/>
      <c r="G372" s="33"/>
      <c r="H372" s="33"/>
      <c r="I372" s="33"/>
      <c r="J372" s="33"/>
      <c r="K372" s="33"/>
      <c r="L372" s="33"/>
      <c r="M372" s="33"/>
      <c r="N372" s="33"/>
      <c r="O372" s="33"/>
      <c r="P372" s="33"/>
      <c r="Q372" s="33"/>
      <c r="R372" s="33"/>
      <c r="S372" s="33"/>
      <c r="T372" s="33"/>
      <c r="U372" s="33"/>
      <c r="V372" s="33"/>
      <c r="W372" s="33"/>
      <c r="X372" s="33"/>
      <c r="Y372" s="33"/>
      <c r="Z372" s="33"/>
    </row>
    <row r="373">
      <c r="A373" s="33"/>
      <c r="B373" s="27"/>
      <c r="C373" s="27"/>
      <c r="D373" s="27"/>
      <c r="E373" s="27"/>
      <c r="F373" s="27"/>
      <c r="G373" s="33"/>
      <c r="H373" s="33"/>
      <c r="I373" s="33"/>
      <c r="J373" s="33"/>
      <c r="K373" s="33"/>
      <c r="L373" s="33"/>
      <c r="M373" s="33"/>
      <c r="N373" s="33"/>
      <c r="O373" s="33"/>
      <c r="P373" s="33"/>
      <c r="Q373" s="33"/>
      <c r="R373" s="33"/>
      <c r="S373" s="33"/>
      <c r="T373" s="33"/>
      <c r="U373" s="33"/>
      <c r="V373" s="33"/>
      <c r="W373" s="33"/>
      <c r="X373" s="33"/>
      <c r="Y373" s="33"/>
      <c r="Z373" s="33"/>
    </row>
    <row r="374">
      <c r="A374" s="33"/>
      <c r="B374" s="27"/>
      <c r="C374" s="27"/>
      <c r="D374" s="27"/>
      <c r="E374" s="27"/>
      <c r="F374" s="27"/>
      <c r="G374" s="33"/>
      <c r="H374" s="33"/>
      <c r="I374" s="33"/>
      <c r="J374" s="33"/>
      <c r="K374" s="33"/>
      <c r="L374" s="33"/>
      <c r="M374" s="33"/>
      <c r="N374" s="33"/>
      <c r="O374" s="33"/>
      <c r="P374" s="33"/>
      <c r="Q374" s="33"/>
      <c r="R374" s="33"/>
      <c r="S374" s="33"/>
      <c r="T374" s="33"/>
      <c r="U374" s="33"/>
      <c r="V374" s="33"/>
      <c r="W374" s="33"/>
      <c r="X374" s="33"/>
      <c r="Y374" s="33"/>
      <c r="Z374" s="33"/>
    </row>
    <row r="375">
      <c r="A375" s="33"/>
      <c r="B375" s="27"/>
      <c r="C375" s="27"/>
      <c r="D375" s="27"/>
      <c r="E375" s="27"/>
      <c r="F375" s="27"/>
      <c r="G375" s="33"/>
      <c r="H375" s="33"/>
      <c r="I375" s="33"/>
      <c r="J375" s="33"/>
      <c r="K375" s="33"/>
      <c r="L375" s="33"/>
      <c r="M375" s="33"/>
      <c r="N375" s="33"/>
      <c r="O375" s="33"/>
      <c r="P375" s="33"/>
      <c r="Q375" s="33"/>
      <c r="R375" s="33"/>
      <c r="S375" s="33"/>
      <c r="T375" s="33"/>
      <c r="U375" s="33"/>
      <c r="V375" s="33"/>
      <c r="W375" s="33"/>
      <c r="X375" s="33"/>
      <c r="Y375" s="33"/>
      <c r="Z375" s="33"/>
    </row>
    <row r="376">
      <c r="A376" s="33"/>
      <c r="B376" s="27"/>
      <c r="C376" s="27"/>
      <c r="D376" s="27"/>
      <c r="E376" s="27"/>
      <c r="F376" s="27"/>
      <c r="G376" s="33"/>
      <c r="H376" s="33"/>
      <c r="I376" s="33"/>
      <c r="J376" s="33"/>
      <c r="K376" s="33"/>
      <c r="L376" s="33"/>
      <c r="M376" s="33"/>
      <c r="N376" s="33"/>
      <c r="O376" s="33"/>
      <c r="P376" s="33"/>
      <c r="Q376" s="33"/>
      <c r="R376" s="33"/>
      <c r="S376" s="33"/>
      <c r="T376" s="33"/>
      <c r="U376" s="33"/>
      <c r="V376" s="33"/>
      <c r="W376" s="33"/>
      <c r="X376" s="33"/>
      <c r="Y376" s="33"/>
      <c r="Z376" s="33"/>
    </row>
    <row r="377">
      <c r="A377" s="33"/>
      <c r="B377" s="27"/>
      <c r="C377" s="27"/>
      <c r="D377" s="27"/>
      <c r="E377" s="27"/>
      <c r="F377" s="27"/>
      <c r="G377" s="33"/>
      <c r="H377" s="33"/>
      <c r="I377" s="33"/>
      <c r="J377" s="33"/>
      <c r="K377" s="33"/>
      <c r="L377" s="33"/>
      <c r="M377" s="33"/>
      <c r="N377" s="33"/>
      <c r="O377" s="33"/>
      <c r="P377" s="33"/>
      <c r="Q377" s="33"/>
      <c r="R377" s="33"/>
      <c r="S377" s="33"/>
      <c r="T377" s="33"/>
      <c r="U377" s="33"/>
      <c r="V377" s="33"/>
      <c r="W377" s="33"/>
      <c r="X377" s="33"/>
      <c r="Y377" s="33"/>
      <c r="Z377" s="33"/>
    </row>
    <row r="378">
      <c r="A378" s="33"/>
      <c r="B378" s="27"/>
      <c r="C378" s="27"/>
      <c r="D378" s="27"/>
      <c r="E378" s="27"/>
      <c r="F378" s="27"/>
      <c r="G378" s="33"/>
      <c r="H378" s="33"/>
      <c r="I378" s="33"/>
      <c r="J378" s="33"/>
      <c r="K378" s="33"/>
      <c r="L378" s="33"/>
      <c r="M378" s="33"/>
      <c r="N378" s="33"/>
      <c r="O378" s="33"/>
      <c r="P378" s="33"/>
      <c r="Q378" s="33"/>
      <c r="R378" s="33"/>
      <c r="S378" s="33"/>
      <c r="T378" s="33"/>
      <c r="U378" s="33"/>
      <c r="V378" s="33"/>
      <c r="W378" s="33"/>
      <c r="X378" s="33"/>
      <c r="Y378" s="33"/>
      <c r="Z378" s="33"/>
    </row>
    <row r="379">
      <c r="A379" s="33"/>
      <c r="B379" s="27"/>
      <c r="C379" s="27"/>
      <c r="D379" s="27"/>
      <c r="E379" s="27"/>
      <c r="F379" s="27"/>
      <c r="G379" s="33"/>
      <c r="H379" s="33"/>
      <c r="I379" s="33"/>
      <c r="J379" s="33"/>
      <c r="K379" s="33"/>
      <c r="L379" s="33"/>
      <c r="M379" s="33"/>
      <c r="N379" s="33"/>
      <c r="O379" s="33"/>
      <c r="P379" s="33"/>
      <c r="Q379" s="33"/>
      <c r="R379" s="33"/>
      <c r="S379" s="33"/>
      <c r="T379" s="33"/>
      <c r="U379" s="33"/>
      <c r="V379" s="33"/>
      <c r="W379" s="33"/>
      <c r="X379" s="33"/>
      <c r="Y379" s="33"/>
      <c r="Z379" s="33"/>
    </row>
    <row r="380">
      <c r="A380" s="33"/>
      <c r="B380" s="27"/>
      <c r="C380" s="27"/>
      <c r="D380" s="27"/>
      <c r="E380" s="27"/>
      <c r="F380" s="27"/>
      <c r="G380" s="33"/>
      <c r="H380" s="33"/>
      <c r="I380" s="33"/>
      <c r="J380" s="33"/>
      <c r="K380" s="33"/>
      <c r="L380" s="33"/>
      <c r="M380" s="33"/>
      <c r="N380" s="33"/>
      <c r="O380" s="33"/>
      <c r="P380" s="33"/>
      <c r="Q380" s="33"/>
      <c r="R380" s="33"/>
      <c r="S380" s="33"/>
      <c r="T380" s="33"/>
      <c r="U380" s="33"/>
      <c r="V380" s="33"/>
      <c r="W380" s="33"/>
      <c r="X380" s="33"/>
      <c r="Y380" s="33"/>
      <c r="Z380" s="33"/>
    </row>
    <row r="381">
      <c r="A381" s="33"/>
      <c r="B381" s="27"/>
      <c r="C381" s="27"/>
      <c r="D381" s="27"/>
      <c r="E381" s="27"/>
      <c r="F381" s="27"/>
      <c r="G381" s="33"/>
      <c r="H381" s="33"/>
      <c r="I381" s="33"/>
      <c r="J381" s="33"/>
      <c r="K381" s="33"/>
      <c r="L381" s="33"/>
      <c r="M381" s="33"/>
      <c r="N381" s="33"/>
      <c r="O381" s="33"/>
      <c r="P381" s="33"/>
      <c r="Q381" s="33"/>
      <c r="R381" s="33"/>
      <c r="S381" s="33"/>
      <c r="T381" s="33"/>
      <c r="U381" s="33"/>
      <c r="V381" s="33"/>
      <c r="W381" s="33"/>
      <c r="X381" s="33"/>
      <c r="Y381" s="33"/>
      <c r="Z381" s="33"/>
    </row>
    <row r="382">
      <c r="A382" s="33"/>
      <c r="B382" s="27"/>
      <c r="C382" s="27"/>
      <c r="D382" s="27"/>
      <c r="E382" s="27"/>
      <c r="F382" s="27"/>
      <c r="G382" s="33"/>
      <c r="H382" s="33"/>
      <c r="I382" s="33"/>
      <c r="J382" s="33"/>
      <c r="K382" s="33"/>
      <c r="L382" s="33"/>
      <c r="M382" s="33"/>
      <c r="N382" s="33"/>
      <c r="O382" s="33"/>
      <c r="P382" s="33"/>
      <c r="Q382" s="33"/>
      <c r="R382" s="33"/>
      <c r="S382" s="33"/>
      <c r="T382" s="33"/>
      <c r="U382" s="33"/>
      <c r="V382" s="33"/>
      <c r="W382" s="33"/>
      <c r="X382" s="33"/>
      <c r="Y382" s="33"/>
      <c r="Z382" s="33"/>
    </row>
    <row r="383">
      <c r="A383" s="33"/>
      <c r="B383" s="27"/>
      <c r="C383" s="27"/>
      <c r="D383" s="27"/>
      <c r="E383" s="27"/>
      <c r="F383" s="27"/>
      <c r="G383" s="33"/>
      <c r="H383" s="33"/>
      <c r="I383" s="33"/>
      <c r="J383" s="33"/>
      <c r="K383" s="33"/>
      <c r="L383" s="33"/>
      <c r="M383" s="33"/>
      <c r="N383" s="33"/>
      <c r="O383" s="33"/>
      <c r="P383" s="33"/>
      <c r="Q383" s="33"/>
      <c r="R383" s="33"/>
      <c r="S383" s="33"/>
      <c r="T383" s="33"/>
      <c r="U383" s="33"/>
      <c r="V383" s="33"/>
      <c r="W383" s="33"/>
      <c r="X383" s="33"/>
      <c r="Y383" s="33"/>
      <c r="Z383" s="33"/>
    </row>
    <row r="384">
      <c r="A384" s="33"/>
      <c r="B384" s="27"/>
      <c r="C384" s="27"/>
      <c r="D384" s="27"/>
      <c r="E384" s="27"/>
      <c r="F384" s="27"/>
      <c r="G384" s="33"/>
      <c r="H384" s="33"/>
      <c r="I384" s="33"/>
      <c r="J384" s="33"/>
      <c r="K384" s="33"/>
      <c r="L384" s="33"/>
      <c r="M384" s="33"/>
      <c r="N384" s="33"/>
      <c r="O384" s="33"/>
      <c r="P384" s="33"/>
      <c r="Q384" s="33"/>
      <c r="R384" s="33"/>
      <c r="S384" s="33"/>
      <c r="T384" s="33"/>
      <c r="U384" s="33"/>
      <c r="V384" s="33"/>
      <c r="W384" s="33"/>
      <c r="X384" s="33"/>
      <c r="Y384" s="33"/>
      <c r="Z384" s="33"/>
    </row>
    <row r="385">
      <c r="A385" s="33"/>
      <c r="B385" s="27"/>
      <c r="C385" s="27"/>
      <c r="D385" s="27"/>
      <c r="E385" s="27"/>
      <c r="F385" s="27"/>
      <c r="G385" s="33"/>
      <c r="H385" s="33"/>
      <c r="I385" s="33"/>
      <c r="J385" s="33"/>
      <c r="K385" s="33"/>
      <c r="L385" s="33"/>
      <c r="M385" s="33"/>
      <c r="N385" s="33"/>
      <c r="O385" s="33"/>
      <c r="P385" s="33"/>
      <c r="Q385" s="33"/>
      <c r="R385" s="33"/>
      <c r="S385" s="33"/>
      <c r="T385" s="33"/>
      <c r="U385" s="33"/>
      <c r="V385" s="33"/>
      <c r="W385" s="33"/>
      <c r="X385" s="33"/>
      <c r="Y385" s="33"/>
      <c r="Z385" s="33"/>
    </row>
    <row r="386">
      <c r="A386" s="33"/>
      <c r="B386" s="27"/>
      <c r="C386" s="27"/>
      <c r="D386" s="27"/>
      <c r="E386" s="27"/>
      <c r="F386" s="27"/>
      <c r="G386" s="33"/>
      <c r="H386" s="33"/>
      <c r="I386" s="33"/>
      <c r="J386" s="33"/>
      <c r="K386" s="33"/>
      <c r="L386" s="33"/>
      <c r="M386" s="33"/>
      <c r="N386" s="33"/>
      <c r="O386" s="33"/>
      <c r="P386" s="33"/>
      <c r="Q386" s="33"/>
      <c r="R386" s="33"/>
      <c r="S386" s="33"/>
      <c r="T386" s="33"/>
      <c r="U386" s="33"/>
      <c r="V386" s="33"/>
      <c r="W386" s="33"/>
      <c r="X386" s="33"/>
      <c r="Y386" s="33"/>
      <c r="Z386" s="33"/>
    </row>
    <row r="387">
      <c r="A387" s="33"/>
      <c r="B387" s="27"/>
      <c r="C387" s="27"/>
      <c r="D387" s="27"/>
      <c r="E387" s="27"/>
      <c r="F387" s="27"/>
      <c r="G387" s="33"/>
      <c r="H387" s="33"/>
      <c r="I387" s="33"/>
      <c r="J387" s="33"/>
      <c r="K387" s="33"/>
      <c r="L387" s="33"/>
      <c r="M387" s="33"/>
      <c r="N387" s="33"/>
      <c r="O387" s="33"/>
      <c r="P387" s="33"/>
      <c r="Q387" s="33"/>
      <c r="R387" s="33"/>
      <c r="S387" s="33"/>
      <c r="T387" s="33"/>
      <c r="U387" s="33"/>
      <c r="V387" s="33"/>
      <c r="W387" s="33"/>
      <c r="X387" s="33"/>
      <c r="Y387" s="33"/>
      <c r="Z387" s="33"/>
    </row>
    <row r="388">
      <c r="A388" s="33"/>
      <c r="B388" s="27"/>
      <c r="C388" s="27"/>
      <c r="D388" s="27"/>
      <c r="E388" s="27"/>
      <c r="F388" s="27"/>
      <c r="G388" s="33"/>
      <c r="H388" s="33"/>
      <c r="I388" s="33"/>
      <c r="J388" s="33"/>
      <c r="K388" s="33"/>
      <c r="L388" s="33"/>
      <c r="M388" s="33"/>
      <c r="N388" s="33"/>
      <c r="O388" s="33"/>
      <c r="P388" s="33"/>
      <c r="Q388" s="33"/>
      <c r="R388" s="33"/>
      <c r="S388" s="33"/>
      <c r="T388" s="33"/>
      <c r="U388" s="33"/>
      <c r="V388" s="33"/>
      <c r="W388" s="33"/>
      <c r="X388" s="33"/>
      <c r="Y388" s="33"/>
      <c r="Z388" s="33"/>
    </row>
    <row r="389">
      <c r="A389" s="33"/>
      <c r="B389" s="27"/>
      <c r="C389" s="27"/>
      <c r="D389" s="27"/>
      <c r="E389" s="27"/>
      <c r="F389" s="27"/>
      <c r="G389" s="33"/>
      <c r="H389" s="33"/>
      <c r="I389" s="33"/>
      <c r="J389" s="33"/>
      <c r="K389" s="33"/>
      <c r="L389" s="33"/>
      <c r="M389" s="33"/>
      <c r="N389" s="33"/>
      <c r="O389" s="33"/>
      <c r="P389" s="33"/>
      <c r="Q389" s="33"/>
      <c r="R389" s="33"/>
      <c r="S389" s="33"/>
      <c r="T389" s="33"/>
      <c r="U389" s="33"/>
      <c r="V389" s="33"/>
      <c r="W389" s="33"/>
      <c r="X389" s="33"/>
      <c r="Y389" s="33"/>
      <c r="Z389" s="33"/>
    </row>
    <row r="390">
      <c r="A390" s="33"/>
      <c r="B390" s="27"/>
      <c r="C390" s="27"/>
      <c r="D390" s="27"/>
      <c r="E390" s="27"/>
      <c r="F390" s="27"/>
      <c r="G390" s="33"/>
      <c r="H390" s="33"/>
      <c r="I390" s="33"/>
      <c r="J390" s="33"/>
      <c r="K390" s="33"/>
      <c r="L390" s="33"/>
      <c r="M390" s="33"/>
      <c r="N390" s="33"/>
      <c r="O390" s="33"/>
      <c r="P390" s="33"/>
      <c r="Q390" s="33"/>
      <c r="R390" s="33"/>
      <c r="S390" s="33"/>
      <c r="T390" s="33"/>
      <c r="U390" s="33"/>
      <c r="V390" s="33"/>
      <c r="W390" s="33"/>
      <c r="X390" s="33"/>
      <c r="Y390" s="33"/>
      <c r="Z390" s="33"/>
    </row>
    <row r="391">
      <c r="A391" s="33"/>
      <c r="B391" s="27"/>
      <c r="C391" s="27"/>
      <c r="D391" s="27"/>
      <c r="E391" s="27"/>
      <c r="F391" s="27"/>
      <c r="G391" s="33"/>
      <c r="H391" s="33"/>
      <c r="I391" s="33"/>
      <c r="J391" s="33"/>
      <c r="K391" s="33"/>
      <c r="L391" s="33"/>
      <c r="M391" s="33"/>
      <c r="N391" s="33"/>
      <c r="O391" s="33"/>
      <c r="P391" s="33"/>
      <c r="Q391" s="33"/>
      <c r="R391" s="33"/>
      <c r="S391" s="33"/>
      <c r="T391" s="33"/>
      <c r="U391" s="33"/>
      <c r="V391" s="33"/>
      <c r="W391" s="33"/>
      <c r="X391" s="33"/>
      <c r="Y391" s="33"/>
      <c r="Z391" s="33"/>
    </row>
    <row r="392">
      <c r="A392" s="33"/>
      <c r="B392" s="27"/>
      <c r="C392" s="27"/>
      <c r="D392" s="27"/>
      <c r="E392" s="27"/>
      <c r="F392" s="27"/>
      <c r="G392" s="33"/>
      <c r="H392" s="33"/>
      <c r="I392" s="33"/>
      <c r="J392" s="33"/>
      <c r="K392" s="33"/>
      <c r="L392" s="33"/>
      <c r="M392" s="33"/>
      <c r="N392" s="33"/>
      <c r="O392" s="33"/>
      <c r="P392" s="33"/>
      <c r="Q392" s="33"/>
      <c r="R392" s="33"/>
      <c r="S392" s="33"/>
      <c r="T392" s="33"/>
      <c r="U392" s="33"/>
      <c r="V392" s="33"/>
      <c r="W392" s="33"/>
      <c r="X392" s="33"/>
      <c r="Y392" s="33"/>
      <c r="Z392" s="33"/>
    </row>
    <row r="393">
      <c r="A393" s="33"/>
      <c r="B393" s="27"/>
      <c r="C393" s="27"/>
      <c r="D393" s="27"/>
      <c r="E393" s="27"/>
      <c r="F393" s="27"/>
      <c r="G393" s="33"/>
      <c r="H393" s="33"/>
      <c r="I393" s="33"/>
      <c r="J393" s="33"/>
      <c r="K393" s="33"/>
      <c r="L393" s="33"/>
      <c r="M393" s="33"/>
      <c r="N393" s="33"/>
      <c r="O393" s="33"/>
      <c r="P393" s="33"/>
      <c r="Q393" s="33"/>
      <c r="R393" s="33"/>
      <c r="S393" s="33"/>
      <c r="T393" s="33"/>
      <c r="U393" s="33"/>
      <c r="V393" s="33"/>
      <c r="W393" s="33"/>
      <c r="X393" s="33"/>
      <c r="Y393" s="33"/>
      <c r="Z393" s="33"/>
    </row>
    <row r="394">
      <c r="A394" s="33"/>
      <c r="B394" s="27"/>
      <c r="C394" s="27"/>
      <c r="D394" s="27"/>
      <c r="E394" s="27"/>
      <c r="F394" s="27"/>
      <c r="G394" s="33"/>
      <c r="H394" s="33"/>
      <c r="I394" s="33"/>
      <c r="J394" s="33"/>
      <c r="K394" s="33"/>
      <c r="L394" s="33"/>
      <c r="M394" s="33"/>
      <c r="N394" s="33"/>
      <c r="O394" s="33"/>
      <c r="P394" s="33"/>
      <c r="Q394" s="33"/>
      <c r="R394" s="33"/>
      <c r="S394" s="33"/>
      <c r="T394" s="33"/>
      <c r="U394" s="33"/>
      <c r="V394" s="33"/>
      <c r="W394" s="33"/>
      <c r="X394" s="33"/>
      <c r="Y394" s="33"/>
      <c r="Z394" s="33"/>
    </row>
    <row r="395">
      <c r="A395" s="33"/>
      <c r="B395" s="27"/>
      <c r="C395" s="27"/>
      <c r="D395" s="27"/>
      <c r="E395" s="27"/>
      <c r="F395" s="27"/>
      <c r="G395" s="33"/>
      <c r="H395" s="33"/>
      <c r="I395" s="33"/>
      <c r="J395" s="33"/>
      <c r="K395" s="33"/>
      <c r="L395" s="33"/>
      <c r="M395" s="33"/>
      <c r="N395" s="33"/>
      <c r="O395" s="33"/>
      <c r="P395" s="33"/>
      <c r="Q395" s="33"/>
      <c r="R395" s="33"/>
      <c r="S395" s="33"/>
      <c r="T395" s="33"/>
      <c r="U395" s="33"/>
      <c r="V395" s="33"/>
      <c r="W395" s="33"/>
      <c r="X395" s="33"/>
      <c r="Y395" s="33"/>
      <c r="Z395" s="33"/>
    </row>
    <row r="396">
      <c r="A396" s="33"/>
      <c r="B396" s="27"/>
      <c r="C396" s="27"/>
      <c r="D396" s="27"/>
      <c r="E396" s="27"/>
      <c r="F396" s="27"/>
      <c r="G396" s="33"/>
      <c r="H396" s="33"/>
      <c r="I396" s="33"/>
      <c r="J396" s="33"/>
      <c r="K396" s="33"/>
      <c r="L396" s="33"/>
      <c r="M396" s="33"/>
      <c r="N396" s="33"/>
      <c r="O396" s="33"/>
      <c r="P396" s="33"/>
      <c r="Q396" s="33"/>
      <c r="R396" s="33"/>
      <c r="S396" s="33"/>
      <c r="T396" s="33"/>
      <c r="U396" s="33"/>
      <c r="V396" s="33"/>
      <c r="W396" s="33"/>
      <c r="X396" s="33"/>
      <c r="Y396" s="33"/>
      <c r="Z396" s="33"/>
    </row>
    <row r="397">
      <c r="A397" s="33"/>
      <c r="B397" s="27"/>
      <c r="C397" s="27"/>
      <c r="D397" s="27"/>
      <c r="E397" s="27"/>
      <c r="F397" s="27"/>
      <c r="G397" s="33"/>
      <c r="H397" s="33"/>
      <c r="I397" s="33"/>
      <c r="J397" s="33"/>
      <c r="K397" s="33"/>
      <c r="L397" s="33"/>
      <c r="M397" s="33"/>
      <c r="N397" s="33"/>
      <c r="O397" s="33"/>
      <c r="P397" s="33"/>
      <c r="Q397" s="33"/>
      <c r="R397" s="33"/>
      <c r="S397" s="33"/>
      <c r="T397" s="33"/>
      <c r="U397" s="33"/>
      <c r="V397" s="33"/>
      <c r="W397" s="33"/>
      <c r="X397" s="33"/>
      <c r="Y397" s="33"/>
      <c r="Z397" s="33"/>
    </row>
    <row r="398">
      <c r="A398" s="33"/>
      <c r="B398" s="27"/>
      <c r="C398" s="27"/>
      <c r="D398" s="27"/>
      <c r="E398" s="27"/>
      <c r="F398" s="27"/>
      <c r="G398" s="33"/>
      <c r="H398" s="33"/>
      <c r="I398" s="33"/>
      <c r="J398" s="33"/>
      <c r="K398" s="33"/>
      <c r="L398" s="33"/>
      <c r="M398" s="33"/>
      <c r="N398" s="33"/>
      <c r="O398" s="33"/>
      <c r="P398" s="33"/>
      <c r="Q398" s="33"/>
      <c r="R398" s="33"/>
      <c r="S398" s="33"/>
      <c r="T398" s="33"/>
      <c r="U398" s="33"/>
      <c r="V398" s="33"/>
      <c r="W398" s="33"/>
      <c r="X398" s="33"/>
      <c r="Y398" s="33"/>
      <c r="Z398" s="33"/>
    </row>
    <row r="399">
      <c r="A399" s="33"/>
      <c r="B399" s="27"/>
      <c r="C399" s="27"/>
      <c r="D399" s="27"/>
      <c r="E399" s="27"/>
      <c r="F399" s="27"/>
      <c r="G399" s="33"/>
      <c r="H399" s="33"/>
      <c r="I399" s="33"/>
      <c r="J399" s="33"/>
      <c r="K399" s="33"/>
      <c r="L399" s="33"/>
      <c r="M399" s="33"/>
      <c r="N399" s="33"/>
      <c r="O399" s="33"/>
      <c r="P399" s="33"/>
      <c r="Q399" s="33"/>
      <c r="R399" s="33"/>
      <c r="S399" s="33"/>
      <c r="T399" s="33"/>
      <c r="U399" s="33"/>
      <c r="V399" s="33"/>
      <c r="W399" s="33"/>
      <c r="X399" s="33"/>
      <c r="Y399" s="33"/>
      <c r="Z399" s="33"/>
    </row>
    <row r="400">
      <c r="A400" s="33"/>
      <c r="B400" s="27"/>
      <c r="C400" s="27"/>
      <c r="D400" s="27"/>
      <c r="E400" s="27"/>
      <c r="F400" s="27"/>
      <c r="G400" s="33"/>
      <c r="H400" s="33"/>
      <c r="I400" s="33"/>
      <c r="J400" s="33"/>
      <c r="K400" s="33"/>
      <c r="L400" s="33"/>
      <c r="M400" s="33"/>
      <c r="N400" s="33"/>
      <c r="O400" s="33"/>
      <c r="P400" s="33"/>
      <c r="Q400" s="33"/>
      <c r="R400" s="33"/>
      <c r="S400" s="33"/>
      <c r="T400" s="33"/>
      <c r="U400" s="33"/>
      <c r="V400" s="33"/>
      <c r="W400" s="33"/>
      <c r="X400" s="33"/>
      <c r="Y400" s="33"/>
      <c r="Z400" s="33"/>
    </row>
    <row r="401">
      <c r="A401" s="33"/>
      <c r="B401" s="27"/>
      <c r="C401" s="27"/>
      <c r="D401" s="27"/>
      <c r="E401" s="27"/>
      <c r="F401" s="27"/>
      <c r="G401" s="33"/>
      <c r="H401" s="33"/>
      <c r="I401" s="33"/>
      <c r="J401" s="33"/>
      <c r="K401" s="33"/>
      <c r="L401" s="33"/>
      <c r="M401" s="33"/>
      <c r="N401" s="33"/>
      <c r="O401" s="33"/>
      <c r="P401" s="33"/>
      <c r="Q401" s="33"/>
      <c r="R401" s="33"/>
      <c r="S401" s="33"/>
      <c r="T401" s="33"/>
      <c r="U401" s="33"/>
      <c r="V401" s="33"/>
      <c r="W401" s="33"/>
      <c r="X401" s="33"/>
      <c r="Y401" s="33"/>
      <c r="Z401" s="33"/>
    </row>
    <row r="402">
      <c r="A402" s="33"/>
      <c r="B402" s="27"/>
      <c r="C402" s="27"/>
      <c r="D402" s="27"/>
      <c r="E402" s="27"/>
      <c r="F402" s="27"/>
      <c r="G402" s="33"/>
      <c r="H402" s="33"/>
      <c r="I402" s="33"/>
      <c r="J402" s="33"/>
      <c r="K402" s="33"/>
      <c r="L402" s="33"/>
      <c r="M402" s="33"/>
      <c r="N402" s="33"/>
      <c r="O402" s="33"/>
      <c r="P402" s="33"/>
      <c r="Q402" s="33"/>
      <c r="R402" s="33"/>
      <c r="S402" s="33"/>
      <c r="T402" s="33"/>
      <c r="U402" s="33"/>
      <c r="V402" s="33"/>
      <c r="W402" s="33"/>
      <c r="X402" s="33"/>
      <c r="Y402" s="33"/>
      <c r="Z402" s="33"/>
    </row>
    <row r="403">
      <c r="A403" s="33"/>
      <c r="B403" s="27"/>
      <c r="C403" s="27"/>
      <c r="D403" s="27"/>
      <c r="E403" s="27"/>
      <c r="F403" s="27"/>
      <c r="G403" s="33"/>
      <c r="H403" s="33"/>
      <c r="I403" s="33"/>
      <c r="J403" s="33"/>
      <c r="K403" s="33"/>
      <c r="L403" s="33"/>
      <c r="M403" s="33"/>
      <c r="N403" s="33"/>
      <c r="O403" s="33"/>
      <c r="P403" s="33"/>
      <c r="Q403" s="33"/>
      <c r="R403" s="33"/>
      <c r="S403" s="33"/>
      <c r="T403" s="33"/>
      <c r="U403" s="33"/>
      <c r="V403" s="33"/>
      <c r="W403" s="33"/>
      <c r="X403" s="33"/>
      <c r="Y403" s="33"/>
      <c r="Z403" s="33"/>
    </row>
    <row r="404">
      <c r="A404" s="33"/>
      <c r="B404" s="27"/>
      <c r="C404" s="27"/>
      <c r="D404" s="27"/>
      <c r="E404" s="27"/>
      <c r="F404" s="27"/>
      <c r="G404" s="33"/>
      <c r="H404" s="33"/>
      <c r="I404" s="33"/>
      <c r="J404" s="33"/>
      <c r="K404" s="33"/>
      <c r="L404" s="33"/>
      <c r="M404" s="33"/>
      <c r="N404" s="33"/>
      <c r="O404" s="33"/>
      <c r="P404" s="33"/>
      <c r="Q404" s="33"/>
      <c r="R404" s="33"/>
      <c r="S404" s="33"/>
      <c r="T404" s="33"/>
      <c r="U404" s="33"/>
      <c r="V404" s="33"/>
      <c r="W404" s="33"/>
      <c r="X404" s="33"/>
      <c r="Y404" s="33"/>
      <c r="Z404" s="33"/>
    </row>
    <row r="405">
      <c r="A405" s="33"/>
      <c r="B405" s="27"/>
      <c r="C405" s="27"/>
      <c r="D405" s="27"/>
      <c r="E405" s="27"/>
      <c r="F405" s="27"/>
      <c r="G405" s="33"/>
      <c r="H405" s="33"/>
      <c r="I405" s="33"/>
      <c r="J405" s="33"/>
      <c r="K405" s="33"/>
      <c r="L405" s="33"/>
      <c r="M405" s="33"/>
      <c r="N405" s="33"/>
      <c r="O405" s="33"/>
      <c r="P405" s="33"/>
      <c r="Q405" s="33"/>
      <c r="R405" s="33"/>
      <c r="S405" s="33"/>
      <c r="T405" s="33"/>
      <c r="U405" s="33"/>
      <c r="V405" s="33"/>
      <c r="W405" s="33"/>
      <c r="X405" s="33"/>
      <c r="Y405" s="33"/>
      <c r="Z405" s="33"/>
    </row>
    <row r="406">
      <c r="A406" s="33"/>
      <c r="B406" s="27"/>
      <c r="C406" s="27"/>
      <c r="D406" s="27"/>
      <c r="E406" s="27"/>
      <c r="F406" s="27"/>
      <c r="G406" s="33"/>
      <c r="H406" s="33"/>
      <c r="I406" s="33"/>
      <c r="J406" s="33"/>
      <c r="K406" s="33"/>
      <c r="L406" s="33"/>
      <c r="M406" s="33"/>
      <c r="N406" s="33"/>
      <c r="O406" s="33"/>
      <c r="P406" s="33"/>
      <c r="Q406" s="33"/>
      <c r="R406" s="33"/>
      <c r="S406" s="33"/>
      <c r="T406" s="33"/>
      <c r="U406" s="33"/>
      <c r="V406" s="33"/>
      <c r="W406" s="33"/>
      <c r="X406" s="33"/>
      <c r="Y406" s="33"/>
      <c r="Z406" s="33"/>
    </row>
    <row r="407">
      <c r="A407" s="33"/>
      <c r="B407" s="27"/>
      <c r="C407" s="27"/>
      <c r="D407" s="27"/>
      <c r="E407" s="27"/>
      <c r="F407" s="27"/>
      <c r="G407" s="33"/>
      <c r="H407" s="33"/>
      <c r="I407" s="33"/>
      <c r="J407" s="33"/>
      <c r="K407" s="33"/>
      <c r="L407" s="33"/>
      <c r="M407" s="33"/>
      <c r="N407" s="33"/>
      <c r="O407" s="33"/>
      <c r="P407" s="33"/>
      <c r="Q407" s="33"/>
      <c r="R407" s="33"/>
      <c r="S407" s="33"/>
      <c r="T407" s="33"/>
      <c r="U407" s="33"/>
      <c r="V407" s="33"/>
      <c r="W407" s="33"/>
      <c r="X407" s="33"/>
      <c r="Y407" s="33"/>
      <c r="Z407" s="33"/>
    </row>
    <row r="408">
      <c r="A408" s="33"/>
      <c r="B408" s="27"/>
      <c r="C408" s="27"/>
      <c r="D408" s="27"/>
      <c r="E408" s="27"/>
      <c r="F408" s="27"/>
      <c r="G408" s="33"/>
      <c r="H408" s="33"/>
      <c r="I408" s="33"/>
      <c r="J408" s="33"/>
      <c r="K408" s="33"/>
      <c r="L408" s="33"/>
      <c r="M408" s="33"/>
      <c r="N408" s="33"/>
      <c r="O408" s="33"/>
      <c r="P408" s="33"/>
      <c r="Q408" s="33"/>
      <c r="R408" s="33"/>
      <c r="S408" s="33"/>
      <c r="T408" s="33"/>
      <c r="U408" s="33"/>
      <c r="V408" s="33"/>
      <c r="W408" s="33"/>
      <c r="X408" s="33"/>
      <c r="Y408" s="33"/>
      <c r="Z408" s="33"/>
    </row>
    <row r="409">
      <c r="A409" s="33"/>
      <c r="B409" s="27"/>
      <c r="C409" s="27"/>
      <c r="D409" s="27"/>
      <c r="E409" s="27"/>
      <c r="F409" s="27"/>
      <c r="G409" s="33"/>
      <c r="H409" s="33"/>
      <c r="I409" s="33"/>
      <c r="J409" s="33"/>
      <c r="K409" s="33"/>
      <c r="L409" s="33"/>
      <c r="M409" s="33"/>
      <c r="N409" s="33"/>
      <c r="O409" s="33"/>
      <c r="P409" s="33"/>
      <c r="Q409" s="33"/>
      <c r="R409" s="33"/>
      <c r="S409" s="33"/>
      <c r="T409" s="33"/>
      <c r="U409" s="33"/>
      <c r="V409" s="33"/>
      <c r="W409" s="33"/>
      <c r="X409" s="33"/>
      <c r="Y409" s="33"/>
      <c r="Z409" s="33"/>
    </row>
    <row r="410">
      <c r="A410" s="33"/>
      <c r="B410" s="27"/>
      <c r="C410" s="27"/>
      <c r="D410" s="27"/>
      <c r="E410" s="27"/>
      <c r="F410" s="27"/>
      <c r="G410" s="33"/>
      <c r="H410" s="33"/>
      <c r="I410" s="33"/>
      <c r="J410" s="33"/>
      <c r="K410" s="33"/>
      <c r="L410" s="33"/>
      <c r="M410" s="33"/>
      <c r="N410" s="33"/>
      <c r="O410" s="33"/>
      <c r="P410" s="33"/>
      <c r="Q410" s="33"/>
      <c r="R410" s="33"/>
      <c r="S410" s="33"/>
      <c r="T410" s="33"/>
      <c r="U410" s="33"/>
      <c r="V410" s="33"/>
      <c r="W410" s="33"/>
      <c r="X410" s="33"/>
      <c r="Y410" s="33"/>
      <c r="Z410" s="33"/>
    </row>
    <row r="411">
      <c r="A411" s="33"/>
      <c r="B411" s="27"/>
      <c r="C411" s="27"/>
      <c r="D411" s="27"/>
      <c r="E411" s="27"/>
      <c r="F411" s="27"/>
      <c r="G411" s="33"/>
      <c r="H411" s="33"/>
      <c r="I411" s="33"/>
      <c r="J411" s="33"/>
      <c r="K411" s="33"/>
      <c r="L411" s="33"/>
      <c r="M411" s="33"/>
      <c r="N411" s="33"/>
      <c r="O411" s="33"/>
      <c r="P411" s="33"/>
      <c r="Q411" s="33"/>
      <c r="R411" s="33"/>
      <c r="S411" s="33"/>
      <c r="T411" s="33"/>
      <c r="U411" s="33"/>
      <c r="V411" s="33"/>
      <c r="W411" s="33"/>
      <c r="X411" s="33"/>
      <c r="Y411" s="33"/>
      <c r="Z411" s="33"/>
    </row>
    <row r="412">
      <c r="A412" s="33"/>
      <c r="B412" s="27"/>
      <c r="C412" s="27"/>
      <c r="D412" s="27"/>
      <c r="E412" s="27"/>
      <c r="F412" s="27"/>
      <c r="G412" s="33"/>
      <c r="H412" s="33"/>
      <c r="I412" s="33"/>
      <c r="J412" s="33"/>
      <c r="K412" s="33"/>
      <c r="L412" s="33"/>
      <c r="M412" s="33"/>
      <c r="N412" s="33"/>
      <c r="O412" s="33"/>
      <c r="P412" s="33"/>
      <c r="Q412" s="33"/>
      <c r="R412" s="33"/>
      <c r="S412" s="33"/>
      <c r="T412" s="33"/>
      <c r="U412" s="33"/>
      <c r="V412" s="33"/>
      <c r="W412" s="33"/>
      <c r="X412" s="33"/>
      <c r="Y412" s="33"/>
      <c r="Z412" s="33"/>
    </row>
    <row r="413">
      <c r="A413" s="33"/>
      <c r="B413" s="27"/>
      <c r="C413" s="27"/>
      <c r="D413" s="27"/>
      <c r="E413" s="27"/>
      <c r="F413" s="27"/>
      <c r="G413" s="33"/>
      <c r="H413" s="33"/>
      <c r="I413" s="33"/>
      <c r="J413" s="33"/>
      <c r="K413" s="33"/>
      <c r="L413" s="33"/>
      <c r="M413" s="33"/>
      <c r="N413" s="33"/>
      <c r="O413" s="33"/>
      <c r="P413" s="33"/>
      <c r="Q413" s="33"/>
      <c r="R413" s="33"/>
      <c r="S413" s="33"/>
      <c r="T413" s="33"/>
      <c r="U413" s="33"/>
      <c r="V413" s="33"/>
      <c r="W413" s="33"/>
      <c r="X413" s="33"/>
      <c r="Y413" s="33"/>
      <c r="Z413" s="33"/>
    </row>
    <row r="414">
      <c r="A414" s="33"/>
      <c r="B414" s="27"/>
      <c r="C414" s="27"/>
      <c r="D414" s="27"/>
      <c r="E414" s="27"/>
      <c r="F414" s="27"/>
      <c r="G414" s="33"/>
      <c r="H414" s="33"/>
      <c r="I414" s="33"/>
      <c r="J414" s="33"/>
      <c r="K414" s="33"/>
      <c r="L414" s="33"/>
      <c r="M414" s="33"/>
      <c r="N414" s="33"/>
      <c r="O414" s="33"/>
      <c r="P414" s="33"/>
      <c r="Q414" s="33"/>
      <c r="R414" s="33"/>
      <c r="S414" s="33"/>
      <c r="T414" s="33"/>
      <c r="U414" s="33"/>
      <c r="V414" s="33"/>
      <c r="W414" s="33"/>
      <c r="X414" s="33"/>
      <c r="Y414" s="33"/>
      <c r="Z414" s="33"/>
    </row>
    <row r="415">
      <c r="A415" s="33"/>
      <c r="B415" s="27"/>
      <c r="C415" s="27"/>
      <c r="D415" s="27"/>
      <c r="E415" s="27"/>
      <c r="F415" s="27"/>
      <c r="G415" s="33"/>
      <c r="H415" s="33"/>
      <c r="I415" s="33"/>
      <c r="J415" s="33"/>
      <c r="K415" s="33"/>
      <c r="L415" s="33"/>
      <c r="M415" s="33"/>
      <c r="N415" s="33"/>
      <c r="O415" s="33"/>
      <c r="P415" s="33"/>
      <c r="Q415" s="33"/>
      <c r="R415" s="33"/>
      <c r="S415" s="33"/>
      <c r="T415" s="33"/>
      <c r="U415" s="33"/>
      <c r="V415" s="33"/>
      <c r="W415" s="33"/>
      <c r="X415" s="33"/>
      <c r="Y415" s="33"/>
      <c r="Z415" s="33"/>
    </row>
    <row r="416">
      <c r="A416" s="33"/>
      <c r="B416" s="27"/>
      <c r="C416" s="27"/>
      <c r="D416" s="27"/>
      <c r="E416" s="27"/>
      <c r="F416" s="27"/>
      <c r="G416" s="33"/>
      <c r="H416" s="33"/>
      <c r="I416" s="33"/>
      <c r="J416" s="33"/>
      <c r="K416" s="33"/>
      <c r="L416" s="33"/>
      <c r="M416" s="33"/>
      <c r="N416" s="33"/>
      <c r="O416" s="33"/>
      <c r="P416" s="33"/>
      <c r="Q416" s="33"/>
      <c r="R416" s="33"/>
      <c r="S416" s="33"/>
      <c r="T416" s="33"/>
      <c r="U416" s="33"/>
      <c r="V416" s="33"/>
      <c r="W416" s="33"/>
      <c r="X416" s="33"/>
      <c r="Y416" s="33"/>
      <c r="Z416" s="33"/>
    </row>
    <row r="417">
      <c r="A417" s="33"/>
      <c r="B417" s="27"/>
      <c r="C417" s="27"/>
      <c r="D417" s="27"/>
      <c r="E417" s="27"/>
      <c r="F417" s="27"/>
      <c r="G417" s="33"/>
      <c r="H417" s="33"/>
      <c r="I417" s="33"/>
      <c r="J417" s="33"/>
      <c r="K417" s="33"/>
      <c r="L417" s="33"/>
      <c r="M417" s="33"/>
      <c r="N417" s="33"/>
      <c r="O417" s="33"/>
      <c r="P417" s="33"/>
      <c r="Q417" s="33"/>
      <c r="R417" s="33"/>
      <c r="S417" s="33"/>
      <c r="T417" s="33"/>
      <c r="U417" s="33"/>
      <c r="V417" s="33"/>
      <c r="W417" s="33"/>
      <c r="X417" s="33"/>
      <c r="Y417" s="33"/>
      <c r="Z417" s="33"/>
    </row>
    <row r="418">
      <c r="A418" s="33"/>
      <c r="B418" s="27"/>
      <c r="C418" s="27"/>
      <c r="D418" s="27"/>
      <c r="E418" s="27"/>
      <c r="F418" s="27"/>
      <c r="G418" s="33"/>
      <c r="H418" s="33"/>
      <c r="I418" s="33"/>
      <c r="J418" s="33"/>
      <c r="K418" s="33"/>
      <c r="L418" s="33"/>
      <c r="M418" s="33"/>
      <c r="N418" s="33"/>
      <c r="O418" s="33"/>
      <c r="P418" s="33"/>
      <c r="Q418" s="33"/>
      <c r="R418" s="33"/>
      <c r="S418" s="33"/>
      <c r="T418" s="33"/>
      <c r="U418" s="33"/>
      <c r="V418" s="33"/>
      <c r="W418" s="33"/>
      <c r="X418" s="33"/>
      <c r="Y418" s="33"/>
      <c r="Z418" s="33"/>
    </row>
    <row r="419">
      <c r="A419" s="33"/>
      <c r="B419" s="27"/>
      <c r="C419" s="27"/>
      <c r="D419" s="27"/>
      <c r="E419" s="27"/>
      <c r="F419" s="27"/>
      <c r="G419" s="33"/>
      <c r="H419" s="33"/>
      <c r="I419" s="33"/>
      <c r="J419" s="33"/>
      <c r="K419" s="33"/>
      <c r="L419" s="33"/>
      <c r="M419" s="33"/>
      <c r="N419" s="33"/>
      <c r="O419" s="33"/>
      <c r="P419" s="33"/>
      <c r="Q419" s="33"/>
      <c r="R419" s="33"/>
      <c r="S419" s="33"/>
      <c r="T419" s="33"/>
      <c r="U419" s="33"/>
      <c r="V419" s="33"/>
      <c r="W419" s="33"/>
      <c r="X419" s="33"/>
      <c r="Y419" s="33"/>
      <c r="Z419" s="33"/>
    </row>
    <row r="420">
      <c r="A420" s="33"/>
      <c r="B420" s="27"/>
      <c r="C420" s="27"/>
      <c r="D420" s="27"/>
      <c r="E420" s="27"/>
      <c r="F420" s="27"/>
      <c r="G420" s="33"/>
      <c r="H420" s="33"/>
      <c r="I420" s="33"/>
      <c r="J420" s="33"/>
      <c r="K420" s="33"/>
      <c r="L420" s="33"/>
      <c r="M420" s="33"/>
      <c r="N420" s="33"/>
      <c r="O420" s="33"/>
      <c r="P420" s="33"/>
      <c r="Q420" s="33"/>
      <c r="R420" s="33"/>
      <c r="S420" s="33"/>
      <c r="T420" s="33"/>
      <c r="U420" s="33"/>
      <c r="V420" s="33"/>
      <c r="W420" s="33"/>
      <c r="X420" s="33"/>
      <c r="Y420" s="33"/>
      <c r="Z420" s="33"/>
    </row>
    <row r="421">
      <c r="A421" s="33"/>
      <c r="B421" s="27"/>
      <c r="C421" s="27"/>
      <c r="D421" s="27"/>
      <c r="E421" s="27"/>
      <c r="F421" s="27"/>
      <c r="G421" s="33"/>
      <c r="H421" s="33"/>
      <c r="I421" s="33"/>
      <c r="J421" s="33"/>
      <c r="K421" s="33"/>
      <c r="L421" s="33"/>
      <c r="M421" s="33"/>
      <c r="N421" s="33"/>
      <c r="O421" s="33"/>
      <c r="P421" s="33"/>
      <c r="Q421" s="33"/>
      <c r="R421" s="33"/>
      <c r="S421" s="33"/>
      <c r="T421" s="33"/>
      <c r="U421" s="33"/>
      <c r="V421" s="33"/>
      <c r="W421" s="33"/>
      <c r="X421" s="33"/>
      <c r="Y421" s="33"/>
      <c r="Z421" s="33"/>
    </row>
    <row r="422">
      <c r="A422" s="33"/>
      <c r="B422" s="27"/>
      <c r="C422" s="27"/>
      <c r="D422" s="27"/>
      <c r="E422" s="27"/>
      <c r="F422" s="27"/>
      <c r="G422" s="33"/>
      <c r="H422" s="33"/>
      <c r="I422" s="33"/>
      <c r="J422" s="33"/>
      <c r="K422" s="33"/>
      <c r="L422" s="33"/>
      <c r="M422" s="33"/>
      <c r="N422" s="33"/>
      <c r="O422" s="33"/>
      <c r="P422" s="33"/>
      <c r="Q422" s="33"/>
      <c r="R422" s="33"/>
      <c r="S422" s="33"/>
      <c r="T422" s="33"/>
      <c r="U422" s="33"/>
      <c r="V422" s="33"/>
      <c r="W422" s="33"/>
      <c r="X422" s="33"/>
      <c r="Y422" s="33"/>
      <c r="Z422" s="33"/>
    </row>
    <row r="423">
      <c r="A423" s="33"/>
      <c r="B423" s="27"/>
      <c r="C423" s="27"/>
      <c r="D423" s="27"/>
      <c r="E423" s="27"/>
      <c r="F423" s="27"/>
      <c r="G423" s="33"/>
      <c r="H423" s="33"/>
      <c r="I423" s="33"/>
      <c r="J423" s="33"/>
      <c r="K423" s="33"/>
      <c r="L423" s="33"/>
      <c r="M423" s="33"/>
      <c r="N423" s="33"/>
      <c r="O423" s="33"/>
      <c r="P423" s="33"/>
      <c r="Q423" s="33"/>
      <c r="R423" s="33"/>
      <c r="S423" s="33"/>
      <c r="T423" s="33"/>
      <c r="U423" s="33"/>
      <c r="V423" s="33"/>
      <c r="W423" s="33"/>
      <c r="X423" s="33"/>
      <c r="Y423" s="33"/>
      <c r="Z423" s="33"/>
    </row>
    <row r="424">
      <c r="A424" s="33"/>
      <c r="B424" s="27"/>
      <c r="C424" s="27"/>
      <c r="D424" s="27"/>
      <c r="E424" s="27"/>
      <c r="F424" s="27"/>
      <c r="G424" s="33"/>
      <c r="H424" s="33"/>
      <c r="I424" s="33"/>
      <c r="J424" s="33"/>
      <c r="K424" s="33"/>
      <c r="L424" s="33"/>
      <c r="M424" s="33"/>
      <c r="N424" s="33"/>
      <c r="O424" s="33"/>
      <c r="P424" s="33"/>
      <c r="Q424" s="33"/>
      <c r="R424" s="33"/>
      <c r="S424" s="33"/>
      <c r="T424" s="33"/>
      <c r="U424" s="33"/>
      <c r="V424" s="33"/>
      <c r="W424" s="33"/>
      <c r="X424" s="33"/>
      <c r="Y424" s="33"/>
      <c r="Z424" s="33"/>
    </row>
    <row r="425">
      <c r="A425" s="33"/>
      <c r="B425" s="27"/>
      <c r="C425" s="27"/>
      <c r="D425" s="27"/>
      <c r="E425" s="27"/>
      <c r="F425" s="27"/>
      <c r="G425" s="33"/>
      <c r="H425" s="33"/>
      <c r="I425" s="33"/>
      <c r="J425" s="33"/>
      <c r="K425" s="33"/>
      <c r="L425" s="33"/>
      <c r="M425" s="33"/>
      <c r="N425" s="33"/>
      <c r="O425" s="33"/>
      <c r="P425" s="33"/>
      <c r="Q425" s="33"/>
      <c r="R425" s="33"/>
      <c r="S425" s="33"/>
      <c r="T425" s="33"/>
      <c r="U425" s="33"/>
      <c r="V425" s="33"/>
      <c r="W425" s="33"/>
      <c r="X425" s="33"/>
      <c r="Y425" s="33"/>
      <c r="Z425" s="33"/>
    </row>
    <row r="426">
      <c r="A426" s="33"/>
      <c r="B426" s="27"/>
      <c r="C426" s="27"/>
      <c r="D426" s="27"/>
      <c r="E426" s="27"/>
      <c r="F426" s="27"/>
      <c r="G426" s="33"/>
      <c r="H426" s="33"/>
      <c r="I426" s="33"/>
      <c r="J426" s="33"/>
      <c r="K426" s="33"/>
      <c r="L426" s="33"/>
      <c r="M426" s="33"/>
      <c r="N426" s="33"/>
      <c r="O426" s="33"/>
      <c r="P426" s="33"/>
      <c r="Q426" s="33"/>
      <c r="R426" s="33"/>
      <c r="S426" s="33"/>
      <c r="T426" s="33"/>
      <c r="U426" s="33"/>
      <c r="V426" s="33"/>
      <c r="W426" s="33"/>
      <c r="X426" s="33"/>
      <c r="Y426" s="33"/>
      <c r="Z426" s="33"/>
    </row>
    <row r="427">
      <c r="A427" s="33"/>
      <c r="B427" s="27"/>
      <c r="C427" s="27"/>
      <c r="D427" s="27"/>
      <c r="E427" s="27"/>
      <c r="F427" s="27"/>
      <c r="G427" s="33"/>
      <c r="H427" s="33"/>
      <c r="I427" s="33"/>
      <c r="J427" s="33"/>
      <c r="K427" s="33"/>
      <c r="L427" s="33"/>
      <c r="M427" s="33"/>
      <c r="N427" s="33"/>
      <c r="O427" s="33"/>
      <c r="P427" s="33"/>
      <c r="Q427" s="33"/>
      <c r="R427" s="33"/>
      <c r="S427" s="33"/>
      <c r="T427" s="33"/>
      <c r="U427" s="33"/>
      <c r="V427" s="33"/>
      <c r="W427" s="33"/>
      <c r="X427" s="33"/>
      <c r="Y427" s="33"/>
      <c r="Z427" s="33"/>
    </row>
    <row r="428">
      <c r="A428" s="33"/>
      <c r="B428" s="27"/>
      <c r="C428" s="27"/>
      <c r="D428" s="27"/>
      <c r="E428" s="27"/>
      <c r="F428" s="27"/>
      <c r="G428" s="33"/>
      <c r="H428" s="33"/>
      <c r="I428" s="33"/>
      <c r="J428" s="33"/>
      <c r="K428" s="33"/>
      <c r="L428" s="33"/>
      <c r="M428" s="33"/>
      <c r="N428" s="33"/>
      <c r="O428" s="33"/>
      <c r="P428" s="33"/>
      <c r="Q428" s="33"/>
      <c r="R428" s="33"/>
      <c r="S428" s="33"/>
      <c r="T428" s="33"/>
      <c r="U428" s="33"/>
      <c r="V428" s="33"/>
      <c r="W428" s="33"/>
      <c r="X428" s="33"/>
      <c r="Y428" s="33"/>
      <c r="Z428" s="33"/>
    </row>
    <row r="429">
      <c r="A429" s="33"/>
      <c r="B429" s="27"/>
      <c r="C429" s="27"/>
      <c r="D429" s="27"/>
      <c r="E429" s="27"/>
      <c r="F429" s="27"/>
      <c r="G429" s="33"/>
      <c r="H429" s="33"/>
      <c r="I429" s="33"/>
      <c r="J429" s="33"/>
      <c r="K429" s="33"/>
      <c r="L429" s="33"/>
      <c r="M429" s="33"/>
      <c r="N429" s="33"/>
      <c r="O429" s="33"/>
      <c r="P429" s="33"/>
      <c r="Q429" s="33"/>
      <c r="R429" s="33"/>
      <c r="S429" s="33"/>
      <c r="T429" s="33"/>
      <c r="U429" s="33"/>
      <c r="V429" s="33"/>
      <c r="W429" s="33"/>
      <c r="X429" s="33"/>
      <c r="Y429" s="33"/>
      <c r="Z429" s="33"/>
    </row>
    <row r="430">
      <c r="A430" s="33"/>
      <c r="B430" s="27"/>
      <c r="C430" s="27"/>
      <c r="D430" s="27"/>
      <c r="E430" s="27"/>
      <c r="F430" s="27"/>
      <c r="G430" s="33"/>
      <c r="H430" s="33"/>
      <c r="I430" s="33"/>
      <c r="J430" s="33"/>
      <c r="K430" s="33"/>
      <c r="L430" s="33"/>
      <c r="M430" s="33"/>
      <c r="N430" s="33"/>
      <c r="O430" s="33"/>
      <c r="P430" s="33"/>
      <c r="Q430" s="33"/>
      <c r="R430" s="33"/>
      <c r="S430" s="33"/>
      <c r="T430" s="33"/>
      <c r="U430" s="33"/>
      <c r="V430" s="33"/>
      <c r="W430" s="33"/>
      <c r="X430" s="33"/>
      <c r="Y430" s="33"/>
      <c r="Z430" s="33"/>
    </row>
    <row r="431">
      <c r="A431" s="33"/>
      <c r="B431" s="27"/>
      <c r="C431" s="27"/>
      <c r="D431" s="27"/>
      <c r="E431" s="27"/>
      <c r="F431" s="27"/>
      <c r="G431" s="33"/>
      <c r="H431" s="33"/>
      <c r="I431" s="33"/>
      <c r="J431" s="33"/>
      <c r="K431" s="33"/>
      <c r="L431" s="33"/>
      <c r="M431" s="33"/>
      <c r="N431" s="33"/>
      <c r="O431" s="33"/>
      <c r="P431" s="33"/>
      <c r="Q431" s="33"/>
      <c r="R431" s="33"/>
      <c r="S431" s="33"/>
      <c r="T431" s="33"/>
      <c r="U431" s="33"/>
      <c r="V431" s="33"/>
      <c r="W431" s="33"/>
      <c r="X431" s="33"/>
      <c r="Y431" s="33"/>
      <c r="Z431" s="33"/>
    </row>
    <row r="432">
      <c r="A432" s="33"/>
      <c r="B432" s="27"/>
      <c r="C432" s="27"/>
      <c r="D432" s="27"/>
      <c r="E432" s="27"/>
      <c r="F432" s="27"/>
      <c r="G432" s="33"/>
      <c r="H432" s="33"/>
      <c r="I432" s="33"/>
      <c r="J432" s="33"/>
      <c r="K432" s="33"/>
      <c r="L432" s="33"/>
      <c r="M432" s="33"/>
      <c r="N432" s="33"/>
      <c r="O432" s="33"/>
      <c r="P432" s="33"/>
      <c r="Q432" s="33"/>
      <c r="R432" s="33"/>
      <c r="S432" s="33"/>
      <c r="T432" s="33"/>
      <c r="U432" s="33"/>
      <c r="V432" s="33"/>
      <c r="W432" s="33"/>
      <c r="X432" s="33"/>
      <c r="Y432" s="33"/>
      <c r="Z432" s="33"/>
    </row>
    <row r="433">
      <c r="A433" s="33"/>
      <c r="B433" s="27"/>
      <c r="C433" s="27"/>
      <c r="D433" s="27"/>
      <c r="E433" s="27"/>
      <c r="F433" s="27"/>
      <c r="G433" s="33"/>
      <c r="H433" s="33"/>
      <c r="I433" s="33"/>
      <c r="J433" s="33"/>
      <c r="K433" s="33"/>
      <c r="L433" s="33"/>
      <c r="M433" s="33"/>
      <c r="N433" s="33"/>
      <c r="O433" s="33"/>
      <c r="P433" s="33"/>
      <c r="Q433" s="33"/>
      <c r="R433" s="33"/>
      <c r="S433" s="33"/>
      <c r="T433" s="33"/>
      <c r="U433" s="33"/>
      <c r="V433" s="33"/>
      <c r="W433" s="33"/>
      <c r="X433" s="33"/>
      <c r="Y433" s="33"/>
      <c r="Z433" s="33"/>
    </row>
    <row r="434">
      <c r="A434" s="33"/>
      <c r="B434" s="27"/>
      <c r="C434" s="27"/>
      <c r="D434" s="27"/>
      <c r="E434" s="27"/>
      <c r="F434" s="27"/>
      <c r="G434" s="33"/>
      <c r="H434" s="33"/>
      <c r="I434" s="33"/>
      <c r="J434" s="33"/>
      <c r="K434" s="33"/>
      <c r="L434" s="33"/>
      <c r="M434" s="33"/>
      <c r="N434" s="33"/>
      <c r="O434" s="33"/>
      <c r="P434" s="33"/>
      <c r="Q434" s="33"/>
      <c r="R434" s="33"/>
      <c r="S434" s="33"/>
      <c r="T434" s="33"/>
      <c r="U434" s="33"/>
      <c r="V434" s="33"/>
      <c r="W434" s="33"/>
      <c r="X434" s="33"/>
      <c r="Y434" s="33"/>
      <c r="Z434" s="33"/>
    </row>
    <row r="435">
      <c r="A435" s="33"/>
      <c r="B435" s="27"/>
      <c r="C435" s="27"/>
      <c r="D435" s="27"/>
      <c r="E435" s="27"/>
      <c r="F435" s="27"/>
      <c r="G435" s="33"/>
      <c r="H435" s="33"/>
      <c r="I435" s="33"/>
      <c r="J435" s="33"/>
      <c r="K435" s="33"/>
      <c r="L435" s="33"/>
      <c r="M435" s="33"/>
      <c r="N435" s="33"/>
      <c r="O435" s="33"/>
      <c r="P435" s="33"/>
      <c r="Q435" s="33"/>
      <c r="R435" s="33"/>
      <c r="S435" s="33"/>
      <c r="T435" s="33"/>
      <c r="U435" s="33"/>
      <c r="V435" s="33"/>
      <c r="W435" s="33"/>
      <c r="X435" s="33"/>
      <c r="Y435" s="33"/>
      <c r="Z435" s="33"/>
    </row>
    <row r="436">
      <c r="A436" s="33"/>
      <c r="B436" s="27"/>
      <c r="C436" s="27"/>
      <c r="D436" s="27"/>
      <c r="E436" s="27"/>
      <c r="F436" s="27"/>
      <c r="G436" s="33"/>
      <c r="H436" s="33"/>
      <c r="I436" s="33"/>
      <c r="J436" s="33"/>
      <c r="K436" s="33"/>
      <c r="L436" s="33"/>
      <c r="M436" s="33"/>
      <c r="N436" s="33"/>
      <c r="O436" s="33"/>
      <c r="P436" s="33"/>
      <c r="Q436" s="33"/>
      <c r="R436" s="33"/>
      <c r="S436" s="33"/>
      <c r="T436" s="33"/>
      <c r="U436" s="33"/>
      <c r="V436" s="33"/>
      <c r="W436" s="33"/>
      <c r="X436" s="33"/>
      <c r="Y436" s="33"/>
      <c r="Z436" s="33"/>
    </row>
    <row r="437">
      <c r="A437" s="33"/>
      <c r="B437" s="27"/>
      <c r="C437" s="27"/>
      <c r="D437" s="27"/>
      <c r="E437" s="27"/>
      <c r="F437" s="27"/>
      <c r="G437" s="33"/>
      <c r="H437" s="33"/>
      <c r="I437" s="33"/>
      <c r="J437" s="33"/>
      <c r="K437" s="33"/>
      <c r="L437" s="33"/>
      <c r="M437" s="33"/>
      <c r="N437" s="33"/>
      <c r="O437" s="33"/>
      <c r="P437" s="33"/>
      <c r="Q437" s="33"/>
      <c r="R437" s="33"/>
      <c r="S437" s="33"/>
      <c r="T437" s="33"/>
      <c r="U437" s="33"/>
      <c r="V437" s="33"/>
      <c r="W437" s="33"/>
      <c r="X437" s="33"/>
      <c r="Y437" s="33"/>
      <c r="Z437" s="33"/>
    </row>
    <row r="438">
      <c r="A438" s="33"/>
      <c r="B438" s="27"/>
      <c r="C438" s="27"/>
      <c r="D438" s="27"/>
      <c r="E438" s="27"/>
      <c r="F438" s="27"/>
      <c r="G438" s="33"/>
      <c r="H438" s="33"/>
      <c r="I438" s="33"/>
      <c r="J438" s="33"/>
      <c r="K438" s="33"/>
      <c r="L438" s="33"/>
      <c r="M438" s="33"/>
      <c r="N438" s="33"/>
      <c r="O438" s="33"/>
      <c r="P438" s="33"/>
      <c r="Q438" s="33"/>
      <c r="R438" s="33"/>
      <c r="S438" s="33"/>
      <c r="T438" s="33"/>
      <c r="U438" s="33"/>
      <c r="V438" s="33"/>
      <c r="W438" s="33"/>
      <c r="X438" s="33"/>
      <c r="Y438" s="33"/>
      <c r="Z438" s="33"/>
    </row>
    <row r="439">
      <c r="A439" s="33"/>
      <c r="B439" s="27"/>
      <c r="C439" s="27"/>
      <c r="D439" s="27"/>
      <c r="E439" s="27"/>
      <c r="F439" s="27"/>
      <c r="G439" s="33"/>
      <c r="H439" s="33"/>
      <c r="I439" s="33"/>
      <c r="J439" s="33"/>
      <c r="K439" s="33"/>
      <c r="L439" s="33"/>
      <c r="M439" s="33"/>
      <c r="N439" s="33"/>
      <c r="O439" s="33"/>
      <c r="P439" s="33"/>
      <c r="Q439" s="33"/>
      <c r="R439" s="33"/>
      <c r="S439" s="33"/>
      <c r="T439" s="33"/>
      <c r="U439" s="33"/>
      <c r="V439" s="33"/>
      <c r="W439" s="33"/>
      <c r="X439" s="33"/>
      <c r="Y439" s="33"/>
      <c r="Z439" s="33"/>
    </row>
    <row r="440">
      <c r="A440" s="33"/>
      <c r="B440" s="27"/>
      <c r="C440" s="27"/>
      <c r="D440" s="27"/>
      <c r="E440" s="27"/>
      <c r="F440" s="27"/>
      <c r="G440" s="33"/>
      <c r="H440" s="33"/>
      <c r="I440" s="33"/>
      <c r="J440" s="33"/>
      <c r="K440" s="33"/>
      <c r="L440" s="33"/>
      <c r="M440" s="33"/>
      <c r="N440" s="33"/>
      <c r="O440" s="33"/>
      <c r="P440" s="33"/>
      <c r="Q440" s="33"/>
      <c r="R440" s="33"/>
      <c r="S440" s="33"/>
      <c r="T440" s="33"/>
      <c r="U440" s="33"/>
      <c r="V440" s="33"/>
      <c r="W440" s="33"/>
      <c r="X440" s="33"/>
      <c r="Y440" s="33"/>
      <c r="Z440" s="33"/>
    </row>
    <row r="441">
      <c r="A441" s="33"/>
      <c r="B441" s="27"/>
      <c r="C441" s="27"/>
      <c r="D441" s="27"/>
      <c r="E441" s="27"/>
      <c r="F441" s="27"/>
      <c r="G441" s="33"/>
      <c r="H441" s="33"/>
      <c r="I441" s="33"/>
      <c r="J441" s="33"/>
      <c r="K441" s="33"/>
      <c r="L441" s="33"/>
      <c r="M441" s="33"/>
      <c r="N441" s="33"/>
      <c r="O441" s="33"/>
      <c r="P441" s="33"/>
      <c r="Q441" s="33"/>
      <c r="R441" s="33"/>
      <c r="S441" s="33"/>
      <c r="T441" s="33"/>
      <c r="U441" s="33"/>
      <c r="V441" s="33"/>
      <c r="W441" s="33"/>
      <c r="X441" s="33"/>
      <c r="Y441" s="33"/>
      <c r="Z441" s="33"/>
    </row>
    <row r="442">
      <c r="A442" s="33"/>
      <c r="B442" s="27"/>
      <c r="C442" s="27"/>
      <c r="D442" s="27"/>
      <c r="E442" s="27"/>
      <c r="F442" s="27"/>
      <c r="G442" s="33"/>
      <c r="H442" s="33"/>
      <c r="I442" s="33"/>
      <c r="J442" s="33"/>
      <c r="K442" s="33"/>
      <c r="L442" s="33"/>
      <c r="M442" s="33"/>
      <c r="N442" s="33"/>
      <c r="O442" s="33"/>
      <c r="P442" s="33"/>
      <c r="Q442" s="33"/>
      <c r="R442" s="33"/>
      <c r="S442" s="33"/>
      <c r="T442" s="33"/>
      <c r="U442" s="33"/>
      <c r="V442" s="33"/>
      <c r="W442" s="33"/>
      <c r="X442" s="33"/>
      <c r="Y442" s="33"/>
      <c r="Z442" s="33"/>
    </row>
    <row r="443">
      <c r="A443" s="33"/>
      <c r="B443" s="27"/>
      <c r="C443" s="27"/>
      <c r="D443" s="27"/>
      <c r="E443" s="27"/>
      <c r="F443" s="27"/>
      <c r="G443" s="33"/>
      <c r="H443" s="33"/>
      <c r="I443" s="33"/>
      <c r="J443" s="33"/>
      <c r="K443" s="33"/>
      <c r="L443" s="33"/>
      <c r="M443" s="33"/>
      <c r="N443" s="33"/>
      <c r="O443" s="33"/>
      <c r="P443" s="33"/>
      <c r="Q443" s="33"/>
      <c r="R443" s="33"/>
      <c r="S443" s="33"/>
      <c r="T443" s="33"/>
      <c r="U443" s="33"/>
      <c r="V443" s="33"/>
      <c r="W443" s="33"/>
      <c r="X443" s="33"/>
      <c r="Y443" s="33"/>
      <c r="Z443" s="33"/>
    </row>
    <row r="444">
      <c r="A444" s="33"/>
      <c r="B444" s="27"/>
      <c r="C444" s="27"/>
      <c r="D444" s="27"/>
      <c r="E444" s="27"/>
      <c r="F444" s="27"/>
      <c r="G444" s="33"/>
      <c r="H444" s="33"/>
      <c r="I444" s="33"/>
      <c r="J444" s="33"/>
      <c r="K444" s="33"/>
      <c r="L444" s="33"/>
      <c r="M444" s="33"/>
      <c r="N444" s="33"/>
      <c r="O444" s="33"/>
      <c r="P444" s="33"/>
      <c r="Q444" s="33"/>
      <c r="R444" s="33"/>
      <c r="S444" s="33"/>
      <c r="T444" s="33"/>
      <c r="U444" s="33"/>
      <c r="V444" s="33"/>
      <c r="W444" s="33"/>
      <c r="X444" s="33"/>
      <c r="Y444" s="33"/>
      <c r="Z444" s="33"/>
    </row>
    <row r="445">
      <c r="A445" s="33"/>
      <c r="B445" s="27"/>
      <c r="C445" s="27"/>
      <c r="D445" s="27"/>
      <c r="E445" s="27"/>
      <c r="F445" s="27"/>
      <c r="G445" s="33"/>
      <c r="H445" s="33"/>
      <c r="I445" s="33"/>
      <c r="J445" s="33"/>
      <c r="K445" s="33"/>
      <c r="L445" s="33"/>
      <c r="M445" s="33"/>
      <c r="N445" s="33"/>
      <c r="O445" s="33"/>
      <c r="P445" s="33"/>
      <c r="Q445" s="33"/>
      <c r="R445" s="33"/>
      <c r="S445" s="33"/>
      <c r="T445" s="33"/>
      <c r="U445" s="33"/>
      <c r="V445" s="33"/>
      <c r="W445" s="33"/>
      <c r="X445" s="33"/>
      <c r="Y445" s="33"/>
      <c r="Z445" s="33"/>
    </row>
    <row r="446">
      <c r="A446" s="33"/>
      <c r="B446" s="27"/>
      <c r="C446" s="27"/>
      <c r="D446" s="27"/>
      <c r="E446" s="27"/>
      <c r="F446" s="27"/>
      <c r="G446" s="33"/>
      <c r="H446" s="33"/>
      <c r="I446" s="33"/>
      <c r="J446" s="33"/>
      <c r="K446" s="33"/>
      <c r="L446" s="33"/>
      <c r="M446" s="33"/>
      <c r="N446" s="33"/>
      <c r="O446" s="33"/>
      <c r="P446" s="33"/>
      <c r="Q446" s="33"/>
      <c r="R446" s="33"/>
      <c r="S446" s="33"/>
      <c r="T446" s="33"/>
      <c r="U446" s="33"/>
      <c r="V446" s="33"/>
      <c r="W446" s="33"/>
      <c r="X446" s="33"/>
      <c r="Y446" s="33"/>
      <c r="Z446" s="33"/>
    </row>
    <row r="447">
      <c r="A447" s="33"/>
      <c r="B447" s="27"/>
      <c r="C447" s="27"/>
      <c r="D447" s="27"/>
      <c r="E447" s="27"/>
      <c r="F447" s="27"/>
      <c r="G447" s="33"/>
      <c r="H447" s="33"/>
      <c r="I447" s="33"/>
      <c r="J447" s="33"/>
      <c r="K447" s="33"/>
      <c r="L447" s="33"/>
      <c r="M447" s="33"/>
      <c r="N447" s="33"/>
      <c r="O447" s="33"/>
      <c r="P447" s="33"/>
      <c r="Q447" s="33"/>
      <c r="R447" s="33"/>
      <c r="S447" s="33"/>
      <c r="T447" s="33"/>
      <c r="U447" s="33"/>
      <c r="V447" s="33"/>
      <c r="W447" s="33"/>
      <c r="X447" s="33"/>
      <c r="Y447" s="33"/>
      <c r="Z447" s="33"/>
    </row>
    <row r="448">
      <c r="A448" s="33"/>
      <c r="B448" s="27"/>
      <c r="C448" s="27"/>
      <c r="D448" s="27"/>
      <c r="E448" s="27"/>
      <c r="F448" s="27"/>
      <c r="G448" s="33"/>
      <c r="H448" s="33"/>
      <c r="I448" s="33"/>
      <c r="J448" s="33"/>
      <c r="K448" s="33"/>
      <c r="L448" s="33"/>
      <c r="M448" s="33"/>
      <c r="N448" s="33"/>
      <c r="O448" s="33"/>
      <c r="P448" s="33"/>
      <c r="Q448" s="33"/>
      <c r="R448" s="33"/>
      <c r="S448" s="33"/>
      <c r="T448" s="33"/>
      <c r="U448" s="33"/>
      <c r="V448" s="33"/>
      <c r="W448" s="33"/>
      <c r="X448" s="33"/>
      <c r="Y448" s="33"/>
      <c r="Z448" s="33"/>
    </row>
    <row r="449">
      <c r="A449" s="33"/>
      <c r="B449" s="27"/>
      <c r="C449" s="27"/>
      <c r="D449" s="27"/>
      <c r="E449" s="27"/>
      <c r="F449" s="27"/>
      <c r="G449" s="33"/>
      <c r="H449" s="33"/>
      <c r="I449" s="33"/>
      <c r="J449" s="33"/>
      <c r="K449" s="33"/>
      <c r="L449" s="33"/>
      <c r="M449" s="33"/>
      <c r="N449" s="33"/>
      <c r="O449" s="33"/>
      <c r="P449" s="33"/>
      <c r="Q449" s="33"/>
      <c r="R449" s="33"/>
      <c r="S449" s="33"/>
      <c r="T449" s="33"/>
      <c r="U449" s="33"/>
      <c r="V449" s="33"/>
      <c r="W449" s="33"/>
      <c r="X449" s="33"/>
      <c r="Y449" s="33"/>
      <c r="Z449" s="33"/>
    </row>
    <row r="450">
      <c r="A450" s="33"/>
      <c r="B450" s="27"/>
      <c r="C450" s="27"/>
      <c r="D450" s="27"/>
      <c r="E450" s="27"/>
      <c r="F450" s="27"/>
      <c r="G450" s="33"/>
      <c r="H450" s="33"/>
      <c r="I450" s="33"/>
      <c r="J450" s="33"/>
      <c r="K450" s="33"/>
      <c r="L450" s="33"/>
      <c r="M450" s="33"/>
      <c r="N450" s="33"/>
      <c r="O450" s="33"/>
      <c r="P450" s="33"/>
      <c r="Q450" s="33"/>
      <c r="R450" s="33"/>
      <c r="S450" s="33"/>
      <c r="T450" s="33"/>
      <c r="U450" s="33"/>
      <c r="V450" s="33"/>
      <c r="W450" s="33"/>
      <c r="X450" s="33"/>
      <c r="Y450" s="33"/>
      <c r="Z450" s="33"/>
    </row>
    <row r="451">
      <c r="A451" s="33"/>
      <c r="B451" s="27"/>
      <c r="C451" s="27"/>
      <c r="D451" s="27"/>
      <c r="E451" s="27"/>
      <c r="F451" s="27"/>
      <c r="G451" s="33"/>
      <c r="H451" s="33"/>
      <c r="I451" s="33"/>
      <c r="J451" s="33"/>
      <c r="K451" s="33"/>
      <c r="L451" s="33"/>
      <c r="M451" s="33"/>
      <c r="N451" s="33"/>
      <c r="O451" s="33"/>
      <c r="P451" s="33"/>
      <c r="Q451" s="33"/>
      <c r="R451" s="33"/>
      <c r="S451" s="33"/>
      <c r="T451" s="33"/>
      <c r="U451" s="33"/>
      <c r="V451" s="33"/>
      <c r="W451" s="33"/>
      <c r="X451" s="33"/>
      <c r="Y451" s="33"/>
      <c r="Z451" s="33"/>
    </row>
    <row r="452">
      <c r="A452" s="33"/>
      <c r="B452" s="27"/>
      <c r="C452" s="27"/>
      <c r="D452" s="27"/>
      <c r="E452" s="27"/>
      <c r="F452" s="27"/>
      <c r="G452" s="33"/>
      <c r="H452" s="33"/>
      <c r="I452" s="33"/>
      <c r="J452" s="33"/>
      <c r="K452" s="33"/>
      <c r="L452" s="33"/>
      <c r="M452" s="33"/>
      <c r="N452" s="33"/>
      <c r="O452" s="33"/>
      <c r="P452" s="33"/>
      <c r="Q452" s="33"/>
      <c r="R452" s="33"/>
      <c r="S452" s="33"/>
      <c r="T452" s="33"/>
      <c r="U452" s="33"/>
      <c r="V452" s="33"/>
      <c r="W452" s="33"/>
      <c r="X452" s="33"/>
      <c r="Y452" s="33"/>
      <c r="Z452" s="33"/>
    </row>
    <row r="453">
      <c r="A453" s="33"/>
      <c r="B453" s="27"/>
      <c r="C453" s="27"/>
      <c r="D453" s="27"/>
      <c r="E453" s="27"/>
      <c r="F453" s="27"/>
      <c r="G453" s="33"/>
      <c r="H453" s="33"/>
      <c r="I453" s="33"/>
      <c r="J453" s="33"/>
      <c r="K453" s="33"/>
      <c r="L453" s="33"/>
      <c r="M453" s="33"/>
      <c r="N453" s="33"/>
      <c r="O453" s="33"/>
      <c r="P453" s="33"/>
      <c r="Q453" s="33"/>
      <c r="R453" s="33"/>
      <c r="S453" s="33"/>
      <c r="T453" s="33"/>
      <c r="U453" s="33"/>
      <c r="V453" s="33"/>
      <c r="W453" s="33"/>
      <c r="X453" s="33"/>
      <c r="Y453" s="33"/>
      <c r="Z453" s="33"/>
    </row>
    <row r="454">
      <c r="A454" s="33"/>
      <c r="B454" s="27"/>
      <c r="C454" s="27"/>
      <c r="D454" s="27"/>
      <c r="E454" s="27"/>
      <c r="F454" s="27"/>
      <c r="G454" s="33"/>
      <c r="H454" s="33"/>
      <c r="I454" s="33"/>
      <c r="J454" s="33"/>
      <c r="K454" s="33"/>
      <c r="L454" s="33"/>
      <c r="M454" s="33"/>
      <c r="N454" s="33"/>
      <c r="O454" s="33"/>
      <c r="P454" s="33"/>
      <c r="Q454" s="33"/>
      <c r="R454" s="33"/>
      <c r="S454" s="33"/>
      <c r="T454" s="33"/>
      <c r="U454" s="33"/>
      <c r="V454" s="33"/>
      <c r="W454" s="33"/>
      <c r="X454" s="33"/>
      <c r="Y454" s="33"/>
      <c r="Z454" s="33"/>
    </row>
    <row r="455">
      <c r="A455" s="33"/>
      <c r="B455" s="27"/>
      <c r="C455" s="27"/>
      <c r="D455" s="27"/>
      <c r="E455" s="27"/>
      <c r="F455" s="27"/>
      <c r="G455" s="33"/>
      <c r="H455" s="33"/>
      <c r="I455" s="33"/>
      <c r="J455" s="33"/>
      <c r="K455" s="33"/>
      <c r="L455" s="33"/>
      <c r="M455" s="33"/>
      <c r="N455" s="33"/>
      <c r="O455" s="33"/>
      <c r="P455" s="33"/>
      <c r="Q455" s="33"/>
      <c r="R455" s="33"/>
      <c r="S455" s="33"/>
      <c r="T455" s="33"/>
      <c r="U455" s="33"/>
      <c r="V455" s="33"/>
      <c r="W455" s="33"/>
      <c r="X455" s="33"/>
      <c r="Y455" s="33"/>
      <c r="Z455" s="33"/>
    </row>
    <row r="456">
      <c r="A456" s="33"/>
      <c r="B456" s="27"/>
      <c r="C456" s="27"/>
      <c r="D456" s="27"/>
      <c r="E456" s="27"/>
      <c r="F456" s="27"/>
      <c r="G456" s="33"/>
      <c r="H456" s="33"/>
      <c r="I456" s="33"/>
      <c r="J456" s="33"/>
      <c r="K456" s="33"/>
      <c r="L456" s="33"/>
      <c r="M456" s="33"/>
      <c r="N456" s="33"/>
      <c r="O456" s="33"/>
      <c r="P456" s="33"/>
      <c r="Q456" s="33"/>
      <c r="R456" s="33"/>
      <c r="S456" s="33"/>
      <c r="T456" s="33"/>
      <c r="U456" s="33"/>
      <c r="V456" s="33"/>
      <c r="W456" s="33"/>
      <c r="X456" s="33"/>
      <c r="Y456" s="33"/>
      <c r="Z456" s="33"/>
    </row>
    <row r="457">
      <c r="A457" s="33"/>
      <c r="B457" s="27"/>
      <c r="C457" s="27"/>
      <c r="D457" s="27"/>
      <c r="E457" s="27"/>
      <c r="F457" s="27"/>
      <c r="G457" s="33"/>
      <c r="H457" s="33"/>
      <c r="I457" s="33"/>
      <c r="J457" s="33"/>
      <c r="K457" s="33"/>
      <c r="L457" s="33"/>
      <c r="M457" s="33"/>
      <c r="N457" s="33"/>
      <c r="O457" s="33"/>
      <c r="P457" s="33"/>
      <c r="Q457" s="33"/>
      <c r="R457" s="33"/>
      <c r="S457" s="33"/>
      <c r="T457" s="33"/>
      <c r="U457" s="33"/>
      <c r="V457" s="33"/>
      <c r="W457" s="33"/>
      <c r="X457" s="33"/>
      <c r="Y457" s="33"/>
      <c r="Z457" s="33"/>
    </row>
    <row r="458">
      <c r="A458" s="33"/>
      <c r="B458" s="27"/>
      <c r="C458" s="27"/>
      <c r="D458" s="27"/>
      <c r="E458" s="27"/>
      <c r="F458" s="27"/>
      <c r="G458" s="33"/>
      <c r="H458" s="33"/>
      <c r="I458" s="33"/>
      <c r="J458" s="33"/>
      <c r="K458" s="33"/>
      <c r="L458" s="33"/>
      <c r="M458" s="33"/>
      <c r="N458" s="33"/>
      <c r="O458" s="33"/>
      <c r="P458" s="33"/>
      <c r="Q458" s="33"/>
      <c r="R458" s="33"/>
      <c r="S458" s="33"/>
      <c r="T458" s="33"/>
      <c r="U458" s="33"/>
      <c r="V458" s="33"/>
      <c r="W458" s="33"/>
      <c r="X458" s="33"/>
      <c r="Y458" s="33"/>
      <c r="Z458" s="33"/>
    </row>
    <row r="459">
      <c r="A459" s="33"/>
      <c r="B459" s="27"/>
      <c r="C459" s="27"/>
      <c r="D459" s="27"/>
      <c r="E459" s="27"/>
      <c r="F459" s="27"/>
      <c r="G459" s="33"/>
      <c r="H459" s="33"/>
      <c r="I459" s="33"/>
      <c r="J459" s="33"/>
      <c r="K459" s="33"/>
      <c r="L459" s="33"/>
      <c r="M459" s="33"/>
      <c r="N459" s="33"/>
      <c r="O459" s="33"/>
      <c r="P459" s="33"/>
      <c r="Q459" s="33"/>
      <c r="R459" s="33"/>
      <c r="S459" s="33"/>
      <c r="T459" s="33"/>
      <c r="U459" s="33"/>
      <c r="V459" s="33"/>
      <c r="W459" s="33"/>
      <c r="X459" s="33"/>
      <c r="Y459" s="33"/>
      <c r="Z459" s="33"/>
    </row>
    <row r="460">
      <c r="A460" s="33"/>
      <c r="B460" s="27"/>
      <c r="C460" s="27"/>
      <c r="D460" s="27"/>
      <c r="E460" s="27"/>
      <c r="F460" s="27"/>
      <c r="G460" s="33"/>
      <c r="H460" s="33"/>
      <c r="I460" s="33"/>
      <c r="J460" s="33"/>
      <c r="K460" s="33"/>
      <c r="L460" s="33"/>
      <c r="M460" s="33"/>
      <c r="N460" s="33"/>
      <c r="O460" s="33"/>
      <c r="P460" s="33"/>
      <c r="Q460" s="33"/>
      <c r="R460" s="33"/>
      <c r="S460" s="33"/>
      <c r="T460" s="33"/>
      <c r="U460" s="33"/>
      <c r="V460" s="33"/>
      <c r="W460" s="33"/>
      <c r="X460" s="33"/>
      <c r="Y460" s="33"/>
      <c r="Z460" s="33"/>
    </row>
    <row r="461">
      <c r="A461" s="33"/>
      <c r="B461" s="27"/>
      <c r="C461" s="27"/>
      <c r="D461" s="27"/>
      <c r="E461" s="27"/>
      <c r="F461" s="27"/>
      <c r="G461" s="33"/>
      <c r="H461" s="33"/>
      <c r="I461" s="33"/>
      <c r="J461" s="33"/>
      <c r="K461" s="33"/>
      <c r="L461" s="33"/>
      <c r="M461" s="33"/>
      <c r="N461" s="33"/>
      <c r="O461" s="33"/>
      <c r="P461" s="33"/>
      <c r="Q461" s="33"/>
      <c r="R461" s="33"/>
      <c r="S461" s="33"/>
      <c r="T461" s="33"/>
      <c r="U461" s="33"/>
      <c r="V461" s="33"/>
      <c r="W461" s="33"/>
      <c r="X461" s="33"/>
      <c r="Y461" s="33"/>
      <c r="Z461" s="33"/>
    </row>
    <row r="462">
      <c r="A462" s="33"/>
      <c r="B462" s="27"/>
      <c r="C462" s="27"/>
      <c r="D462" s="27"/>
      <c r="E462" s="27"/>
      <c r="F462" s="27"/>
      <c r="G462" s="33"/>
      <c r="H462" s="33"/>
      <c r="I462" s="33"/>
      <c r="J462" s="33"/>
      <c r="K462" s="33"/>
      <c r="L462" s="33"/>
      <c r="M462" s="33"/>
      <c r="N462" s="33"/>
      <c r="O462" s="33"/>
      <c r="P462" s="33"/>
      <c r="Q462" s="33"/>
      <c r="R462" s="33"/>
      <c r="S462" s="33"/>
      <c r="T462" s="33"/>
      <c r="U462" s="33"/>
      <c r="V462" s="33"/>
      <c r="W462" s="33"/>
      <c r="X462" s="33"/>
      <c r="Y462" s="33"/>
      <c r="Z462" s="33"/>
    </row>
    <row r="463">
      <c r="A463" s="33"/>
      <c r="B463" s="27"/>
      <c r="C463" s="27"/>
      <c r="D463" s="27"/>
      <c r="E463" s="27"/>
      <c r="F463" s="27"/>
      <c r="G463" s="33"/>
      <c r="H463" s="33"/>
      <c r="I463" s="33"/>
      <c r="J463" s="33"/>
      <c r="K463" s="33"/>
      <c r="L463" s="33"/>
      <c r="M463" s="33"/>
      <c r="N463" s="33"/>
      <c r="O463" s="33"/>
      <c r="P463" s="33"/>
      <c r="Q463" s="33"/>
      <c r="R463" s="33"/>
      <c r="S463" s="33"/>
      <c r="T463" s="33"/>
      <c r="U463" s="33"/>
      <c r="V463" s="33"/>
      <c r="W463" s="33"/>
      <c r="X463" s="33"/>
      <c r="Y463" s="33"/>
      <c r="Z463" s="33"/>
    </row>
    <row r="464">
      <c r="A464" s="33"/>
      <c r="B464" s="27"/>
      <c r="C464" s="27"/>
      <c r="D464" s="27"/>
      <c r="E464" s="27"/>
      <c r="F464" s="27"/>
      <c r="G464" s="33"/>
      <c r="H464" s="33"/>
      <c r="I464" s="33"/>
      <c r="J464" s="33"/>
      <c r="K464" s="33"/>
      <c r="L464" s="33"/>
      <c r="M464" s="33"/>
      <c r="N464" s="33"/>
      <c r="O464" s="33"/>
      <c r="P464" s="33"/>
      <c r="Q464" s="33"/>
      <c r="R464" s="33"/>
      <c r="S464" s="33"/>
      <c r="T464" s="33"/>
      <c r="U464" s="33"/>
      <c r="V464" s="33"/>
      <c r="W464" s="33"/>
      <c r="X464" s="33"/>
      <c r="Y464" s="33"/>
      <c r="Z464" s="33"/>
    </row>
    <row r="465">
      <c r="A465" s="33"/>
      <c r="B465" s="27"/>
      <c r="C465" s="27"/>
      <c r="D465" s="27"/>
      <c r="E465" s="27"/>
      <c r="F465" s="27"/>
      <c r="G465" s="33"/>
      <c r="H465" s="33"/>
      <c r="I465" s="33"/>
      <c r="J465" s="33"/>
      <c r="K465" s="33"/>
      <c r="L465" s="33"/>
      <c r="M465" s="33"/>
      <c r="N465" s="33"/>
      <c r="O465" s="33"/>
      <c r="P465" s="33"/>
      <c r="Q465" s="33"/>
      <c r="R465" s="33"/>
      <c r="S465" s="33"/>
      <c r="T465" s="33"/>
      <c r="U465" s="33"/>
      <c r="V465" s="33"/>
      <c r="W465" s="33"/>
      <c r="X465" s="33"/>
      <c r="Y465" s="33"/>
      <c r="Z465" s="33"/>
    </row>
    <row r="466">
      <c r="A466" s="33"/>
      <c r="B466" s="27"/>
      <c r="C466" s="27"/>
      <c r="D466" s="27"/>
      <c r="E466" s="27"/>
      <c r="F466" s="27"/>
      <c r="G466" s="33"/>
      <c r="H466" s="33"/>
      <c r="I466" s="33"/>
      <c r="J466" s="33"/>
      <c r="K466" s="33"/>
      <c r="L466" s="33"/>
      <c r="M466" s="33"/>
      <c r="N466" s="33"/>
      <c r="O466" s="33"/>
      <c r="P466" s="33"/>
      <c r="Q466" s="33"/>
      <c r="R466" s="33"/>
      <c r="S466" s="33"/>
      <c r="T466" s="33"/>
      <c r="U466" s="33"/>
      <c r="V466" s="33"/>
      <c r="W466" s="33"/>
      <c r="X466" s="33"/>
      <c r="Y466" s="33"/>
      <c r="Z466" s="33"/>
    </row>
    <row r="467">
      <c r="A467" s="33"/>
      <c r="B467" s="27"/>
      <c r="C467" s="27"/>
      <c r="D467" s="27"/>
      <c r="E467" s="27"/>
      <c r="F467" s="27"/>
      <c r="G467" s="33"/>
      <c r="H467" s="33"/>
      <c r="I467" s="33"/>
      <c r="J467" s="33"/>
      <c r="K467" s="33"/>
      <c r="L467" s="33"/>
      <c r="M467" s="33"/>
      <c r="N467" s="33"/>
      <c r="O467" s="33"/>
      <c r="P467" s="33"/>
      <c r="Q467" s="33"/>
      <c r="R467" s="33"/>
      <c r="S467" s="33"/>
      <c r="T467" s="33"/>
      <c r="U467" s="33"/>
      <c r="V467" s="33"/>
      <c r="W467" s="33"/>
      <c r="X467" s="33"/>
      <c r="Y467" s="33"/>
      <c r="Z467" s="33"/>
    </row>
    <row r="468">
      <c r="A468" s="33"/>
      <c r="B468" s="27"/>
      <c r="C468" s="27"/>
      <c r="D468" s="27"/>
      <c r="E468" s="27"/>
      <c r="F468" s="27"/>
      <c r="G468" s="33"/>
      <c r="H468" s="33"/>
      <c r="I468" s="33"/>
      <c r="J468" s="33"/>
      <c r="K468" s="33"/>
      <c r="L468" s="33"/>
      <c r="M468" s="33"/>
      <c r="N468" s="33"/>
      <c r="O468" s="33"/>
      <c r="P468" s="33"/>
      <c r="Q468" s="33"/>
      <c r="R468" s="33"/>
      <c r="S468" s="33"/>
      <c r="T468" s="33"/>
      <c r="U468" s="33"/>
      <c r="V468" s="33"/>
      <c r="W468" s="33"/>
      <c r="X468" s="33"/>
      <c r="Y468" s="33"/>
      <c r="Z468" s="33"/>
    </row>
    <row r="469">
      <c r="A469" s="33"/>
      <c r="B469" s="27"/>
      <c r="C469" s="27"/>
      <c r="D469" s="27"/>
      <c r="E469" s="27"/>
      <c r="F469" s="27"/>
      <c r="G469" s="33"/>
      <c r="H469" s="33"/>
      <c r="I469" s="33"/>
      <c r="J469" s="33"/>
      <c r="K469" s="33"/>
      <c r="L469" s="33"/>
      <c r="M469" s="33"/>
      <c r="N469" s="33"/>
      <c r="O469" s="33"/>
      <c r="P469" s="33"/>
      <c r="Q469" s="33"/>
      <c r="R469" s="33"/>
      <c r="S469" s="33"/>
      <c r="T469" s="33"/>
      <c r="U469" s="33"/>
      <c r="V469" s="33"/>
      <c r="W469" s="33"/>
      <c r="X469" s="33"/>
      <c r="Y469" s="33"/>
      <c r="Z469" s="33"/>
    </row>
    <row r="470">
      <c r="A470" s="33"/>
      <c r="B470" s="27"/>
      <c r="C470" s="27"/>
      <c r="D470" s="27"/>
      <c r="E470" s="27"/>
      <c r="F470" s="27"/>
      <c r="G470" s="33"/>
      <c r="H470" s="33"/>
      <c r="I470" s="33"/>
      <c r="J470" s="33"/>
      <c r="K470" s="33"/>
      <c r="L470" s="33"/>
      <c r="M470" s="33"/>
      <c r="N470" s="33"/>
      <c r="O470" s="33"/>
      <c r="P470" s="33"/>
      <c r="Q470" s="33"/>
      <c r="R470" s="33"/>
      <c r="S470" s="33"/>
      <c r="T470" s="33"/>
      <c r="U470" s="33"/>
      <c r="V470" s="33"/>
      <c r="W470" s="33"/>
      <c r="X470" s="33"/>
      <c r="Y470" s="33"/>
      <c r="Z470" s="33"/>
    </row>
    <row r="471">
      <c r="A471" s="33"/>
      <c r="B471" s="27"/>
      <c r="C471" s="27"/>
      <c r="D471" s="27"/>
      <c r="E471" s="27"/>
      <c r="F471" s="27"/>
      <c r="G471" s="33"/>
      <c r="H471" s="33"/>
      <c r="I471" s="33"/>
      <c r="J471" s="33"/>
      <c r="K471" s="33"/>
      <c r="L471" s="33"/>
      <c r="M471" s="33"/>
      <c r="N471" s="33"/>
      <c r="O471" s="33"/>
      <c r="P471" s="33"/>
      <c r="Q471" s="33"/>
      <c r="R471" s="33"/>
      <c r="S471" s="33"/>
      <c r="T471" s="33"/>
      <c r="U471" s="33"/>
      <c r="V471" s="33"/>
      <c r="W471" s="33"/>
      <c r="X471" s="33"/>
      <c r="Y471" s="33"/>
      <c r="Z471" s="33"/>
    </row>
    <row r="472">
      <c r="A472" s="33"/>
      <c r="B472" s="27"/>
      <c r="C472" s="27"/>
      <c r="D472" s="27"/>
      <c r="E472" s="27"/>
      <c r="F472" s="27"/>
      <c r="G472" s="33"/>
      <c r="H472" s="33"/>
      <c r="I472" s="33"/>
      <c r="J472" s="33"/>
      <c r="K472" s="33"/>
      <c r="L472" s="33"/>
      <c r="M472" s="33"/>
      <c r="N472" s="33"/>
      <c r="O472" s="33"/>
      <c r="P472" s="33"/>
      <c r="Q472" s="33"/>
      <c r="R472" s="33"/>
      <c r="S472" s="33"/>
      <c r="T472" s="33"/>
      <c r="U472" s="33"/>
      <c r="V472" s="33"/>
      <c r="W472" s="33"/>
      <c r="X472" s="33"/>
      <c r="Y472" s="33"/>
      <c r="Z472" s="33"/>
    </row>
    <row r="473">
      <c r="A473" s="33"/>
      <c r="B473" s="27"/>
      <c r="C473" s="27"/>
      <c r="D473" s="27"/>
      <c r="E473" s="27"/>
      <c r="F473" s="27"/>
      <c r="G473" s="33"/>
      <c r="H473" s="33"/>
      <c r="I473" s="33"/>
      <c r="J473" s="33"/>
      <c r="K473" s="33"/>
      <c r="L473" s="33"/>
      <c r="M473" s="33"/>
      <c r="N473" s="33"/>
      <c r="O473" s="33"/>
      <c r="P473" s="33"/>
      <c r="Q473" s="33"/>
      <c r="R473" s="33"/>
      <c r="S473" s="33"/>
      <c r="T473" s="33"/>
      <c r="U473" s="33"/>
      <c r="V473" s="33"/>
      <c r="W473" s="33"/>
      <c r="X473" s="33"/>
      <c r="Y473" s="33"/>
      <c r="Z473" s="33"/>
    </row>
    <row r="474">
      <c r="A474" s="33"/>
      <c r="B474" s="27"/>
      <c r="C474" s="27"/>
      <c r="D474" s="27"/>
      <c r="E474" s="27"/>
      <c r="F474" s="27"/>
      <c r="G474" s="33"/>
      <c r="H474" s="33"/>
      <c r="I474" s="33"/>
      <c r="J474" s="33"/>
      <c r="K474" s="33"/>
      <c r="L474" s="33"/>
      <c r="M474" s="33"/>
      <c r="N474" s="33"/>
      <c r="O474" s="33"/>
      <c r="P474" s="33"/>
      <c r="Q474" s="33"/>
      <c r="R474" s="33"/>
      <c r="S474" s="33"/>
      <c r="T474" s="33"/>
      <c r="U474" s="33"/>
      <c r="V474" s="33"/>
      <c r="W474" s="33"/>
      <c r="X474" s="33"/>
      <c r="Y474" s="33"/>
      <c r="Z474" s="33"/>
    </row>
    <row r="475">
      <c r="A475" s="33"/>
      <c r="B475" s="27"/>
      <c r="C475" s="27"/>
      <c r="D475" s="27"/>
      <c r="E475" s="27"/>
      <c r="F475" s="27"/>
      <c r="G475" s="33"/>
      <c r="H475" s="33"/>
      <c r="I475" s="33"/>
      <c r="J475" s="33"/>
      <c r="K475" s="33"/>
      <c r="L475" s="33"/>
      <c r="M475" s="33"/>
      <c r="N475" s="33"/>
      <c r="O475" s="33"/>
      <c r="P475" s="33"/>
      <c r="Q475" s="33"/>
      <c r="R475" s="33"/>
      <c r="S475" s="33"/>
      <c r="T475" s="33"/>
      <c r="U475" s="33"/>
      <c r="V475" s="33"/>
      <c r="W475" s="33"/>
      <c r="X475" s="33"/>
      <c r="Y475" s="33"/>
      <c r="Z475" s="33"/>
    </row>
    <row r="476">
      <c r="A476" s="33"/>
      <c r="B476" s="27"/>
      <c r="C476" s="27"/>
      <c r="D476" s="27"/>
      <c r="E476" s="27"/>
      <c r="F476" s="27"/>
      <c r="G476" s="33"/>
      <c r="H476" s="33"/>
      <c r="I476" s="33"/>
      <c r="J476" s="33"/>
      <c r="K476" s="33"/>
      <c r="L476" s="33"/>
      <c r="M476" s="33"/>
      <c r="N476" s="33"/>
      <c r="O476" s="33"/>
      <c r="P476" s="33"/>
      <c r="Q476" s="33"/>
      <c r="R476" s="33"/>
      <c r="S476" s="33"/>
      <c r="T476" s="33"/>
      <c r="U476" s="33"/>
      <c r="V476" s="33"/>
      <c r="W476" s="33"/>
      <c r="X476" s="33"/>
      <c r="Y476" s="33"/>
      <c r="Z476" s="33"/>
    </row>
    <row r="477">
      <c r="A477" s="33"/>
      <c r="B477" s="27"/>
      <c r="C477" s="27"/>
      <c r="D477" s="27"/>
      <c r="E477" s="27"/>
      <c r="F477" s="27"/>
      <c r="G477" s="33"/>
      <c r="H477" s="33"/>
      <c r="I477" s="33"/>
      <c r="J477" s="33"/>
      <c r="K477" s="33"/>
      <c r="L477" s="33"/>
      <c r="M477" s="33"/>
      <c r="N477" s="33"/>
      <c r="O477" s="33"/>
      <c r="P477" s="33"/>
      <c r="Q477" s="33"/>
      <c r="R477" s="33"/>
      <c r="S477" s="33"/>
      <c r="T477" s="33"/>
      <c r="U477" s="33"/>
      <c r="V477" s="33"/>
      <c r="W477" s="33"/>
      <c r="X477" s="33"/>
      <c r="Y477" s="33"/>
      <c r="Z477" s="33"/>
    </row>
    <row r="478">
      <c r="A478" s="33"/>
      <c r="B478" s="27"/>
      <c r="C478" s="27"/>
      <c r="D478" s="27"/>
      <c r="E478" s="27"/>
      <c r="F478" s="27"/>
      <c r="G478" s="33"/>
      <c r="H478" s="33"/>
      <c r="I478" s="33"/>
      <c r="J478" s="33"/>
      <c r="K478" s="33"/>
      <c r="L478" s="33"/>
      <c r="M478" s="33"/>
      <c r="N478" s="33"/>
      <c r="O478" s="33"/>
      <c r="P478" s="33"/>
      <c r="Q478" s="33"/>
      <c r="R478" s="33"/>
      <c r="S478" s="33"/>
      <c r="T478" s="33"/>
      <c r="U478" s="33"/>
      <c r="V478" s="33"/>
      <c r="W478" s="33"/>
      <c r="X478" s="33"/>
      <c r="Y478" s="33"/>
      <c r="Z478" s="33"/>
    </row>
    <row r="479">
      <c r="A479" s="33"/>
      <c r="B479" s="27"/>
      <c r="C479" s="27"/>
      <c r="D479" s="27"/>
      <c r="E479" s="27"/>
      <c r="F479" s="27"/>
      <c r="G479" s="33"/>
      <c r="H479" s="33"/>
      <c r="I479" s="33"/>
      <c r="J479" s="33"/>
      <c r="K479" s="33"/>
      <c r="L479" s="33"/>
      <c r="M479" s="33"/>
      <c r="N479" s="33"/>
      <c r="O479" s="33"/>
      <c r="P479" s="33"/>
      <c r="Q479" s="33"/>
      <c r="R479" s="33"/>
      <c r="S479" s="33"/>
      <c r="T479" s="33"/>
      <c r="U479" s="33"/>
      <c r="V479" s="33"/>
      <c r="W479" s="33"/>
      <c r="X479" s="33"/>
      <c r="Y479" s="33"/>
      <c r="Z479" s="33"/>
    </row>
    <row r="480">
      <c r="A480" s="33"/>
      <c r="B480" s="27"/>
      <c r="C480" s="27"/>
      <c r="D480" s="27"/>
      <c r="E480" s="27"/>
      <c r="F480" s="27"/>
      <c r="G480" s="33"/>
      <c r="H480" s="33"/>
      <c r="I480" s="33"/>
      <c r="J480" s="33"/>
      <c r="K480" s="33"/>
      <c r="L480" s="33"/>
      <c r="M480" s="33"/>
      <c r="N480" s="33"/>
      <c r="O480" s="33"/>
      <c r="P480" s="33"/>
      <c r="Q480" s="33"/>
      <c r="R480" s="33"/>
      <c r="S480" s="33"/>
      <c r="T480" s="33"/>
      <c r="U480" s="33"/>
      <c r="V480" s="33"/>
      <c r="W480" s="33"/>
      <c r="X480" s="33"/>
      <c r="Y480" s="33"/>
      <c r="Z480" s="33"/>
    </row>
    <row r="481">
      <c r="A481" s="33"/>
      <c r="B481" s="27"/>
      <c r="C481" s="27"/>
      <c r="D481" s="27"/>
      <c r="E481" s="27"/>
      <c r="F481" s="27"/>
      <c r="G481" s="33"/>
      <c r="H481" s="33"/>
      <c r="I481" s="33"/>
      <c r="J481" s="33"/>
      <c r="K481" s="33"/>
      <c r="L481" s="33"/>
      <c r="M481" s="33"/>
      <c r="N481" s="33"/>
      <c r="O481" s="33"/>
      <c r="P481" s="33"/>
      <c r="Q481" s="33"/>
      <c r="R481" s="33"/>
      <c r="S481" s="33"/>
      <c r="T481" s="33"/>
      <c r="U481" s="33"/>
      <c r="V481" s="33"/>
      <c r="W481" s="33"/>
      <c r="X481" s="33"/>
      <c r="Y481" s="33"/>
      <c r="Z481" s="33"/>
    </row>
    <row r="482">
      <c r="A482" s="33"/>
      <c r="B482" s="27"/>
      <c r="C482" s="27"/>
      <c r="D482" s="27"/>
      <c r="E482" s="27"/>
      <c r="F482" s="27"/>
      <c r="G482" s="33"/>
      <c r="H482" s="33"/>
      <c r="I482" s="33"/>
      <c r="J482" s="33"/>
      <c r="K482" s="33"/>
      <c r="L482" s="33"/>
      <c r="M482" s="33"/>
      <c r="N482" s="33"/>
      <c r="O482" s="33"/>
      <c r="P482" s="33"/>
      <c r="Q482" s="33"/>
      <c r="R482" s="33"/>
      <c r="S482" s="33"/>
      <c r="T482" s="33"/>
      <c r="U482" s="33"/>
      <c r="V482" s="33"/>
      <c r="W482" s="33"/>
      <c r="X482" s="33"/>
      <c r="Y482" s="33"/>
      <c r="Z482" s="33"/>
    </row>
    <row r="483">
      <c r="A483" s="33"/>
      <c r="B483" s="27"/>
      <c r="C483" s="27"/>
      <c r="D483" s="27"/>
      <c r="E483" s="27"/>
      <c r="F483" s="27"/>
      <c r="G483" s="33"/>
      <c r="H483" s="33"/>
      <c r="I483" s="33"/>
      <c r="J483" s="33"/>
      <c r="K483" s="33"/>
      <c r="L483" s="33"/>
      <c r="M483" s="33"/>
      <c r="N483" s="33"/>
      <c r="O483" s="33"/>
      <c r="P483" s="33"/>
      <c r="Q483" s="33"/>
      <c r="R483" s="33"/>
      <c r="S483" s="33"/>
      <c r="T483" s="33"/>
      <c r="U483" s="33"/>
      <c r="V483" s="33"/>
      <c r="W483" s="33"/>
      <c r="X483" s="33"/>
      <c r="Y483" s="33"/>
      <c r="Z483" s="33"/>
    </row>
    <row r="484">
      <c r="A484" s="33"/>
      <c r="B484" s="27"/>
      <c r="C484" s="27"/>
      <c r="D484" s="27"/>
      <c r="E484" s="27"/>
      <c r="F484" s="27"/>
      <c r="G484" s="33"/>
      <c r="H484" s="33"/>
      <c r="I484" s="33"/>
      <c r="J484" s="33"/>
      <c r="K484" s="33"/>
      <c r="L484" s="33"/>
      <c r="M484" s="33"/>
      <c r="N484" s="33"/>
      <c r="O484" s="33"/>
      <c r="P484" s="33"/>
      <c r="Q484" s="33"/>
      <c r="R484" s="33"/>
      <c r="S484" s="33"/>
      <c r="T484" s="33"/>
      <c r="U484" s="33"/>
      <c r="V484" s="33"/>
      <c r="W484" s="33"/>
      <c r="X484" s="33"/>
      <c r="Y484" s="33"/>
      <c r="Z484" s="33"/>
    </row>
    <row r="485">
      <c r="A485" s="33"/>
      <c r="B485" s="27"/>
      <c r="C485" s="27"/>
      <c r="D485" s="27"/>
      <c r="E485" s="27"/>
      <c r="F485" s="27"/>
      <c r="G485" s="33"/>
      <c r="H485" s="33"/>
      <c r="I485" s="33"/>
      <c r="J485" s="33"/>
      <c r="K485" s="33"/>
      <c r="L485" s="33"/>
      <c r="M485" s="33"/>
      <c r="N485" s="33"/>
      <c r="O485" s="33"/>
      <c r="P485" s="33"/>
      <c r="Q485" s="33"/>
      <c r="R485" s="33"/>
      <c r="S485" s="33"/>
      <c r="T485" s="33"/>
      <c r="U485" s="33"/>
      <c r="V485" s="33"/>
      <c r="W485" s="33"/>
      <c r="X485" s="33"/>
      <c r="Y485" s="33"/>
      <c r="Z485" s="33"/>
    </row>
    <row r="486">
      <c r="A486" s="33"/>
      <c r="B486" s="27"/>
      <c r="C486" s="27"/>
      <c r="D486" s="27"/>
      <c r="E486" s="27"/>
      <c r="F486" s="27"/>
      <c r="G486" s="33"/>
      <c r="H486" s="33"/>
      <c r="I486" s="33"/>
      <c r="J486" s="33"/>
      <c r="K486" s="33"/>
      <c r="L486" s="33"/>
      <c r="M486" s="33"/>
      <c r="N486" s="33"/>
      <c r="O486" s="33"/>
      <c r="P486" s="33"/>
      <c r="Q486" s="33"/>
      <c r="R486" s="33"/>
      <c r="S486" s="33"/>
      <c r="T486" s="33"/>
      <c r="U486" s="33"/>
      <c r="V486" s="33"/>
      <c r="W486" s="33"/>
      <c r="X486" s="33"/>
      <c r="Y486" s="33"/>
      <c r="Z486" s="33"/>
    </row>
    <row r="487">
      <c r="A487" s="33"/>
      <c r="B487" s="27"/>
      <c r="C487" s="27"/>
      <c r="D487" s="27"/>
      <c r="E487" s="27"/>
      <c r="F487" s="27"/>
      <c r="G487" s="33"/>
      <c r="H487" s="33"/>
      <c r="I487" s="33"/>
      <c r="J487" s="33"/>
      <c r="K487" s="33"/>
      <c r="L487" s="33"/>
      <c r="M487" s="33"/>
      <c r="N487" s="33"/>
      <c r="O487" s="33"/>
      <c r="P487" s="33"/>
      <c r="Q487" s="33"/>
      <c r="R487" s="33"/>
      <c r="S487" s="33"/>
      <c r="T487" s="33"/>
      <c r="U487" s="33"/>
      <c r="V487" s="33"/>
      <c r="W487" s="33"/>
      <c r="X487" s="33"/>
      <c r="Y487" s="33"/>
      <c r="Z487" s="33"/>
    </row>
    <row r="488">
      <c r="A488" s="33"/>
      <c r="B488" s="27"/>
      <c r="C488" s="27"/>
      <c r="D488" s="27"/>
      <c r="E488" s="27"/>
      <c r="F488" s="27"/>
      <c r="G488" s="33"/>
      <c r="H488" s="33"/>
      <c r="I488" s="33"/>
      <c r="J488" s="33"/>
      <c r="K488" s="33"/>
      <c r="L488" s="33"/>
      <c r="M488" s="33"/>
      <c r="N488" s="33"/>
      <c r="O488" s="33"/>
      <c r="P488" s="33"/>
      <c r="Q488" s="33"/>
      <c r="R488" s="33"/>
      <c r="S488" s="33"/>
      <c r="T488" s="33"/>
      <c r="U488" s="33"/>
      <c r="V488" s="33"/>
      <c r="W488" s="33"/>
      <c r="X488" s="33"/>
      <c r="Y488" s="33"/>
      <c r="Z488" s="33"/>
    </row>
    <row r="489">
      <c r="A489" s="33"/>
      <c r="B489" s="27"/>
      <c r="C489" s="27"/>
      <c r="D489" s="27"/>
      <c r="E489" s="27"/>
      <c r="F489" s="27"/>
      <c r="G489" s="33"/>
      <c r="H489" s="33"/>
      <c r="I489" s="33"/>
      <c r="J489" s="33"/>
      <c r="K489" s="33"/>
      <c r="L489" s="33"/>
      <c r="M489" s="33"/>
      <c r="N489" s="33"/>
      <c r="O489" s="33"/>
      <c r="P489" s="33"/>
      <c r="Q489" s="33"/>
      <c r="R489" s="33"/>
      <c r="S489" s="33"/>
      <c r="T489" s="33"/>
      <c r="U489" s="33"/>
      <c r="V489" s="33"/>
      <c r="W489" s="33"/>
      <c r="X489" s="33"/>
      <c r="Y489" s="33"/>
      <c r="Z489" s="33"/>
    </row>
    <row r="490">
      <c r="A490" s="33"/>
      <c r="B490" s="27"/>
      <c r="C490" s="27"/>
      <c r="D490" s="27"/>
      <c r="E490" s="27"/>
      <c r="F490" s="27"/>
      <c r="G490" s="33"/>
      <c r="H490" s="33"/>
      <c r="I490" s="33"/>
      <c r="J490" s="33"/>
      <c r="K490" s="33"/>
      <c r="L490" s="33"/>
      <c r="M490" s="33"/>
      <c r="N490" s="33"/>
      <c r="O490" s="33"/>
      <c r="P490" s="33"/>
      <c r="Q490" s="33"/>
      <c r="R490" s="33"/>
      <c r="S490" s="33"/>
      <c r="T490" s="33"/>
      <c r="U490" s="33"/>
      <c r="V490" s="33"/>
      <c r="W490" s="33"/>
      <c r="X490" s="33"/>
      <c r="Y490" s="33"/>
      <c r="Z490" s="33"/>
    </row>
    <row r="491">
      <c r="A491" s="33"/>
      <c r="B491" s="27"/>
      <c r="C491" s="27"/>
      <c r="D491" s="27"/>
      <c r="E491" s="27"/>
      <c r="F491" s="27"/>
      <c r="G491" s="33"/>
      <c r="H491" s="33"/>
      <c r="I491" s="33"/>
      <c r="J491" s="33"/>
      <c r="K491" s="33"/>
      <c r="L491" s="33"/>
      <c r="M491" s="33"/>
      <c r="N491" s="33"/>
      <c r="O491" s="33"/>
      <c r="P491" s="33"/>
      <c r="Q491" s="33"/>
      <c r="R491" s="33"/>
      <c r="S491" s="33"/>
      <c r="T491" s="33"/>
      <c r="U491" s="33"/>
      <c r="V491" s="33"/>
      <c r="W491" s="33"/>
      <c r="X491" s="33"/>
      <c r="Y491" s="33"/>
      <c r="Z491" s="33"/>
    </row>
    <row r="492">
      <c r="A492" s="33"/>
      <c r="B492" s="27"/>
      <c r="C492" s="27"/>
      <c r="D492" s="27"/>
      <c r="E492" s="27"/>
      <c r="F492" s="27"/>
      <c r="G492" s="33"/>
      <c r="H492" s="33"/>
      <c r="I492" s="33"/>
      <c r="J492" s="33"/>
      <c r="K492" s="33"/>
      <c r="L492" s="33"/>
      <c r="M492" s="33"/>
      <c r="N492" s="33"/>
      <c r="O492" s="33"/>
      <c r="P492" s="33"/>
      <c r="Q492" s="33"/>
      <c r="R492" s="33"/>
      <c r="S492" s="33"/>
      <c r="T492" s="33"/>
      <c r="U492" s="33"/>
      <c r="V492" s="33"/>
      <c r="W492" s="33"/>
      <c r="X492" s="33"/>
      <c r="Y492" s="33"/>
      <c r="Z492" s="33"/>
    </row>
    <row r="493">
      <c r="A493" s="33"/>
      <c r="B493" s="27"/>
      <c r="C493" s="27"/>
      <c r="D493" s="27"/>
      <c r="E493" s="27"/>
      <c r="F493" s="27"/>
      <c r="G493" s="33"/>
      <c r="H493" s="33"/>
      <c r="I493" s="33"/>
      <c r="J493" s="33"/>
      <c r="K493" s="33"/>
      <c r="L493" s="33"/>
      <c r="M493" s="33"/>
      <c r="N493" s="33"/>
      <c r="O493" s="33"/>
      <c r="P493" s="33"/>
      <c r="Q493" s="33"/>
      <c r="R493" s="33"/>
      <c r="S493" s="33"/>
      <c r="T493" s="33"/>
      <c r="U493" s="33"/>
      <c r="V493" s="33"/>
      <c r="W493" s="33"/>
      <c r="X493" s="33"/>
      <c r="Y493" s="33"/>
      <c r="Z493" s="33"/>
    </row>
    <row r="494">
      <c r="A494" s="33"/>
      <c r="B494" s="27"/>
      <c r="C494" s="27"/>
      <c r="D494" s="27"/>
      <c r="E494" s="27"/>
      <c r="F494" s="27"/>
      <c r="G494" s="33"/>
      <c r="H494" s="33"/>
      <c r="I494" s="33"/>
      <c r="J494" s="33"/>
      <c r="K494" s="33"/>
      <c r="L494" s="33"/>
      <c r="M494" s="33"/>
      <c r="N494" s="33"/>
      <c r="O494" s="33"/>
      <c r="P494" s="33"/>
      <c r="Q494" s="33"/>
      <c r="R494" s="33"/>
      <c r="S494" s="33"/>
      <c r="T494" s="33"/>
      <c r="U494" s="33"/>
      <c r="V494" s="33"/>
      <c r="W494" s="33"/>
      <c r="X494" s="33"/>
      <c r="Y494" s="33"/>
      <c r="Z494" s="33"/>
    </row>
    <row r="495">
      <c r="A495" s="33"/>
      <c r="B495" s="27"/>
      <c r="C495" s="27"/>
      <c r="D495" s="27"/>
      <c r="E495" s="27"/>
      <c r="F495" s="27"/>
      <c r="G495" s="33"/>
      <c r="H495" s="33"/>
      <c r="I495" s="33"/>
      <c r="J495" s="33"/>
      <c r="K495" s="33"/>
      <c r="L495" s="33"/>
      <c r="M495" s="33"/>
      <c r="N495" s="33"/>
      <c r="O495" s="33"/>
      <c r="P495" s="33"/>
      <c r="Q495" s="33"/>
      <c r="R495" s="33"/>
      <c r="S495" s="33"/>
      <c r="T495" s="33"/>
      <c r="U495" s="33"/>
      <c r="V495" s="33"/>
      <c r="W495" s="33"/>
      <c r="X495" s="33"/>
      <c r="Y495" s="33"/>
      <c r="Z495" s="33"/>
    </row>
    <row r="496">
      <c r="A496" s="33"/>
      <c r="B496" s="27"/>
      <c r="C496" s="27"/>
      <c r="D496" s="27"/>
      <c r="E496" s="27"/>
      <c r="F496" s="27"/>
      <c r="G496" s="33"/>
      <c r="H496" s="33"/>
      <c r="I496" s="33"/>
      <c r="J496" s="33"/>
      <c r="K496" s="33"/>
      <c r="L496" s="33"/>
      <c r="M496" s="33"/>
      <c r="N496" s="33"/>
      <c r="O496" s="33"/>
      <c r="P496" s="33"/>
      <c r="Q496" s="33"/>
      <c r="R496" s="33"/>
      <c r="S496" s="33"/>
      <c r="T496" s="33"/>
      <c r="U496" s="33"/>
      <c r="V496" s="33"/>
      <c r="W496" s="33"/>
      <c r="X496" s="33"/>
      <c r="Y496" s="33"/>
      <c r="Z496" s="33"/>
    </row>
    <row r="497">
      <c r="A497" s="33"/>
      <c r="B497" s="27"/>
      <c r="C497" s="27"/>
      <c r="D497" s="27"/>
      <c r="E497" s="27"/>
      <c r="F497" s="27"/>
      <c r="G497" s="33"/>
      <c r="H497" s="33"/>
      <c r="I497" s="33"/>
      <c r="J497" s="33"/>
      <c r="K497" s="33"/>
      <c r="L497" s="33"/>
      <c r="M497" s="33"/>
      <c r="N497" s="33"/>
      <c r="O497" s="33"/>
      <c r="P497" s="33"/>
      <c r="Q497" s="33"/>
      <c r="R497" s="33"/>
      <c r="S497" s="33"/>
      <c r="T497" s="33"/>
      <c r="U497" s="33"/>
      <c r="V497" s="33"/>
      <c r="W497" s="33"/>
      <c r="X497" s="33"/>
      <c r="Y497" s="33"/>
      <c r="Z497" s="33"/>
    </row>
    <row r="498">
      <c r="A498" s="33"/>
      <c r="B498" s="27"/>
      <c r="C498" s="27"/>
      <c r="D498" s="27"/>
      <c r="E498" s="27"/>
      <c r="F498" s="27"/>
      <c r="G498" s="33"/>
      <c r="H498" s="33"/>
      <c r="I498" s="33"/>
      <c r="J498" s="33"/>
      <c r="K498" s="33"/>
      <c r="L498" s="33"/>
      <c r="M498" s="33"/>
      <c r="N498" s="33"/>
      <c r="O498" s="33"/>
      <c r="P498" s="33"/>
      <c r="Q498" s="33"/>
      <c r="R498" s="33"/>
      <c r="S498" s="33"/>
      <c r="T498" s="33"/>
      <c r="U498" s="33"/>
      <c r="V498" s="33"/>
      <c r="W498" s="33"/>
      <c r="X498" s="33"/>
      <c r="Y498" s="33"/>
      <c r="Z498" s="33"/>
    </row>
    <row r="499">
      <c r="A499" s="33"/>
      <c r="B499" s="27"/>
      <c r="C499" s="27"/>
      <c r="D499" s="27"/>
      <c r="E499" s="27"/>
      <c r="F499" s="27"/>
      <c r="G499" s="33"/>
      <c r="H499" s="33"/>
      <c r="I499" s="33"/>
      <c r="J499" s="33"/>
      <c r="K499" s="33"/>
      <c r="L499" s="33"/>
      <c r="M499" s="33"/>
      <c r="N499" s="33"/>
      <c r="O499" s="33"/>
      <c r="P499" s="33"/>
      <c r="Q499" s="33"/>
      <c r="R499" s="33"/>
      <c r="S499" s="33"/>
      <c r="T499" s="33"/>
      <c r="U499" s="33"/>
      <c r="V499" s="33"/>
      <c r="W499" s="33"/>
      <c r="X499" s="33"/>
      <c r="Y499" s="33"/>
      <c r="Z499" s="33"/>
    </row>
    <row r="500">
      <c r="A500" s="33"/>
      <c r="B500" s="27"/>
      <c r="C500" s="27"/>
      <c r="D500" s="27"/>
      <c r="E500" s="27"/>
      <c r="F500" s="27"/>
      <c r="G500" s="33"/>
      <c r="H500" s="33"/>
      <c r="I500" s="33"/>
      <c r="J500" s="33"/>
      <c r="K500" s="33"/>
      <c r="L500" s="33"/>
      <c r="M500" s="33"/>
      <c r="N500" s="33"/>
      <c r="O500" s="33"/>
      <c r="P500" s="33"/>
      <c r="Q500" s="33"/>
      <c r="R500" s="33"/>
      <c r="S500" s="33"/>
      <c r="T500" s="33"/>
      <c r="U500" s="33"/>
      <c r="V500" s="33"/>
      <c r="W500" s="33"/>
      <c r="X500" s="33"/>
      <c r="Y500" s="33"/>
      <c r="Z500" s="33"/>
    </row>
    <row r="501">
      <c r="A501" s="33"/>
      <c r="B501" s="27"/>
      <c r="C501" s="27"/>
      <c r="D501" s="27"/>
      <c r="E501" s="27"/>
      <c r="F501" s="27"/>
      <c r="G501" s="33"/>
      <c r="H501" s="33"/>
      <c r="I501" s="33"/>
      <c r="J501" s="33"/>
      <c r="K501" s="33"/>
      <c r="L501" s="33"/>
      <c r="M501" s="33"/>
      <c r="N501" s="33"/>
      <c r="O501" s="33"/>
      <c r="P501" s="33"/>
      <c r="Q501" s="33"/>
      <c r="R501" s="33"/>
      <c r="S501" s="33"/>
      <c r="T501" s="33"/>
      <c r="U501" s="33"/>
      <c r="V501" s="33"/>
      <c r="W501" s="33"/>
      <c r="X501" s="33"/>
      <c r="Y501" s="33"/>
      <c r="Z501" s="33"/>
    </row>
    <row r="502">
      <c r="A502" s="33"/>
      <c r="B502" s="27"/>
      <c r="C502" s="27"/>
      <c r="D502" s="27"/>
      <c r="E502" s="27"/>
      <c r="F502" s="27"/>
      <c r="G502" s="33"/>
      <c r="H502" s="33"/>
      <c r="I502" s="33"/>
      <c r="J502" s="33"/>
      <c r="K502" s="33"/>
      <c r="L502" s="33"/>
      <c r="M502" s="33"/>
      <c r="N502" s="33"/>
      <c r="O502" s="33"/>
      <c r="P502" s="33"/>
      <c r="Q502" s="33"/>
      <c r="R502" s="33"/>
      <c r="S502" s="33"/>
      <c r="T502" s="33"/>
      <c r="U502" s="33"/>
      <c r="V502" s="33"/>
      <c r="W502" s="33"/>
      <c r="X502" s="33"/>
      <c r="Y502" s="33"/>
      <c r="Z502" s="33"/>
    </row>
    <row r="503">
      <c r="A503" s="33"/>
      <c r="B503" s="27"/>
      <c r="C503" s="27"/>
      <c r="D503" s="27"/>
      <c r="E503" s="27"/>
      <c r="F503" s="27"/>
      <c r="G503" s="33"/>
      <c r="H503" s="33"/>
      <c r="I503" s="33"/>
      <c r="J503" s="33"/>
      <c r="K503" s="33"/>
      <c r="L503" s="33"/>
      <c r="M503" s="33"/>
      <c r="N503" s="33"/>
      <c r="O503" s="33"/>
      <c r="P503" s="33"/>
      <c r="Q503" s="33"/>
      <c r="R503" s="33"/>
      <c r="S503" s="33"/>
      <c r="T503" s="33"/>
      <c r="U503" s="33"/>
      <c r="V503" s="33"/>
      <c r="W503" s="33"/>
      <c r="X503" s="33"/>
      <c r="Y503" s="33"/>
      <c r="Z503" s="33"/>
    </row>
    <row r="504">
      <c r="A504" s="33"/>
      <c r="B504" s="27"/>
      <c r="C504" s="27"/>
      <c r="D504" s="27"/>
      <c r="E504" s="27"/>
      <c r="F504" s="27"/>
      <c r="G504" s="33"/>
      <c r="H504" s="33"/>
      <c r="I504" s="33"/>
      <c r="J504" s="33"/>
      <c r="K504" s="33"/>
      <c r="L504" s="33"/>
      <c r="M504" s="33"/>
      <c r="N504" s="33"/>
      <c r="O504" s="33"/>
      <c r="P504" s="33"/>
      <c r="Q504" s="33"/>
      <c r="R504" s="33"/>
      <c r="S504" s="33"/>
      <c r="T504" s="33"/>
      <c r="U504" s="33"/>
      <c r="V504" s="33"/>
      <c r="W504" s="33"/>
      <c r="X504" s="33"/>
      <c r="Y504" s="33"/>
      <c r="Z504" s="33"/>
    </row>
    <row r="505">
      <c r="A505" s="33"/>
      <c r="B505" s="27"/>
      <c r="C505" s="27"/>
      <c r="D505" s="27"/>
      <c r="E505" s="27"/>
      <c r="F505" s="27"/>
      <c r="G505" s="33"/>
      <c r="H505" s="33"/>
      <c r="I505" s="33"/>
      <c r="J505" s="33"/>
      <c r="K505" s="33"/>
      <c r="L505" s="33"/>
      <c r="M505" s="33"/>
      <c r="N505" s="33"/>
      <c r="O505" s="33"/>
      <c r="P505" s="33"/>
      <c r="Q505" s="33"/>
      <c r="R505" s="33"/>
      <c r="S505" s="33"/>
      <c r="T505" s="33"/>
      <c r="U505" s="33"/>
      <c r="V505" s="33"/>
      <c r="W505" s="33"/>
      <c r="X505" s="33"/>
      <c r="Y505" s="33"/>
      <c r="Z505" s="33"/>
    </row>
    <row r="506">
      <c r="A506" s="33"/>
      <c r="B506" s="27"/>
      <c r="C506" s="27"/>
      <c r="D506" s="27"/>
      <c r="E506" s="27"/>
      <c r="F506" s="27"/>
      <c r="G506" s="33"/>
      <c r="H506" s="33"/>
      <c r="I506" s="33"/>
      <c r="J506" s="33"/>
      <c r="K506" s="33"/>
      <c r="L506" s="33"/>
      <c r="M506" s="33"/>
      <c r="N506" s="33"/>
      <c r="O506" s="33"/>
      <c r="P506" s="33"/>
      <c r="Q506" s="33"/>
      <c r="R506" s="33"/>
      <c r="S506" s="33"/>
      <c r="T506" s="33"/>
      <c r="U506" s="33"/>
      <c r="V506" s="33"/>
      <c r="W506" s="33"/>
      <c r="X506" s="33"/>
      <c r="Y506" s="33"/>
      <c r="Z506" s="33"/>
    </row>
    <row r="507">
      <c r="A507" s="33"/>
      <c r="B507" s="27"/>
      <c r="C507" s="27"/>
      <c r="D507" s="27"/>
      <c r="E507" s="27"/>
      <c r="F507" s="27"/>
      <c r="G507" s="33"/>
      <c r="H507" s="33"/>
      <c r="I507" s="33"/>
      <c r="J507" s="33"/>
      <c r="K507" s="33"/>
      <c r="L507" s="33"/>
      <c r="M507" s="33"/>
      <c r="N507" s="33"/>
      <c r="O507" s="33"/>
      <c r="P507" s="33"/>
      <c r="Q507" s="33"/>
      <c r="R507" s="33"/>
      <c r="S507" s="33"/>
      <c r="T507" s="33"/>
      <c r="U507" s="33"/>
      <c r="V507" s="33"/>
      <c r="W507" s="33"/>
      <c r="X507" s="33"/>
      <c r="Y507" s="33"/>
      <c r="Z507" s="33"/>
    </row>
    <row r="508">
      <c r="A508" s="33"/>
      <c r="B508" s="27"/>
      <c r="C508" s="27"/>
      <c r="D508" s="27"/>
      <c r="E508" s="27"/>
      <c r="F508" s="27"/>
      <c r="G508" s="33"/>
      <c r="H508" s="33"/>
      <c r="I508" s="33"/>
      <c r="J508" s="33"/>
      <c r="K508" s="33"/>
      <c r="L508" s="33"/>
      <c r="M508" s="33"/>
      <c r="N508" s="33"/>
      <c r="O508" s="33"/>
      <c r="P508" s="33"/>
      <c r="Q508" s="33"/>
      <c r="R508" s="33"/>
      <c r="S508" s="33"/>
      <c r="T508" s="33"/>
      <c r="U508" s="33"/>
      <c r="V508" s="33"/>
      <c r="W508" s="33"/>
      <c r="X508" s="33"/>
      <c r="Y508" s="33"/>
      <c r="Z508" s="33"/>
    </row>
    <row r="509">
      <c r="A509" s="33"/>
      <c r="B509" s="27"/>
      <c r="C509" s="27"/>
      <c r="D509" s="27"/>
      <c r="E509" s="27"/>
      <c r="F509" s="27"/>
      <c r="G509" s="33"/>
      <c r="H509" s="33"/>
      <c r="I509" s="33"/>
      <c r="J509" s="33"/>
      <c r="K509" s="33"/>
      <c r="L509" s="33"/>
      <c r="M509" s="33"/>
      <c r="N509" s="33"/>
      <c r="O509" s="33"/>
      <c r="P509" s="33"/>
      <c r="Q509" s="33"/>
      <c r="R509" s="33"/>
      <c r="S509" s="33"/>
      <c r="T509" s="33"/>
      <c r="U509" s="33"/>
      <c r="V509" s="33"/>
      <c r="W509" s="33"/>
      <c r="X509" s="33"/>
      <c r="Y509" s="33"/>
      <c r="Z509" s="33"/>
    </row>
    <row r="510">
      <c r="A510" s="33"/>
      <c r="B510" s="27"/>
      <c r="C510" s="27"/>
      <c r="D510" s="27"/>
      <c r="E510" s="27"/>
      <c r="F510" s="27"/>
      <c r="G510" s="33"/>
      <c r="H510" s="33"/>
      <c r="I510" s="33"/>
      <c r="J510" s="33"/>
      <c r="K510" s="33"/>
      <c r="L510" s="33"/>
      <c r="M510" s="33"/>
      <c r="N510" s="33"/>
      <c r="O510" s="33"/>
      <c r="P510" s="33"/>
      <c r="Q510" s="33"/>
      <c r="R510" s="33"/>
      <c r="S510" s="33"/>
      <c r="T510" s="33"/>
      <c r="U510" s="33"/>
      <c r="V510" s="33"/>
      <c r="W510" s="33"/>
      <c r="X510" s="33"/>
      <c r="Y510" s="33"/>
      <c r="Z510" s="33"/>
    </row>
    <row r="511">
      <c r="A511" s="33"/>
      <c r="B511" s="27"/>
      <c r="C511" s="27"/>
      <c r="D511" s="27"/>
      <c r="E511" s="27"/>
      <c r="F511" s="27"/>
      <c r="G511" s="33"/>
      <c r="H511" s="33"/>
      <c r="I511" s="33"/>
      <c r="J511" s="33"/>
      <c r="K511" s="33"/>
      <c r="L511" s="33"/>
      <c r="M511" s="33"/>
      <c r="N511" s="33"/>
      <c r="O511" s="33"/>
      <c r="P511" s="33"/>
      <c r="Q511" s="33"/>
      <c r="R511" s="33"/>
      <c r="S511" s="33"/>
      <c r="T511" s="33"/>
      <c r="U511" s="33"/>
      <c r="V511" s="33"/>
      <c r="W511" s="33"/>
      <c r="X511" s="33"/>
      <c r="Y511" s="33"/>
      <c r="Z511" s="33"/>
    </row>
    <row r="512">
      <c r="A512" s="33"/>
      <c r="B512" s="27"/>
      <c r="C512" s="27"/>
      <c r="D512" s="27"/>
      <c r="E512" s="27"/>
      <c r="F512" s="27"/>
      <c r="G512" s="33"/>
      <c r="H512" s="33"/>
      <c r="I512" s="33"/>
      <c r="J512" s="33"/>
      <c r="K512" s="33"/>
      <c r="L512" s="33"/>
      <c r="M512" s="33"/>
      <c r="N512" s="33"/>
      <c r="O512" s="33"/>
      <c r="P512" s="33"/>
      <c r="Q512" s="33"/>
      <c r="R512" s="33"/>
      <c r="S512" s="33"/>
      <c r="T512" s="33"/>
      <c r="U512" s="33"/>
      <c r="V512" s="33"/>
      <c r="W512" s="33"/>
      <c r="X512" s="33"/>
      <c r="Y512" s="33"/>
      <c r="Z512" s="33"/>
    </row>
    <row r="513">
      <c r="A513" s="33"/>
      <c r="B513" s="27"/>
      <c r="C513" s="27"/>
      <c r="D513" s="27"/>
      <c r="E513" s="27"/>
      <c r="F513" s="27"/>
      <c r="G513" s="33"/>
      <c r="H513" s="33"/>
      <c r="I513" s="33"/>
      <c r="J513" s="33"/>
      <c r="K513" s="33"/>
      <c r="L513" s="33"/>
      <c r="M513" s="33"/>
      <c r="N513" s="33"/>
      <c r="O513" s="33"/>
      <c r="P513" s="33"/>
      <c r="Q513" s="33"/>
      <c r="R513" s="33"/>
      <c r="S513" s="33"/>
      <c r="T513" s="33"/>
      <c r="U513" s="33"/>
      <c r="V513" s="33"/>
      <c r="W513" s="33"/>
      <c r="X513" s="33"/>
      <c r="Y513" s="33"/>
      <c r="Z513" s="33"/>
    </row>
    <row r="514">
      <c r="A514" s="33"/>
      <c r="B514" s="27"/>
      <c r="C514" s="27"/>
      <c r="D514" s="27"/>
      <c r="E514" s="27"/>
      <c r="F514" s="27"/>
      <c r="G514" s="33"/>
      <c r="H514" s="33"/>
      <c r="I514" s="33"/>
      <c r="J514" s="33"/>
      <c r="K514" s="33"/>
      <c r="L514" s="33"/>
      <c r="M514" s="33"/>
      <c r="N514" s="33"/>
      <c r="O514" s="33"/>
      <c r="P514" s="33"/>
      <c r="Q514" s="33"/>
      <c r="R514" s="33"/>
      <c r="S514" s="33"/>
      <c r="T514" s="33"/>
      <c r="U514" s="33"/>
      <c r="V514" s="33"/>
      <c r="W514" s="33"/>
      <c r="X514" s="33"/>
      <c r="Y514" s="33"/>
      <c r="Z514" s="33"/>
    </row>
    <row r="515">
      <c r="A515" s="33"/>
      <c r="B515" s="27"/>
      <c r="C515" s="27"/>
      <c r="D515" s="27"/>
      <c r="E515" s="27"/>
      <c r="F515" s="27"/>
      <c r="G515" s="33"/>
      <c r="H515" s="33"/>
      <c r="I515" s="33"/>
      <c r="J515" s="33"/>
      <c r="K515" s="33"/>
      <c r="L515" s="33"/>
      <c r="M515" s="33"/>
      <c r="N515" s="33"/>
      <c r="O515" s="33"/>
      <c r="P515" s="33"/>
      <c r="Q515" s="33"/>
      <c r="R515" s="33"/>
      <c r="S515" s="33"/>
      <c r="T515" s="33"/>
      <c r="U515" s="33"/>
      <c r="V515" s="33"/>
      <c r="W515" s="33"/>
      <c r="X515" s="33"/>
      <c r="Y515" s="33"/>
      <c r="Z515" s="33"/>
    </row>
    <row r="516">
      <c r="A516" s="33"/>
      <c r="B516" s="27"/>
      <c r="C516" s="27"/>
      <c r="D516" s="27"/>
      <c r="E516" s="27"/>
      <c r="F516" s="27"/>
      <c r="G516" s="33"/>
      <c r="H516" s="33"/>
      <c r="I516" s="33"/>
      <c r="J516" s="33"/>
      <c r="K516" s="33"/>
      <c r="L516" s="33"/>
      <c r="M516" s="33"/>
      <c r="N516" s="33"/>
      <c r="O516" s="33"/>
      <c r="P516" s="33"/>
      <c r="Q516" s="33"/>
      <c r="R516" s="33"/>
      <c r="S516" s="33"/>
      <c r="T516" s="33"/>
      <c r="U516" s="33"/>
      <c r="V516" s="33"/>
      <c r="W516" s="33"/>
      <c r="X516" s="33"/>
      <c r="Y516" s="33"/>
      <c r="Z516" s="33"/>
    </row>
    <row r="517">
      <c r="A517" s="33"/>
      <c r="B517" s="27"/>
      <c r="C517" s="27"/>
      <c r="D517" s="27"/>
      <c r="E517" s="27"/>
      <c r="F517" s="27"/>
      <c r="G517" s="33"/>
      <c r="H517" s="33"/>
      <c r="I517" s="33"/>
      <c r="J517" s="33"/>
      <c r="K517" s="33"/>
      <c r="L517" s="33"/>
      <c r="M517" s="33"/>
      <c r="N517" s="33"/>
      <c r="O517" s="33"/>
      <c r="P517" s="33"/>
      <c r="Q517" s="33"/>
      <c r="R517" s="33"/>
      <c r="S517" s="33"/>
      <c r="T517" s="33"/>
      <c r="U517" s="33"/>
      <c r="V517" s="33"/>
      <c r="W517" s="33"/>
      <c r="X517" s="33"/>
      <c r="Y517" s="33"/>
      <c r="Z517" s="33"/>
    </row>
    <row r="518">
      <c r="A518" s="33"/>
      <c r="B518" s="27"/>
      <c r="C518" s="27"/>
      <c r="D518" s="27"/>
      <c r="E518" s="27"/>
      <c r="F518" s="27"/>
      <c r="G518" s="33"/>
      <c r="H518" s="33"/>
      <c r="I518" s="33"/>
      <c r="J518" s="33"/>
      <c r="K518" s="33"/>
      <c r="L518" s="33"/>
      <c r="M518" s="33"/>
      <c r="N518" s="33"/>
      <c r="O518" s="33"/>
      <c r="P518" s="33"/>
      <c r="Q518" s="33"/>
      <c r="R518" s="33"/>
      <c r="S518" s="33"/>
      <c r="T518" s="33"/>
      <c r="U518" s="33"/>
      <c r="V518" s="33"/>
      <c r="W518" s="33"/>
      <c r="X518" s="33"/>
      <c r="Y518" s="33"/>
      <c r="Z518" s="33"/>
    </row>
    <row r="519">
      <c r="A519" s="33"/>
      <c r="B519" s="27"/>
      <c r="C519" s="27"/>
      <c r="D519" s="27"/>
      <c r="E519" s="27"/>
      <c r="F519" s="27"/>
      <c r="G519" s="33"/>
      <c r="H519" s="33"/>
      <c r="I519" s="33"/>
      <c r="J519" s="33"/>
      <c r="K519" s="33"/>
      <c r="L519" s="33"/>
      <c r="M519" s="33"/>
      <c r="N519" s="33"/>
      <c r="O519" s="33"/>
      <c r="P519" s="33"/>
      <c r="Q519" s="33"/>
      <c r="R519" s="33"/>
      <c r="S519" s="33"/>
      <c r="T519" s="33"/>
      <c r="U519" s="33"/>
      <c r="V519" s="33"/>
      <c r="W519" s="33"/>
      <c r="X519" s="33"/>
      <c r="Y519" s="33"/>
      <c r="Z519" s="33"/>
    </row>
    <row r="520">
      <c r="A520" s="33"/>
      <c r="B520" s="27"/>
      <c r="C520" s="27"/>
      <c r="D520" s="27"/>
      <c r="E520" s="27"/>
      <c r="F520" s="27"/>
      <c r="G520" s="33"/>
      <c r="H520" s="33"/>
      <c r="I520" s="33"/>
      <c r="J520" s="33"/>
      <c r="K520" s="33"/>
      <c r="L520" s="33"/>
      <c r="M520" s="33"/>
      <c r="N520" s="33"/>
      <c r="O520" s="33"/>
      <c r="P520" s="33"/>
      <c r="Q520" s="33"/>
      <c r="R520" s="33"/>
      <c r="S520" s="33"/>
      <c r="T520" s="33"/>
      <c r="U520" s="33"/>
      <c r="V520" s="33"/>
      <c r="W520" s="33"/>
      <c r="X520" s="33"/>
      <c r="Y520" s="33"/>
      <c r="Z520" s="33"/>
    </row>
    <row r="521">
      <c r="A521" s="33"/>
      <c r="B521" s="27"/>
      <c r="C521" s="27"/>
      <c r="D521" s="27"/>
      <c r="E521" s="27"/>
      <c r="F521" s="27"/>
      <c r="G521" s="33"/>
      <c r="H521" s="33"/>
      <c r="I521" s="33"/>
      <c r="J521" s="33"/>
      <c r="K521" s="33"/>
      <c r="L521" s="33"/>
      <c r="M521" s="33"/>
      <c r="N521" s="33"/>
      <c r="O521" s="33"/>
      <c r="P521" s="33"/>
      <c r="Q521" s="33"/>
      <c r="R521" s="33"/>
      <c r="S521" s="33"/>
      <c r="T521" s="33"/>
      <c r="U521" s="33"/>
      <c r="V521" s="33"/>
      <c r="W521" s="33"/>
      <c r="X521" s="33"/>
      <c r="Y521" s="33"/>
      <c r="Z521" s="33"/>
    </row>
    <row r="522">
      <c r="A522" s="33"/>
      <c r="B522" s="27"/>
      <c r="C522" s="27"/>
      <c r="D522" s="27"/>
      <c r="E522" s="27"/>
      <c r="F522" s="27"/>
      <c r="G522" s="33"/>
      <c r="H522" s="33"/>
      <c r="I522" s="33"/>
      <c r="J522" s="33"/>
      <c r="K522" s="33"/>
      <c r="L522" s="33"/>
      <c r="M522" s="33"/>
      <c r="N522" s="33"/>
      <c r="O522" s="33"/>
      <c r="P522" s="33"/>
      <c r="Q522" s="33"/>
      <c r="R522" s="33"/>
      <c r="S522" s="33"/>
      <c r="T522" s="33"/>
      <c r="U522" s="33"/>
      <c r="V522" s="33"/>
      <c r="W522" s="33"/>
      <c r="X522" s="33"/>
      <c r="Y522" s="33"/>
      <c r="Z522" s="33"/>
    </row>
    <row r="523">
      <c r="A523" s="33"/>
      <c r="B523" s="27"/>
      <c r="C523" s="27"/>
      <c r="D523" s="27"/>
      <c r="E523" s="27"/>
      <c r="F523" s="27"/>
      <c r="G523" s="33"/>
      <c r="H523" s="33"/>
      <c r="I523" s="33"/>
      <c r="J523" s="33"/>
      <c r="K523" s="33"/>
      <c r="L523" s="33"/>
      <c r="M523" s="33"/>
      <c r="N523" s="33"/>
      <c r="O523" s="33"/>
      <c r="P523" s="33"/>
      <c r="Q523" s="33"/>
      <c r="R523" s="33"/>
      <c r="S523" s="33"/>
      <c r="T523" s="33"/>
      <c r="U523" s="33"/>
      <c r="V523" s="33"/>
      <c r="W523" s="33"/>
      <c r="X523" s="33"/>
      <c r="Y523" s="33"/>
      <c r="Z523" s="33"/>
    </row>
    <row r="524">
      <c r="A524" s="33"/>
      <c r="B524" s="27"/>
      <c r="C524" s="27"/>
      <c r="D524" s="27"/>
      <c r="E524" s="27"/>
      <c r="F524" s="27"/>
      <c r="G524" s="33"/>
      <c r="H524" s="33"/>
      <c r="I524" s="33"/>
      <c r="J524" s="33"/>
      <c r="K524" s="33"/>
      <c r="L524" s="33"/>
      <c r="M524" s="33"/>
      <c r="N524" s="33"/>
      <c r="O524" s="33"/>
      <c r="P524" s="33"/>
      <c r="Q524" s="33"/>
      <c r="R524" s="33"/>
      <c r="S524" s="33"/>
      <c r="T524" s="33"/>
      <c r="U524" s="33"/>
      <c r="V524" s="33"/>
      <c r="W524" s="33"/>
      <c r="X524" s="33"/>
      <c r="Y524" s="33"/>
      <c r="Z524" s="33"/>
    </row>
    <row r="525">
      <c r="A525" s="33"/>
      <c r="B525" s="27"/>
      <c r="C525" s="27"/>
      <c r="D525" s="27"/>
      <c r="E525" s="27"/>
      <c r="F525" s="27"/>
      <c r="G525" s="33"/>
      <c r="H525" s="33"/>
      <c r="I525" s="33"/>
      <c r="J525" s="33"/>
      <c r="K525" s="33"/>
      <c r="L525" s="33"/>
      <c r="M525" s="33"/>
      <c r="N525" s="33"/>
      <c r="O525" s="33"/>
      <c r="P525" s="33"/>
      <c r="Q525" s="33"/>
      <c r="R525" s="33"/>
      <c r="S525" s="33"/>
      <c r="T525" s="33"/>
      <c r="U525" s="33"/>
      <c r="V525" s="33"/>
      <c r="W525" s="33"/>
      <c r="X525" s="33"/>
      <c r="Y525" s="33"/>
      <c r="Z525" s="33"/>
    </row>
    <row r="526">
      <c r="A526" s="33"/>
      <c r="B526" s="27"/>
      <c r="C526" s="27"/>
      <c r="D526" s="27"/>
      <c r="E526" s="27"/>
      <c r="F526" s="27"/>
      <c r="G526" s="33"/>
      <c r="H526" s="33"/>
      <c r="I526" s="33"/>
      <c r="J526" s="33"/>
      <c r="K526" s="33"/>
      <c r="L526" s="33"/>
      <c r="M526" s="33"/>
      <c r="N526" s="33"/>
      <c r="O526" s="33"/>
      <c r="P526" s="33"/>
      <c r="Q526" s="33"/>
      <c r="R526" s="33"/>
      <c r="S526" s="33"/>
      <c r="T526" s="33"/>
      <c r="U526" s="33"/>
      <c r="V526" s="33"/>
      <c r="W526" s="33"/>
      <c r="X526" s="33"/>
      <c r="Y526" s="33"/>
      <c r="Z526" s="33"/>
    </row>
    <row r="527">
      <c r="A527" s="33"/>
      <c r="B527" s="27"/>
      <c r="C527" s="27"/>
      <c r="D527" s="27"/>
      <c r="E527" s="27"/>
      <c r="F527" s="27"/>
      <c r="G527" s="33"/>
      <c r="H527" s="33"/>
      <c r="I527" s="33"/>
      <c r="J527" s="33"/>
      <c r="K527" s="33"/>
      <c r="L527" s="33"/>
      <c r="M527" s="33"/>
      <c r="N527" s="33"/>
      <c r="O527" s="33"/>
      <c r="P527" s="33"/>
      <c r="Q527" s="33"/>
      <c r="R527" s="33"/>
      <c r="S527" s="33"/>
      <c r="T527" s="33"/>
      <c r="U527" s="33"/>
      <c r="V527" s="33"/>
      <c r="W527" s="33"/>
      <c r="X527" s="33"/>
      <c r="Y527" s="33"/>
      <c r="Z527" s="33"/>
    </row>
    <row r="528">
      <c r="A528" s="33"/>
      <c r="B528" s="27"/>
      <c r="C528" s="27"/>
      <c r="D528" s="27"/>
      <c r="E528" s="27"/>
      <c r="F528" s="27"/>
      <c r="G528" s="33"/>
      <c r="H528" s="33"/>
      <c r="I528" s="33"/>
      <c r="J528" s="33"/>
      <c r="K528" s="33"/>
      <c r="L528" s="33"/>
      <c r="M528" s="33"/>
      <c r="N528" s="33"/>
      <c r="O528" s="33"/>
      <c r="P528" s="33"/>
      <c r="Q528" s="33"/>
      <c r="R528" s="33"/>
      <c r="S528" s="33"/>
      <c r="T528" s="33"/>
      <c r="U528" s="33"/>
      <c r="V528" s="33"/>
      <c r="W528" s="33"/>
      <c r="X528" s="33"/>
      <c r="Y528" s="33"/>
      <c r="Z528" s="33"/>
    </row>
    <row r="529">
      <c r="A529" s="33"/>
      <c r="B529" s="27"/>
      <c r="C529" s="27"/>
      <c r="D529" s="27"/>
      <c r="E529" s="27"/>
      <c r="F529" s="27"/>
      <c r="G529" s="33"/>
      <c r="H529" s="33"/>
      <c r="I529" s="33"/>
      <c r="J529" s="33"/>
      <c r="K529" s="33"/>
      <c r="L529" s="33"/>
      <c r="M529" s="33"/>
      <c r="N529" s="33"/>
      <c r="O529" s="33"/>
      <c r="P529" s="33"/>
      <c r="Q529" s="33"/>
      <c r="R529" s="33"/>
      <c r="S529" s="33"/>
      <c r="T529" s="33"/>
      <c r="U529" s="33"/>
      <c r="V529" s="33"/>
      <c r="W529" s="33"/>
      <c r="X529" s="33"/>
      <c r="Y529" s="33"/>
      <c r="Z529" s="33"/>
    </row>
    <row r="530">
      <c r="A530" s="33"/>
      <c r="B530" s="27"/>
      <c r="C530" s="27"/>
      <c r="D530" s="27"/>
      <c r="E530" s="27"/>
      <c r="F530" s="27"/>
      <c r="G530" s="33"/>
      <c r="H530" s="33"/>
      <c r="I530" s="33"/>
      <c r="J530" s="33"/>
      <c r="K530" s="33"/>
      <c r="L530" s="33"/>
      <c r="M530" s="33"/>
      <c r="N530" s="33"/>
      <c r="O530" s="33"/>
      <c r="P530" s="33"/>
      <c r="Q530" s="33"/>
      <c r="R530" s="33"/>
      <c r="S530" s="33"/>
      <c r="T530" s="33"/>
      <c r="U530" s="33"/>
      <c r="V530" s="33"/>
      <c r="W530" s="33"/>
      <c r="X530" s="33"/>
      <c r="Y530" s="33"/>
      <c r="Z530" s="33"/>
    </row>
    <row r="531">
      <c r="A531" s="33"/>
      <c r="B531" s="27"/>
      <c r="C531" s="27"/>
      <c r="D531" s="27"/>
      <c r="E531" s="27"/>
      <c r="F531" s="27"/>
      <c r="G531" s="33"/>
      <c r="H531" s="33"/>
      <c r="I531" s="33"/>
      <c r="J531" s="33"/>
      <c r="K531" s="33"/>
      <c r="L531" s="33"/>
      <c r="M531" s="33"/>
      <c r="N531" s="33"/>
      <c r="O531" s="33"/>
      <c r="P531" s="33"/>
      <c r="Q531" s="33"/>
      <c r="R531" s="33"/>
      <c r="S531" s="33"/>
      <c r="T531" s="33"/>
      <c r="U531" s="33"/>
      <c r="V531" s="33"/>
      <c r="W531" s="33"/>
      <c r="X531" s="33"/>
      <c r="Y531" s="33"/>
      <c r="Z531" s="33"/>
    </row>
    <row r="532">
      <c r="A532" s="33"/>
      <c r="B532" s="27"/>
      <c r="C532" s="27"/>
      <c r="D532" s="27"/>
      <c r="E532" s="27"/>
      <c r="F532" s="27"/>
      <c r="G532" s="33"/>
      <c r="H532" s="33"/>
      <c r="I532" s="33"/>
      <c r="J532" s="33"/>
      <c r="K532" s="33"/>
      <c r="L532" s="33"/>
      <c r="M532" s="33"/>
      <c r="N532" s="33"/>
      <c r="O532" s="33"/>
      <c r="P532" s="33"/>
      <c r="Q532" s="33"/>
      <c r="R532" s="33"/>
      <c r="S532" s="33"/>
      <c r="T532" s="33"/>
      <c r="U532" s="33"/>
      <c r="V532" s="33"/>
      <c r="W532" s="33"/>
      <c r="X532" s="33"/>
      <c r="Y532" s="33"/>
      <c r="Z532" s="33"/>
    </row>
    <row r="533">
      <c r="A533" s="33"/>
      <c r="B533" s="27"/>
      <c r="C533" s="27"/>
      <c r="D533" s="27"/>
      <c r="E533" s="27"/>
      <c r="F533" s="27"/>
      <c r="G533" s="33"/>
      <c r="H533" s="33"/>
      <c r="I533" s="33"/>
      <c r="J533" s="33"/>
      <c r="K533" s="33"/>
      <c r="L533" s="33"/>
      <c r="M533" s="33"/>
      <c r="N533" s="33"/>
      <c r="O533" s="33"/>
      <c r="P533" s="33"/>
      <c r="Q533" s="33"/>
      <c r="R533" s="33"/>
      <c r="S533" s="33"/>
      <c r="T533" s="33"/>
      <c r="U533" s="33"/>
      <c r="V533" s="33"/>
      <c r="W533" s="33"/>
      <c r="X533" s="33"/>
      <c r="Y533" s="33"/>
      <c r="Z533" s="33"/>
    </row>
    <row r="534">
      <c r="A534" s="33"/>
      <c r="B534" s="27"/>
      <c r="C534" s="27"/>
      <c r="D534" s="27"/>
      <c r="E534" s="27"/>
      <c r="F534" s="27"/>
      <c r="G534" s="33"/>
      <c r="H534" s="33"/>
      <c r="I534" s="33"/>
      <c r="J534" s="33"/>
      <c r="K534" s="33"/>
      <c r="L534" s="33"/>
      <c r="M534" s="33"/>
      <c r="N534" s="33"/>
      <c r="O534" s="33"/>
      <c r="P534" s="33"/>
      <c r="Q534" s="33"/>
      <c r="R534" s="33"/>
      <c r="S534" s="33"/>
      <c r="T534" s="33"/>
      <c r="U534" s="33"/>
      <c r="V534" s="33"/>
      <c r="W534" s="33"/>
      <c r="X534" s="33"/>
      <c r="Y534" s="33"/>
      <c r="Z534" s="33"/>
    </row>
    <row r="535">
      <c r="A535" s="33"/>
      <c r="B535" s="27"/>
      <c r="C535" s="27"/>
      <c r="D535" s="27"/>
      <c r="E535" s="27"/>
      <c r="F535" s="27"/>
      <c r="G535" s="33"/>
      <c r="H535" s="33"/>
      <c r="I535" s="33"/>
      <c r="J535" s="33"/>
      <c r="K535" s="33"/>
      <c r="L535" s="33"/>
      <c r="M535" s="33"/>
      <c r="N535" s="33"/>
      <c r="O535" s="33"/>
      <c r="P535" s="33"/>
      <c r="Q535" s="33"/>
      <c r="R535" s="33"/>
      <c r="S535" s="33"/>
      <c r="T535" s="33"/>
      <c r="U535" s="33"/>
      <c r="V535" s="33"/>
      <c r="W535" s="33"/>
      <c r="X535" s="33"/>
      <c r="Y535" s="33"/>
      <c r="Z535" s="33"/>
    </row>
    <row r="536">
      <c r="A536" s="33"/>
      <c r="B536" s="27"/>
      <c r="C536" s="27"/>
      <c r="D536" s="27"/>
      <c r="E536" s="27"/>
      <c r="F536" s="27"/>
      <c r="G536" s="33"/>
      <c r="H536" s="33"/>
      <c r="I536" s="33"/>
      <c r="J536" s="33"/>
      <c r="K536" s="33"/>
      <c r="L536" s="33"/>
      <c r="M536" s="33"/>
      <c r="N536" s="33"/>
      <c r="O536" s="33"/>
      <c r="P536" s="33"/>
      <c r="Q536" s="33"/>
      <c r="R536" s="33"/>
      <c r="S536" s="33"/>
      <c r="T536" s="33"/>
      <c r="U536" s="33"/>
      <c r="V536" s="33"/>
      <c r="W536" s="33"/>
      <c r="X536" s="33"/>
      <c r="Y536" s="33"/>
      <c r="Z536" s="33"/>
    </row>
    <row r="537">
      <c r="A537" s="33"/>
      <c r="B537" s="27"/>
      <c r="C537" s="27"/>
      <c r="D537" s="27"/>
      <c r="E537" s="27"/>
      <c r="F537" s="27"/>
      <c r="G537" s="33"/>
      <c r="H537" s="33"/>
      <c r="I537" s="33"/>
      <c r="J537" s="33"/>
      <c r="K537" s="33"/>
      <c r="L537" s="33"/>
      <c r="M537" s="33"/>
      <c r="N537" s="33"/>
      <c r="O537" s="33"/>
      <c r="P537" s="33"/>
      <c r="Q537" s="33"/>
      <c r="R537" s="33"/>
      <c r="S537" s="33"/>
      <c r="T537" s="33"/>
      <c r="U537" s="33"/>
      <c r="V537" s="33"/>
      <c r="W537" s="33"/>
      <c r="X537" s="33"/>
      <c r="Y537" s="33"/>
      <c r="Z537" s="33"/>
    </row>
    <row r="538">
      <c r="A538" s="33"/>
      <c r="B538" s="27"/>
      <c r="C538" s="27"/>
      <c r="D538" s="27"/>
      <c r="E538" s="27"/>
      <c r="F538" s="27"/>
      <c r="G538" s="33"/>
      <c r="H538" s="33"/>
      <c r="I538" s="33"/>
      <c r="J538" s="33"/>
      <c r="K538" s="33"/>
      <c r="L538" s="33"/>
      <c r="M538" s="33"/>
      <c r="N538" s="33"/>
      <c r="O538" s="33"/>
      <c r="P538" s="33"/>
      <c r="Q538" s="33"/>
      <c r="R538" s="33"/>
      <c r="S538" s="33"/>
      <c r="T538" s="33"/>
      <c r="U538" s="33"/>
      <c r="V538" s="33"/>
      <c r="W538" s="33"/>
      <c r="X538" s="33"/>
      <c r="Y538" s="33"/>
      <c r="Z538" s="33"/>
    </row>
    <row r="539">
      <c r="A539" s="33"/>
      <c r="B539" s="27"/>
      <c r="C539" s="27"/>
      <c r="D539" s="27"/>
      <c r="E539" s="27"/>
      <c r="F539" s="27"/>
      <c r="G539" s="33"/>
      <c r="H539" s="33"/>
      <c r="I539" s="33"/>
      <c r="J539" s="33"/>
      <c r="K539" s="33"/>
      <c r="L539" s="33"/>
      <c r="M539" s="33"/>
      <c r="N539" s="33"/>
      <c r="O539" s="33"/>
      <c r="P539" s="33"/>
      <c r="Q539" s="33"/>
      <c r="R539" s="33"/>
      <c r="S539" s="33"/>
      <c r="T539" s="33"/>
      <c r="U539" s="33"/>
      <c r="V539" s="33"/>
      <c r="W539" s="33"/>
      <c r="X539" s="33"/>
      <c r="Y539" s="33"/>
      <c r="Z539" s="33"/>
    </row>
    <row r="540">
      <c r="A540" s="33"/>
      <c r="B540" s="27"/>
      <c r="C540" s="27"/>
      <c r="D540" s="27"/>
      <c r="E540" s="27"/>
      <c r="F540" s="27"/>
      <c r="G540" s="33"/>
      <c r="H540" s="33"/>
      <c r="I540" s="33"/>
      <c r="J540" s="33"/>
      <c r="K540" s="33"/>
      <c r="L540" s="33"/>
      <c r="M540" s="33"/>
      <c r="N540" s="33"/>
      <c r="O540" s="33"/>
      <c r="P540" s="33"/>
      <c r="Q540" s="33"/>
      <c r="R540" s="33"/>
      <c r="S540" s="33"/>
      <c r="T540" s="33"/>
      <c r="U540" s="33"/>
      <c r="V540" s="33"/>
      <c r="W540" s="33"/>
      <c r="X540" s="33"/>
      <c r="Y540" s="33"/>
      <c r="Z540" s="33"/>
    </row>
    <row r="541">
      <c r="A541" s="33"/>
      <c r="B541" s="27"/>
      <c r="C541" s="27"/>
      <c r="D541" s="27"/>
      <c r="E541" s="27"/>
      <c r="F541" s="27"/>
      <c r="G541" s="33"/>
      <c r="H541" s="33"/>
      <c r="I541" s="33"/>
      <c r="J541" s="33"/>
      <c r="K541" s="33"/>
      <c r="L541" s="33"/>
      <c r="M541" s="33"/>
      <c r="N541" s="33"/>
      <c r="O541" s="33"/>
      <c r="P541" s="33"/>
      <c r="Q541" s="33"/>
      <c r="R541" s="33"/>
      <c r="S541" s="33"/>
      <c r="T541" s="33"/>
      <c r="U541" s="33"/>
      <c r="V541" s="33"/>
      <c r="W541" s="33"/>
      <c r="X541" s="33"/>
      <c r="Y541" s="33"/>
      <c r="Z541" s="33"/>
    </row>
    <row r="542">
      <c r="A542" s="33"/>
      <c r="B542" s="27"/>
      <c r="C542" s="27"/>
      <c r="D542" s="27"/>
      <c r="E542" s="27"/>
      <c r="F542" s="27"/>
      <c r="G542" s="33"/>
      <c r="H542" s="33"/>
      <c r="I542" s="33"/>
      <c r="J542" s="33"/>
      <c r="K542" s="33"/>
      <c r="L542" s="33"/>
      <c r="M542" s="33"/>
      <c r="N542" s="33"/>
      <c r="O542" s="33"/>
      <c r="P542" s="33"/>
      <c r="Q542" s="33"/>
      <c r="R542" s="33"/>
      <c r="S542" s="33"/>
      <c r="T542" s="33"/>
      <c r="U542" s="33"/>
      <c r="V542" s="33"/>
      <c r="W542" s="33"/>
      <c r="X542" s="33"/>
      <c r="Y542" s="33"/>
      <c r="Z542" s="33"/>
    </row>
    <row r="543">
      <c r="A543" s="33"/>
      <c r="B543" s="27"/>
      <c r="C543" s="27"/>
      <c r="D543" s="27"/>
      <c r="E543" s="27"/>
      <c r="F543" s="27"/>
      <c r="G543" s="33"/>
      <c r="H543" s="33"/>
      <c r="I543" s="33"/>
      <c r="J543" s="33"/>
      <c r="K543" s="33"/>
      <c r="L543" s="33"/>
      <c r="M543" s="33"/>
      <c r="N543" s="33"/>
      <c r="O543" s="33"/>
      <c r="P543" s="33"/>
      <c r="Q543" s="33"/>
      <c r="R543" s="33"/>
      <c r="S543" s="33"/>
      <c r="T543" s="33"/>
      <c r="U543" s="33"/>
      <c r="V543" s="33"/>
      <c r="W543" s="33"/>
      <c r="X543" s="33"/>
      <c r="Y543" s="33"/>
      <c r="Z543" s="33"/>
    </row>
    <row r="544">
      <c r="A544" s="33"/>
      <c r="B544" s="27"/>
      <c r="C544" s="27"/>
      <c r="D544" s="27"/>
      <c r="E544" s="27"/>
      <c r="F544" s="27"/>
      <c r="G544" s="33"/>
      <c r="H544" s="33"/>
      <c r="I544" s="33"/>
      <c r="J544" s="33"/>
      <c r="K544" s="33"/>
      <c r="L544" s="33"/>
      <c r="M544" s="33"/>
      <c r="N544" s="33"/>
      <c r="O544" s="33"/>
      <c r="P544" s="33"/>
      <c r="Q544" s="33"/>
      <c r="R544" s="33"/>
      <c r="S544" s="33"/>
      <c r="T544" s="33"/>
      <c r="U544" s="33"/>
      <c r="V544" s="33"/>
      <c r="W544" s="33"/>
      <c r="X544" s="33"/>
      <c r="Y544" s="33"/>
      <c r="Z544" s="33"/>
    </row>
    <row r="545">
      <c r="A545" s="33"/>
      <c r="B545" s="27"/>
      <c r="C545" s="27"/>
      <c r="D545" s="27"/>
      <c r="E545" s="27"/>
      <c r="F545" s="27"/>
      <c r="G545" s="33"/>
      <c r="H545" s="33"/>
      <c r="I545" s="33"/>
      <c r="J545" s="33"/>
      <c r="K545" s="33"/>
      <c r="L545" s="33"/>
      <c r="M545" s="33"/>
      <c r="N545" s="33"/>
      <c r="O545" s="33"/>
      <c r="P545" s="33"/>
      <c r="Q545" s="33"/>
      <c r="R545" s="33"/>
      <c r="S545" s="33"/>
      <c r="T545" s="33"/>
      <c r="U545" s="33"/>
      <c r="V545" s="33"/>
      <c r="W545" s="33"/>
      <c r="X545" s="33"/>
      <c r="Y545" s="33"/>
      <c r="Z545" s="33"/>
    </row>
    <row r="546">
      <c r="A546" s="33"/>
      <c r="B546" s="27"/>
      <c r="C546" s="27"/>
      <c r="D546" s="27"/>
      <c r="E546" s="27"/>
      <c r="F546" s="27"/>
      <c r="G546" s="33"/>
      <c r="H546" s="33"/>
      <c r="I546" s="33"/>
      <c r="J546" s="33"/>
      <c r="K546" s="33"/>
      <c r="L546" s="33"/>
      <c r="M546" s="33"/>
      <c r="N546" s="33"/>
      <c r="O546" s="33"/>
      <c r="P546" s="33"/>
      <c r="Q546" s="33"/>
      <c r="R546" s="33"/>
      <c r="S546" s="33"/>
      <c r="T546" s="33"/>
      <c r="U546" s="33"/>
      <c r="V546" s="33"/>
      <c r="W546" s="33"/>
      <c r="X546" s="33"/>
      <c r="Y546" s="33"/>
      <c r="Z546" s="33"/>
    </row>
    <row r="547">
      <c r="A547" s="33"/>
      <c r="B547" s="27"/>
      <c r="C547" s="27"/>
      <c r="D547" s="27"/>
      <c r="E547" s="27"/>
      <c r="F547" s="27"/>
      <c r="G547" s="33"/>
      <c r="H547" s="33"/>
      <c r="I547" s="33"/>
      <c r="J547" s="33"/>
      <c r="K547" s="33"/>
      <c r="L547" s="33"/>
      <c r="M547" s="33"/>
      <c r="N547" s="33"/>
      <c r="O547" s="33"/>
      <c r="P547" s="33"/>
      <c r="Q547" s="33"/>
      <c r="R547" s="33"/>
      <c r="S547" s="33"/>
      <c r="T547" s="33"/>
      <c r="U547" s="33"/>
      <c r="V547" s="33"/>
      <c r="W547" s="33"/>
      <c r="X547" s="33"/>
      <c r="Y547" s="33"/>
      <c r="Z547" s="33"/>
    </row>
    <row r="548">
      <c r="A548" s="33"/>
      <c r="B548" s="27"/>
      <c r="C548" s="27"/>
      <c r="D548" s="27"/>
      <c r="E548" s="27"/>
      <c r="F548" s="27"/>
      <c r="G548" s="33"/>
      <c r="H548" s="33"/>
      <c r="I548" s="33"/>
      <c r="J548" s="33"/>
      <c r="K548" s="33"/>
      <c r="L548" s="33"/>
      <c r="M548" s="33"/>
      <c r="N548" s="33"/>
      <c r="O548" s="33"/>
      <c r="P548" s="33"/>
      <c r="Q548" s="33"/>
      <c r="R548" s="33"/>
      <c r="S548" s="33"/>
      <c r="T548" s="33"/>
      <c r="U548" s="33"/>
      <c r="V548" s="33"/>
      <c r="W548" s="33"/>
      <c r="X548" s="33"/>
      <c r="Y548" s="33"/>
      <c r="Z548" s="33"/>
    </row>
    <row r="549">
      <c r="A549" s="33"/>
      <c r="B549" s="27"/>
      <c r="C549" s="27"/>
      <c r="D549" s="27"/>
      <c r="E549" s="27"/>
      <c r="F549" s="27"/>
      <c r="G549" s="33"/>
      <c r="H549" s="33"/>
      <c r="I549" s="33"/>
      <c r="J549" s="33"/>
      <c r="K549" s="33"/>
      <c r="L549" s="33"/>
      <c r="M549" s="33"/>
      <c r="N549" s="33"/>
      <c r="O549" s="33"/>
      <c r="P549" s="33"/>
      <c r="Q549" s="33"/>
      <c r="R549" s="33"/>
      <c r="S549" s="33"/>
      <c r="T549" s="33"/>
      <c r="U549" s="33"/>
      <c r="V549" s="33"/>
      <c r="W549" s="33"/>
      <c r="X549" s="33"/>
      <c r="Y549" s="33"/>
      <c r="Z549" s="33"/>
    </row>
    <row r="550">
      <c r="A550" s="33"/>
      <c r="B550" s="27"/>
      <c r="C550" s="27"/>
      <c r="D550" s="27"/>
      <c r="E550" s="27"/>
      <c r="F550" s="27"/>
      <c r="G550" s="33"/>
      <c r="H550" s="33"/>
      <c r="I550" s="33"/>
      <c r="J550" s="33"/>
      <c r="K550" s="33"/>
      <c r="L550" s="33"/>
      <c r="M550" s="33"/>
      <c r="N550" s="33"/>
      <c r="O550" s="33"/>
      <c r="P550" s="33"/>
      <c r="Q550" s="33"/>
      <c r="R550" s="33"/>
      <c r="S550" s="33"/>
      <c r="T550" s="33"/>
      <c r="U550" s="33"/>
      <c r="V550" s="33"/>
      <c r="W550" s="33"/>
      <c r="X550" s="33"/>
      <c r="Y550" s="33"/>
      <c r="Z550" s="33"/>
    </row>
    <row r="551">
      <c r="A551" s="33"/>
      <c r="B551" s="27"/>
      <c r="C551" s="27"/>
      <c r="D551" s="27"/>
      <c r="E551" s="27"/>
      <c r="F551" s="27"/>
      <c r="G551" s="33"/>
      <c r="H551" s="33"/>
      <c r="I551" s="33"/>
      <c r="J551" s="33"/>
      <c r="K551" s="33"/>
      <c r="L551" s="33"/>
      <c r="M551" s="33"/>
      <c r="N551" s="33"/>
      <c r="O551" s="33"/>
      <c r="P551" s="33"/>
      <c r="Q551" s="33"/>
      <c r="R551" s="33"/>
      <c r="S551" s="33"/>
      <c r="T551" s="33"/>
      <c r="U551" s="33"/>
      <c r="V551" s="33"/>
      <c r="W551" s="33"/>
      <c r="X551" s="33"/>
      <c r="Y551" s="33"/>
      <c r="Z551" s="33"/>
    </row>
    <row r="552">
      <c r="A552" s="33"/>
      <c r="B552" s="27"/>
      <c r="C552" s="27"/>
      <c r="D552" s="27"/>
      <c r="E552" s="27"/>
      <c r="F552" s="27"/>
      <c r="G552" s="33"/>
      <c r="H552" s="33"/>
      <c r="I552" s="33"/>
      <c r="J552" s="33"/>
      <c r="K552" s="33"/>
      <c r="L552" s="33"/>
      <c r="M552" s="33"/>
      <c r="N552" s="33"/>
      <c r="O552" s="33"/>
      <c r="P552" s="33"/>
      <c r="Q552" s="33"/>
      <c r="R552" s="33"/>
      <c r="S552" s="33"/>
      <c r="T552" s="33"/>
      <c r="U552" s="33"/>
      <c r="V552" s="33"/>
      <c r="W552" s="33"/>
      <c r="X552" s="33"/>
      <c r="Y552" s="33"/>
      <c r="Z552" s="33"/>
    </row>
    <row r="553">
      <c r="A553" s="33"/>
      <c r="B553" s="27"/>
      <c r="C553" s="27"/>
      <c r="D553" s="27"/>
      <c r="E553" s="27"/>
      <c r="F553" s="27"/>
      <c r="G553" s="33"/>
      <c r="H553" s="33"/>
      <c r="I553" s="33"/>
      <c r="J553" s="33"/>
      <c r="K553" s="33"/>
      <c r="L553" s="33"/>
      <c r="M553" s="33"/>
      <c r="N553" s="33"/>
      <c r="O553" s="33"/>
      <c r="P553" s="33"/>
      <c r="Q553" s="33"/>
      <c r="R553" s="33"/>
      <c r="S553" s="33"/>
      <c r="T553" s="33"/>
      <c r="U553" s="33"/>
      <c r="V553" s="33"/>
      <c r="W553" s="33"/>
      <c r="X553" s="33"/>
      <c r="Y553" s="33"/>
      <c r="Z553" s="33"/>
    </row>
    <row r="554">
      <c r="A554" s="33"/>
      <c r="B554" s="27"/>
      <c r="C554" s="27"/>
      <c r="D554" s="27"/>
      <c r="E554" s="27"/>
      <c r="F554" s="27"/>
      <c r="G554" s="33"/>
      <c r="H554" s="33"/>
      <c r="I554" s="33"/>
      <c r="J554" s="33"/>
      <c r="K554" s="33"/>
      <c r="L554" s="33"/>
      <c r="M554" s="33"/>
      <c r="N554" s="33"/>
      <c r="O554" s="33"/>
      <c r="P554" s="33"/>
      <c r="Q554" s="33"/>
      <c r="R554" s="33"/>
      <c r="S554" s="33"/>
      <c r="T554" s="33"/>
      <c r="U554" s="33"/>
      <c r="V554" s="33"/>
      <c r="W554" s="33"/>
      <c r="X554" s="33"/>
      <c r="Y554" s="33"/>
      <c r="Z554" s="33"/>
    </row>
    <row r="555">
      <c r="A555" s="33"/>
      <c r="B555" s="27"/>
      <c r="C555" s="27"/>
      <c r="D555" s="27"/>
      <c r="E555" s="27"/>
      <c r="F555" s="27"/>
      <c r="G555" s="33"/>
      <c r="H555" s="33"/>
      <c r="I555" s="33"/>
      <c r="J555" s="33"/>
      <c r="K555" s="33"/>
      <c r="L555" s="33"/>
      <c r="M555" s="33"/>
      <c r="N555" s="33"/>
      <c r="O555" s="33"/>
      <c r="P555" s="33"/>
      <c r="Q555" s="33"/>
      <c r="R555" s="33"/>
      <c r="S555" s="33"/>
      <c r="T555" s="33"/>
      <c r="U555" s="33"/>
      <c r="V555" s="33"/>
      <c r="W555" s="33"/>
      <c r="X555" s="33"/>
      <c r="Y555" s="33"/>
      <c r="Z555" s="33"/>
    </row>
    <row r="556">
      <c r="A556" s="33"/>
      <c r="B556" s="27"/>
      <c r="C556" s="27"/>
      <c r="D556" s="27"/>
      <c r="E556" s="27"/>
      <c r="F556" s="27"/>
      <c r="G556" s="33"/>
      <c r="H556" s="33"/>
      <c r="I556" s="33"/>
      <c r="J556" s="33"/>
      <c r="K556" s="33"/>
      <c r="L556" s="33"/>
      <c r="M556" s="33"/>
      <c r="N556" s="33"/>
      <c r="O556" s="33"/>
      <c r="P556" s="33"/>
      <c r="Q556" s="33"/>
      <c r="R556" s="33"/>
      <c r="S556" s="33"/>
      <c r="T556" s="33"/>
      <c r="U556" s="33"/>
      <c r="V556" s="33"/>
      <c r="W556" s="33"/>
      <c r="X556" s="33"/>
      <c r="Y556" s="33"/>
      <c r="Z556" s="33"/>
    </row>
    <row r="557">
      <c r="A557" s="33"/>
      <c r="B557" s="27"/>
      <c r="C557" s="27"/>
      <c r="D557" s="27"/>
      <c r="E557" s="27"/>
      <c r="F557" s="27"/>
      <c r="G557" s="33"/>
      <c r="H557" s="33"/>
      <c r="I557" s="33"/>
      <c r="J557" s="33"/>
      <c r="K557" s="33"/>
      <c r="L557" s="33"/>
      <c r="M557" s="33"/>
      <c r="N557" s="33"/>
      <c r="O557" s="33"/>
      <c r="P557" s="33"/>
      <c r="Q557" s="33"/>
      <c r="R557" s="33"/>
      <c r="S557" s="33"/>
      <c r="T557" s="33"/>
      <c r="U557" s="33"/>
      <c r="V557" s="33"/>
      <c r="W557" s="33"/>
      <c r="X557" s="33"/>
      <c r="Y557" s="33"/>
      <c r="Z557" s="33"/>
    </row>
    <row r="558">
      <c r="A558" s="33"/>
      <c r="B558" s="27"/>
      <c r="C558" s="27"/>
      <c r="D558" s="27"/>
      <c r="E558" s="27"/>
      <c r="F558" s="27"/>
      <c r="G558" s="33"/>
      <c r="H558" s="33"/>
      <c r="I558" s="33"/>
      <c r="J558" s="33"/>
      <c r="K558" s="33"/>
      <c r="L558" s="33"/>
      <c r="M558" s="33"/>
      <c r="N558" s="33"/>
      <c r="O558" s="33"/>
      <c r="P558" s="33"/>
      <c r="Q558" s="33"/>
      <c r="R558" s="33"/>
      <c r="S558" s="33"/>
      <c r="T558" s="33"/>
      <c r="U558" s="33"/>
      <c r="V558" s="33"/>
      <c r="W558" s="33"/>
      <c r="X558" s="33"/>
      <c r="Y558" s="33"/>
      <c r="Z558" s="33"/>
    </row>
    <row r="559">
      <c r="A559" s="33"/>
      <c r="B559" s="27"/>
      <c r="C559" s="27"/>
      <c r="D559" s="27"/>
      <c r="E559" s="27"/>
      <c r="F559" s="27"/>
      <c r="G559" s="33"/>
      <c r="H559" s="33"/>
      <c r="I559" s="33"/>
      <c r="J559" s="33"/>
      <c r="K559" s="33"/>
      <c r="L559" s="33"/>
      <c r="M559" s="33"/>
      <c r="N559" s="33"/>
      <c r="O559" s="33"/>
      <c r="P559" s="33"/>
      <c r="Q559" s="33"/>
      <c r="R559" s="33"/>
      <c r="S559" s="33"/>
      <c r="T559" s="33"/>
      <c r="U559" s="33"/>
      <c r="V559" s="33"/>
      <c r="W559" s="33"/>
      <c r="X559" s="33"/>
      <c r="Y559" s="33"/>
      <c r="Z559" s="33"/>
    </row>
    <row r="560">
      <c r="A560" s="33"/>
      <c r="B560" s="27"/>
      <c r="C560" s="27"/>
      <c r="D560" s="27"/>
      <c r="E560" s="27"/>
      <c r="F560" s="27"/>
      <c r="G560" s="33"/>
      <c r="H560" s="33"/>
      <c r="I560" s="33"/>
      <c r="J560" s="33"/>
      <c r="K560" s="33"/>
      <c r="L560" s="33"/>
      <c r="M560" s="33"/>
      <c r="N560" s="33"/>
      <c r="O560" s="33"/>
      <c r="P560" s="33"/>
      <c r="Q560" s="33"/>
      <c r="R560" s="33"/>
      <c r="S560" s="33"/>
      <c r="T560" s="33"/>
      <c r="U560" s="33"/>
      <c r="V560" s="33"/>
      <c r="W560" s="33"/>
      <c r="X560" s="33"/>
      <c r="Y560" s="33"/>
      <c r="Z560" s="33"/>
    </row>
    <row r="561">
      <c r="A561" s="33"/>
      <c r="B561" s="27"/>
      <c r="C561" s="27"/>
      <c r="D561" s="27"/>
      <c r="E561" s="27"/>
      <c r="F561" s="27"/>
      <c r="G561" s="33"/>
      <c r="H561" s="33"/>
      <c r="I561" s="33"/>
      <c r="J561" s="33"/>
      <c r="K561" s="33"/>
      <c r="L561" s="33"/>
      <c r="M561" s="33"/>
      <c r="N561" s="33"/>
      <c r="O561" s="33"/>
      <c r="P561" s="33"/>
      <c r="Q561" s="33"/>
      <c r="R561" s="33"/>
      <c r="S561" s="33"/>
      <c r="T561" s="33"/>
      <c r="U561" s="33"/>
      <c r="V561" s="33"/>
      <c r="W561" s="33"/>
      <c r="X561" s="33"/>
      <c r="Y561" s="33"/>
      <c r="Z561" s="33"/>
    </row>
    <row r="562">
      <c r="A562" s="33"/>
      <c r="B562" s="27"/>
      <c r="C562" s="27"/>
      <c r="D562" s="27"/>
      <c r="E562" s="27"/>
      <c r="F562" s="27"/>
      <c r="G562" s="33"/>
      <c r="H562" s="33"/>
      <c r="I562" s="33"/>
      <c r="J562" s="33"/>
      <c r="K562" s="33"/>
      <c r="L562" s="33"/>
      <c r="M562" s="33"/>
      <c r="N562" s="33"/>
      <c r="O562" s="33"/>
      <c r="P562" s="33"/>
      <c r="Q562" s="33"/>
      <c r="R562" s="33"/>
      <c r="S562" s="33"/>
      <c r="T562" s="33"/>
      <c r="U562" s="33"/>
      <c r="V562" s="33"/>
      <c r="W562" s="33"/>
      <c r="X562" s="33"/>
      <c r="Y562" s="33"/>
      <c r="Z562" s="33"/>
    </row>
    <row r="563">
      <c r="A563" s="33"/>
      <c r="B563" s="27"/>
      <c r="C563" s="27"/>
      <c r="D563" s="27"/>
      <c r="E563" s="27"/>
      <c r="F563" s="27"/>
      <c r="G563" s="33"/>
      <c r="H563" s="33"/>
      <c r="I563" s="33"/>
      <c r="J563" s="33"/>
      <c r="K563" s="33"/>
      <c r="L563" s="33"/>
      <c r="M563" s="33"/>
      <c r="N563" s="33"/>
      <c r="O563" s="33"/>
      <c r="P563" s="33"/>
      <c r="Q563" s="33"/>
      <c r="R563" s="33"/>
      <c r="S563" s="33"/>
      <c r="T563" s="33"/>
      <c r="U563" s="33"/>
      <c r="V563" s="33"/>
      <c r="W563" s="33"/>
      <c r="X563" s="33"/>
      <c r="Y563" s="33"/>
      <c r="Z563" s="33"/>
    </row>
    <row r="564">
      <c r="A564" s="33"/>
      <c r="B564" s="27"/>
      <c r="C564" s="27"/>
      <c r="D564" s="27"/>
      <c r="E564" s="27"/>
      <c r="F564" s="27"/>
      <c r="G564" s="33"/>
      <c r="H564" s="33"/>
      <c r="I564" s="33"/>
      <c r="J564" s="33"/>
      <c r="K564" s="33"/>
      <c r="L564" s="33"/>
      <c r="M564" s="33"/>
      <c r="N564" s="33"/>
      <c r="O564" s="33"/>
      <c r="P564" s="33"/>
      <c r="Q564" s="33"/>
      <c r="R564" s="33"/>
      <c r="S564" s="33"/>
      <c r="T564" s="33"/>
      <c r="U564" s="33"/>
      <c r="V564" s="33"/>
      <c r="W564" s="33"/>
      <c r="X564" s="33"/>
      <c r="Y564" s="33"/>
      <c r="Z564" s="33"/>
    </row>
    <row r="565">
      <c r="A565" s="33"/>
      <c r="B565" s="27"/>
      <c r="C565" s="27"/>
      <c r="D565" s="27"/>
      <c r="E565" s="27"/>
      <c r="F565" s="27"/>
      <c r="G565" s="33"/>
      <c r="H565" s="33"/>
      <c r="I565" s="33"/>
      <c r="J565" s="33"/>
      <c r="K565" s="33"/>
      <c r="L565" s="33"/>
      <c r="M565" s="33"/>
      <c r="N565" s="33"/>
      <c r="O565" s="33"/>
      <c r="P565" s="33"/>
      <c r="Q565" s="33"/>
      <c r="R565" s="33"/>
      <c r="S565" s="33"/>
      <c r="T565" s="33"/>
      <c r="U565" s="33"/>
      <c r="V565" s="33"/>
      <c r="W565" s="33"/>
      <c r="X565" s="33"/>
      <c r="Y565" s="33"/>
      <c r="Z565" s="33"/>
    </row>
    <row r="566">
      <c r="A566" s="33"/>
      <c r="B566" s="27"/>
      <c r="C566" s="27"/>
      <c r="D566" s="27"/>
      <c r="E566" s="27"/>
      <c r="F566" s="27"/>
      <c r="G566" s="33"/>
      <c r="H566" s="33"/>
      <c r="I566" s="33"/>
      <c r="J566" s="33"/>
      <c r="K566" s="33"/>
      <c r="L566" s="33"/>
      <c r="M566" s="33"/>
      <c r="N566" s="33"/>
      <c r="O566" s="33"/>
      <c r="P566" s="33"/>
      <c r="Q566" s="33"/>
      <c r="R566" s="33"/>
      <c r="S566" s="33"/>
      <c r="T566" s="33"/>
      <c r="U566" s="33"/>
      <c r="V566" s="33"/>
      <c r="W566" s="33"/>
      <c r="X566" s="33"/>
      <c r="Y566" s="33"/>
      <c r="Z566" s="33"/>
    </row>
    <row r="567">
      <c r="A567" s="33"/>
      <c r="B567" s="27"/>
      <c r="C567" s="27"/>
      <c r="D567" s="27"/>
      <c r="E567" s="27"/>
      <c r="F567" s="27"/>
      <c r="G567" s="33"/>
      <c r="H567" s="33"/>
      <c r="I567" s="33"/>
      <c r="J567" s="33"/>
      <c r="K567" s="33"/>
      <c r="L567" s="33"/>
      <c r="M567" s="33"/>
      <c r="N567" s="33"/>
      <c r="O567" s="33"/>
      <c r="P567" s="33"/>
      <c r="Q567" s="33"/>
      <c r="R567" s="33"/>
      <c r="S567" s="33"/>
      <c r="T567" s="33"/>
      <c r="U567" s="33"/>
      <c r="V567" s="33"/>
      <c r="W567" s="33"/>
      <c r="X567" s="33"/>
      <c r="Y567" s="33"/>
      <c r="Z567" s="33"/>
    </row>
    <row r="568">
      <c r="A568" s="33"/>
      <c r="B568" s="27"/>
      <c r="C568" s="27"/>
      <c r="D568" s="27"/>
      <c r="E568" s="27"/>
      <c r="F568" s="27"/>
      <c r="G568" s="33"/>
      <c r="H568" s="33"/>
      <c r="I568" s="33"/>
      <c r="J568" s="33"/>
      <c r="K568" s="33"/>
      <c r="L568" s="33"/>
      <c r="M568" s="33"/>
      <c r="N568" s="33"/>
      <c r="O568" s="33"/>
      <c r="P568" s="33"/>
      <c r="Q568" s="33"/>
      <c r="R568" s="33"/>
      <c r="S568" s="33"/>
      <c r="T568" s="33"/>
      <c r="U568" s="33"/>
      <c r="V568" s="33"/>
      <c r="W568" s="33"/>
      <c r="X568" s="33"/>
      <c r="Y568" s="33"/>
      <c r="Z568" s="33"/>
    </row>
    <row r="569">
      <c r="A569" s="33"/>
      <c r="B569" s="27"/>
      <c r="C569" s="27"/>
      <c r="D569" s="27"/>
      <c r="E569" s="27"/>
      <c r="F569" s="27"/>
      <c r="G569" s="33"/>
      <c r="H569" s="33"/>
      <c r="I569" s="33"/>
      <c r="J569" s="33"/>
      <c r="K569" s="33"/>
      <c r="L569" s="33"/>
      <c r="M569" s="33"/>
      <c r="N569" s="33"/>
      <c r="O569" s="33"/>
      <c r="P569" s="33"/>
      <c r="Q569" s="33"/>
      <c r="R569" s="33"/>
      <c r="S569" s="33"/>
      <c r="T569" s="33"/>
      <c r="U569" s="33"/>
      <c r="V569" s="33"/>
      <c r="W569" s="33"/>
      <c r="X569" s="33"/>
      <c r="Y569" s="33"/>
      <c r="Z569" s="33"/>
    </row>
    <row r="570">
      <c r="A570" s="33"/>
      <c r="B570" s="27"/>
      <c r="C570" s="27"/>
      <c r="D570" s="27"/>
      <c r="E570" s="27"/>
      <c r="F570" s="27"/>
      <c r="G570" s="33"/>
      <c r="H570" s="33"/>
      <c r="I570" s="33"/>
      <c r="J570" s="33"/>
      <c r="K570" s="33"/>
      <c r="L570" s="33"/>
      <c r="M570" s="33"/>
      <c r="N570" s="33"/>
      <c r="O570" s="33"/>
      <c r="P570" s="33"/>
      <c r="Q570" s="33"/>
      <c r="R570" s="33"/>
      <c r="S570" s="33"/>
      <c r="T570" s="33"/>
      <c r="U570" s="33"/>
      <c r="V570" s="33"/>
      <c r="W570" s="33"/>
      <c r="X570" s="33"/>
      <c r="Y570" s="33"/>
      <c r="Z570" s="33"/>
    </row>
    <row r="571">
      <c r="A571" s="33"/>
      <c r="B571" s="27"/>
      <c r="C571" s="27"/>
      <c r="D571" s="27"/>
      <c r="E571" s="27"/>
      <c r="F571" s="27"/>
      <c r="G571" s="33"/>
      <c r="H571" s="33"/>
      <c r="I571" s="33"/>
      <c r="J571" s="33"/>
      <c r="K571" s="33"/>
      <c r="L571" s="33"/>
      <c r="M571" s="33"/>
      <c r="N571" s="33"/>
      <c r="O571" s="33"/>
      <c r="P571" s="33"/>
      <c r="Q571" s="33"/>
      <c r="R571" s="33"/>
      <c r="S571" s="33"/>
      <c r="T571" s="33"/>
      <c r="U571" s="33"/>
      <c r="V571" s="33"/>
      <c r="W571" s="33"/>
      <c r="X571" s="33"/>
      <c r="Y571" s="33"/>
      <c r="Z571" s="33"/>
    </row>
    <row r="572">
      <c r="A572" s="33"/>
      <c r="B572" s="27"/>
      <c r="C572" s="27"/>
      <c r="D572" s="27"/>
      <c r="E572" s="27"/>
      <c r="F572" s="27"/>
      <c r="G572" s="33"/>
      <c r="H572" s="33"/>
      <c r="I572" s="33"/>
      <c r="J572" s="33"/>
      <c r="K572" s="33"/>
      <c r="L572" s="33"/>
      <c r="M572" s="33"/>
      <c r="N572" s="33"/>
      <c r="O572" s="33"/>
      <c r="P572" s="33"/>
      <c r="Q572" s="33"/>
      <c r="R572" s="33"/>
      <c r="S572" s="33"/>
      <c r="T572" s="33"/>
      <c r="U572" s="33"/>
      <c r="V572" s="33"/>
      <c r="W572" s="33"/>
      <c r="X572" s="33"/>
      <c r="Y572" s="33"/>
      <c r="Z572" s="33"/>
    </row>
    <row r="573">
      <c r="A573" s="33"/>
      <c r="B573" s="27"/>
      <c r="C573" s="27"/>
      <c r="D573" s="27"/>
      <c r="E573" s="27"/>
      <c r="F573" s="27"/>
      <c r="G573" s="33"/>
      <c r="H573" s="33"/>
      <c r="I573" s="33"/>
      <c r="J573" s="33"/>
      <c r="K573" s="33"/>
      <c r="L573" s="33"/>
      <c r="M573" s="33"/>
      <c r="N573" s="33"/>
      <c r="O573" s="33"/>
      <c r="P573" s="33"/>
      <c r="Q573" s="33"/>
      <c r="R573" s="33"/>
      <c r="S573" s="33"/>
      <c r="T573" s="33"/>
      <c r="U573" s="33"/>
      <c r="V573" s="33"/>
      <c r="W573" s="33"/>
      <c r="X573" s="33"/>
      <c r="Y573" s="33"/>
      <c r="Z573" s="33"/>
    </row>
    <row r="574">
      <c r="A574" s="33"/>
      <c r="B574" s="27"/>
      <c r="C574" s="27"/>
      <c r="D574" s="27"/>
      <c r="E574" s="27"/>
      <c r="F574" s="27"/>
      <c r="G574" s="33"/>
      <c r="H574" s="33"/>
      <c r="I574" s="33"/>
      <c r="J574" s="33"/>
      <c r="K574" s="33"/>
      <c r="L574" s="33"/>
      <c r="M574" s="33"/>
      <c r="N574" s="33"/>
      <c r="O574" s="33"/>
      <c r="P574" s="33"/>
      <c r="Q574" s="33"/>
      <c r="R574" s="33"/>
      <c r="S574" s="33"/>
      <c r="T574" s="33"/>
      <c r="U574" s="33"/>
      <c r="V574" s="33"/>
      <c r="W574" s="33"/>
      <c r="X574" s="33"/>
      <c r="Y574" s="33"/>
      <c r="Z574" s="33"/>
    </row>
    <row r="575">
      <c r="A575" s="33"/>
      <c r="B575" s="27"/>
      <c r="C575" s="27"/>
      <c r="D575" s="27"/>
      <c r="E575" s="27"/>
      <c r="F575" s="27"/>
      <c r="G575" s="33"/>
      <c r="H575" s="33"/>
      <c r="I575" s="33"/>
      <c r="J575" s="33"/>
      <c r="K575" s="33"/>
      <c r="L575" s="33"/>
      <c r="M575" s="33"/>
      <c r="N575" s="33"/>
      <c r="O575" s="33"/>
      <c r="P575" s="33"/>
      <c r="Q575" s="33"/>
      <c r="R575" s="33"/>
      <c r="S575" s="33"/>
      <c r="T575" s="33"/>
      <c r="U575" s="33"/>
      <c r="V575" s="33"/>
      <c r="W575" s="33"/>
      <c r="X575" s="33"/>
      <c r="Y575" s="33"/>
      <c r="Z575" s="33"/>
    </row>
    <row r="576">
      <c r="A576" s="33"/>
      <c r="B576" s="27"/>
      <c r="C576" s="27"/>
      <c r="D576" s="27"/>
      <c r="E576" s="27"/>
      <c r="F576" s="27"/>
      <c r="G576" s="33"/>
      <c r="H576" s="33"/>
      <c r="I576" s="33"/>
      <c r="J576" s="33"/>
      <c r="K576" s="33"/>
      <c r="L576" s="33"/>
      <c r="M576" s="33"/>
      <c r="N576" s="33"/>
      <c r="O576" s="33"/>
      <c r="P576" s="33"/>
      <c r="Q576" s="33"/>
      <c r="R576" s="33"/>
      <c r="S576" s="33"/>
      <c r="T576" s="33"/>
      <c r="U576" s="33"/>
      <c r="V576" s="33"/>
      <c r="W576" s="33"/>
      <c r="X576" s="33"/>
      <c r="Y576" s="33"/>
      <c r="Z576" s="33"/>
    </row>
    <row r="577">
      <c r="A577" s="33"/>
      <c r="B577" s="27"/>
      <c r="C577" s="27"/>
      <c r="D577" s="27"/>
      <c r="E577" s="27"/>
      <c r="F577" s="27"/>
      <c r="G577" s="33"/>
      <c r="H577" s="33"/>
      <c r="I577" s="33"/>
      <c r="J577" s="33"/>
      <c r="K577" s="33"/>
      <c r="L577" s="33"/>
      <c r="M577" s="33"/>
      <c r="N577" s="33"/>
      <c r="O577" s="33"/>
      <c r="P577" s="33"/>
      <c r="Q577" s="33"/>
      <c r="R577" s="33"/>
      <c r="S577" s="33"/>
      <c r="T577" s="33"/>
      <c r="U577" s="33"/>
      <c r="V577" s="33"/>
      <c r="W577" s="33"/>
      <c r="X577" s="33"/>
      <c r="Y577" s="33"/>
      <c r="Z577" s="33"/>
    </row>
    <row r="578">
      <c r="A578" s="33"/>
      <c r="B578" s="27"/>
      <c r="C578" s="27"/>
      <c r="D578" s="27"/>
      <c r="E578" s="27"/>
      <c r="F578" s="27"/>
      <c r="G578" s="33"/>
      <c r="H578" s="33"/>
      <c r="I578" s="33"/>
      <c r="J578" s="33"/>
      <c r="K578" s="33"/>
      <c r="L578" s="33"/>
      <c r="M578" s="33"/>
      <c r="N578" s="33"/>
      <c r="O578" s="33"/>
      <c r="P578" s="33"/>
      <c r="Q578" s="33"/>
      <c r="R578" s="33"/>
      <c r="S578" s="33"/>
      <c r="T578" s="33"/>
      <c r="U578" s="33"/>
      <c r="V578" s="33"/>
      <c r="W578" s="33"/>
      <c r="X578" s="33"/>
      <c r="Y578" s="33"/>
      <c r="Z578" s="33"/>
    </row>
    <row r="579">
      <c r="A579" s="33"/>
      <c r="B579" s="27"/>
      <c r="C579" s="27"/>
      <c r="D579" s="27"/>
      <c r="E579" s="27"/>
      <c r="F579" s="27"/>
      <c r="G579" s="33"/>
      <c r="H579" s="33"/>
      <c r="I579" s="33"/>
      <c r="J579" s="33"/>
      <c r="K579" s="33"/>
      <c r="L579" s="33"/>
      <c r="M579" s="33"/>
      <c r="N579" s="33"/>
      <c r="O579" s="33"/>
      <c r="P579" s="33"/>
      <c r="Q579" s="33"/>
      <c r="R579" s="33"/>
      <c r="S579" s="33"/>
      <c r="T579" s="33"/>
      <c r="U579" s="33"/>
      <c r="V579" s="33"/>
      <c r="W579" s="33"/>
      <c r="X579" s="33"/>
      <c r="Y579" s="33"/>
      <c r="Z579" s="33"/>
    </row>
    <row r="580">
      <c r="A580" s="33"/>
      <c r="B580" s="27"/>
      <c r="C580" s="27"/>
      <c r="D580" s="27"/>
      <c r="E580" s="27"/>
      <c r="F580" s="27"/>
      <c r="G580" s="33"/>
      <c r="H580" s="33"/>
      <c r="I580" s="33"/>
      <c r="J580" s="33"/>
      <c r="K580" s="33"/>
      <c r="L580" s="33"/>
      <c r="M580" s="33"/>
      <c r="N580" s="33"/>
      <c r="O580" s="33"/>
      <c r="P580" s="33"/>
      <c r="Q580" s="33"/>
      <c r="R580" s="33"/>
      <c r="S580" s="33"/>
      <c r="T580" s="33"/>
      <c r="U580" s="33"/>
      <c r="V580" s="33"/>
      <c r="W580" s="33"/>
      <c r="X580" s="33"/>
      <c r="Y580" s="33"/>
      <c r="Z580" s="33"/>
    </row>
    <row r="581">
      <c r="A581" s="33"/>
      <c r="B581" s="27"/>
      <c r="C581" s="27"/>
      <c r="D581" s="27"/>
      <c r="E581" s="27"/>
      <c r="F581" s="27"/>
      <c r="G581" s="33"/>
      <c r="H581" s="33"/>
      <c r="I581" s="33"/>
      <c r="J581" s="33"/>
      <c r="K581" s="33"/>
      <c r="L581" s="33"/>
      <c r="M581" s="33"/>
      <c r="N581" s="33"/>
      <c r="O581" s="33"/>
      <c r="P581" s="33"/>
      <c r="Q581" s="33"/>
      <c r="R581" s="33"/>
      <c r="S581" s="33"/>
      <c r="T581" s="33"/>
      <c r="U581" s="33"/>
      <c r="V581" s="33"/>
      <c r="W581" s="33"/>
      <c r="X581" s="33"/>
      <c r="Y581" s="33"/>
      <c r="Z581" s="33"/>
    </row>
    <row r="582">
      <c r="A582" s="33"/>
      <c r="B582" s="27"/>
      <c r="C582" s="27"/>
      <c r="D582" s="27"/>
      <c r="E582" s="27"/>
      <c r="F582" s="27"/>
      <c r="G582" s="33"/>
      <c r="H582" s="33"/>
      <c r="I582" s="33"/>
      <c r="J582" s="33"/>
      <c r="K582" s="33"/>
      <c r="L582" s="33"/>
      <c r="M582" s="33"/>
      <c r="N582" s="33"/>
      <c r="O582" s="33"/>
      <c r="P582" s="33"/>
      <c r="Q582" s="33"/>
      <c r="R582" s="33"/>
      <c r="S582" s="33"/>
      <c r="T582" s="33"/>
      <c r="U582" s="33"/>
      <c r="V582" s="33"/>
      <c r="W582" s="33"/>
      <c r="X582" s="33"/>
      <c r="Y582" s="33"/>
      <c r="Z582" s="33"/>
    </row>
    <row r="583">
      <c r="A583" s="33"/>
      <c r="B583" s="27"/>
      <c r="C583" s="27"/>
      <c r="D583" s="27"/>
      <c r="E583" s="27"/>
      <c r="F583" s="27"/>
      <c r="G583" s="33"/>
      <c r="H583" s="33"/>
      <c r="I583" s="33"/>
      <c r="J583" s="33"/>
      <c r="K583" s="33"/>
      <c r="L583" s="33"/>
      <c r="M583" s="33"/>
      <c r="N583" s="33"/>
      <c r="O583" s="33"/>
      <c r="P583" s="33"/>
      <c r="Q583" s="33"/>
      <c r="R583" s="33"/>
      <c r="S583" s="33"/>
      <c r="T583" s="33"/>
      <c r="U583" s="33"/>
      <c r="V583" s="33"/>
      <c r="W583" s="33"/>
      <c r="X583" s="33"/>
      <c r="Y583" s="33"/>
      <c r="Z583" s="33"/>
    </row>
    <row r="584">
      <c r="A584" s="33"/>
      <c r="B584" s="27"/>
      <c r="C584" s="27"/>
      <c r="D584" s="27"/>
      <c r="E584" s="27"/>
      <c r="F584" s="27"/>
      <c r="G584" s="33"/>
      <c r="H584" s="33"/>
      <c r="I584" s="33"/>
      <c r="J584" s="33"/>
      <c r="K584" s="33"/>
      <c r="L584" s="33"/>
      <c r="M584" s="33"/>
      <c r="N584" s="33"/>
      <c r="O584" s="33"/>
      <c r="P584" s="33"/>
      <c r="Q584" s="33"/>
      <c r="R584" s="33"/>
      <c r="S584" s="33"/>
      <c r="T584" s="33"/>
      <c r="U584" s="33"/>
      <c r="V584" s="33"/>
      <c r="W584" s="33"/>
      <c r="X584" s="33"/>
      <c r="Y584" s="33"/>
      <c r="Z584" s="33"/>
    </row>
    <row r="585">
      <c r="A585" s="33"/>
      <c r="B585" s="27"/>
      <c r="C585" s="27"/>
      <c r="D585" s="27"/>
      <c r="E585" s="27"/>
      <c r="F585" s="27"/>
      <c r="G585" s="33"/>
      <c r="H585" s="33"/>
      <c r="I585" s="33"/>
      <c r="J585" s="33"/>
      <c r="K585" s="33"/>
      <c r="L585" s="33"/>
      <c r="M585" s="33"/>
      <c r="N585" s="33"/>
      <c r="O585" s="33"/>
      <c r="P585" s="33"/>
      <c r="Q585" s="33"/>
      <c r="R585" s="33"/>
      <c r="S585" s="33"/>
      <c r="T585" s="33"/>
      <c r="U585" s="33"/>
      <c r="V585" s="33"/>
      <c r="W585" s="33"/>
      <c r="X585" s="33"/>
      <c r="Y585" s="33"/>
      <c r="Z585" s="33"/>
    </row>
    <row r="586">
      <c r="A586" s="33"/>
      <c r="B586" s="27"/>
      <c r="C586" s="27"/>
      <c r="D586" s="27"/>
      <c r="E586" s="27"/>
      <c r="F586" s="27"/>
      <c r="G586" s="33"/>
      <c r="H586" s="33"/>
      <c r="I586" s="33"/>
      <c r="J586" s="33"/>
      <c r="K586" s="33"/>
      <c r="L586" s="33"/>
      <c r="M586" s="33"/>
      <c r="N586" s="33"/>
      <c r="O586" s="33"/>
      <c r="P586" s="33"/>
      <c r="Q586" s="33"/>
      <c r="R586" s="33"/>
      <c r="S586" s="33"/>
      <c r="T586" s="33"/>
      <c r="U586" s="33"/>
      <c r="V586" s="33"/>
      <c r="W586" s="33"/>
      <c r="X586" s="33"/>
      <c r="Y586" s="33"/>
      <c r="Z586" s="33"/>
    </row>
    <row r="587">
      <c r="A587" s="33"/>
      <c r="B587" s="27"/>
      <c r="C587" s="27"/>
      <c r="D587" s="27"/>
      <c r="E587" s="27"/>
      <c r="F587" s="27"/>
      <c r="G587" s="33"/>
      <c r="H587" s="33"/>
      <c r="I587" s="33"/>
      <c r="J587" s="33"/>
      <c r="K587" s="33"/>
      <c r="L587" s="33"/>
      <c r="M587" s="33"/>
      <c r="N587" s="33"/>
      <c r="O587" s="33"/>
      <c r="P587" s="33"/>
      <c r="Q587" s="33"/>
      <c r="R587" s="33"/>
      <c r="S587" s="33"/>
      <c r="T587" s="33"/>
      <c r="U587" s="33"/>
      <c r="V587" s="33"/>
      <c r="W587" s="33"/>
      <c r="X587" s="33"/>
      <c r="Y587" s="33"/>
      <c r="Z587" s="33"/>
    </row>
    <row r="588">
      <c r="A588" s="33"/>
      <c r="B588" s="27"/>
      <c r="C588" s="27"/>
      <c r="D588" s="27"/>
      <c r="E588" s="27"/>
      <c r="F588" s="27"/>
      <c r="G588" s="33"/>
      <c r="H588" s="33"/>
      <c r="I588" s="33"/>
      <c r="J588" s="33"/>
      <c r="K588" s="33"/>
      <c r="L588" s="33"/>
      <c r="M588" s="33"/>
      <c r="N588" s="33"/>
      <c r="O588" s="33"/>
      <c r="P588" s="33"/>
      <c r="Q588" s="33"/>
      <c r="R588" s="33"/>
      <c r="S588" s="33"/>
      <c r="T588" s="33"/>
      <c r="U588" s="33"/>
      <c r="V588" s="33"/>
      <c r="W588" s="33"/>
      <c r="X588" s="33"/>
      <c r="Y588" s="33"/>
      <c r="Z588" s="33"/>
    </row>
    <row r="589">
      <c r="A589" s="33"/>
      <c r="B589" s="27"/>
      <c r="C589" s="27"/>
      <c r="D589" s="27"/>
      <c r="E589" s="27"/>
      <c r="F589" s="27"/>
      <c r="G589" s="33"/>
      <c r="H589" s="33"/>
      <c r="I589" s="33"/>
      <c r="J589" s="33"/>
      <c r="K589" s="33"/>
      <c r="L589" s="33"/>
      <c r="M589" s="33"/>
      <c r="N589" s="33"/>
      <c r="O589" s="33"/>
      <c r="P589" s="33"/>
      <c r="Q589" s="33"/>
      <c r="R589" s="33"/>
      <c r="S589" s="33"/>
      <c r="T589" s="33"/>
      <c r="U589" s="33"/>
      <c r="V589" s="33"/>
      <c r="W589" s="33"/>
      <c r="X589" s="33"/>
      <c r="Y589" s="33"/>
      <c r="Z589" s="33"/>
    </row>
    <row r="590">
      <c r="A590" s="33"/>
      <c r="B590" s="27"/>
      <c r="C590" s="27"/>
      <c r="D590" s="27"/>
      <c r="E590" s="27"/>
      <c r="F590" s="27"/>
      <c r="G590" s="33"/>
      <c r="H590" s="33"/>
      <c r="I590" s="33"/>
      <c r="J590" s="33"/>
      <c r="K590" s="33"/>
      <c r="L590" s="33"/>
      <c r="M590" s="33"/>
      <c r="N590" s="33"/>
      <c r="O590" s="33"/>
      <c r="P590" s="33"/>
      <c r="Q590" s="33"/>
      <c r="R590" s="33"/>
      <c r="S590" s="33"/>
      <c r="T590" s="33"/>
      <c r="U590" s="33"/>
      <c r="V590" s="33"/>
      <c r="W590" s="33"/>
      <c r="X590" s="33"/>
      <c r="Y590" s="33"/>
      <c r="Z590" s="33"/>
    </row>
    <row r="591">
      <c r="A591" s="33"/>
      <c r="B591" s="27"/>
      <c r="C591" s="27"/>
      <c r="D591" s="27"/>
      <c r="E591" s="27"/>
      <c r="F591" s="27"/>
      <c r="G591" s="33"/>
      <c r="H591" s="33"/>
      <c r="I591" s="33"/>
      <c r="J591" s="33"/>
      <c r="K591" s="33"/>
      <c r="L591" s="33"/>
      <c r="M591" s="33"/>
      <c r="N591" s="33"/>
      <c r="O591" s="33"/>
      <c r="P591" s="33"/>
      <c r="Q591" s="33"/>
      <c r="R591" s="33"/>
      <c r="S591" s="33"/>
      <c r="T591" s="33"/>
      <c r="U591" s="33"/>
      <c r="V591" s="33"/>
      <c r="W591" s="33"/>
      <c r="X591" s="33"/>
      <c r="Y591" s="33"/>
      <c r="Z591" s="33"/>
    </row>
    <row r="592">
      <c r="A592" s="33"/>
      <c r="B592" s="27"/>
      <c r="C592" s="27"/>
      <c r="D592" s="27"/>
      <c r="E592" s="27"/>
      <c r="F592" s="27"/>
      <c r="G592" s="33"/>
      <c r="H592" s="33"/>
      <c r="I592" s="33"/>
      <c r="J592" s="33"/>
      <c r="K592" s="33"/>
      <c r="L592" s="33"/>
      <c r="M592" s="33"/>
      <c r="N592" s="33"/>
      <c r="O592" s="33"/>
      <c r="P592" s="33"/>
      <c r="Q592" s="33"/>
      <c r="R592" s="33"/>
      <c r="S592" s="33"/>
      <c r="T592" s="33"/>
      <c r="U592" s="33"/>
      <c r="V592" s="33"/>
      <c r="W592" s="33"/>
      <c r="X592" s="33"/>
      <c r="Y592" s="33"/>
      <c r="Z592" s="33"/>
    </row>
    <row r="593">
      <c r="A593" s="33"/>
      <c r="B593" s="27"/>
      <c r="C593" s="27"/>
      <c r="D593" s="27"/>
      <c r="E593" s="27"/>
      <c r="F593" s="27"/>
      <c r="G593" s="33"/>
      <c r="H593" s="33"/>
      <c r="I593" s="33"/>
      <c r="J593" s="33"/>
      <c r="K593" s="33"/>
      <c r="L593" s="33"/>
      <c r="M593" s="33"/>
      <c r="N593" s="33"/>
      <c r="O593" s="33"/>
      <c r="P593" s="33"/>
      <c r="Q593" s="33"/>
      <c r="R593" s="33"/>
      <c r="S593" s="33"/>
      <c r="T593" s="33"/>
      <c r="U593" s="33"/>
      <c r="V593" s="33"/>
      <c r="W593" s="33"/>
      <c r="X593" s="33"/>
      <c r="Y593" s="33"/>
      <c r="Z593" s="33"/>
    </row>
    <row r="594">
      <c r="A594" s="33"/>
      <c r="B594" s="27"/>
      <c r="C594" s="27"/>
      <c r="D594" s="27"/>
      <c r="E594" s="27"/>
      <c r="F594" s="27"/>
      <c r="G594" s="33"/>
      <c r="H594" s="33"/>
      <c r="I594" s="33"/>
      <c r="J594" s="33"/>
      <c r="K594" s="33"/>
      <c r="L594" s="33"/>
      <c r="M594" s="33"/>
      <c r="N594" s="33"/>
      <c r="O594" s="33"/>
      <c r="P594" s="33"/>
      <c r="Q594" s="33"/>
      <c r="R594" s="33"/>
      <c r="S594" s="33"/>
      <c r="T594" s="33"/>
      <c r="U594" s="33"/>
      <c r="V594" s="33"/>
      <c r="W594" s="33"/>
      <c r="X594" s="33"/>
      <c r="Y594" s="33"/>
      <c r="Z594" s="33"/>
    </row>
    <row r="595">
      <c r="A595" s="33"/>
      <c r="B595" s="27"/>
      <c r="C595" s="27"/>
      <c r="D595" s="27"/>
      <c r="E595" s="27"/>
      <c r="F595" s="27"/>
      <c r="G595" s="33"/>
      <c r="H595" s="33"/>
      <c r="I595" s="33"/>
      <c r="J595" s="33"/>
      <c r="K595" s="33"/>
      <c r="L595" s="33"/>
      <c r="M595" s="33"/>
      <c r="N595" s="33"/>
      <c r="O595" s="33"/>
      <c r="P595" s="33"/>
      <c r="Q595" s="33"/>
      <c r="R595" s="33"/>
      <c r="S595" s="33"/>
      <c r="T595" s="33"/>
      <c r="U595" s="33"/>
      <c r="V595" s="33"/>
      <c r="W595" s="33"/>
      <c r="X595" s="33"/>
      <c r="Y595" s="33"/>
      <c r="Z595" s="33"/>
    </row>
    <row r="596">
      <c r="A596" s="33"/>
      <c r="B596" s="27"/>
      <c r="C596" s="27"/>
      <c r="D596" s="27"/>
      <c r="E596" s="27"/>
      <c r="F596" s="27"/>
      <c r="G596" s="33"/>
      <c r="H596" s="33"/>
      <c r="I596" s="33"/>
      <c r="J596" s="33"/>
      <c r="K596" s="33"/>
      <c r="L596" s="33"/>
      <c r="M596" s="33"/>
      <c r="N596" s="33"/>
      <c r="O596" s="33"/>
      <c r="P596" s="33"/>
      <c r="Q596" s="33"/>
      <c r="R596" s="33"/>
      <c r="S596" s="33"/>
      <c r="T596" s="33"/>
      <c r="U596" s="33"/>
      <c r="V596" s="33"/>
      <c r="W596" s="33"/>
      <c r="X596" s="33"/>
      <c r="Y596" s="33"/>
      <c r="Z596" s="33"/>
    </row>
    <row r="597">
      <c r="A597" s="33"/>
      <c r="B597" s="27"/>
      <c r="C597" s="27"/>
      <c r="D597" s="27"/>
      <c r="E597" s="27"/>
      <c r="F597" s="27"/>
      <c r="G597" s="33"/>
      <c r="H597" s="33"/>
      <c r="I597" s="33"/>
      <c r="J597" s="33"/>
      <c r="K597" s="33"/>
      <c r="L597" s="33"/>
      <c r="M597" s="33"/>
      <c r="N597" s="33"/>
      <c r="O597" s="33"/>
      <c r="P597" s="33"/>
      <c r="Q597" s="33"/>
      <c r="R597" s="33"/>
      <c r="S597" s="33"/>
      <c r="T597" s="33"/>
      <c r="U597" s="33"/>
      <c r="V597" s="33"/>
      <c r="W597" s="33"/>
      <c r="X597" s="33"/>
      <c r="Y597" s="33"/>
      <c r="Z597" s="33"/>
    </row>
    <row r="598">
      <c r="A598" s="33"/>
      <c r="B598" s="27"/>
      <c r="C598" s="27"/>
      <c r="D598" s="27"/>
      <c r="E598" s="27"/>
      <c r="F598" s="27"/>
      <c r="G598" s="33"/>
      <c r="H598" s="33"/>
      <c r="I598" s="33"/>
      <c r="J598" s="33"/>
      <c r="K598" s="33"/>
      <c r="L598" s="33"/>
      <c r="M598" s="33"/>
      <c r="N598" s="33"/>
      <c r="O598" s="33"/>
      <c r="P598" s="33"/>
      <c r="Q598" s="33"/>
      <c r="R598" s="33"/>
      <c r="S598" s="33"/>
      <c r="T598" s="33"/>
      <c r="U598" s="33"/>
      <c r="V598" s="33"/>
      <c r="W598" s="33"/>
      <c r="X598" s="33"/>
      <c r="Y598" s="33"/>
      <c r="Z598" s="33"/>
    </row>
    <row r="599">
      <c r="A599" s="33"/>
      <c r="B599" s="27"/>
      <c r="C599" s="27"/>
      <c r="D599" s="27"/>
      <c r="E599" s="27"/>
      <c r="F599" s="27"/>
      <c r="G599" s="33"/>
      <c r="H599" s="33"/>
      <c r="I599" s="33"/>
      <c r="J599" s="33"/>
      <c r="K599" s="33"/>
      <c r="L599" s="33"/>
      <c r="M599" s="33"/>
      <c r="N599" s="33"/>
      <c r="O599" s="33"/>
      <c r="P599" s="33"/>
      <c r="Q599" s="33"/>
      <c r="R599" s="33"/>
      <c r="S599" s="33"/>
      <c r="T599" s="33"/>
      <c r="U599" s="33"/>
      <c r="V599" s="33"/>
      <c r="W599" s="33"/>
      <c r="X599" s="33"/>
      <c r="Y599" s="33"/>
      <c r="Z599" s="33"/>
    </row>
    <row r="600">
      <c r="A600" s="33"/>
      <c r="B600" s="27"/>
      <c r="C600" s="27"/>
      <c r="D600" s="27"/>
      <c r="E600" s="27"/>
      <c r="F600" s="27"/>
      <c r="G600" s="33"/>
      <c r="H600" s="33"/>
      <c r="I600" s="33"/>
      <c r="J600" s="33"/>
      <c r="K600" s="33"/>
      <c r="L600" s="33"/>
      <c r="M600" s="33"/>
      <c r="N600" s="33"/>
      <c r="O600" s="33"/>
      <c r="P600" s="33"/>
      <c r="Q600" s="33"/>
      <c r="R600" s="33"/>
      <c r="S600" s="33"/>
      <c r="T600" s="33"/>
      <c r="U600" s="33"/>
      <c r="V600" s="33"/>
      <c r="W600" s="33"/>
      <c r="X600" s="33"/>
      <c r="Y600" s="33"/>
      <c r="Z600" s="33"/>
    </row>
    <row r="601">
      <c r="A601" s="33"/>
      <c r="B601" s="27"/>
      <c r="C601" s="27"/>
      <c r="D601" s="27"/>
      <c r="E601" s="27"/>
      <c r="F601" s="27"/>
      <c r="G601" s="33"/>
      <c r="H601" s="33"/>
      <c r="I601" s="33"/>
      <c r="J601" s="33"/>
      <c r="K601" s="33"/>
      <c r="L601" s="33"/>
      <c r="M601" s="33"/>
      <c r="N601" s="33"/>
      <c r="O601" s="33"/>
      <c r="P601" s="33"/>
      <c r="Q601" s="33"/>
      <c r="R601" s="33"/>
      <c r="S601" s="33"/>
      <c r="T601" s="33"/>
      <c r="U601" s="33"/>
      <c r="V601" s="33"/>
      <c r="W601" s="33"/>
      <c r="X601" s="33"/>
      <c r="Y601" s="33"/>
      <c r="Z601" s="33"/>
    </row>
    <row r="602">
      <c r="A602" s="33"/>
      <c r="B602" s="27"/>
      <c r="C602" s="27"/>
      <c r="D602" s="27"/>
      <c r="E602" s="27"/>
      <c r="F602" s="27"/>
      <c r="G602" s="33"/>
      <c r="H602" s="33"/>
      <c r="I602" s="33"/>
      <c r="J602" s="33"/>
      <c r="K602" s="33"/>
      <c r="L602" s="33"/>
      <c r="M602" s="33"/>
      <c r="N602" s="33"/>
      <c r="O602" s="33"/>
      <c r="P602" s="33"/>
      <c r="Q602" s="33"/>
      <c r="R602" s="33"/>
      <c r="S602" s="33"/>
      <c r="T602" s="33"/>
      <c r="U602" s="33"/>
      <c r="V602" s="33"/>
      <c r="W602" s="33"/>
      <c r="X602" s="33"/>
      <c r="Y602" s="33"/>
      <c r="Z602" s="33"/>
    </row>
    <row r="603">
      <c r="A603" s="33"/>
      <c r="B603" s="27"/>
      <c r="C603" s="27"/>
      <c r="D603" s="27"/>
      <c r="E603" s="27"/>
      <c r="F603" s="27"/>
      <c r="G603" s="33"/>
      <c r="H603" s="33"/>
      <c r="I603" s="33"/>
      <c r="J603" s="33"/>
      <c r="K603" s="33"/>
      <c r="L603" s="33"/>
      <c r="M603" s="33"/>
      <c r="N603" s="33"/>
      <c r="O603" s="33"/>
      <c r="P603" s="33"/>
      <c r="Q603" s="33"/>
      <c r="R603" s="33"/>
      <c r="S603" s="33"/>
      <c r="T603" s="33"/>
      <c r="U603" s="33"/>
      <c r="V603" s="33"/>
      <c r="W603" s="33"/>
      <c r="X603" s="33"/>
      <c r="Y603" s="33"/>
      <c r="Z603" s="33"/>
    </row>
    <row r="604">
      <c r="A604" s="33"/>
      <c r="B604" s="27"/>
      <c r="C604" s="27"/>
      <c r="D604" s="27"/>
      <c r="E604" s="27"/>
      <c r="F604" s="27"/>
      <c r="G604" s="33"/>
      <c r="H604" s="33"/>
      <c r="I604" s="33"/>
      <c r="J604" s="33"/>
      <c r="K604" s="33"/>
      <c r="L604" s="33"/>
      <c r="M604" s="33"/>
      <c r="N604" s="33"/>
      <c r="O604" s="33"/>
      <c r="P604" s="33"/>
      <c r="Q604" s="33"/>
      <c r="R604" s="33"/>
      <c r="S604" s="33"/>
      <c r="T604" s="33"/>
      <c r="U604" s="33"/>
      <c r="V604" s="33"/>
      <c r="W604" s="33"/>
      <c r="X604" s="33"/>
      <c r="Y604" s="33"/>
      <c r="Z604" s="33"/>
    </row>
    <row r="605">
      <c r="A605" s="33"/>
      <c r="B605" s="27"/>
      <c r="C605" s="27"/>
      <c r="D605" s="27"/>
      <c r="E605" s="27"/>
      <c r="F605" s="27"/>
      <c r="G605" s="33"/>
      <c r="H605" s="33"/>
      <c r="I605" s="33"/>
      <c r="J605" s="33"/>
      <c r="K605" s="33"/>
      <c r="L605" s="33"/>
      <c r="M605" s="33"/>
      <c r="N605" s="33"/>
      <c r="O605" s="33"/>
      <c r="P605" s="33"/>
      <c r="Q605" s="33"/>
      <c r="R605" s="33"/>
      <c r="S605" s="33"/>
      <c r="T605" s="33"/>
      <c r="U605" s="33"/>
      <c r="V605" s="33"/>
      <c r="W605" s="33"/>
      <c r="X605" s="33"/>
      <c r="Y605" s="33"/>
      <c r="Z605" s="33"/>
    </row>
    <row r="606">
      <c r="A606" s="33"/>
      <c r="B606" s="27"/>
      <c r="C606" s="27"/>
      <c r="D606" s="27"/>
      <c r="E606" s="27"/>
      <c r="F606" s="27"/>
      <c r="G606" s="33"/>
      <c r="H606" s="33"/>
      <c r="I606" s="33"/>
      <c r="J606" s="33"/>
      <c r="K606" s="33"/>
      <c r="L606" s="33"/>
      <c r="M606" s="33"/>
      <c r="N606" s="33"/>
      <c r="O606" s="33"/>
      <c r="P606" s="33"/>
      <c r="Q606" s="33"/>
      <c r="R606" s="33"/>
      <c r="S606" s="33"/>
      <c r="T606" s="33"/>
      <c r="U606" s="33"/>
      <c r="V606" s="33"/>
      <c r="W606" s="33"/>
      <c r="X606" s="33"/>
      <c r="Y606" s="33"/>
      <c r="Z606" s="33"/>
    </row>
    <row r="607">
      <c r="A607" s="33"/>
      <c r="B607" s="27"/>
      <c r="C607" s="27"/>
      <c r="D607" s="27"/>
      <c r="E607" s="27"/>
      <c r="F607" s="27"/>
      <c r="G607" s="33"/>
      <c r="H607" s="33"/>
      <c r="I607" s="33"/>
      <c r="J607" s="33"/>
      <c r="K607" s="33"/>
      <c r="L607" s="33"/>
      <c r="M607" s="33"/>
      <c r="N607" s="33"/>
      <c r="O607" s="33"/>
      <c r="P607" s="33"/>
      <c r="Q607" s="33"/>
      <c r="R607" s="33"/>
      <c r="S607" s="33"/>
      <c r="T607" s="33"/>
      <c r="U607" s="33"/>
      <c r="V607" s="33"/>
      <c r="W607" s="33"/>
      <c r="X607" s="33"/>
      <c r="Y607" s="33"/>
      <c r="Z607" s="33"/>
    </row>
    <row r="608">
      <c r="A608" s="33"/>
      <c r="B608" s="27"/>
      <c r="C608" s="27"/>
      <c r="D608" s="27"/>
      <c r="E608" s="27"/>
      <c r="F608" s="27"/>
      <c r="G608" s="33"/>
      <c r="H608" s="33"/>
      <c r="I608" s="33"/>
      <c r="J608" s="33"/>
      <c r="K608" s="33"/>
      <c r="L608" s="33"/>
      <c r="M608" s="33"/>
      <c r="N608" s="33"/>
      <c r="O608" s="33"/>
      <c r="P608" s="33"/>
      <c r="Q608" s="33"/>
      <c r="R608" s="33"/>
      <c r="S608" s="33"/>
      <c r="T608" s="33"/>
      <c r="U608" s="33"/>
      <c r="V608" s="33"/>
      <c r="W608" s="33"/>
      <c r="X608" s="33"/>
      <c r="Y608" s="33"/>
      <c r="Z608" s="33"/>
    </row>
    <row r="609">
      <c r="A609" s="33"/>
      <c r="B609" s="27"/>
      <c r="C609" s="27"/>
      <c r="D609" s="27"/>
      <c r="E609" s="27"/>
      <c r="F609" s="27"/>
      <c r="G609" s="33"/>
      <c r="H609" s="33"/>
      <c r="I609" s="33"/>
      <c r="J609" s="33"/>
      <c r="K609" s="33"/>
      <c r="L609" s="33"/>
      <c r="M609" s="33"/>
      <c r="N609" s="33"/>
      <c r="O609" s="33"/>
      <c r="P609" s="33"/>
      <c r="Q609" s="33"/>
      <c r="R609" s="33"/>
      <c r="S609" s="33"/>
      <c r="T609" s="33"/>
      <c r="U609" s="33"/>
      <c r="V609" s="33"/>
      <c r="W609" s="33"/>
      <c r="X609" s="33"/>
      <c r="Y609" s="33"/>
      <c r="Z609" s="33"/>
    </row>
    <row r="610">
      <c r="A610" s="33"/>
      <c r="B610" s="27"/>
      <c r="C610" s="27"/>
      <c r="D610" s="27"/>
      <c r="E610" s="27"/>
      <c r="F610" s="27"/>
      <c r="G610" s="33"/>
      <c r="H610" s="33"/>
      <c r="I610" s="33"/>
      <c r="J610" s="33"/>
      <c r="K610" s="33"/>
      <c r="L610" s="33"/>
      <c r="M610" s="33"/>
      <c r="N610" s="33"/>
      <c r="O610" s="33"/>
      <c r="P610" s="33"/>
      <c r="Q610" s="33"/>
      <c r="R610" s="33"/>
      <c r="S610" s="33"/>
      <c r="T610" s="33"/>
      <c r="U610" s="33"/>
      <c r="V610" s="33"/>
      <c r="W610" s="33"/>
      <c r="X610" s="33"/>
      <c r="Y610" s="33"/>
      <c r="Z610" s="33"/>
    </row>
    <row r="611">
      <c r="A611" s="33"/>
      <c r="B611" s="27"/>
      <c r="C611" s="27"/>
      <c r="D611" s="27"/>
      <c r="E611" s="27"/>
      <c r="F611" s="27"/>
      <c r="G611" s="33"/>
      <c r="H611" s="33"/>
      <c r="I611" s="33"/>
      <c r="J611" s="33"/>
      <c r="K611" s="33"/>
      <c r="L611" s="33"/>
      <c r="M611" s="33"/>
      <c r="N611" s="33"/>
      <c r="O611" s="33"/>
      <c r="P611" s="33"/>
      <c r="Q611" s="33"/>
      <c r="R611" s="33"/>
      <c r="S611" s="33"/>
      <c r="T611" s="33"/>
      <c r="U611" s="33"/>
      <c r="V611" s="33"/>
      <c r="W611" s="33"/>
      <c r="X611" s="33"/>
      <c r="Y611" s="33"/>
      <c r="Z611" s="33"/>
    </row>
    <row r="612">
      <c r="A612" s="33"/>
      <c r="B612" s="27"/>
      <c r="C612" s="27"/>
      <c r="D612" s="27"/>
      <c r="E612" s="27"/>
      <c r="F612" s="27"/>
      <c r="G612" s="33"/>
      <c r="H612" s="33"/>
      <c r="I612" s="33"/>
      <c r="J612" s="33"/>
      <c r="K612" s="33"/>
      <c r="L612" s="33"/>
      <c r="M612" s="33"/>
      <c r="N612" s="33"/>
      <c r="O612" s="33"/>
      <c r="P612" s="33"/>
      <c r="Q612" s="33"/>
      <c r="R612" s="33"/>
      <c r="S612" s="33"/>
      <c r="T612" s="33"/>
      <c r="U612" s="33"/>
      <c r="V612" s="33"/>
      <c r="W612" s="33"/>
      <c r="X612" s="33"/>
      <c r="Y612" s="33"/>
      <c r="Z612" s="33"/>
    </row>
    <row r="613">
      <c r="A613" s="33"/>
      <c r="B613" s="27"/>
      <c r="C613" s="27"/>
      <c r="D613" s="27"/>
      <c r="E613" s="27"/>
      <c r="F613" s="27"/>
      <c r="G613" s="33"/>
      <c r="H613" s="33"/>
      <c r="I613" s="33"/>
      <c r="J613" s="33"/>
      <c r="K613" s="33"/>
      <c r="L613" s="33"/>
      <c r="M613" s="33"/>
      <c r="N613" s="33"/>
      <c r="O613" s="33"/>
      <c r="P613" s="33"/>
      <c r="Q613" s="33"/>
      <c r="R613" s="33"/>
      <c r="S613" s="33"/>
      <c r="T613" s="33"/>
      <c r="U613" s="33"/>
      <c r="V613" s="33"/>
      <c r="W613" s="33"/>
      <c r="X613" s="33"/>
      <c r="Y613" s="33"/>
      <c r="Z613" s="33"/>
    </row>
    <row r="614">
      <c r="A614" s="33"/>
      <c r="B614" s="27"/>
      <c r="C614" s="27"/>
      <c r="D614" s="27"/>
      <c r="E614" s="27"/>
      <c r="F614" s="27"/>
      <c r="G614" s="33"/>
      <c r="H614" s="33"/>
      <c r="I614" s="33"/>
      <c r="J614" s="33"/>
      <c r="K614" s="33"/>
      <c r="L614" s="33"/>
      <c r="M614" s="33"/>
      <c r="N614" s="33"/>
      <c r="O614" s="33"/>
      <c r="P614" s="33"/>
      <c r="Q614" s="33"/>
      <c r="R614" s="33"/>
      <c r="S614" s="33"/>
      <c r="T614" s="33"/>
      <c r="U614" s="33"/>
      <c r="V614" s="33"/>
      <c r="W614" s="33"/>
      <c r="X614" s="33"/>
      <c r="Y614" s="33"/>
      <c r="Z614" s="33"/>
    </row>
    <row r="615">
      <c r="A615" s="33"/>
      <c r="B615" s="27"/>
      <c r="C615" s="27"/>
      <c r="D615" s="27"/>
      <c r="E615" s="27"/>
      <c r="F615" s="27"/>
      <c r="G615" s="33"/>
      <c r="H615" s="33"/>
      <c r="I615" s="33"/>
      <c r="J615" s="33"/>
      <c r="K615" s="33"/>
      <c r="L615" s="33"/>
      <c r="M615" s="33"/>
      <c r="N615" s="33"/>
      <c r="O615" s="33"/>
      <c r="P615" s="33"/>
      <c r="Q615" s="33"/>
      <c r="R615" s="33"/>
      <c r="S615" s="33"/>
      <c r="T615" s="33"/>
      <c r="U615" s="33"/>
      <c r="V615" s="33"/>
      <c r="W615" s="33"/>
      <c r="X615" s="33"/>
      <c r="Y615" s="33"/>
      <c r="Z615" s="33"/>
    </row>
    <row r="616">
      <c r="A616" s="33"/>
      <c r="B616" s="27"/>
      <c r="C616" s="27"/>
      <c r="D616" s="27"/>
      <c r="E616" s="27"/>
      <c r="F616" s="27"/>
      <c r="G616" s="33"/>
      <c r="H616" s="33"/>
      <c r="I616" s="33"/>
      <c r="J616" s="33"/>
      <c r="K616" s="33"/>
      <c r="L616" s="33"/>
      <c r="M616" s="33"/>
      <c r="N616" s="33"/>
      <c r="O616" s="33"/>
      <c r="P616" s="33"/>
      <c r="Q616" s="33"/>
      <c r="R616" s="33"/>
      <c r="S616" s="33"/>
      <c r="T616" s="33"/>
      <c r="U616" s="33"/>
      <c r="V616" s="33"/>
      <c r="W616" s="33"/>
      <c r="X616" s="33"/>
      <c r="Y616" s="33"/>
      <c r="Z616" s="33"/>
    </row>
    <row r="617">
      <c r="A617" s="33"/>
      <c r="B617" s="27"/>
      <c r="C617" s="27"/>
      <c r="D617" s="27"/>
      <c r="E617" s="27"/>
      <c r="F617" s="27"/>
      <c r="G617" s="33"/>
      <c r="H617" s="33"/>
      <c r="I617" s="33"/>
      <c r="J617" s="33"/>
      <c r="K617" s="33"/>
      <c r="L617" s="33"/>
      <c r="M617" s="33"/>
      <c r="N617" s="33"/>
      <c r="O617" s="33"/>
      <c r="P617" s="33"/>
      <c r="Q617" s="33"/>
      <c r="R617" s="33"/>
      <c r="S617" s="33"/>
      <c r="T617" s="33"/>
      <c r="U617" s="33"/>
      <c r="V617" s="33"/>
      <c r="W617" s="33"/>
      <c r="X617" s="33"/>
      <c r="Y617" s="33"/>
      <c r="Z617" s="33"/>
    </row>
    <row r="618">
      <c r="A618" s="33"/>
      <c r="B618" s="27"/>
      <c r="C618" s="27"/>
      <c r="D618" s="27"/>
      <c r="E618" s="27"/>
      <c r="F618" s="27"/>
      <c r="G618" s="33"/>
      <c r="H618" s="33"/>
      <c r="I618" s="33"/>
      <c r="J618" s="33"/>
      <c r="K618" s="33"/>
      <c r="L618" s="33"/>
      <c r="M618" s="33"/>
      <c r="N618" s="33"/>
      <c r="O618" s="33"/>
      <c r="P618" s="33"/>
      <c r="Q618" s="33"/>
      <c r="R618" s="33"/>
      <c r="S618" s="33"/>
      <c r="T618" s="33"/>
      <c r="U618" s="33"/>
      <c r="V618" s="33"/>
      <c r="W618" s="33"/>
      <c r="X618" s="33"/>
      <c r="Y618" s="33"/>
      <c r="Z618" s="33"/>
    </row>
    <row r="619">
      <c r="A619" s="33"/>
      <c r="B619" s="27"/>
      <c r="C619" s="27"/>
      <c r="D619" s="27"/>
      <c r="E619" s="27"/>
      <c r="F619" s="27"/>
      <c r="G619" s="33"/>
      <c r="H619" s="33"/>
      <c r="I619" s="33"/>
      <c r="J619" s="33"/>
      <c r="K619" s="33"/>
      <c r="L619" s="33"/>
      <c r="M619" s="33"/>
      <c r="N619" s="33"/>
      <c r="O619" s="33"/>
      <c r="P619" s="33"/>
      <c r="Q619" s="33"/>
      <c r="R619" s="33"/>
      <c r="S619" s="33"/>
      <c r="T619" s="33"/>
      <c r="U619" s="33"/>
      <c r="V619" s="33"/>
      <c r="W619" s="33"/>
      <c r="X619" s="33"/>
      <c r="Y619" s="33"/>
      <c r="Z619" s="33"/>
    </row>
    <row r="620">
      <c r="A620" s="33"/>
      <c r="B620" s="27"/>
      <c r="C620" s="27"/>
      <c r="D620" s="27"/>
      <c r="E620" s="27"/>
      <c r="F620" s="27"/>
      <c r="G620" s="33"/>
      <c r="H620" s="33"/>
      <c r="I620" s="33"/>
      <c r="J620" s="33"/>
      <c r="K620" s="33"/>
      <c r="L620" s="33"/>
      <c r="M620" s="33"/>
      <c r="N620" s="33"/>
      <c r="O620" s="33"/>
      <c r="P620" s="33"/>
      <c r="Q620" s="33"/>
      <c r="R620" s="33"/>
      <c r="S620" s="33"/>
      <c r="T620" s="33"/>
      <c r="U620" s="33"/>
      <c r="V620" s="33"/>
      <c r="W620" s="33"/>
      <c r="X620" s="33"/>
      <c r="Y620" s="33"/>
      <c r="Z620" s="33"/>
    </row>
    <row r="621">
      <c r="A621" s="33"/>
      <c r="B621" s="27"/>
      <c r="C621" s="27"/>
      <c r="D621" s="27"/>
      <c r="E621" s="27"/>
      <c r="F621" s="27"/>
      <c r="G621" s="33"/>
      <c r="H621" s="33"/>
      <c r="I621" s="33"/>
      <c r="J621" s="33"/>
      <c r="K621" s="33"/>
      <c r="L621" s="33"/>
      <c r="M621" s="33"/>
      <c r="N621" s="33"/>
      <c r="O621" s="33"/>
      <c r="P621" s="33"/>
      <c r="Q621" s="33"/>
      <c r="R621" s="33"/>
      <c r="S621" s="33"/>
      <c r="T621" s="33"/>
      <c r="U621" s="33"/>
      <c r="V621" s="33"/>
      <c r="W621" s="33"/>
      <c r="X621" s="33"/>
      <c r="Y621" s="33"/>
      <c r="Z621" s="33"/>
    </row>
    <row r="622">
      <c r="A622" s="33"/>
      <c r="B622" s="27"/>
      <c r="C622" s="27"/>
      <c r="D622" s="27"/>
      <c r="E622" s="27"/>
      <c r="F622" s="27"/>
      <c r="G622" s="33"/>
      <c r="H622" s="33"/>
      <c r="I622" s="33"/>
      <c r="J622" s="33"/>
      <c r="K622" s="33"/>
      <c r="L622" s="33"/>
      <c r="M622" s="33"/>
      <c r="N622" s="33"/>
      <c r="O622" s="33"/>
      <c r="P622" s="33"/>
      <c r="Q622" s="33"/>
      <c r="R622" s="33"/>
      <c r="S622" s="33"/>
      <c r="T622" s="33"/>
      <c r="U622" s="33"/>
      <c r="V622" s="33"/>
      <c r="W622" s="33"/>
      <c r="X622" s="33"/>
      <c r="Y622" s="33"/>
      <c r="Z622" s="33"/>
    </row>
    <row r="623">
      <c r="A623" s="33"/>
      <c r="B623" s="27"/>
      <c r="C623" s="27"/>
      <c r="D623" s="27"/>
      <c r="E623" s="27"/>
      <c r="F623" s="27"/>
      <c r="G623" s="33"/>
      <c r="H623" s="33"/>
      <c r="I623" s="33"/>
      <c r="J623" s="33"/>
      <c r="K623" s="33"/>
      <c r="L623" s="33"/>
      <c r="M623" s="33"/>
      <c r="N623" s="33"/>
      <c r="O623" s="33"/>
      <c r="P623" s="33"/>
      <c r="Q623" s="33"/>
      <c r="R623" s="33"/>
      <c r="S623" s="33"/>
      <c r="T623" s="33"/>
      <c r="U623" s="33"/>
      <c r="V623" s="33"/>
      <c r="W623" s="33"/>
      <c r="X623" s="33"/>
      <c r="Y623" s="33"/>
      <c r="Z623" s="33"/>
    </row>
    <row r="624">
      <c r="A624" s="33"/>
      <c r="B624" s="27"/>
      <c r="C624" s="27"/>
      <c r="D624" s="27"/>
      <c r="E624" s="27"/>
      <c r="F624" s="27"/>
      <c r="G624" s="33"/>
      <c r="H624" s="33"/>
      <c r="I624" s="33"/>
      <c r="J624" s="33"/>
      <c r="K624" s="33"/>
      <c r="L624" s="33"/>
      <c r="M624" s="33"/>
      <c r="N624" s="33"/>
      <c r="O624" s="33"/>
      <c r="P624" s="33"/>
      <c r="Q624" s="33"/>
      <c r="R624" s="33"/>
      <c r="S624" s="33"/>
      <c r="T624" s="33"/>
      <c r="U624" s="33"/>
      <c r="V624" s="33"/>
      <c r="W624" s="33"/>
      <c r="X624" s="33"/>
      <c r="Y624" s="33"/>
      <c r="Z624" s="33"/>
    </row>
    <row r="625">
      <c r="A625" s="33"/>
      <c r="B625" s="27"/>
      <c r="C625" s="27"/>
      <c r="D625" s="27"/>
      <c r="E625" s="27"/>
      <c r="F625" s="27"/>
      <c r="G625" s="33"/>
      <c r="H625" s="33"/>
      <c r="I625" s="33"/>
      <c r="J625" s="33"/>
      <c r="K625" s="33"/>
      <c r="L625" s="33"/>
      <c r="M625" s="33"/>
      <c r="N625" s="33"/>
      <c r="O625" s="33"/>
      <c r="P625" s="33"/>
      <c r="Q625" s="33"/>
      <c r="R625" s="33"/>
      <c r="S625" s="33"/>
      <c r="T625" s="33"/>
      <c r="U625" s="33"/>
      <c r="V625" s="33"/>
      <c r="W625" s="33"/>
      <c r="X625" s="33"/>
      <c r="Y625" s="33"/>
      <c r="Z625" s="33"/>
    </row>
    <row r="626">
      <c r="A626" s="33"/>
      <c r="B626" s="27"/>
      <c r="C626" s="27"/>
      <c r="D626" s="27"/>
      <c r="E626" s="27"/>
      <c r="F626" s="27"/>
      <c r="G626" s="33"/>
      <c r="H626" s="33"/>
      <c r="I626" s="33"/>
      <c r="J626" s="33"/>
      <c r="K626" s="33"/>
      <c r="L626" s="33"/>
      <c r="M626" s="33"/>
      <c r="N626" s="33"/>
      <c r="O626" s="33"/>
      <c r="P626" s="33"/>
      <c r="Q626" s="33"/>
      <c r="R626" s="33"/>
      <c r="S626" s="33"/>
      <c r="T626" s="33"/>
      <c r="U626" s="33"/>
      <c r="V626" s="33"/>
      <c r="W626" s="33"/>
      <c r="X626" s="33"/>
      <c r="Y626" s="33"/>
      <c r="Z626" s="33"/>
    </row>
    <row r="627">
      <c r="A627" s="33"/>
      <c r="B627" s="27"/>
      <c r="C627" s="27"/>
      <c r="D627" s="27"/>
      <c r="E627" s="27"/>
      <c r="F627" s="27"/>
      <c r="G627" s="33"/>
      <c r="H627" s="33"/>
      <c r="I627" s="33"/>
      <c r="J627" s="33"/>
      <c r="K627" s="33"/>
      <c r="L627" s="33"/>
      <c r="M627" s="33"/>
      <c r="N627" s="33"/>
      <c r="O627" s="33"/>
      <c r="P627" s="33"/>
      <c r="Q627" s="33"/>
      <c r="R627" s="33"/>
      <c r="S627" s="33"/>
      <c r="T627" s="33"/>
      <c r="U627" s="33"/>
      <c r="V627" s="33"/>
      <c r="W627" s="33"/>
      <c r="X627" s="33"/>
      <c r="Y627" s="33"/>
      <c r="Z627" s="33"/>
    </row>
    <row r="628">
      <c r="A628" s="33"/>
      <c r="B628" s="27"/>
      <c r="C628" s="27"/>
      <c r="D628" s="27"/>
      <c r="E628" s="27"/>
      <c r="F628" s="27"/>
      <c r="G628" s="33"/>
      <c r="H628" s="33"/>
      <c r="I628" s="33"/>
      <c r="J628" s="33"/>
      <c r="K628" s="33"/>
      <c r="L628" s="33"/>
      <c r="M628" s="33"/>
      <c r="N628" s="33"/>
      <c r="O628" s="33"/>
      <c r="P628" s="33"/>
      <c r="Q628" s="33"/>
      <c r="R628" s="33"/>
      <c r="S628" s="33"/>
      <c r="T628" s="33"/>
      <c r="U628" s="33"/>
      <c r="V628" s="33"/>
      <c r="W628" s="33"/>
      <c r="X628" s="33"/>
      <c r="Y628" s="33"/>
      <c r="Z628" s="33"/>
    </row>
    <row r="629">
      <c r="A629" s="33"/>
      <c r="B629" s="27"/>
      <c r="C629" s="27"/>
      <c r="D629" s="27"/>
      <c r="E629" s="27"/>
      <c r="F629" s="27"/>
      <c r="G629" s="33"/>
      <c r="H629" s="33"/>
      <c r="I629" s="33"/>
      <c r="J629" s="33"/>
      <c r="K629" s="33"/>
      <c r="L629" s="33"/>
      <c r="M629" s="33"/>
      <c r="N629" s="33"/>
      <c r="O629" s="33"/>
      <c r="P629" s="33"/>
      <c r="Q629" s="33"/>
      <c r="R629" s="33"/>
      <c r="S629" s="33"/>
      <c r="T629" s="33"/>
      <c r="U629" s="33"/>
      <c r="V629" s="33"/>
      <c r="W629" s="33"/>
      <c r="X629" s="33"/>
      <c r="Y629" s="33"/>
      <c r="Z629" s="33"/>
    </row>
    <row r="630">
      <c r="A630" s="33"/>
      <c r="B630" s="27"/>
      <c r="C630" s="27"/>
      <c r="D630" s="27"/>
      <c r="E630" s="27"/>
      <c r="F630" s="27"/>
      <c r="G630" s="33"/>
      <c r="H630" s="33"/>
      <c r="I630" s="33"/>
      <c r="J630" s="33"/>
      <c r="K630" s="33"/>
      <c r="L630" s="33"/>
      <c r="M630" s="33"/>
      <c r="N630" s="33"/>
      <c r="O630" s="33"/>
      <c r="P630" s="33"/>
      <c r="Q630" s="33"/>
      <c r="R630" s="33"/>
      <c r="S630" s="33"/>
      <c r="T630" s="33"/>
      <c r="U630" s="33"/>
      <c r="V630" s="33"/>
      <c r="W630" s="33"/>
      <c r="X630" s="33"/>
      <c r="Y630" s="33"/>
      <c r="Z630" s="33"/>
    </row>
    <row r="631">
      <c r="A631" s="33"/>
      <c r="B631" s="27"/>
      <c r="C631" s="27"/>
      <c r="D631" s="27"/>
      <c r="E631" s="27"/>
      <c r="F631" s="27"/>
      <c r="G631" s="33"/>
      <c r="H631" s="33"/>
      <c r="I631" s="33"/>
      <c r="J631" s="33"/>
      <c r="K631" s="33"/>
      <c r="L631" s="33"/>
      <c r="M631" s="33"/>
      <c r="N631" s="33"/>
      <c r="O631" s="33"/>
      <c r="P631" s="33"/>
      <c r="Q631" s="33"/>
      <c r="R631" s="33"/>
      <c r="S631" s="33"/>
      <c r="T631" s="33"/>
      <c r="U631" s="33"/>
      <c r="V631" s="33"/>
      <c r="W631" s="33"/>
      <c r="X631" s="33"/>
      <c r="Y631" s="33"/>
      <c r="Z631" s="33"/>
    </row>
    <row r="632">
      <c r="A632" s="33"/>
      <c r="B632" s="27"/>
      <c r="C632" s="27"/>
      <c r="D632" s="27"/>
      <c r="E632" s="27"/>
      <c r="F632" s="27"/>
      <c r="G632" s="33"/>
      <c r="H632" s="33"/>
      <c r="I632" s="33"/>
      <c r="J632" s="33"/>
      <c r="K632" s="33"/>
      <c r="L632" s="33"/>
      <c r="M632" s="33"/>
      <c r="N632" s="33"/>
      <c r="O632" s="33"/>
      <c r="P632" s="33"/>
      <c r="Q632" s="33"/>
      <c r="R632" s="33"/>
      <c r="S632" s="33"/>
      <c r="T632" s="33"/>
      <c r="U632" s="33"/>
      <c r="V632" s="33"/>
      <c r="W632" s="33"/>
      <c r="X632" s="33"/>
      <c r="Y632" s="33"/>
      <c r="Z632" s="33"/>
    </row>
    <row r="633">
      <c r="A633" s="33"/>
      <c r="B633" s="27"/>
      <c r="C633" s="27"/>
      <c r="D633" s="27"/>
      <c r="E633" s="27"/>
      <c r="F633" s="27"/>
      <c r="G633" s="33"/>
      <c r="H633" s="33"/>
      <c r="I633" s="33"/>
      <c r="J633" s="33"/>
      <c r="K633" s="33"/>
      <c r="L633" s="33"/>
      <c r="M633" s="33"/>
      <c r="N633" s="33"/>
      <c r="O633" s="33"/>
      <c r="P633" s="33"/>
      <c r="Q633" s="33"/>
      <c r="R633" s="33"/>
      <c r="S633" s="33"/>
      <c r="T633" s="33"/>
      <c r="U633" s="33"/>
      <c r="V633" s="33"/>
      <c r="W633" s="33"/>
      <c r="X633" s="33"/>
      <c r="Y633" s="33"/>
      <c r="Z633" s="33"/>
    </row>
    <row r="634">
      <c r="A634" s="33"/>
      <c r="B634" s="27"/>
      <c r="C634" s="27"/>
      <c r="D634" s="27"/>
      <c r="E634" s="27"/>
      <c r="F634" s="27"/>
      <c r="G634" s="33"/>
      <c r="H634" s="33"/>
      <c r="I634" s="33"/>
      <c r="J634" s="33"/>
      <c r="K634" s="33"/>
      <c r="L634" s="33"/>
      <c r="M634" s="33"/>
      <c r="N634" s="33"/>
      <c r="O634" s="33"/>
      <c r="P634" s="33"/>
      <c r="Q634" s="33"/>
      <c r="R634" s="33"/>
      <c r="S634" s="33"/>
      <c r="T634" s="33"/>
      <c r="U634" s="33"/>
      <c r="V634" s="33"/>
      <c r="W634" s="33"/>
      <c r="X634" s="33"/>
      <c r="Y634" s="33"/>
      <c r="Z634" s="33"/>
    </row>
    <row r="635">
      <c r="A635" s="33"/>
      <c r="B635" s="27"/>
      <c r="C635" s="27"/>
      <c r="D635" s="27"/>
      <c r="E635" s="27"/>
      <c r="F635" s="27"/>
      <c r="G635" s="33"/>
      <c r="H635" s="33"/>
      <c r="I635" s="33"/>
      <c r="J635" s="33"/>
      <c r="K635" s="33"/>
      <c r="L635" s="33"/>
      <c r="M635" s="33"/>
      <c r="N635" s="33"/>
      <c r="O635" s="33"/>
      <c r="P635" s="33"/>
      <c r="Q635" s="33"/>
      <c r="R635" s="33"/>
      <c r="S635" s="33"/>
      <c r="T635" s="33"/>
      <c r="U635" s="33"/>
      <c r="V635" s="33"/>
      <c r="W635" s="33"/>
      <c r="X635" s="33"/>
      <c r="Y635" s="33"/>
      <c r="Z635" s="33"/>
    </row>
    <row r="636">
      <c r="A636" s="33"/>
      <c r="B636" s="27"/>
      <c r="C636" s="27"/>
      <c r="D636" s="27"/>
      <c r="E636" s="27"/>
      <c r="F636" s="27"/>
      <c r="G636" s="33"/>
      <c r="H636" s="33"/>
      <c r="I636" s="33"/>
      <c r="J636" s="33"/>
      <c r="K636" s="33"/>
      <c r="L636" s="33"/>
      <c r="M636" s="33"/>
      <c r="N636" s="33"/>
      <c r="O636" s="33"/>
      <c r="P636" s="33"/>
      <c r="Q636" s="33"/>
      <c r="R636" s="33"/>
      <c r="S636" s="33"/>
      <c r="T636" s="33"/>
      <c r="U636" s="33"/>
      <c r="V636" s="33"/>
      <c r="W636" s="33"/>
      <c r="X636" s="33"/>
      <c r="Y636" s="33"/>
      <c r="Z636" s="33"/>
    </row>
    <row r="637">
      <c r="A637" s="33"/>
      <c r="B637" s="27"/>
      <c r="C637" s="27"/>
      <c r="D637" s="27"/>
      <c r="E637" s="27"/>
      <c r="F637" s="27"/>
      <c r="G637" s="33"/>
      <c r="H637" s="33"/>
      <c r="I637" s="33"/>
      <c r="J637" s="33"/>
      <c r="K637" s="33"/>
      <c r="L637" s="33"/>
      <c r="M637" s="33"/>
      <c r="N637" s="33"/>
      <c r="O637" s="33"/>
      <c r="P637" s="33"/>
      <c r="Q637" s="33"/>
      <c r="R637" s="33"/>
      <c r="S637" s="33"/>
      <c r="T637" s="33"/>
      <c r="U637" s="33"/>
      <c r="V637" s="33"/>
      <c r="W637" s="33"/>
      <c r="X637" s="33"/>
      <c r="Y637" s="33"/>
      <c r="Z637" s="33"/>
    </row>
    <row r="638">
      <c r="A638" s="33"/>
      <c r="B638" s="27"/>
      <c r="C638" s="27"/>
      <c r="D638" s="27"/>
      <c r="E638" s="27"/>
      <c r="F638" s="27"/>
      <c r="G638" s="33"/>
      <c r="H638" s="33"/>
      <c r="I638" s="33"/>
      <c r="J638" s="33"/>
      <c r="K638" s="33"/>
      <c r="L638" s="33"/>
      <c r="M638" s="33"/>
      <c r="N638" s="33"/>
      <c r="O638" s="33"/>
      <c r="P638" s="33"/>
      <c r="Q638" s="33"/>
      <c r="R638" s="33"/>
      <c r="S638" s="33"/>
      <c r="T638" s="33"/>
      <c r="U638" s="33"/>
      <c r="V638" s="33"/>
      <c r="W638" s="33"/>
      <c r="X638" s="33"/>
      <c r="Y638" s="33"/>
      <c r="Z638" s="33"/>
    </row>
    <row r="639">
      <c r="A639" s="33"/>
      <c r="B639" s="27"/>
      <c r="C639" s="27"/>
      <c r="D639" s="27"/>
      <c r="E639" s="27"/>
      <c r="F639" s="27"/>
      <c r="G639" s="33"/>
      <c r="H639" s="33"/>
      <c r="I639" s="33"/>
      <c r="J639" s="33"/>
      <c r="K639" s="33"/>
      <c r="L639" s="33"/>
      <c r="M639" s="33"/>
      <c r="N639" s="33"/>
      <c r="O639" s="33"/>
      <c r="P639" s="33"/>
      <c r="Q639" s="33"/>
      <c r="R639" s="33"/>
      <c r="S639" s="33"/>
      <c r="T639" s="33"/>
      <c r="U639" s="33"/>
      <c r="V639" s="33"/>
      <c r="W639" s="33"/>
      <c r="X639" s="33"/>
      <c r="Y639" s="33"/>
      <c r="Z639" s="33"/>
    </row>
    <row r="640">
      <c r="A640" s="33"/>
      <c r="B640" s="27"/>
      <c r="C640" s="27"/>
      <c r="D640" s="27"/>
      <c r="E640" s="27"/>
      <c r="F640" s="27"/>
      <c r="G640" s="33"/>
      <c r="H640" s="33"/>
      <c r="I640" s="33"/>
      <c r="J640" s="33"/>
      <c r="K640" s="33"/>
      <c r="L640" s="33"/>
      <c r="M640" s="33"/>
      <c r="N640" s="33"/>
      <c r="O640" s="33"/>
      <c r="P640" s="33"/>
      <c r="Q640" s="33"/>
      <c r="R640" s="33"/>
      <c r="S640" s="33"/>
      <c r="T640" s="33"/>
      <c r="U640" s="33"/>
      <c r="V640" s="33"/>
      <c r="W640" s="33"/>
      <c r="X640" s="33"/>
      <c r="Y640" s="33"/>
      <c r="Z640" s="33"/>
    </row>
    <row r="641">
      <c r="A641" s="33"/>
      <c r="B641" s="27"/>
      <c r="C641" s="27"/>
      <c r="D641" s="27"/>
      <c r="E641" s="27"/>
      <c r="F641" s="27"/>
      <c r="G641" s="33"/>
      <c r="H641" s="33"/>
      <c r="I641" s="33"/>
      <c r="J641" s="33"/>
      <c r="K641" s="33"/>
      <c r="L641" s="33"/>
      <c r="M641" s="33"/>
      <c r="N641" s="33"/>
      <c r="O641" s="33"/>
      <c r="P641" s="33"/>
      <c r="Q641" s="33"/>
      <c r="R641" s="33"/>
      <c r="S641" s="33"/>
      <c r="T641" s="33"/>
      <c r="U641" s="33"/>
      <c r="V641" s="33"/>
      <c r="W641" s="33"/>
      <c r="X641" s="33"/>
      <c r="Y641" s="33"/>
      <c r="Z641" s="33"/>
    </row>
    <row r="642">
      <c r="A642" s="33"/>
      <c r="B642" s="27"/>
      <c r="C642" s="27"/>
      <c r="D642" s="27"/>
      <c r="E642" s="27"/>
      <c r="F642" s="27"/>
      <c r="G642" s="33"/>
      <c r="H642" s="33"/>
      <c r="I642" s="33"/>
      <c r="J642" s="33"/>
      <c r="K642" s="33"/>
      <c r="L642" s="33"/>
      <c r="M642" s="33"/>
      <c r="N642" s="33"/>
      <c r="O642" s="33"/>
      <c r="P642" s="33"/>
      <c r="Q642" s="33"/>
      <c r="R642" s="33"/>
      <c r="S642" s="33"/>
      <c r="T642" s="33"/>
      <c r="U642" s="33"/>
      <c r="V642" s="33"/>
      <c r="W642" s="33"/>
      <c r="X642" s="33"/>
      <c r="Y642" s="33"/>
      <c r="Z642" s="33"/>
    </row>
    <row r="643">
      <c r="A643" s="33"/>
      <c r="B643" s="27"/>
      <c r="C643" s="27"/>
      <c r="D643" s="27"/>
      <c r="E643" s="27"/>
      <c r="F643" s="27"/>
      <c r="G643" s="33"/>
      <c r="H643" s="33"/>
      <c r="I643" s="33"/>
      <c r="J643" s="33"/>
      <c r="K643" s="33"/>
      <c r="L643" s="33"/>
      <c r="M643" s="33"/>
      <c r="N643" s="33"/>
      <c r="O643" s="33"/>
      <c r="P643" s="33"/>
      <c r="Q643" s="33"/>
      <c r="R643" s="33"/>
      <c r="S643" s="33"/>
      <c r="T643" s="33"/>
      <c r="U643" s="33"/>
      <c r="V643" s="33"/>
      <c r="W643" s="33"/>
      <c r="X643" s="33"/>
      <c r="Y643" s="33"/>
      <c r="Z643" s="33"/>
    </row>
    <row r="644">
      <c r="A644" s="33"/>
      <c r="B644" s="27"/>
      <c r="C644" s="27"/>
      <c r="D644" s="27"/>
      <c r="E644" s="27"/>
      <c r="F644" s="27"/>
      <c r="G644" s="33"/>
      <c r="H644" s="33"/>
      <c r="I644" s="33"/>
      <c r="J644" s="33"/>
      <c r="K644" s="33"/>
      <c r="L644" s="33"/>
      <c r="M644" s="33"/>
      <c r="N644" s="33"/>
      <c r="O644" s="33"/>
      <c r="P644" s="33"/>
      <c r="Q644" s="33"/>
      <c r="R644" s="33"/>
      <c r="S644" s="33"/>
      <c r="T644" s="33"/>
      <c r="U644" s="33"/>
      <c r="V644" s="33"/>
      <c r="W644" s="33"/>
      <c r="X644" s="33"/>
      <c r="Y644" s="33"/>
      <c r="Z644" s="33"/>
    </row>
    <row r="645">
      <c r="A645" s="33"/>
      <c r="B645" s="27"/>
      <c r="C645" s="27"/>
      <c r="D645" s="27"/>
      <c r="E645" s="27"/>
      <c r="F645" s="27"/>
      <c r="G645" s="33"/>
      <c r="H645" s="33"/>
      <c r="I645" s="33"/>
      <c r="J645" s="33"/>
      <c r="K645" s="33"/>
      <c r="L645" s="33"/>
      <c r="M645" s="33"/>
      <c r="N645" s="33"/>
      <c r="O645" s="33"/>
      <c r="P645" s="33"/>
      <c r="Q645" s="33"/>
      <c r="R645" s="33"/>
      <c r="S645" s="33"/>
      <c r="T645" s="33"/>
      <c r="U645" s="33"/>
      <c r="V645" s="33"/>
      <c r="W645" s="33"/>
      <c r="X645" s="33"/>
      <c r="Y645" s="33"/>
      <c r="Z645" s="33"/>
    </row>
    <row r="646">
      <c r="A646" s="33"/>
      <c r="B646" s="27"/>
      <c r="C646" s="27"/>
      <c r="D646" s="27"/>
      <c r="E646" s="27"/>
      <c r="F646" s="27"/>
      <c r="G646" s="33"/>
      <c r="H646" s="33"/>
      <c r="I646" s="33"/>
      <c r="J646" s="33"/>
      <c r="K646" s="33"/>
      <c r="L646" s="33"/>
      <c r="M646" s="33"/>
      <c r="N646" s="33"/>
      <c r="O646" s="33"/>
      <c r="P646" s="33"/>
      <c r="Q646" s="33"/>
      <c r="R646" s="33"/>
      <c r="S646" s="33"/>
      <c r="T646" s="33"/>
      <c r="U646" s="33"/>
      <c r="V646" s="33"/>
      <c r="W646" s="33"/>
      <c r="X646" s="33"/>
      <c r="Y646" s="33"/>
      <c r="Z646" s="33"/>
    </row>
    <row r="647">
      <c r="A647" s="33"/>
      <c r="B647" s="27"/>
      <c r="C647" s="27"/>
      <c r="D647" s="27"/>
      <c r="E647" s="27"/>
      <c r="F647" s="27"/>
      <c r="G647" s="33"/>
      <c r="H647" s="33"/>
      <c r="I647" s="33"/>
      <c r="J647" s="33"/>
      <c r="K647" s="33"/>
      <c r="L647" s="33"/>
      <c r="M647" s="33"/>
      <c r="N647" s="33"/>
      <c r="O647" s="33"/>
      <c r="P647" s="33"/>
      <c r="Q647" s="33"/>
      <c r="R647" s="33"/>
      <c r="S647" s="33"/>
      <c r="T647" s="33"/>
      <c r="U647" s="33"/>
      <c r="V647" s="33"/>
      <c r="W647" s="33"/>
      <c r="X647" s="33"/>
      <c r="Y647" s="33"/>
      <c r="Z647" s="33"/>
    </row>
    <row r="648">
      <c r="A648" s="33"/>
      <c r="B648" s="27"/>
      <c r="C648" s="27"/>
      <c r="D648" s="27"/>
      <c r="E648" s="27"/>
      <c r="F648" s="27"/>
      <c r="G648" s="33"/>
      <c r="H648" s="33"/>
      <c r="I648" s="33"/>
      <c r="J648" s="33"/>
      <c r="K648" s="33"/>
      <c r="L648" s="33"/>
      <c r="M648" s="33"/>
      <c r="N648" s="33"/>
      <c r="O648" s="33"/>
      <c r="P648" s="33"/>
      <c r="Q648" s="33"/>
      <c r="R648" s="33"/>
      <c r="S648" s="33"/>
      <c r="T648" s="33"/>
      <c r="U648" s="33"/>
      <c r="V648" s="33"/>
      <c r="W648" s="33"/>
      <c r="X648" s="33"/>
      <c r="Y648" s="33"/>
      <c r="Z648" s="33"/>
    </row>
    <row r="649">
      <c r="A649" s="33"/>
      <c r="B649" s="27"/>
      <c r="C649" s="27"/>
      <c r="D649" s="27"/>
      <c r="E649" s="27"/>
      <c r="F649" s="27"/>
      <c r="G649" s="33"/>
      <c r="H649" s="33"/>
      <c r="I649" s="33"/>
      <c r="J649" s="33"/>
      <c r="K649" s="33"/>
      <c r="L649" s="33"/>
      <c r="M649" s="33"/>
      <c r="N649" s="33"/>
      <c r="O649" s="33"/>
      <c r="P649" s="33"/>
      <c r="Q649" s="33"/>
      <c r="R649" s="33"/>
      <c r="S649" s="33"/>
      <c r="T649" s="33"/>
      <c r="U649" s="33"/>
      <c r="V649" s="33"/>
      <c r="W649" s="33"/>
      <c r="X649" s="33"/>
      <c r="Y649" s="33"/>
      <c r="Z649" s="33"/>
    </row>
    <row r="650">
      <c r="A650" s="33"/>
      <c r="B650" s="27"/>
      <c r="C650" s="27"/>
      <c r="D650" s="27"/>
      <c r="E650" s="27"/>
      <c r="F650" s="27"/>
      <c r="G650" s="33"/>
      <c r="H650" s="33"/>
      <c r="I650" s="33"/>
      <c r="J650" s="33"/>
      <c r="K650" s="33"/>
      <c r="L650" s="33"/>
      <c r="M650" s="33"/>
      <c r="N650" s="33"/>
      <c r="O650" s="33"/>
      <c r="P650" s="33"/>
      <c r="Q650" s="33"/>
      <c r="R650" s="33"/>
      <c r="S650" s="33"/>
      <c r="T650" s="33"/>
      <c r="U650" s="33"/>
      <c r="V650" s="33"/>
      <c r="W650" s="33"/>
      <c r="X650" s="33"/>
      <c r="Y650" s="33"/>
      <c r="Z650" s="33"/>
    </row>
    <row r="651">
      <c r="A651" s="33"/>
      <c r="B651" s="27"/>
      <c r="C651" s="27"/>
      <c r="D651" s="27"/>
      <c r="E651" s="27"/>
      <c r="F651" s="27"/>
      <c r="G651" s="33"/>
      <c r="H651" s="33"/>
      <c r="I651" s="33"/>
      <c r="J651" s="33"/>
      <c r="K651" s="33"/>
      <c r="L651" s="33"/>
      <c r="M651" s="33"/>
      <c r="N651" s="33"/>
      <c r="O651" s="33"/>
      <c r="P651" s="33"/>
      <c r="Q651" s="33"/>
      <c r="R651" s="33"/>
      <c r="S651" s="33"/>
      <c r="T651" s="33"/>
      <c r="U651" s="33"/>
      <c r="V651" s="33"/>
      <c r="W651" s="33"/>
      <c r="X651" s="33"/>
      <c r="Y651" s="33"/>
      <c r="Z651" s="33"/>
    </row>
    <row r="652">
      <c r="A652" s="33"/>
      <c r="B652" s="27"/>
      <c r="C652" s="27"/>
      <c r="D652" s="27"/>
      <c r="E652" s="27"/>
      <c r="F652" s="27"/>
      <c r="G652" s="33"/>
      <c r="H652" s="33"/>
      <c r="I652" s="33"/>
      <c r="J652" s="33"/>
      <c r="K652" s="33"/>
      <c r="L652" s="33"/>
      <c r="M652" s="33"/>
      <c r="N652" s="33"/>
      <c r="O652" s="33"/>
      <c r="P652" s="33"/>
      <c r="Q652" s="33"/>
      <c r="R652" s="33"/>
      <c r="S652" s="33"/>
      <c r="T652" s="33"/>
      <c r="U652" s="33"/>
      <c r="V652" s="33"/>
      <c r="W652" s="33"/>
      <c r="X652" s="33"/>
      <c r="Y652" s="33"/>
      <c r="Z652" s="33"/>
    </row>
    <row r="653">
      <c r="A653" s="33"/>
      <c r="B653" s="27"/>
      <c r="C653" s="27"/>
      <c r="D653" s="27"/>
      <c r="E653" s="27"/>
      <c r="F653" s="27"/>
      <c r="G653" s="33"/>
      <c r="H653" s="33"/>
      <c r="I653" s="33"/>
      <c r="J653" s="33"/>
      <c r="K653" s="33"/>
      <c r="L653" s="33"/>
      <c r="M653" s="33"/>
      <c r="N653" s="33"/>
      <c r="O653" s="33"/>
      <c r="P653" s="33"/>
      <c r="Q653" s="33"/>
      <c r="R653" s="33"/>
      <c r="S653" s="33"/>
      <c r="T653" s="33"/>
      <c r="U653" s="33"/>
      <c r="V653" s="33"/>
      <c r="W653" s="33"/>
      <c r="X653" s="33"/>
      <c r="Y653" s="33"/>
      <c r="Z653" s="33"/>
    </row>
    <row r="654">
      <c r="A654" s="33"/>
      <c r="B654" s="27"/>
      <c r="C654" s="27"/>
      <c r="D654" s="27"/>
      <c r="E654" s="27"/>
      <c r="F654" s="27"/>
      <c r="G654" s="33"/>
      <c r="H654" s="33"/>
      <c r="I654" s="33"/>
      <c r="J654" s="33"/>
      <c r="K654" s="33"/>
      <c r="L654" s="33"/>
      <c r="M654" s="33"/>
      <c r="N654" s="33"/>
      <c r="O654" s="33"/>
      <c r="P654" s="33"/>
      <c r="Q654" s="33"/>
      <c r="R654" s="33"/>
      <c r="S654" s="33"/>
      <c r="T654" s="33"/>
      <c r="U654" s="33"/>
      <c r="V654" s="33"/>
      <c r="W654" s="33"/>
      <c r="X654" s="33"/>
      <c r="Y654" s="33"/>
      <c r="Z654" s="33"/>
    </row>
    <row r="655">
      <c r="A655" s="33"/>
      <c r="B655" s="27"/>
      <c r="C655" s="27"/>
      <c r="D655" s="27"/>
      <c r="E655" s="27"/>
      <c r="F655" s="27"/>
      <c r="G655" s="33"/>
      <c r="H655" s="33"/>
      <c r="I655" s="33"/>
      <c r="J655" s="33"/>
      <c r="K655" s="33"/>
      <c r="L655" s="33"/>
      <c r="M655" s="33"/>
      <c r="N655" s="33"/>
      <c r="O655" s="33"/>
      <c r="P655" s="33"/>
      <c r="Q655" s="33"/>
      <c r="R655" s="33"/>
      <c r="S655" s="33"/>
      <c r="T655" s="33"/>
      <c r="U655" s="33"/>
      <c r="V655" s="33"/>
      <c r="W655" s="33"/>
      <c r="X655" s="33"/>
      <c r="Y655" s="33"/>
      <c r="Z655" s="33"/>
    </row>
    <row r="656">
      <c r="A656" s="33"/>
      <c r="B656" s="27"/>
      <c r="C656" s="27"/>
      <c r="D656" s="27"/>
      <c r="E656" s="27"/>
      <c r="F656" s="27"/>
      <c r="G656" s="33"/>
      <c r="H656" s="33"/>
      <c r="I656" s="33"/>
      <c r="J656" s="33"/>
      <c r="K656" s="33"/>
      <c r="L656" s="33"/>
      <c r="M656" s="33"/>
      <c r="N656" s="33"/>
      <c r="O656" s="33"/>
      <c r="P656" s="33"/>
      <c r="Q656" s="33"/>
      <c r="R656" s="33"/>
      <c r="S656" s="33"/>
      <c r="T656" s="33"/>
      <c r="U656" s="33"/>
      <c r="V656" s="33"/>
      <c r="W656" s="33"/>
      <c r="X656" s="33"/>
      <c r="Y656" s="33"/>
      <c r="Z656" s="33"/>
    </row>
    <row r="657">
      <c r="A657" s="33"/>
      <c r="B657" s="27"/>
      <c r="C657" s="27"/>
      <c r="D657" s="27"/>
      <c r="E657" s="27"/>
      <c r="F657" s="27"/>
      <c r="G657" s="33"/>
      <c r="H657" s="33"/>
      <c r="I657" s="33"/>
      <c r="J657" s="33"/>
      <c r="K657" s="33"/>
      <c r="L657" s="33"/>
      <c r="M657" s="33"/>
      <c r="N657" s="33"/>
      <c r="O657" s="33"/>
      <c r="P657" s="33"/>
      <c r="Q657" s="33"/>
      <c r="R657" s="33"/>
      <c r="S657" s="33"/>
      <c r="T657" s="33"/>
      <c r="U657" s="33"/>
      <c r="V657" s="33"/>
      <c r="W657" s="33"/>
      <c r="X657" s="33"/>
      <c r="Y657" s="33"/>
      <c r="Z657" s="33"/>
    </row>
    <row r="658">
      <c r="A658" s="33"/>
      <c r="B658" s="27"/>
      <c r="C658" s="27"/>
      <c r="D658" s="27"/>
      <c r="E658" s="27"/>
      <c r="F658" s="27"/>
      <c r="G658" s="33"/>
      <c r="H658" s="33"/>
      <c r="I658" s="33"/>
      <c r="J658" s="33"/>
      <c r="K658" s="33"/>
      <c r="L658" s="33"/>
      <c r="M658" s="33"/>
      <c r="N658" s="33"/>
      <c r="O658" s="33"/>
      <c r="P658" s="33"/>
      <c r="Q658" s="33"/>
      <c r="R658" s="33"/>
      <c r="S658" s="33"/>
      <c r="T658" s="33"/>
      <c r="U658" s="33"/>
      <c r="V658" s="33"/>
      <c r="W658" s="33"/>
      <c r="X658" s="33"/>
      <c r="Y658" s="33"/>
      <c r="Z658" s="33"/>
    </row>
    <row r="659">
      <c r="A659" s="33"/>
      <c r="B659" s="27"/>
      <c r="C659" s="27"/>
      <c r="D659" s="27"/>
      <c r="E659" s="27"/>
      <c r="F659" s="27"/>
      <c r="G659" s="33"/>
      <c r="H659" s="33"/>
      <c r="I659" s="33"/>
      <c r="J659" s="33"/>
      <c r="K659" s="33"/>
      <c r="L659" s="33"/>
      <c r="M659" s="33"/>
      <c r="N659" s="33"/>
      <c r="O659" s="33"/>
      <c r="P659" s="33"/>
      <c r="Q659" s="33"/>
      <c r="R659" s="33"/>
      <c r="S659" s="33"/>
      <c r="T659" s="33"/>
      <c r="U659" s="33"/>
      <c r="V659" s="33"/>
      <c r="W659" s="33"/>
      <c r="X659" s="33"/>
      <c r="Y659" s="33"/>
      <c r="Z659" s="33"/>
    </row>
    <row r="660">
      <c r="A660" s="33"/>
      <c r="B660" s="27"/>
      <c r="C660" s="27"/>
      <c r="D660" s="27"/>
      <c r="E660" s="27"/>
      <c r="F660" s="27"/>
      <c r="G660" s="33"/>
      <c r="H660" s="33"/>
      <c r="I660" s="33"/>
      <c r="J660" s="33"/>
      <c r="K660" s="33"/>
      <c r="L660" s="33"/>
      <c r="M660" s="33"/>
      <c r="N660" s="33"/>
      <c r="O660" s="33"/>
      <c r="P660" s="33"/>
      <c r="Q660" s="33"/>
      <c r="R660" s="33"/>
      <c r="S660" s="33"/>
      <c r="T660" s="33"/>
      <c r="U660" s="33"/>
      <c r="V660" s="33"/>
      <c r="W660" s="33"/>
      <c r="X660" s="33"/>
      <c r="Y660" s="33"/>
      <c r="Z660" s="33"/>
    </row>
    <row r="661">
      <c r="A661" s="33"/>
      <c r="B661" s="27"/>
      <c r="C661" s="27"/>
      <c r="D661" s="27"/>
      <c r="E661" s="27"/>
      <c r="F661" s="27"/>
      <c r="G661" s="33"/>
      <c r="H661" s="33"/>
      <c r="I661" s="33"/>
      <c r="J661" s="33"/>
      <c r="K661" s="33"/>
      <c r="L661" s="33"/>
      <c r="M661" s="33"/>
      <c r="N661" s="33"/>
      <c r="O661" s="33"/>
      <c r="P661" s="33"/>
      <c r="Q661" s="33"/>
      <c r="R661" s="33"/>
      <c r="S661" s="33"/>
      <c r="T661" s="33"/>
      <c r="U661" s="33"/>
      <c r="V661" s="33"/>
      <c r="W661" s="33"/>
      <c r="X661" s="33"/>
      <c r="Y661" s="33"/>
      <c r="Z661" s="33"/>
    </row>
    <row r="662">
      <c r="A662" s="33"/>
      <c r="B662" s="27"/>
      <c r="C662" s="27"/>
      <c r="D662" s="27"/>
      <c r="E662" s="27"/>
      <c r="F662" s="27"/>
      <c r="G662" s="33"/>
      <c r="H662" s="33"/>
      <c r="I662" s="33"/>
      <c r="J662" s="33"/>
      <c r="K662" s="33"/>
      <c r="L662" s="33"/>
      <c r="M662" s="33"/>
      <c r="N662" s="33"/>
      <c r="O662" s="33"/>
      <c r="P662" s="33"/>
      <c r="Q662" s="33"/>
      <c r="R662" s="33"/>
      <c r="S662" s="33"/>
      <c r="T662" s="33"/>
      <c r="U662" s="33"/>
      <c r="V662" s="33"/>
      <c r="W662" s="33"/>
      <c r="X662" s="33"/>
      <c r="Y662" s="33"/>
      <c r="Z662" s="33"/>
    </row>
    <row r="663">
      <c r="A663" s="33"/>
      <c r="B663" s="27"/>
      <c r="C663" s="27"/>
      <c r="D663" s="27"/>
      <c r="E663" s="27"/>
      <c r="F663" s="27"/>
      <c r="G663" s="33"/>
      <c r="H663" s="33"/>
      <c r="I663" s="33"/>
      <c r="J663" s="33"/>
      <c r="K663" s="33"/>
      <c r="L663" s="33"/>
      <c r="M663" s="33"/>
      <c r="N663" s="33"/>
      <c r="O663" s="33"/>
      <c r="P663" s="33"/>
      <c r="Q663" s="33"/>
      <c r="R663" s="33"/>
      <c r="S663" s="33"/>
      <c r="T663" s="33"/>
      <c r="U663" s="33"/>
      <c r="V663" s="33"/>
      <c r="W663" s="33"/>
      <c r="X663" s="33"/>
      <c r="Y663" s="33"/>
      <c r="Z663" s="33"/>
    </row>
    <row r="664">
      <c r="A664" s="33"/>
      <c r="B664" s="27"/>
      <c r="C664" s="27"/>
      <c r="D664" s="27"/>
      <c r="E664" s="27"/>
      <c r="F664" s="27"/>
      <c r="G664" s="33"/>
      <c r="H664" s="33"/>
      <c r="I664" s="33"/>
      <c r="J664" s="33"/>
      <c r="K664" s="33"/>
      <c r="L664" s="33"/>
      <c r="M664" s="33"/>
      <c r="N664" s="33"/>
      <c r="O664" s="33"/>
      <c r="P664" s="33"/>
      <c r="Q664" s="33"/>
      <c r="R664" s="33"/>
      <c r="S664" s="33"/>
      <c r="T664" s="33"/>
      <c r="U664" s="33"/>
      <c r="V664" s="33"/>
      <c r="W664" s="33"/>
      <c r="X664" s="33"/>
      <c r="Y664" s="33"/>
      <c r="Z664" s="33"/>
    </row>
    <row r="665">
      <c r="A665" s="33"/>
      <c r="B665" s="27"/>
      <c r="C665" s="27"/>
      <c r="D665" s="27"/>
      <c r="E665" s="27"/>
      <c r="F665" s="27"/>
      <c r="G665" s="33"/>
      <c r="H665" s="33"/>
      <c r="I665" s="33"/>
      <c r="J665" s="33"/>
      <c r="K665" s="33"/>
      <c r="L665" s="33"/>
      <c r="M665" s="33"/>
      <c r="N665" s="33"/>
      <c r="O665" s="33"/>
      <c r="P665" s="33"/>
      <c r="Q665" s="33"/>
      <c r="R665" s="33"/>
      <c r="S665" s="33"/>
      <c r="T665" s="33"/>
      <c r="U665" s="33"/>
      <c r="V665" s="33"/>
      <c r="W665" s="33"/>
      <c r="X665" s="33"/>
      <c r="Y665" s="33"/>
      <c r="Z665" s="33"/>
    </row>
    <row r="666">
      <c r="A666" s="33"/>
      <c r="B666" s="27"/>
      <c r="C666" s="27"/>
      <c r="D666" s="27"/>
      <c r="E666" s="27"/>
      <c r="F666" s="27"/>
      <c r="G666" s="33"/>
      <c r="H666" s="33"/>
      <c r="I666" s="33"/>
      <c r="J666" s="33"/>
      <c r="K666" s="33"/>
      <c r="L666" s="33"/>
      <c r="M666" s="33"/>
      <c r="N666" s="33"/>
      <c r="O666" s="33"/>
      <c r="P666" s="33"/>
      <c r="Q666" s="33"/>
      <c r="R666" s="33"/>
      <c r="S666" s="33"/>
      <c r="T666" s="33"/>
      <c r="U666" s="33"/>
      <c r="V666" s="33"/>
      <c r="W666" s="33"/>
      <c r="X666" s="33"/>
      <c r="Y666" s="33"/>
      <c r="Z666" s="33"/>
    </row>
    <row r="667">
      <c r="A667" s="33"/>
      <c r="B667" s="27"/>
      <c r="C667" s="27"/>
      <c r="D667" s="27"/>
      <c r="E667" s="27"/>
      <c r="F667" s="27"/>
      <c r="G667" s="33"/>
      <c r="H667" s="33"/>
      <c r="I667" s="33"/>
      <c r="J667" s="33"/>
      <c r="K667" s="33"/>
      <c r="L667" s="33"/>
      <c r="M667" s="33"/>
      <c r="N667" s="33"/>
      <c r="O667" s="33"/>
      <c r="P667" s="33"/>
      <c r="Q667" s="33"/>
      <c r="R667" s="33"/>
      <c r="S667" s="33"/>
      <c r="T667" s="33"/>
      <c r="U667" s="33"/>
      <c r="V667" s="33"/>
      <c r="W667" s="33"/>
      <c r="X667" s="33"/>
      <c r="Y667" s="33"/>
      <c r="Z667" s="33"/>
    </row>
    <row r="668">
      <c r="A668" s="33"/>
      <c r="B668" s="27"/>
      <c r="C668" s="27"/>
      <c r="D668" s="27"/>
      <c r="E668" s="27"/>
      <c r="F668" s="27"/>
      <c r="G668" s="33"/>
      <c r="H668" s="33"/>
      <c r="I668" s="33"/>
      <c r="J668" s="33"/>
      <c r="K668" s="33"/>
      <c r="L668" s="33"/>
      <c r="M668" s="33"/>
      <c r="N668" s="33"/>
      <c r="O668" s="33"/>
      <c r="P668" s="33"/>
      <c r="Q668" s="33"/>
      <c r="R668" s="33"/>
      <c r="S668" s="33"/>
      <c r="T668" s="33"/>
      <c r="U668" s="33"/>
      <c r="V668" s="33"/>
      <c r="W668" s="33"/>
      <c r="X668" s="33"/>
      <c r="Y668" s="33"/>
      <c r="Z668" s="33"/>
    </row>
    <row r="669">
      <c r="A669" s="33"/>
      <c r="B669" s="27"/>
      <c r="C669" s="27"/>
      <c r="D669" s="27"/>
      <c r="E669" s="27"/>
      <c r="F669" s="27"/>
      <c r="G669" s="33"/>
      <c r="H669" s="33"/>
      <c r="I669" s="33"/>
      <c r="J669" s="33"/>
      <c r="K669" s="33"/>
      <c r="L669" s="33"/>
      <c r="M669" s="33"/>
      <c r="N669" s="33"/>
      <c r="O669" s="33"/>
      <c r="P669" s="33"/>
      <c r="Q669" s="33"/>
      <c r="R669" s="33"/>
      <c r="S669" s="33"/>
      <c r="T669" s="33"/>
      <c r="U669" s="33"/>
      <c r="V669" s="33"/>
      <c r="W669" s="33"/>
      <c r="X669" s="33"/>
      <c r="Y669" s="33"/>
      <c r="Z669" s="33"/>
    </row>
    <row r="670">
      <c r="A670" s="33"/>
      <c r="B670" s="27"/>
      <c r="C670" s="27"/>
      <c r="D670" s="27"/>
      <c r="E670" s="27"/>
      <c r="F670" s="27"/>
      <c r="G670" s="33"/>
      <c r="H670" s="33"/>
      <c r="I670" s="33"/>
      <c r="J670" s="33"/>
      <c r="K670" s="33"/>
      <c r="L670" s="33"/>
      <c r="M670" s="33"/>
      <c r="N670" s="33"/>
      <c r="O670" s="33"/>
      <c r="P670" s="33"/>
      <c r="Q670" s="33"/>
      <c r="R670" s="33"/>
      <c r="S670" s="33"/>
      <c r="T670" s="33"/>
      <c r="U670" s="33"/>
      <c r="V670" s="33"/>
      <c r="W670" s="33"/>
      <c r="X670" s="33"/>
      <c r="Y670" s="33"/>
      <c r="Z670" s="33"/>
    </row>
    <row r="671">
      <c r="A671" s="33"/>
      <c r="B671" s="27"/>
      <c r="C671" s="27"/>
      <c r="D671" s="27"/>
      <c r="E671" s="27"/>
      <c r="F671" s="27"/>
      <c r="G671" s="33"/>
      <c r="H671" s="33"/>
      <c r="I671" s="33"/>
      <c r="J671" s="33"/>
      <c r="K671" s="33"/>
      <c r="L671" s="33"/>
      <c r="M671" s="33"/>
      <c r="N671" s="33"/>
      <c r="O671" s="33"/>
      <c r="P671" s="33"/>
      <c r="Q671" s="33"/>
      <c r="R671" s="33"/>
      <c r="S671" s="33"/>
      <c r="T671" s="33"/>
      <c r="U671" s="33"/>
      <c r="V671" s="33"/>
      <c r="W671" s="33"/>
      <c r="X671" s="33"/>
      <c r="Y671" s="33"/>
      <c r="Z671" s="33"/>
    </row>
    <row r="672">
      <c r="A672" s="33"/>
      <c r="B672" s="27"/>
      <c r="C672" s="27"/>
      <c r="D672" s="27"/>
      <c r="E672" s="27"/>
      <c r="F672" s="27"/>
      <c r="G672" s="33"/>
      <c r="H672" s="33"/>
      <c r="I672" s="33"/>
      <c r="J672" s="33"/>
      <c r="K672" s="33"/>
      <c r="L672" s="33"/>
      <c r="M672" s="33"/>
      <c r="N672" s="33"/>
      <c r="O672" s="33"/>
      <c r="P672" s="33"/>
      <c r="Q672" s="33"/>
      <c r="R672" s="33"/>
      <c r="S672" s="33"/>
      <c r="T672" s="33"/>
      <c r="U672" s="33"/>
      <c r="V672" s="33"/>
      <c r="W672" s="33"/>
      <c r="X672" s="33"/>
      <c r="Y672" s="33"/>
      <c r="Z672" s="33"/>
    </row>
    <row r="673">
      <c r="A673" s="33"/>
      <c r="B673" s="27"/>
      <c r="C673" s="27"/>
      <c r="D673" s="27"/>
      <c r="E673" s="27"/>
      <c r="F673" s="27"/>
      <c r="G673" s="33"/>
      <c r="H673" s="33"/>
      <c r="I673" s="33"/>
      <c r="J673" s="33"/>
      <c r="K673" s="33"/>
      <c r="L673" s="33"/>
      <c r="M673" s="33"/>
      <c r="N673" s="33"/>
      <c r="O673" s="33"/>
      <c r="P673" s="33"/>
      <c r="Q673" s="33"/>
      <c r="R673" s="33"/>
      <c r="S673" s="33"/>
      <c r="T673" s="33"/>
      <c r="U673" s="33"/>
      <c r="V673" s="33"/>
      <c r="W673" s="33"/>
      <c r="X673" s="33"/>
      <c r="Y673" s="33"/>
      <c r="Z673" s="33"/>
    </row>
    <row r="674">
      <c r="A674" s="33"/>
      <c r="B674" s="27"/>
      <c r="C674" s="27"/>
      <c r="D674" s="27"/>
      <c r="E674" s="27"/>
      <c r="F674" s="27"/>
      <c r="G674" s="33"/>
      <c r="H674" s="33"/>
      <c r="I674" s="33"/>
      <c r="J674" s="33"/>
      <c r="K674" s="33"/>
      <c r="L674" s="33"/>
      <c r="M674" s="33"/>
      <c r="N674" s="33"/>
      <c r="O674" s="33"/>
      <c r="P674" s="33"/>
      <c r="Q674" s="33"/>
      <c r="R674" s="33"/>
      <c r="S674" s="33"/>
      <c r="T674" s="33"/>
      <c r="U674" s="33"/>
      <c r="V674" s="33"/>
      <c r="W674" s="33"/>
      <c r="X674" s="33"/>
      <c r="Y674" s="33"/>
      <c r="Z674" s="33"/>
    </row>
    <row r="675">
      <c r="A675" s="33"/>
      <c r="B675" s="27"/>
      <c r="C675" s="27"/>
      <c r="D675" s="27"/>
      <c r="E675" s="27"/>
      <c r="F675" s="27"/>
      <c r="G675" s="33"/>
      <c r="H675" s="33"/>
      <c r="I675" s="33"/>
      <c r="J675" s="33"/>
      <c r="K675" s="33"/>
      <c r="L675" s="33"/>
      <c r="M675" s="33"/>
      <c r="N675" s="33"/>
      <c r="O675" s="33"/>
      <c r="P675" s="33"/>
      <c r="Q675" s="33"/>
      <c r="R675" s="33"/>
      <c r="S675" s="33"/>
      <c r="T675" s="33"/>
      <c r="U675" s="33"/>
      <c r="V675" s="33"/>
      <c r="W675" s="33"/>
      <c r="X675" s="33"/>
      <c r="Y675" s="33"/>
      <c r="Z675" s="33"/>
    </row>
    <row r="676">
      <c r="A676" s="33"/>
      <c r="B676" s="27"/>
      <c r="C676" s="27"/>
      <c r="D676" s="27"/>
      <c r="E676" s="27"/>
      <c r="F676" s="27"/>
      <c r="G676" s="33"/>
      <c r="H676" s="33"/>
      <c r="I676" s="33"/>
      <c r="J676" s="33"/>
      <c r="K676" s="33"/>
      <c r="L676" s="33"/>
      <c r="M676" s="33"/>
      <c r="N676" s="33"/>
      <c r="O676" s="33"/>
      <c r="P676" s="33"/>
      <c r="Q676" s="33"/>
      <c r="R676" s="33"/>
      <c r="S676" s="33"/>
      <c r="T676" s="33"/>
      <c r="U676" s="33"/>
      <c r="V676" s="33"/>
      <c r="W676" s="33"/>
      <c r="X676" s="33"/>
      <c r="Y676" s="33"/>
      <c r="Z676" s="33"/>
    </row>
    <row r="677">
      <c r="A677" s="33"/>
      <c r="B677" s="27"/>
      <c r="C677" s="27"/>
      <c r="D677" s="27"/>
      <c r="E677" s="27"/>
      <c r="F677" s="27"/>
      <c r="G677" s="33"/>
      <c r="H677" s="33"/>
      <c r="I677" s="33"/>
      <c r="J677" s="33"/>
      <c r="K677" s="33"/>
      <c r="L677" s="33"/>
      <c r="M677" s="33"/>
      <c r="N677" s="33"/>
      <c r="O677" s="33"/>
      <c r="P677" s="33"/>
      <c r="Q677" s="33"/>
      <c r="R677" s="33"/>
      <c r="S677" s="33"/>
      <c r="T677" s="33"/>
      <c r="U677" s="33"/>
      <c r="V677" s="33"/>
      <c r="W677" s="33"/>
      <c r="X677" s="33"/>
      <c r="Y677" s="33"/>
      <c r="Z677" s="33"/>
    </row>
    <row r="678">
      <c r="A678" s="33"/>
      <c r="B678" s="27"/>
      <c r="C678" s="27"/>
      <c r="D678" s="27"/>
      <c r="E678" s="27"/>
      <c r="F678" s="27"/>
      <c r="G678" s="33"/>
      <c r="H678" s="33"/>
      <c r="I678" s="33"/>
      <c r="J678" s="33"/>
      <c r="K678" s="33"/>
      <c r="L678" s="33"/>
      <c r="M678" s="33"/>
      <c r="N678" s="33"/>
      <c r="O678" s="33"/>
      <c r="P678" s="33"/>
      <c r="Q678" s="33"/>
      <c r="R678" s="33"/>
      <c r="S678" s="33"/>
      <c r="T678" s="33"/>
      <c r="U678" s="33"/>
      <c r="V678" s="33"/>
      <c r="W678" s="33"/>
      <c r="X678" s="33"/>
      <c r="Y678" s="33"/>
      <c r="Z678" s="33"/>
    </row>
    <row r="679">
      <c r="A679" s="33"/>
      <c r="B679" s="27"/>
      <c r="C679" s="27"/>
      <c r="D679" s="27"/>
      <c r="E679" s="27"/>
      <c r="F679" s="27"/>
      <c r="G679" s="33"/>
      <c r="H679" s="33"/>
      <c r="I679" s="33"/>
      <c r="J679" s="33"/>
      <c r="K679" s="33"/>
      <c r="L679" s="33"/>
      <c r="M679" s="33"/>
      <c r="N679" s="33"/>
      <c r="O679" s="33"/>
      <c r="P679" s="33"/>
      <c r="Q679" s="33"/>
      <c r="R679" s="33"/>
      <c r="S679" s="33"/>
      <c r="T679" s="33"/>
      <c r="U679" s="33"/>
      <c r="V679" s="33"/>
      <c r="W679" s="33"/>
      <c r="X679" s="33"/>
      <c r="Y679" s="33"/>
      <c r="Z679" s="33"/>
    </row>
    <row r="680">
      <c r="A680" s="33"/>
      <c r="B680" s="27"/>
      <c r="C680" s="27"/>
      <c r="D680" s="27"/>
      <c r="E680" s="27"/>
      <c r="F680" s="27"/>
      <c r="G680" s="33"/>
      <c r="H680" s="33"/>
      <c r="I680" s="33"/>
      <c r="J680" s="33"/>
      <c r="K680" s="33"/>
      <c r="L680" s="33"/>
      <c r="M680" s="33"/>
      <c r="N680" s="33"/>
      <c r="O680" s="33"/>
      <c r="P680" s="33"/>
      <c r="Q680" s="33"/>
      <c r="R680" s="33"/>
      <c r="S680" s="33"/>
      <c r="T680" s="33"/>
      <c r="U680" s="33"/>
      <c r="V680" s="33"/>
      <c r="W680" s="33"/>
      <c r="X680" s="33"/>
      <c r="Y680" s="33"/>
      <c r="Z680" s="33"/>
    </row>
    <row r="681">
      <c r="A681" s="33"/>
      <c r="B681" s="27"/>
      <c r="C681" s="27"/>
      <c r="D681" s="27"/>
      <c r="E681" s="27"/>
      <c r="F681" s="27"/>
      <c r="G681" s="33"/>
      <c r="H681" s="33"/>
      <c r="I681" s="33"/>
      <c r="J681" s="33"/>
      <c r="K681" s="33"/>
      <c r="L681" s="33"/>
      <c r="M681" s="33"/>
      <c r="N681" s="33"/>
      <c r="O681" s="33"/>
      <c r="P681" s="33"/>
      <c r="Q681" s="33"/>
      <c r="R681" s="33"/>
      <c r="S681" s="33"/>
      <c r="T681" s="33"/>
      <c r="U681" s="33"/>
      <c r="V681" s="33"/>
      <c r="W681" s="33"/>
      <c r="X681" s="33"/>
      <c r="Y681" s="33"/>
      <c r="Z681" s="33"/>
    </row>
    <row r="682">
      <c r="A682" s="33"/>
      <c r="B682" s="27"/>
      <c r="C682" s="27"/>
      <c r="D682" s="27"/>
      <c r="E682" s="27"/>
      <c r="F682" s="27"/>
      <c r="G682" s="33"/>
      <c r="H682" s="33"/>
      <c r="I682" s="33"/>
      <c r="J682" s="33"/>
      <c r="K682" s="33"/>
      <c r="L682" s="33"/>
      <c r="M682" s="33"/>
      <c r="N682" s="33"/>
      <c r="O682" s="33"/>
      <c r="P682" s="33"/>
      <c r="Q682" s="33"/>
      <c r="R682" s="33"/>
      <c r="S682" s="33"/>
      <c r="T682" s="33"/>
      <c r="U682" s="33"/>
      <c r="V682" s="33"/>
      <c r="W682" s="33"/>
      <c r="X682" s="33"/>
      <c r="Y682" s="33"/>
      <c r="Z682" s="33"/>
    </row>
    <row r="683">
      <c r="A683" s="33"/>
      <c r="B683" s="27"/>
      <c r="C683" s="27"/>
      <c r="D683" s="27"/>
      <c r="E683" s="27"/>
      <c r="F683" s="27"/>
      <c r="G683" s="33"/>
      <c r="H683" s="33"/>
      <c r="I683" s="33"/>
      <c r="J683" s="33"/>
      <c r="K683" s="33"/>
      <c r="L683" s="33"/>
      <c r="M683" s="33"/>
      <c r="N683" s="33"/>
      <c r="O683" s="33"/>
      <c r="P683" s="33"/>
      <c r="Q683" s="33"/>
      <c r="R683" s="33"/>
      <c r="S683" s="33"/>
      <c r="T683" s="33"/>
      <c r="U683" s="33"/>
      <c r="V683" s="33"/>
      <c r="W683" s="33"/>
      <c r="X683" s="33"/>
      <c r="Y683" s="33"/>
      <c r="Z683" s="33"/>
    </row>
    <row r="684">
      <c r="A684" s="33"/>
      <c r="B684" s="27"/>
      <c r="C684" s="27"/>
      <c r="D684" s="27"/>
      <c r="E684" s="27"/>
      <c r="F684" s="27"/>
      <c r="G684" s="33"/>
      <c r="H684" s="33"/>
      <c r="I684" s="33"/>
      <c r="J684" s="33"/>
      <c r="K684" s="33"/>
      <c r="L684" s="33"/>
      <c r="M684" s="33"/>
      <c r="N684" s="33"/>
      <c r="O684" s="33"/>
      <c r="P684" s="33"/>
      <c r="Q684" s="33"/>
      <c r="R684" s="33"/>
      <c r="S684" s="33"/>
      <c r="T684" s="33"/>
      <c r="U684" s="33"/>
      <c r="V684" s="33"/>
      <c r="W684" s="33"/>
      <c r="X684" s="33"/>
      <c r="Y684" s="33"/>
      <c r="Z684" s="33"/>
    </row>
    <row r="685">
      <c r="A685" s="33"/>
      <c r="B685" s="27"/>
      <c r="C685" s="27"/>
      <c r="D685" s="27"/>
      <c r="E685" s="27"/>
      <c r="F685" s="27"/>
      <c r="G685" s="33"/>
      <c r="H685" s="33"/>
      <c r="I685" s="33"/>
      <c r="J685" s="33"/>
      <c r="K685" s="33"/>
      <c r="L685" s="33"/>
      <c r="M685" s="33"/>
      <c r="N685" s="33"/>
      <c r="O685" s="33"/>
      <c r="P685" s="33"/>
      <c r="Q685" s="33"/>
      <c r="R685" s="33"/>
      <c r="S685" s="33"/>
      <c r="T685" s="33"/>
      <c r="U685" s="33"/>
      <c r="V685" s="33"/>
      <c r="W685" s="33"/>
      <c r="X685" s="33"/>
      <c r="Y685" s="33"/>
      <c r="Z685" s="33"/>
    </row>
    <row r="686">
      <c r="A686" s="33"/>
      <c r="B686" s="27"/>
      <c r="C686" s="27"/>
      <c r="D686" s="27"/>
      <c r="E686" s="27"/>
      <c r="F686" s="27"/>
      <c r="G686" s="33"/>
      <c r="H686" s="33"/>
      <c r="I686" s="33"/>
      <c r="J686" s="33"/>
      <c r="K686" s="33"/>
      <c r="L686" s="33"/>
      <c r="M686" s="33"/>
      <c r="N686" s="33"/>
      <c r="O686" s="33"/>
      <c r="P686" s="33"/>
      <c r="Q686" s="33"/>
      <c r="R686" s="33"/>
      <c r="S686" s="33"/>
      <c r="T686" s="33"/>
      <c r="U686" s="33"/>
      <c r="V686" s="33"/>
      <c r="W686" s="33"/>
      <c r="X686" s="33"/>
      <c r="Y686" s="33"/>
      <c r="Z686" s="33"/>
    </row>
    <row r="687">
      <c r="A687" s="33"/>
      <c r="B687" s="27"/>
      <c r="C687" s="27"/>
      <c r="D687" s="27"/>
      <c r="E687" s="27"/>
      <c r="F687" s="27"/>
      <c r="G687" s="33"/>
      <c r="H687" s="33"/>
      <c r="I687" s="33"/>
      <c r="J687" s="33"/>
      <c r="K687" s="33"/>
      <c r="L687" s="33"/>
      <c r="M687" s="33"/>
      <c r="N687" s="33"/>
      <c r="O687" s="33"/>
      <c r="P687" s="33"/>
      <c r="Q687" s="33"/>
      <c r="R687" s="33"/>
      <c r="S687" s="33"/>
      <c r="T687" s="33"/>
      <c r="U687" s="33"/>
      <c r="V687" s="33"/>
      <c r="W687" s="33"/>
      <c r="X687" s="33"/>
      <c r="Y687" s="33"/>
      <c r="Z687" s="33"/>
    </row>
    <row r="688">
      <c r="A688" s="33"/>
      <c r="B688" s="27"/>
      <c r="C688" s="27"/>
      <c r="D688" s="27"/>
      <c r="E688" s="27"/>
      <c r="F688" s="27"/>
      <c r="G688" s="33"/>
      <c r="H688" s="33"/>
      <c r="I688" s="33"/>
      <c r="J688" s="33"/>
      <c r="K688" s="33"/>
      <c r="L688" s="33"/>
      <c r="M688" s="33"/>
      <c r="N688" s="33"/>
      <c r="O688" s="33"/>
      <c r="P688" s="33"/>
      <c r="Q688" s="33"/>
      <c r="R688" s="33"/>
      <c r="S688" s="33"/>
      <c r="T688" s="33"/>
      <c r="U688" s="33"/>
      <c r="V688" s="33"/>
      <c r="W688" s="33"/>
      <c r="X688" s="33"/>
      <c r="Y688" s="33"/>
      <c r="Z688" s="33"/>
    </row>
    <row r="689">
      <c r="A689" s="33"/>
      <c r="B689" s="27"/>
      <c r="C689" s="27"/>
      <c r="D689" s="27"/>
      <c r="E689" s="27"/>
      <c r="F689" s="27"/>
      <c r="G689" s="33"/>
      <c r="H689" s="33"/>
      <c r="I689" s="33"/>
      <c r="J689" s="33"/>
      <c r="K689" s="33"/>
      <c r="L689" s="33"/>
      <c r="M689" s="33"/>
      <c r="N689" s="33"/>
      <c r="O689" s="33"/>
      <c r="P689" s="33"/>
      <c r="Q689" s="33"/>
      <c r="R689" s="33"/>
      <c r="S689" s="33"/>
      <c r="T689" s="33"/>
      <c r="U689" s="33"/>
      <c r="V689" s="33"/>
      <c r="W689" s="33"/>
      <c r="X689" s="33"/>
      <c r="Y689" s="33"/>
      <c r="Z689" s="33"/>
    </row>
    <row r="690">
      <c r="A690" s="33"/>
      <c r="B690" s="27"/>
      <c r="C690" s="27"/>
      <c r="D690" s="27"/>
      <c r="E690" s="27"/>
      <c r="F690" s="27"/>
      <c r="G690" s="33"/>
      <c r="H690" s="33"/>
      <c r="I690" s="33"/>
      <c r="J690" s="33"/>
      <c r="K690" s="33"/>
      <c r="L690" s="33"/>
      <c r="M690" s="33"/>
      <c r="N690" s="33"/>
      <c r="O690" s="33"/>
      <c r="P690" s="33"/>
      <c r="Q690" s="33"/>
      <c r="R690" s="33"/>
      <c r="S690" s="33"/>
      <c r="T690" s="33"/>
      <c r="U690" s="33"/>
      <c r="V690" s="33"/>
      <c r="W690" s="33"/>
      <c r="X690" s="33"/>
      <c r="Y690" s="33"/>
      <c r="Z690" s="33"/>
    </row>
    <row r="691">
      <c r="A691" s="33"/>
      <c r="B691" s="27"/>
      <c r="C691" s="27"/>
      <c r="D691" s="27"/>
      <c r="E691" s="27"/>
      <c r="F691" s="27"/>
      <c r="G691" s="33"/>
      <c r="H691" s="33"/>
      <c r="I691" s="33"/>
      <c r="J691" s="33"/>
      <c r="K691" s="33"/>
      <c r="L691" s="33"/>
      <c r="M691" s="33"/>
      <c r="N691" s="33"/>
      <c r="O691" s="33"/>
      <c r="P691" s="33"/>
      <c r="Q691" s="33"/>
      <c r="R691" s="33"/>
      <c r="S691" s="33"/>
      <c r="T691" s="33"/>
      <c r="U691" s="33"/>
      <c r="V691" s="33"/>
      <c r="W691" s="33"/>
      <c r="X691" s="33"/>
      <c r="Y691" s="33"/>
      <c r="Z691" s="33"/>
    </row>
    <row r="692">
      <c r="A692" s="33"/>
      <c r="B692" s="27"/>
      <c r="C692" s="27"/>
      <c r="D692" s="27"/>
      <c r="E692" s="27"/>
      <c r="F692" s="27"/>
      <c r="G692" s="33"/>
      <c r="H692" s="33"/>
      <c r="I692" s="33"/>
      <c r="J692" s="33"/>
      <c r="K692" s="33"/>
      <c r="L692" s="33"/>
      <c r="M692" s="33"/>
      <c r="N692" s="33"/>
      <c r="O692" s="33"/>
      <c r="P692" s="33"/>
      <c r="Q692" s="33"/>
      <c r="R692" s="33"/>
      <c r="S692" s="33"/>
      <c r="T692" s="33"/>
      <c r="U692" s="33"/>
      <c r="V692" s="33"/>
      <c r="W692" s="33"/>
      <c r="X692" s="33"/>
      <c r="Y692" s="33"/>
      <c r="Z692" s="33"/>
    </row>
    <row r="693">
      <c r="A693" s="33"/>
      <c r="B693" s="27"/>
      <c r="C693" s="27"/>
      <c r="D693" s="27"/>
      <c r="E693" s="27"/>
      <c r="F693" s="27"/>
      <c r="G693" s="33"/>
      <c r="H693" s="33"/>
      <c r="I693" s="33"/>
      <c r="J693" s="33"/>
      <c r="K693" s="33"/>
      <c r="L693" s="33"/>
      <c r="M693" s="33"/>
      <c r="N693" s="33"/>
      <c r="O693" s="33"/>
      <c r="P693" s="33"/>
      <c r="Q693" s="33"/>
      <c r="R693" s="33"/>
      <c r="S693" s="33"/>
      <c r="T693" s="33"/>
      <c r="U693" s="33"/>
      <c r="V693" s="33"/>
      <c r="W693" s="33"/>
      <c r="X693" s="33"/>
      <c r="Y693" s="33"/>
      <c r="Z693" s="33"/>
    </row>
    <row r="694">
      <c r="A694" s="33"/>
      <c r="B694" s="27"/>
      <c r="C694" s="27"/>
      <c r="D694" s="27"/>
      <c r="E694" s="27"/>
      <c r="F694" s="27"/>
      <c r="G694" s="33"/>
      <c r="H694" s="33"/>
      <c r="I694" s="33"/>
      <c r="J694" s="33"/>
      <c r="K694" s="33"/>
      <c r="L694" s="33"/>
      <c r="M694" s="33"/>
      <c r="N694" s="33"/>
      <c r="O694" s="33"/>
      <c r="P694" s="33"/>
      <c r="Q694" s="33"/>
      <c r="R694" s="33"/>
      <c r="S694" s="33"/>
      <c r="T694" s="33"/>
      <c r="U694" s="33"/>
      <c r="V694" s="33"/>
      <c r="W694" s="33"/>
      <c r="X694" s="33"/>
      <c r="Y694" s="33"/>
      <c r="Z694" s="33"/>
    </row>
    <row r="695">
      <c r="A695" s="33"/>
      <c r="B695" s="27"/>
      <c r="C695" s="27"/>
      <c r="D695" s="27"/>
      <c r="E695" s="27"/>
      <c r="F695" s="27"/>
      <c r="G695" s="33"/>
      <c r="H695" s="33"/>
      <c r="I695" s="33"/>
      <c r="J695" s="33"/>
      <c r="K695" s="33"/>
      <c r="L695" s="33"/>
      <c r="M695" s="33"/>
      <c r="N695" s="33"/>
      <c r="O695" s="33"/>
      <c r="P695" s="33"/>
      <c r="Q695" s="33"/>
      <c r="R695" s="33"/>
      <c r="S695" s="33"/>
      <c r="T695" s="33"/>
      <c r="U695" s="33"/>
      <c r="V695" s="33"/>
      <c r="W695" s="33"/>
      <c r="X695" s="33"/>
      <c r="Y695" s="33"/>
      <c r="Z695" s="33"/>
    </row>
    <row r="696">
      <c r="A696" s="33"/>
      <c r="B696" s="27"/>
      <c r="C696" s="27"/>
      <c r="D696" s="27"/>
      <c r="E696" s="27"/>
      <c r="F696" s="27"/>
      <c r="G696" s="33"/>
      <c r="H696" s="33"/>
      <c r="I696" s="33"/>
      <c r="J696" s="33"/>
      <c r="K696" s="33"/>
      <c r="L696" s="33"/>
      <c r="M696" s="33"/>
      <c r="N696" s="33"/>
      <c r="O696" s="33"/>
      <c r="P696" s="33"/>
      <c r="Q696" s="33"/>
      <c r="R696" s="33"/>
      <c r="S696" s="33"/>
      <c r="T696" s="33"/>
      <c r="U696" s="33"/>
      <c r="V696" s="33"/>
      <c r="W696" s="33"/>
      <c r="X696" s="33"/>
      <c r="Y696" s="33"/>
      <c r="Z696" s="33"/>
    </row>
    <row r="697">
      <c r="A697" s="33"/>
      <c r="B697" s="27"/>
      <c r="C697" s="27"/>
      <c r="D697" s="27"/>
      <c r="E697" s="27"/>
      <c r="F697" s="27"/>
      <c r="G697" s="33"/>
      <c r="H697" s="33"/>
      <c r="I697" s="33"/>
      <c r="J697" s="33"/>
      <c r="K697" s="33"/>
      <c r="L697" s="33"/>
      <c r="M697" s="33"/>
      <c r="N697" s="33"/>
      <c r="O697" s="33"/>
      <c r="P697" s="33"/>
      <c r="Q697" s="33"/>
      <c r="R697" s="33"/>
      <c r="S697" s="33"/>
      <c r="T697" s="33"/>
      <c r="U697" s="33"/>
      <c r="V697" s="33"/>
      <c r="W697" s="33"/>
      <c r="X697" s="33"/>
      <c r="Y697" s="33"/>
      <c r="Z697" s="33"/>
    </row>
    <row r="698">
      <c r="A698" s="33"/>
      <c r="B698" s="27"/>
      <c r="C698" s="27"/>
      <c r="D698" s="27"/>
      <c r="E698" s="27"/>
      <c r="F698" s="27"/>
      <c r="G698" s="33"/>
      <c r="H698" s="33"/>
      <c r="I698" s="33"/>
      <c r="J698" s="33"/>
      <c r="K698" s="33"/>
      <c r="L698" s="33"/>
      <c r="M698" s="33"/>
      <c r="N698" s="33"/>
      <c r="O698" s="33"/>
      <c r="P698" s="33"/>
      <c r="Q698" s="33"/>
      <c r="R698" s="33"/>
      <c r="S698" s="33"/>
      <c r="T698" s="33"/>
      <c r="U698" s="33"/>
      <c r="V698" s="33"/>
      <c r="W698" s="33"/>
      <c r="X698" s="33"/>
      <c r="Y698" s="33"/>
      <c r="Z698" s="33"/>
    </row>
    <row r="699">
      <c r="A699" s="33"/>
      <c r="B699" s="27"/>
      <c r="C699" s="27"/>
      <c r="D699" s="27"/>
      <c r="E699" s="27"/>
      <c r="F699" s="27"/>
      <c r="G699" s="33"/>
      <c r="H699" s="33"/>
      <c r="I699" s="33"/>
      <c r="J699" s="33"/>
      <c r="K699" s="33"/>
      <c r="L699" s="33"/>
      <c r="M699" s="33"/>
      <c r="N699" s="33"/>
      <c r="O699" s="33"/>
      <c r="P699" s="33"/>
      <c r="Q699" s="33"/>
      <c r="R699" s="33"/>
      <c r="S699" s="33"/>
      <c r="T699" s="33"/>
      <c r="U699" s="33"/>
      <c r="V699" s="33"/>
      <c r="W699" s="33"/>
      <c r="X699" s="33"/>
      <c r="Y699" s="33"/>
      <c r="Z699" s="33"/>
    </row>
    <row r="700">
      <c r="A700" s="33"/>
      <c r="B700" s="27"/>
      <c r="C700" s="27"/>
      <c r="D700" s="27"/>
      <c r="E700" s="27"/>
      <c r="F700" s="27"/>
      <c r="G700" s="33"/>
      <c r="H700" s="33"/>
      <c r="I700" s="33"/>
      <c r="J700" s="33"/>
      <c r="K700" s="33"/>
      <c r="L700" s="33"/>
      <c r="M700" s="33"/>
      <c r="N700" s="33"/>
      <c r="O700" s="33"/>
      <c r="P700" s="33"/>
      <c r="Q700" s="33"/>
      <c r="R700" s="33"/>
      <c r="S700" s="33"/>
      <c r="T700" s="33"/>
      <c r="U700" s="33"/>
      <c r="V700" s="33"/>
      <c r="W700" s="33"/>
      <c r="X700" s="33"/>
      <c r="Y700" s="33"/>
      <c r="Z700" s="33"/>
    </row>
    <row r="701">
      <c r="A701" s="33"/>
      <c r="B701" s="27"/>
      <c r="C701" s="27"/>
      <c r="D701" s="27"/>
      <c r="E701" s="27"/>
      <c r="F701" s="27"/>
      <c r="G701" s="33"/>
      <c r="H701" s="33"/>
      <c r="I701" s="33"/>
      <c r="J701" s="33"/>
      <c r="K701" s="33"/>
      <c r="L701" s="33"/>
      <c r="M701" s="33"/>
      <c r="N701" s="33"/>
      <c r="O701" s="33"/>
      <c r="P701" s="33"/>
      <c r="Q701" s="33"/>
      <c r="R701" s="33"/>
      <c r="S701" s="33"/>
      <c r="T701" s="33"/>
      <c r="U701" s="33"/>
      <c r="V701" s="33"/>
      <c r="W701" s="33"/>
      <c r="X701" s="33"/>
      <c r="Y701" s="33"/>
      <c r="Z701" s="33"/>
    </row>
    <row r="702">
      <c r="A702" s="33"/>
      <c r="B702" s="27"/>
      <c r="C702" s="27"/>
      <c r="D702" s="27"/>
      <c r="E702" s="27"/>
      <c r="F702" s="27"/>
      <c r="G702" s="33"/>
      <c r="H702" s="33"/>
      <c r="I702" s="33"/>
      <c r="J702" s="33"/>
      <c r="K702" s="33"/>
      <c r="L702" s="33"/>
      <c r="M702" s="33"/>
      <c r="N702" s="33"/>
      <c r="O702" s="33"/>
      <c r="P702" s="33"/>
      <c r="Q702" s="33"/>
      <c r="R702" s="33"/>
      <c r="S702" s="33"/>
      <c r="T702" s="33"/>
      <c r="U702" s="33"/>
      <c r="V702" s="33"/>
      <c r="W702" s="33"/>
      <c r="X702" s="33"/>
      <c r="Y702" s="33"/>
      <c r="Z702" s="33"/>
    </row>
    <row r="703">
      <c r="A703" s="33"/>
      <c r="B703" s="27"/>
      <c r="C703" s="27"/>
      <c r="D703" s="27"/>
      <c r="E703" s="27"/>
      <c r="F703" s="27"/>
      <c r="G703" s="33"/>
      <c r="H703" s="33"/>
      <c r="I703" s="33"/>
      <c r="J703" s="33"/>
      <c r="K703" s="33"/>
      <c r="L703" s="33"/>
      <c r="M703" s="33"/>
      <c r="N703" s="33"/>
      <c r="O703" s="33"/>
      <c r="P703" s="33"/>
      <c r="Q703" s="33"/>
      <c r="R703" s="33"/>
      <c r="S703" s="33"/>
      <c r="T703" s="33"/>
      <c r="U703" s="33"/>
      <c r="V703" s="33"/>
      <c r="W703" s="33"/>
      <c r="X703" s="33"/>
      <c r="Y703" s="33"/>
      <c r="Z703" s="33"/>
    </row>
    <row r="704">
      <c r="A704" s="33"/>
      <c r="B704" s="27"/>
      <c r="C704" s="27"/>
      <c r="D704" s="27"/>
      <c r="E704" s="27"/>
      <c r="F704" s="27"/>
      <c r="G704" s="33"/>
      <c r="H704" s="33"/>
      <c r="I704" s="33"/>
      <c r="J704" s="33"/>
      <c r="K704" s="33"/>
      <c r="L704" s="33"/>
      <c r="M704" s="33"/>
      <c r="N704" s="33"/>
      <c r="O704" s="33"/>
      <c r="P704" s="33"/>
      <c r="Q704" s="33"/>
      <c r="R704" s="33"/>
      <c r="S704" s="33"/>
      <c r="T704" s="33"/>
      <c r="U704" s="33"/>
      <c r="V704" s="33"/>
      <c r="W704" s="33"/>
      <c r="X704" s="33"/>
      <c r="Y704" s="33"/>
      <c r="Z704" s="33"/>
    </row>
    <row r="705">
      <c r="A705" s="33"/>
      <c r="B705" s="27"/>
      <c r="C705" s="27"/>
      <c r="D705" s="27"/>
      <c r="E705" s="27"/>
      <c r="F705" s="27"/>
      <c r="G705" s="33"/>
      <c r="H705" s="33"/>
      <c r="I705" s="33"/>
      <c r="J705" s="33"/>
      <c r="K705" s="33"/>
      <c r="L705" s="33"/>
      <c r="M705" s="33"/>
      <c r="N705" s="33"/>
      <c r="O705" s="33"/>
      <c r="P705" s="33"/>
      <c r="Q705" s="33"/>
      <c r="R705" s="33"/>
      <c r="S705" s="33"/>
      <c r="T705" s="33"/>
      <c r="U705" s="33"/>
      <c r="V705" s="33"/>
      <c r="W705" s="33"/>
      <c r="X705" s="33"/>
      <c r="Y705" s="33"/>
      <c r="Z705" s="33"/>
    </row>
    <row r="706">
      <c r="A706" s="33"/>
      <c r="B706" s="27"/>
      <c r="C706" s="27"/>
      <c r="D706" s="27"/>
      <c r="E706" s="27"/>
      <c r="F706" s="27"/>
      <c r="G706" s="33"/>
      <c r="H706" s="33"/>
      <c r="I706" s="33"/>
      <c r="J706" s="33"/>
      <c r="K706" s="33"/>
      <c r="L706" s="33"/>
      <c r="M706" s="33"/>
      <c r="N706" s="33"/>
      <c r="O706" s="33"/>
      <c r="P706" s="33"/>
      <c r="Q706" s="33"/>
      <c r="R706" s="33"/>
      <c r="S706" s="33"/>
      <c r="T706" s="33"/>
      <c r="U706" s="33"/>
      <c r="V706" s="33"/>
      <c r="W706" s="33"/>
      <c r="X706" s="33"/>
      <c r="Y706" s="33"/>
      <c r="Z706" s="33"/>
    </row>
    <row r="707">
      <c r="A707" s="33"/>
      <c r="B707" s="27"/>
      <c r="C707" s="27"/>
      <c r="D707" s="27"/>
      <c r="E707" s="27"/>
      <c r="F707" s="27"/>
      <c r="G707" s="33"/>
      <c r="H707" s="33"/>
      <c r="I707" s="33"/>
      <c r="J707" s="33"/>
      <c r="K707" s="33"/>
      <c r="L707" s="33"/>
      <c r="M707" s="33"/>
      <c r="N707" s="33"/>
      <c r="O707" s="33"/>
      <c r="P707" s="33"/>
      <c r="Q707" s="33"/>
      <c r="R707" s="33"/>
      <c r="S707" s="33"/>
      <c r="T707" s="33"/>
      <c r="U707" s="33"/>
      <c r="V707" s="33"/>
      <c r="W707" s="33"/>
      <c r="X707" s="33"/>
      <c r="Y707" s="33"/>
      <c r="Z707" s="33"/>
    </row>
    <row r="708">
      <c r="A708" s="33"/>
      <c r="B708" s="27"/>
      <c r="C708" s="27"/>
      <c r="D708" s="27"/>
      <c r="E708" s="27"/>
      <c r="F708" s="27"/>
      <c r="G708" s="33"/>
      <c r="H708" s="33"/>
      <c r="I708" s="33"/>
      <c r="J708" s="33"/>
      <c r="K708" s="33"/>
      <c r="L708" s="33"/>
      <c r="M708" s="33"/>
      <c r="N708" s="33"/>
      <c r="O708" s="33"/>
      <c r="P708" s="33"/>
      <c r="Q708" s="33"/>
      <c r="R708" s="33"/>
      <c r="S708" s="33"/>
      <c r="T708" s="33"/>
      <c r="U708" s="33"/>
      <c r="V708" s="33"/>
      <c r="W708" s="33"/>
      <c r="X708" s="33"/>
      <c r="Y708" s="33"/>
      <c r="Z708" s="33"/>
    </row>
    <row r="709">
      <c r="A709" s="33"/>
      <c r="B709" s="27"/>
      <c r="C709" s="27"/>
      <c r="D709" s="27"/>
      <c r="E709" s="27"/>
      <c r="F709" s="27"/>
      <c r="G709" s="33"/>
      <c r="H709" s="33"/>
      <c r="I709" s="33"/>
      <c r="J709" s="33"/>
      <c r="K709" s="33"/>
      <c r="L709" s="33"/>
      <c r="M709" s="33"/>
      <c r="N709" s="33"/>
      <c r="O709" s="33"/>
      <c r="P709" s="33"/>
      <c r="Q709" s="33"/>
      <c r="R709" s="33"/>
      <c r="S709" s="33"/>
      <c r="T709" s="33"/>
      <c r="U709" s="33"/>
      <c r="V709" s="33"/>
      <c r="W709" s="33"/>
      <c r="X709" s="33"/>
      <c r="Y709" s="33"/>
      <c r="Z709" s="33"/>
    </row>
    <row r="710">
      <c r="A710" s="33"/>
      <c r="B710" s="27"/>
      <c r="C710" s="27"/>
      <c r="D710" s="27"/>
      <c r="E710" s="27"/>
      <c r="F710" s="27"/>
      <c r="G710" s="33"/>
      <c r="H710" s="33"/>
      <c r="I710" s="33"/>
      <c r="J710" s="33"/>
      <c r="K710" s="33"/>
      <c r="L710" s="33"/>
      <c r="M710" s="33"/>
      <c r="N710" s="33"/>
      <c r="O710" s="33"/>
      <c r="P710" s="33"/>
      <c r="Q710" s="33"/>
      <c r="R710" s="33"/>
      <c r="S710" s="33"/>
      <c r="T710" s="33"/>
      <c r="U710" s="33"/>
      <c r="V710" s="33"/>
      <c r="W710" s="33"/>
      <c r="X710" s="33"/>
      <c r="Y710" s="33"/>
      <c r="Z710" s="33"/>
    </row>
    <row r="711">
      <c r="A711" s="33"/>
      <c r="B711" s="27"/>
      <c r="C711" s="27"/>
      <c r="D711" s="27"/>
      <c r="E711" s="27"/>
      <c r="F711" s="27"/>
      <c r="G711" s="33"/>
      <c r="H711" s="33"/>
      <c r="I711" s="33"/>
      <c r="J711" s="33"/>
      <c r="K711" s="33"/>
      <c r="L711" s="33"/>
      <c r="M711" s="33"/>
      <c r="N711" s="33"/>
      <c r="O711" s="33"/>
      <c r="P711" s="33"/>
      <c r="Q711" s="33"/>
      <c r="R711" s="33"/>
      <c r="S711" s="33"/>
      <c r="T711" s="33"/>
      <c r="U711" s="33"/>
      <c r="V711" s="33"/>
      <c r="W711" s="33"/>
      <c r="X711" s="33"/>
      <c r="Y711" s="33"/>
      <c r="Z711" s="33"/>
    </row>
    <row r="712">
      <c r="A712" s="33"/>
      <c r="B712" s="27"/>
      <c r="C712" s="27"/>
      <c r="D712" s="27"/>
      <c r="E712" s="27"/>
      <c r="F712" s="27"/>
      <c r="G712" s="33"/>
      <c r="H712" s="33"/>
      <c r="I712" s="33"/>
      <c r="J712" s="33"/>
      <c r="K712" s="33"/>
      <c r="L712" s="33"/>
      <c r="M712" s="33"/>
      <c r="N712" s="33"/>
      <c r="O712" s="33"/>
      <c r="P712" s="33"/>
      <c r="Q712" s="33"/>
      <c r="R712" s="33"/>
      <c r="S712" s="33"/>
      <c r="T712" s="33"/>
      <c r="U712" s="33"/>
      <c r="V712" s="33"/>
      <c r="W712" s="33"/>
      <c r="X712" s="33"/>
      <c r="Y712" s="33"/>
      <c r="Z712" s="33"/>
    </row>
    <row r="713">
      <c r="A713" s="33"/>
      <c r="B713" s="27"/>
      <c r="C713" s="27"/>
      <c r="D713" s="27"/>
      <c r="E713" s="27"/>
      <c r="F713" s="27"/>
      <c r="G713" s="33"/>
      <c r="H713" s="33"/>
      <c r="I713" s="33"/>
      <c r="J713" s="33"/>
      <c r="K713" s="33"/>
      <c r="L713" s="33"/>
      <c r="M713" s="33"/>
      <c r="N713" s="33"/>
      <c r="O713" s="33"/>
      <c r="P713" s="33"/>
      <c r="Q713" s="33"/>
      <c r="R713" s="33"/>
      <c r="S713" s="33"/>
      <c r="T713" s="33"/>
      <c r="U713" s="33"/>
      <c r="V713" s="33"/>
      <c r="W713" s="33"/>
      <c r="X713" s="33"/>
      <c r="Y713" s="33"/>
      <c r="Z713" s="33"/>
    </row>
    <row r="714">
      <c r="A714" s="33"/>
      <c r="B714" s="27"/>
      <c r="C714" s="27"/>
      <c r="D714" s="27"/>
      <c r="E714" s="27"/>
      <c r="F714" s="27"/>
      <c r="G714" s="33"/>
      <c r="H714" s="33"/>
      <c r="I714" s="33"/>
      <c r="J714" s="33"/>
      <c r="K714" s="33"/>
      <c r="L714" s="33"/>
      <c r="M714" s="33"/>
      <c r="N714" s="33"/>
      <c r="O714" s="33"/>
      <c r="P714" s="33"/>
      <c r="Q714" s="33"/>
      <c r="R714" s="33"/>
      <c r="S714" s="33"/>
      <c r="T714" s="33"/>
      <c r="U714" s="33"/>
      <c r="V714" s="33"/>
      <c r="W714" s="33"/>
      <c r="X714" s="33"/>
      <c r="Y714" s="33"/>
      <c r="Z714" s="33"/>
    </row>
    <row r="715">
      <c r="A715" s="33"/>
      <c r="B715" s="27"/>
      <c r="C715" s="27"/>
      <c r="D715" s="27"/>
      <c r="E715" s="27"/>
      <c r="F715" s="27"/>
      <c r="G715" s="33"/>
      <c r="H715" s="33"/>
      <c r="I715" s="33"/>
      <c r="J715" s="33"/>
      <c r="K715" s="33"/>
      <c r="L715" s="33"/>
      <c r="M715" s="33"/>
      <c r="N715" s="33"/>
      <c r="O715" s="33"/>
      <c r="P715" s="33"/>
      <c r="Q715" s="33"/>
      <c r="R715" s="33"/>
      <c r="S715" s="33"/>
      <c r="T715" s="33"/>
      <c r="U715" s="33"/>
      <c r="V715" s="33"/>
      <c r="W715" s="33"/>
      <c r="X715" s="33"/>
      <c r="Y715" s="33"/>
      <c r="Z715" s="33"/>
    </row>
    <row r="716">
      <c r="A716" s="33"/>
      <c r="B716" s="27"/>
      <c r="C716" s="27"/>
      <c r="D716" s="27"/>
      <c r="E716" s="27"/>
      <c r="F716" s="27"/>
      <c r="G716" s="33"/>
      <c r="H716" s="33"/>
      <c r="I716" s="33"/>
      <c r="J716" s="33"/>
      <c r="K716" s="33"/>
      <c r="L716" s="33"/>
      <c r="M716" s="33"/>
      <c r="N716" s="33"/>
      <c r="O716" s="33"/>
      <c r="P716" s="33"/>
      <c r="Q716" s="33"/>
      <c r="R716" s="33"/>
      <c r="S716" s="33"/>
      <c r="T716" s="33"/>
      <c r="U716" s="33"/>
      <c r="V716" s="33"/>
      <c r="W716" s="33"/>
      <c r="X716" s="33"/>
      <c r="Y716" s="33"/>
      <c r="Z716" s="33"/>
    </row>
    <row r="717">
      <c r="A717" s="33"/>
      <c r="B717" s="27"/>
      <c r="C717" s="27"/>
      <c r="D717" s="27"/>
      <c r="E717" s="27"/>
      <c r="F717" s="27"/>
      <c r="G717" s="33"/>
      <c r="H717" s="33"/>
      <c r="I717" s="33"/>
      <c r="J717" s="33"/>
      <c r="K717" s="33"/>
      <c r="L717" s="33"/>
      <c r="M717" s="33"/>
      <c r="N717" s="33"/>
      <c r="O717" s="33"/>
      <c r="P717" s="33"/>
      <c r="Q717" s="33"/>
      <c r="R717" s="33"/>
      <c r="S717" s="33"/>
      <c r="T717" s="33"/>
      <c r="U717" s="33"/>
      <c r="V717" s="33"/>
      <c r="W717" s="33"/>
      <c r="X717" s="33"/>
      <c r="Y717" s="33"/>
      <c r="Z717" s="33"/>
    </row>
    <row r="718">
      <c r="A718" s="33"/>
      <c r="B718" s="27"/>
      <c r="C718" s="27"/>
      <c r="D718" s="27"/>
      <c r="E718" s="27"/>
      <c r="F718" s="27"/>
      <c r="G718" s="33"/>
      <c r="H718" s="33"/>
      <c r="I718" s="33"/>
      <c r="J718" s="33"/>
      <c r="K718" s="33"/>
      <c r="L718" s="33"/>
      <c r="M718" s="33"/>
      <c r="N718" s="33"/>
      <c r="O718" s="33"/>
      <c r="P718" s="33"/>
      <c r="Q718" s="33"/>
      <c r="R718" s="33"/>
      <c r="S718" s="33"/>
      <c r="T718" s="33"/>
      <c r="U718" s="33"/>
      <c r="V718" s="33"/>
      <c r="W718" s="33"/>
      <c r="X718" s="33"/>
      <c r="Y718" s="33"/>
      <c r="Z718" s="33"/>
    </row>
    <row r="719">
      <c r="A719" s="33"/>
      <c r="B719" s="27"/>
      <c r="C719" s="27"/>
      <c r="D719" s="27"/>
      <c r="E719" s="27"/>
      <c r="F719" s="27"/>
      <c r="G719" s="33"/>
      <c r="H719" s="33"/>
      <c r="I719" s="33"/>
      <c r="J719" s="33"/>
      <c r="K719" s="33"/>
      <c r="L719" s="33"/>
      <c r="M719" s="33"/>
      <c r="N719" s="33"/>
      <c r="O719" s="33"/>
      <c r="P719" s="33"/>
      <c r="Q719" s="33"/>
      <c r="R719" s="33"/>
      <c r="S719" s="33"/>
      <c r="T719" s="33"/>
      <c r="U719" s="33"/>
      <c r="V719" s="33"/>
      <c r="W719" s="33"/>
      <c r="X719" s="33"/>
      <c r="Y719" s="33"/>
      <c r="Z719" s="33"/>
    </row>
    <row r="720">
      <c r="A720" s="33"/>
      <c r="B720" s="27"/>
      <c r="C720" s="27"/>
      <c r="D720" s="27"/>
      <c r="E720" s="27"/>
      <c r="F720" s="27"/>
      <c r="G720" s="33"/>
      <c r="H720" s="33"/>
      <c r="I720" s="33"/>
      <c r="J720" s="33"/>
      <c r="K720" s="33"/>
      <c r="L720" s="33"/>
      <c r="M720" s="33"/>
      <c r="N720" s="33"/>
      <c r="O720" s="33"/>
      <c r="P720" s="33"/>
      <c r="Q720" s="33"/>
      <c r="R720" s="33"/>
      <c r="S720" s="33"/>
      <c r="T720" s="33"/>
      <c r="U720" s="33"/>
      <c r="V720" s="33"/>
      <c r="W720" s="33"/>
      <c r="X720" s="33"/>
      <c r="Y720" s="33"/>
      <c r="Z720" s="33"/>
    </row>
    <row r="721">
      <c r="A721" s="33"/>
      <c r="B721" s="27"/>
      <c r="C721" s="27"/>
      <c r="D721" s="27"/>
      <c r="E721" s="27"/>
      <c r="F721" s="27"/>
      <c r="G721" s="33"/>
      <c r="H721" s="33"/>
      <c r="I721" s="33"/>
      <c r="J721" s="33"/>
      <c r="K721" s="33"/>
      <c r="L721" s="33"/>
      <c r="M721" s="33"/>
      <c r="N721" s="33"/>
      <c r="O721" s="33"/>
      <c r="P721" s="33"/>
      <c r="Q721" s="33"/>
      <c r="R721" s="33"/>
      <c r="S721" s="33"/>
      <c r="T721" s="33"/>
      <c r="U721" s="33"/>
      <c r="V721" s="33"/>
      <c r="W721" s="33"/>
      <c r="X721" s="33"/>
      <c r="Y721" s="33"/>
      <c r="Z721" s="33"/>
    </row>
    <row r="722">
      <c r="A722" s="33"/>
      <c r="B722" s="27"/>
      <c r="C722" s="27"/>
      <c r="D722" s="27"/>
      <c r="E722" s="27"/>
      <c r="F722" s="27"/>
      <c r="G722" s="33"/>
      <c r="H722" s="33"/>
      <c r="I722" s="33"/>
      <c r="J722" s="33"/>
      <c r="K722" s="33"/>
      <c r="L722" s="33"/>
      <c r="M722" s="33"/>
      <c r="N722" s="33"/>
      <c r="O722" s="33"/>
      <c r="P722" s="33"/>
      <c r="Q722" s="33"/>
      <c r="R722" s="33"/>
      <c r="S722" s="33"/>
      <c r="T722" s="33"/>
      <c r="U722" s="33"/>
      <c r="V722" s="33"/>
      <c r="W722" s="33"/>
      <c r="X722" s="33"/>
      <c r="Y722" s="33"/>
      <c r="Z722" s="33"/>
    </row>
    <row r="723">
      <c r="A723" s="33"/>
      <c r="B723" s="27"/>
      <c r="C723" s="27"/>
      <c r="D723" s="27"/>
      <c r="E723" s="27"/>
      <c r="F723" s="27"/>
      <c r="G723" s="33"/>
      <c r="H723" s="33"/>
      <c r="I723" s="33"/>
      <c r="J723" s="33"/>
      <c r="K723" s="33"/>
      <c r="L723" s="33"/>
      <c r="M723" s="33"/>
      <c r="N723" s="33"/>
      <c r="O723" s="33"/>
      <c r="P723" s="33"/>
      <c r="Q723" s="33"/>
      <c r="R723" s="33"/>
      <c r="S723" s="33"/>
      <c r="T723" s="33"/>
      <c r="U723" s="33"/>
      <c r="V723" s="33"/>
      <c r="W723" s="33"/>
      <c r="X723" s="33"/>
      <c r="Y723" s="33"/>
      <c r="Z723" s="33"/>
    </row>
    <row r="724">
      <c r="A724" s="33"/>
      <c r="B724" s="27"/>
      <c r="C724" s="27"/>
      <c r="D724" s="27"/>
      <c r="E724" s="27"/>
      <c r="F724" s="27"/>
      <c r="G724" s="33"/>
      <c r="H724" s="33"/>
      <c r="I724" s="33"/>
      <c r="J724" s="33"/>
      <c r="K724" s="33"/>
      <c r="L724" s="33"/>
      <c r="M724" s="33"/>
      <c r="N724" s="33"/>
      <c r="O724" s="33"/>
      <c r="P724" s="33"/>
      <c r="Q724" s="33"/>
      <c r="R724" s="33"/>
      <c r="S724" s="33"/>
      <c r="T724" s="33"/>
      <c r="U724" s="33"/>
      <c r="V724" s="33"/>
      <c r="W724" s="33"/>
      <c r="X724" s="33"/>
      <c r="Y724" s="33"/>
      <c r="Z724" s="33"/>
    </row>
    <row r="725">
      <c r="A725" s="33"/>
      <c r="B725" s="27"/>
      <c r="C725" s="27"/>
      <c r="D725" s="27"/>
      <c r="E725" s="27"/>
      <c r="F725" s="27"/>
      <c r="G725" s="33"/>
      <c r="H725" s="33"/>
      <c r="I725" s="33"/>
      <c r="J725" s="33"/>
      <c r="K725" s="33"/>
      <c r="L725" s="33"/>
      <c r="M725" s="33"/>
      <c r="N725" s="33"/>
      <c r="O725" s="33"/>
      <c r="P725" s="33"/>
      <c r="Q725" s="33"/>
      <c r="R725" s="33"/>
      <c r="S725" s="33"/>
      <c r="T725" s="33"/>
      <c r="U725" s="33"/>
      <c r="V725" s="33"/>
      <c r="W725" s="33"/>
      <c r="X725" s="33"/>
      <c r="Y725" s="33"/>
      <c r="Z725" s="33"/>
    </row>
    <row r="726">
      <c r="A726" s="33"/>
      <c r="B726" s="27"/>
      <c r="C726" s="27"/>
      <c r="D726" s="27"/>
      <c r="E726" s="27"/>
      <c r="F726" s="27"/>
      <c r="G726" s="33"/>
      <c r="H726" s="33"/>
      <c r="I726" s="33"/>
      <c r="J726" s="33"/>
      <c r="K726" s="33"/>
      <c r="L726" s="33"/>
      <c r="M726" s="33"/>
      <c r="N726" s="33"/>
      <c r="O726" s="33"/>
      <c r="P726" s="33"/>
      <c r="Q726" s="33"/>
      <c r="R726" s="33"/>
      <c r="S726" s="33"/>
      <c r="T726" s="33"/>
      <c r="U726" s="33"/>
      <c r="V726" s="33"/>
      <c r="W726" s="33"/>
      <c r="X726" s="33"/>
      <c r="Y726" s="33"/>
      <c r="Z726" s="33"/>
    </row>
    <row r="727">
      <c r="A727" s="33"/>
      <c r="B727" s="27"/>
      <c r="C727" s="27"/>
      <c r="D727" s="27"/>
      <c r="E727" s="27"/>
      <c r="F727" s="27"/>
      <c r="G727" s="33"/>
      <c r="H727" s="33"/>
      <c r="I727" s="33"/>
      <c r="J727" s="33"/>
      <c r="K727" s="33"/>
      <c r="L727" s="33"/>
      <c r="M727" s="33"/>
      <c r="N727" s="33"/>
      <c r="O727" s="33"/>
      <c r="P727" s="33"/>
      <c r="Q727" s="33"/>
      <c r="R727" s="33"/>
      <c r="S727" s="33"/>
      <c r="T727" s="33"/>
      <c r="U727" s="33"/>
      <c r="V727" s="33"/>
      <c r="W727" s="33"/>
      <c r="X727" s="33"/>
      <c r="Y727" s="33"/>
      <c r="Z727" s="33"/>
    </row>
    <row r="728">
      <c r="A728" s="33"/>
      <c r="B728" s="27"/>
      <c r="C728" s="27"/>
      <c r="D728" s="27"/>
      <c r="E728" s="27"/>
      <c r="F728" s="27"/>
      <c r="G728" s="33"/>
      <c r="H728" s="33"/>
      <c r="I728" s="33"/>
      <c r="J728" s="33"/>
      <c r="K728" s="33"/>
      <c r="L728" s="33"/>
      <c r="M728" s="33"/>
      <c r="N728" s="33"/>
      <c r="O728" s="33"/>
      <c r="P728" s="33"/>
      <c r="Q728" s="33"/>
      <c r="R728" s="33"/>
      <c r="S728" s="33"/>
      <c r="T728" s="33"/>
      <c r="U728" s="33"/>
      <c r="V728" s="33"/>
      <c r="W728" s="33"/>
      <c r="X728" s="33"/>
      <c r="Y728" s="33"/>
      <c r="Z728" s="33"/>
    </row>
    <row r="729">
      <c r="A729" s="33"/>
      <c r="B729" s="27"/>
      <c r="C729" s="27"/>
      <c r="D729" s="27"/>
      <c r="E729" s="27"/>
      <c r="F729" s="27"/>
      <c r="G729" s="33"/>
      <c r="H729" s="33"/>
      <c r="I729" s="33"/>
      <c r="J729" s="33"/>
      <c r="K729" s="33"/>
      <c r="L729" s="33"/>
      <c r="M729" s="33"/>
      <c r="N729" s="33"/>
      <c r="O729" s="33"/>
      <c r="P729" s="33"/>
      <c r="Q729" s="33"/>
      <c r="R729" s="33"/>
      <c r="S729" s="33"/>
      <c r="T729" s="33"/>
      <c r="U729" s="33"/>
      <c r="V729" s="33"/>
      <c r="W729" s="33"/>
      <c r="X729" s="33"/>
      <c r="Y729" s="33"/>
      <c r="Z729" s="33"/>
    </row>
    <row r="730">
      <c r="A730" s="33"/>
      <c r="B730" s="27"/>
      <c r="C730" s="27"/>
      <c r="D730" s="27"/>
      <c r="E730" s="27"/>
      <c r="F730" s="27"/>
      <c r="G730" s="33"/>
      <c r="H730" s="33"/>
      <c r="I730" s="33"/>
      <c r="J730" s="33"/>
      <c r="K730" s="33"/>
      <c r="L730" s="33"/>
      <c r="M730" s="33"/>
      <c r="N730" s="33"/>
      <c r="O730" s="33"/>
      <c r="P730" s="33"/>
      <c r="Q730" s="33"/>
      <c r="R730" s="33"/>
      <c r="S730" s="33"/>
      <c r="T730" s="33"/>
      <c r="U730" s="33"/>
      <c r="V730" s="33"/>
      <c r="W730" s="33"/>
      <c r="X730" s="33"/>
      <c r="Y730" s="33"/>
      <c r="Z730" s="33"/>
    </row>
    <row r="731">
      <c r="A731" s="33"/>
      <c r="B731" s="27"/>
      <c r="C731" s="27"/>
      <c r="D731" s="27"/>
      <c r="E731" s="27"/>
      <c r="F731" s="27"/>
      <c r="G731" s="33"/>
      <c r="H731" s="33"/>
      <c r="I731" s="33"/>
      <c r="J731" s="33"/>
      <c r="K731" s="33"/>
      <c r="L731" s="33"/>
      <c r="M731" s="33"/>
      <c r="N731" s="33"/>
      <c r="O731" s="33"/>
      <c r="P731" s="33"/>
      <c r="Q731" s="33"/>
      <c r="R731" s="33"/>
      <c r="S731" s="33"/>
      <c r="T731" s="33"/>
      <c r="U731" s="33"/>
      <c r="V731" s="33"/>
      <c r="W731" s="33"/>
      <c r="X731" s="33"/>
      <c r="Y731" s="33"/>
      <c r="Z731" s="33"/>
    </row>
    <row r="732">
      <c r="A732" s="33"/>
      <c r="B732" s="27"/>
      <c r="C732" s="27"/>
      <c r="D732" s="27"/>
      <c r="E732" s="27"/>
      <c r="F732" s="27"/>
      <c r="G732" s="33"/>
      <c r="H732" s="33"/>
      <c r="I732" s="33"/>
      <c r="J732" s="33"/>
      <c r="K732" s="33"/>
      <c r="L732" s="33"/>
      <c r="M732" s="33"/>
      <c r="N732" s="33"/>
      <c r="O732" s="33"/>
      <c r="P732" s="33"/>
      <c r="Q732" s="33"/>
      <c r="R732" s="33"/>
      <c r="S732" s="33"/>
      <c r="T732" s="33"/>
      <c r="U732" s="33"/>
      <c r="V732" s="33"/>
      <c r="W732" s="33"/>
      <c r="X732" s="33"/>
      <c r="Y732" s="33"/>
      <c r="Z732" s="33"/>
    </row>
    <row r="733">
      <c r="A733" s="33"/>
      <c r="B733" s="27"/>
      <c r="C733" s="27"/>
      <c r="D733" s="27"/>
      <c r="E733" s="27"/>
      <c r="F733" s="27"/>
      <c r="G733" s="33"/>
      <c r="H733" s="33"/>
      <c r="I733" s="33"/>
      <c r="J733" s="33"/>
      <c r="K733" s="33"/>
      <c r="L733" s="33"/>
      <c r="M733" s="33"/>
      <c r="N733" s="33"/>
      <c r="O733" s="33"/>
      <c r="P733" s="33"/>
      <c r="Q733" s="33"/>
      <c r="R733" s="33"/>
      <c r="S733" s="33"/>
      <c r="T733" s="33"/>
      <c r="U733" s="33"/>
      <c r="V733" s="33"/>
      <c r="W733" s="33"/>
      <c r="X733" s="33"/>
      <c r="Y733" s="33"/>
      <c r="Z733" s="33"/>
    </row>
    <row r="734">
      <c r="A734" s="33"/>
      <c r="B734" s="27"/>
      <c r="C734" s="27"/>
      <c r="D734" s="27"/>
      <c r="E734" s="27"/>
      <c r="F734" s="27"/>
      <c r="G734" s="33"/>
      <c r="H734" s="33"/>
      <c r="I734" s="33"/>
      <c r="J734" s="33"/>
      <c r="K734" s="33"/>
      <c r="L734" s="33"/>
      <c r="M734" s="33"/>
      <c r="N734" s="33"/>
      <c r="O734" s="33"/>
      <c r="P734" s="33"/>
      <c r="Q734" s="33"/>
      <c r="R734" s="33"/>
      <c r="S734" s="33"/>
      <c r="T734" s="33"/>
      <c r="U734" s="33"/>
      <c r="V734" s="33"/>
      <c r="W734" s="33"/>
      <c r="X734" s="33"/>
      <c r="Y734" s="33"/>
      <c r="Z734" s="33"/>
    </row>
    <row r="735">
      <c r="A735" s="33"/>
      <c r="B735" s="27"/>
      <c r="C735" s="27"/>
      <c r="D735" s="27"/>
      <c r="E735" s="27"/>
      <c r="F735" s="27"/>
      <c r="G735" s="33"/>
      <c r="H735" s="33"/>
      <c r="I735" s="33"/>
      <c r="J735" s="33"/>
      <c r="K735" s="33"/>
      <c r="L735" s="33"/>
      <c r="M735" s="33"/>
      <c r="N735" s="33"/>
      <c r="O735" s="33"/>
      <c r="P735" s="33"/>
      <c r="Q735" s="33"/>
      <c r="R735" s="33"/>
      <c r="S735" s="33"/>
      <c r="T735" s="33"/>
      <c r="U735" s="33"/>
      <c r="V735" s="33"/>
      <c r="W735" s="33"/>
      <c r="X735" s="33"/>
      <c r="Y735" s="33"/>
      <c r="Z735" s="33"/>
    </row>
    <row r="736">
      <c r="A736" s="33"/>
      <c r="B736" s="27"/>
      <c r="C736" s="27"/>
      <c r="D736" s="27"/>
      <c r="E736" s="27"/>
      <c r="F736" s="27"/>
      <c r="G736" s="33"/>
      <c r="H736" s="33"/>
      <c r="I736" s="33"/>
      <c r="J736" s="33"/>
      <c r="K736" s="33"/>
      <c r="L736" s="33"/>
      <c r="M736" s="33"/>
      <c r="N736" s="33"/>
      <c r="O736" s="33"/>
      <c r="P736" s="33"/>
      <c r="Q736" s="33"/>
      <c r="R736" s="33"/>
      <c r="S736" s="33"/>
      <c r="T736" s="33"/>
      <c r="U736" s="33"/>
      <c r="V736" s="33"/>
      <c r="W736" s="33"/>
      <c r="X736" s="33"/>
      <c r="Y736" s="33"/>
      <c r="Z736" s="33"/>
    </row>
    <row r="737">
      <c r="A737" s="33"/>
      <c r="B737" s="27"/>
      <c r="C737" s="27"/>
      <c r="D737" s="27"/>
      <c r="E737" s="27"/>
      <c r="F737" s="27"/>
      <c r="G737" s="33"/>
      <c r="H737" s="33"/>
      <c r="I737" s="33"/>
      <c r="J737" s="33"/>
      <c r="K737" s="33"/>
      <c r="L737" s="33"/>
      <c r="M737" s="33"/>
      <c r="N737" s="33"/>
      <c r="O737" s="33"/>
      <c r="P737" s="33"/>
      <c r="Q737" s="33"/>
      <c r="R737" s="33"/>
      <c r="S737" s="33"/>
      <c r="T737" s="33"/>
      <c r="U737" s="33"/>
      <c r="V737" s="33"/>
      <c r="W737" s="33"/>
      <c r="X737" s="33"/>
      <c r="Y737" s="33"/>
      <c r="Z737" s="33"/>
    </row>
    <row r="738">
      <c r="A738" s="33"/>
      <c r="B738" s="27"/>
      <c r="C738" s="27"/>
      <c r="D738" s="27"/>
      <c r="E738" s="27"/>
      <c r="F738" s="27"/>
      <c r="G738" s="33"/>
      <c r="H738" s="33"/>
      <c r="I738" s="33"/>
      <c r="J738" s="33"/>
      <c r="K738" s="33"/>
      <c r="L738" s="33"/>
      <c r="M738" s="33"/>
      <c r="N738" s="33"/>
      <c r="O738" s="33"/>
      <c r="P738" s="33"/>
      <c r="Q738" s="33"/>
      <c r="R738" s="33"/>
      <c r="S738" s="33"/>
      <c r="T738" s="33"/>
      <c r="U738" s="33"/>
      <c r="V738" s="33"/>
      <c r="W738" s="33"/>
      <c r="X738" s="33"/>
      <c r="Y738" s="33"/>
      <c r="Z738" s="33"/>
    </row>
    <row r="739">
      <c r="A739" s="33"/>
      <c r="B739" s="27"/>
      <c r="C739" s="27"/>
      <c r="D739" s="27"/>
      <c r="E739" s="27"/>
      <c r="F739" s="27"/>
      <c r="G739" s="33"/>
      <c r="H739" s="33"/>
      <c r="I739" s="33"/>
      <c r="J739" s="33"/>
      <c r="K739" s="33"/>
      <c r="L739" s="33"/>
      <c r="M739" s="33"/>
      <c r="N739" s="33"/>
      <c r="O739" s="33"/>
      <c r="P739" s="33"/>
      <c r="Q739" s="33"/>
      <c r="R739" s="33"/>
      <c r="S739" s="33"/>
      <c r="T739" s="33"/>
      <c r="U739" s="33"/>
      <c r="V739" s="33"/>
      <c r="W739" s="33"/>
      <c r="X739" s="33"/>
      <c r="Y739" s="33"/>
      <c r="Z739" s="33"/>
    </row>
    <row r="740">
      <c r="A740" s="33"/>
      <c r="B740" s="27"/>
      <c r="C740" s="27"/>
      <c r="D740" s="27"/>
      <c r="E740" s="27"/>
      <c r="F740" s="27"/>
      <c r="G740" s="33"/>
      <c r="H740" s="33"/>
      <c r="I740" s="33"/>
      <c r="J740" s="33"/>
      <c r="K740" s="33"/>
      <c r="L740" s="33"/>
      <c r="M740" s="33"/>
      <c r="N740" s="33"/>
      <c r="O740" s="33"/>
      <c r="P740" s="33"/>
      <c r="Q740" s="33"/>
      <c r="R740" s="33"/>
      <c r="S740" s="33"/>
      <c r="T740" s="33"/>
      <c r="U740" s="33"/>
      <c r="V740" s="33"/>
      <c r="W740" s="33"/>
      <c r="X740" s="33"/>
      <c r="Y740" s="33"/>
      <c r="Z740" s="33"/>
    </row>
    <row r="741">
      <c r="A741" s="33"/>
      <c r="B741" s="27"/>
      <c r="C741" s="27"/>
      <c r="D741" s="27"/>
      <c r="E741" s="27"/>
      <c r="F741" s="27"/>
      <c r="G741" s="33"/>
      <c r="H741" s="33"/>
      <c r="I741" s="33"/>
      <c r="J741" s="33"/>
      <c r="K741" s="33"/>
      <c r="L741" s="33"/>
      <c r="M741" s="33"/>
      <c r="N741" s="33"/>
      <c r="O741" s="33"/>
      <c r="P741" s="33"/>
      <c r="Q741" s="33"/>
      <c r="R741" s="33"/>
      <c r="S741" s="33"/>
      <c r="T741" s="33"/>
      <c r="U741" s="33"/>
      <c r="V741" s="33"/>
      <c r="W741" s="33"/>
      <c r="X741" s="33"/>
      <c r="Y741" s="33"/>
      <c r="Z741" s="33"/>
    </row>
    <row r="742">
      <c r="A742" s="33"/>
      <c r="B742" s="27"/>
      <c r="C742" s="27"/>
      <c r="D742" s="27"/>
      <c r="E742" s="27"/>
      <c r="F742" s="27"/>
      <c r="G742" s="33"/>
      <c r="H742" s="33"/>
      <c r="I742" s="33"/>
      <c r="J742" s="33"/>
      <c r="K742" s="33"/>
      <c r="L742" s="33"/>
      <c r="M742" s="33"/>
      <c r="N742" s="33"/>
      <c r="O742" s="33"/>
      <c r="P742" s="33"/>
      <c r="Q742" s="33"/>
      <c r="R742" s="33"/>
      <c r="S742" s="33"/>
      <c r="T742" s="33"/>
      <c r="U742" s="33"/>
      <c r="V742" s="33"/>
      <c r="W742" s="33"/>
      <c r="X742" s="33"/>
      <c r="Y742" s="33"/>
      <c r="Z742" s="33"/>
    </row>
    <row r="743">
      <c r="A743" s="33"/>
      <c r="B743" s="27"/>
      <c r="C743" s="27"/>
      <c r="D743" s="27"/>
      <c r="E743" s="27"/>
      <c r="F743" s="27"/>
      <c r="G743" s="33"/>
      <c r="H743" s="33"/>
      <c r="I743" s="33"/>
      <c r="J743" s="33"/>
      <c r="K743" s="33"/>
      <c r="L743" s="33"/>
      <c r="M743" s="33"/>
      <c r="N743" s="33"/>
      <c r="O743" s="33"/>
      <c r="P743" s="33"/>
      <c r="Q743" s="33"/>
      <c r="R743" s="33"/>
      <c r="S743" s="33"/>
      <c r="T743" s="33"/>
      <c r="U743" s="33"/>
      <c r="V743" s="33"/>
      <c r="W743" s="33"/>
      <c r="X743" s="33"/>
      <c r="Y743" s="33"/>
      <c r="Z743" s="33"/>
    </row>
    <row r="744">
      <c r="A744" s="33"/>
      <c r="B744" s="27"/>
      <c r="C744" s="27"/>
      <c r="D744" s="27"/>
      <c r="E744" s="27"/>
      <c r="F744" s="27"/>
      <c r="G744" s="33"/>
      <c r="H744" s="33"/>
      <c r="I744" s="33"/>
      <c r="J744" s="33"/>
      <c r="K744" s="33"/>
      <c r="L744" s="33"/>
      <c r="M744" s="33"/>
      <c r="N744" s="33"/>
      <c r="O744" s="33"/>
      <c r="P744" s="33"/>
      <c r="Q744" s="33"/>
      <c r="R744" s="33"/>
      <c r="S744" s="33"/>
      <c r="T744" s="33"/>
      <c r="U744" s="33"/>
      <c r="V744" s="33"/>
      <c r="W744" s="33"/>
      <c r="X744" s="33"/>
      <c r="Y744" s="33"/>
      <c r="Z744" s="33"/>
    </row>
    <row r="745">
      <c r="A745" s="33"/>
      <c r="B745" s="27"/>
      <c r="C745" s="27"/>
      <c r="D745" s="27"/>
      <c r="E745" s="27"/>
      <c r="F745" s="27"/>
      <c r="G745" s="33"/>
      <c r="H745" s="33"/>
      <c r="I745" s="33"/>
      <c r="J745" s="33"/>
      <c r="K745" s="33"/>
      <c r="L745" s="33"/>
      <c r="M745" s="33"/>
      <c r="N745" s="33"/>
      <c r="O745" s="33"/>
      <c r="P745" s="33"/>
      <c r="Q745" s="33"/>
      <c r="R745" s="33"/>
      <c r="S745" s="33"/>
      <c r="T745" s="33"/>
      <c r="U745" s="33"/>
      <c r="V745" s="33"/>
      <c r="W745" s="33"/>
      <c r="X745" s="33"/>
      <c r="Y745" s="33"/>
      <c r="Z745" s="33"/>
    </row>
    <row r="746">
      <c r="A746" s="33"/>
      <c r="B746" s="27"/>
      <c r="C746" s="27"/>
      <c r="D746" s="27"/>
      <c r="E746" s="27"/>
      <c r="F746" s="27"/>
      <c r="G746" s="33"/>
      <c r="H746" s="33"/>
      <c r="I746" s="33"/>
      <c r="J746" s="33"/>
      <c r="K746" s="33"/>
      <c r="L746" s="33"/>
      <c r="M746" s="33"/>
      <c r="N746" s="33"/>
      <c r="O746" s="33"/>
      <c r="P746" s="33"/>
      <c r="Q746" s="33"/>
      <c r="R746" s="33"/>
      <c r="S746" s="33"/>
      <c r="T746" s="33"/>
      <c r="U746" s="33"/>
      <c r="V746" s="33"/>
      <c r="W746" s="33"/>
      <c r="X746" s="33"/>
      <c r="Y746" s="33"/>
      <c r="Z746" s="33"/>
    </row>
    <row r="747">
      <c r="A747" s="33"/>
      <c r="B747" s="27"/>
      <c r="C747" s="27"/>
      <c r="D747" s="27"/>
      <c r="E747" s="27"/>
      <c r="F747" s="27"/>
      <c r="G747" s="33"/>
      <c r="H747" s="33"/>
      <c r="I747" s="33"/>
      <c r="J747" s="33"/>
      <c r="K747" s="33"/>
      <c r="L747" s="33"/>
      <c r="M747" s="33"/>
      <c r="N747" s="33"/>
      <c r="O747" s="33"/>
      <c r="P747" s="33"/>
      <c r="Q747" s="33"/>
      <c r="R747" s="33"/>
      <c r="S747" s="33"/>
      <c r="T747" s="33"/>
      <c r="U747" s="33"/>
      <c r="V747" s="33"/>
      <c r="W747" s="33"/>
      <c r="X747" s="33"/>
      <c r="Y747" s="33"/>
      <c r="Z747" s="33"/>
    </row>
    <row r="748">
      <c r="A748" s="33"/>
      <c r="B748" s="27"/>
      <c r="C748" s="27"/>
      <c r="D748" s="27"/>
      <c r="E748" s="27"/>
      <c r="F748" s="27"/>
      <c r="G748" s="33"/>
      <c r="H748" s="33"/>
      <c r="I748" s="33"/>
      <c r="J748" s="33"/>
      <c r="K748" s="33"/>
      <c r="L748" s="33"/>
      <c r="M748" s="33"/>
      <c r="N748" s="33"/>
      <c r="O748" s="33"/>
      <c r="P748" s="33"/>
      <c r="Q748" s="33"/>
      <c r="R748" s="33"/>
      <c r="S748" s="33"/>
      <c r="T748" s="33"/>
      <c r="U748" s="33"/>
      <c r="V748" s="33"/>
      <c r="W748" s="33"/>
      <c r="X748" s="33"/>
      <c r="Y748" s="33"/>
      <c r="Z748" s="33"/>
    </row>
    <row r="749">
      <c r="A749" s="33"/>
      <c r="B749" s="27"/>
      <c r="C749" s="27"/>
      <c r="D749" s="27"/>
      <c r="E749" s="27"/>
      <c r="F749" s="27"/>
      <c r="G749" s="33"/>
      <c r="H749" s="33"/>
      <c r="I749" s="33"/>
      <c r="J749" s="33"/>
      <c r="K749" s="33"/>
      <c r="L749" s="33"/>
      <c r="M749" s="33"/>
      <c r="N749" s="33"/>
      <c r="O749" s="33"/>
      <c r="P749" s="33"/>
      <c r="Q749" s="33"/>
      <c r="R749" s="33"/>
      <c r="S749" s="33"/>
      <c r="T749" s="33"/>
      <c r="U749" s="33"/>
      <c r="V749" s="33"/>
      <c r="W749" s="33"/>
      <c r="X749" s="33"/>
      <c r="Y749" s="33"/>
      <c r="Z749" s="33"/>
    </row>
    <row r="750">
      <c r="A750" s="33"/>
      <c r="B750" s="27"/>
      <c r="C750" s="27"/>
      <c r="D750" s="27"/>
      <c r="E750" s="27"/>
      <c r="F750" s="27"/>
      <c r="G750" s="33"/>
      <c r="H750" s="33"/>
      <c r="I750" s="33"/>
      <c r="J750" s="33"/>
      <c r="K750" s="33"/>
      <c r="L750" s="33"/>
      <c r="M750" s="33"/>
      <c r="N750" s="33"/>
      <c r="O750" s="33"/>
      <c r="P750" s="33"/>
      <c r="Q750" s="33"/>
      <c r="R750" s="33"/>
      <c r="S750" s="33"/>
      <c r="T750" s="33"/>
      <c r="U750" s="33"/>
      <c r="V750" s="33"/>
      <c r="W750" s="33"/>
      <c r="X750" s="33"/>
      <c r="Y750" s="33"/>
      <c r="Z750" s="33"/>
    </row>
    <row r="751">
      <c r="A751" s="33"/>
      <c r="B751" s="27"/>
      <c r="C751" s="27"/>
      <c r="D751" s="27"/>
      <c r="E751" s="27"/>
      <c r="F751" s="27"/>
      <c r="G751" s="33"/>
      <c r="H751" s="33"/>
      <c r="I751" s="33"/>
      <c r="J751" s="33"/>
      <c r="K751" s="33"/>
      <c r="L751" s="33"/>
      <c r="M751" s="33"/>
      <c r="N751" s="33"/>
      <c r="O751" s="33"/>
      <c r="P751" s="33"/>
      <c r="Q751" s="33"/>
      <c r="R751" s="33"/>
      <c r="S751" s="33"/>
      <c r="T751" s="33"/>
      <c r="U751" s="33"/>
      <c r="V751" s="33"/>
      <c r="W751" s="33"/>
      <c r="X751" s="33"/>
      <c r="Y751" s="33"/>
      <c r="Z751" s="33"/>
    </row>
    <row r="752">
      <c r="A752" s="33"/>
      <c r="B752" s="27"/>
      <c r="C752" s="27"/>
      <c r="D752" s="27"/>
      <c r="E752" s="27"/>
      <c r="F752" s="27"/>
      <c r="G752" s="33"/>
      <c r="H752" s="33"/>
      <c r="I752" s="33"/>
      <c r="J752" s="33"/>
      <c r="K752" s="33"/>
      <c r="L752" s="33"/>
      <c r="M752" s="33"/>
      <c r="N752" s="33"/>
      <c r="O752" s="33"/>
      <c r="P752" s="33"/>
      <c r="Q752" s="33"/>
      <c r="R752" s="33"/>
      <c r="S752" s="33"/>
      <c r="T752" s="33"/>
      <c r="U752" s="33"/>
      <c r="V752" s="33"/>
      <c r="W752" s="33"/>
      <c r="X752" s="33"/>
      <c r="Y752" s="33"/>
      <c r="Z752" s="33"/>
    </row>
    <row r="753">
      <c r="A753" s="33"/>
      <c r="B753" s="27"/>
      <c r="C753" s="27"/>
      <c r="D753" s="27"/>
      <c r="E753" s="27"/>
      <c r="F753" s="27"/>
      <c r="G753" s="33"/>
      <c r="H753" s="33"/>
      <c r="I753" s="33"/>
      <c r="J753" s="33"/>
      <c r="K753" s="33"/>
      <c r="L753" s="33"/>
      <c r="M753" s="33"/>
      <c r="N753" s="33"/>
      <c r="O753" s="33"/>
      <c r="P753" s="33"/>
      <c r="Q753" s="33"/>
      <c r="R753" s="33"/>
      <c r="S753" s="33"/>
      <c r="T753" s="33"/>
      <c r="U753" s="33"/>
      <c r="V753" s="33"/>
      <c r="W753" s="33"/>
      <c r="X753" s="33"/>
      <c r="Y753" s="33"/>
      <c r="Z753" s="33"/>
    </row>
    <row r="754">
      <c r="A754" s="33"/>
      <c r="B754" s="27"/>
      <c r="C754" s="27"/>
      <c r="D754" s="27"/>
      <c r="E754" s="27"/>
      <c r="F754" s="27"/>
      <c r="G754" s="33"/>
      <c r="H754" s="33"/>
      <c r="I754" s="33"/>
      <c r="J754" s="33"/>
      <c r="K754" s="33"/>
      <c r="L754" s="33"/>
      <c r="M754" s="33"/>
      <c r="N754" s="33"/>
      <c r="O754" s="33"/>
      <c r="P754" s="33"/>
      <c r="Q754" s="33"/>
      <c r="R754" s="33"/>
      <c r="S754" s="33"/>
      <c r="T754" s="33"/>
      <c r="U754" s="33"/>
      <c r="V754" s="33"/>
      <c r="W754" s="33"/>
      <c r="X754" s="33"/>
      <c r="Y754" s="33"/>
      <c r="Z754" s="33"/>
    </row>
    <row r="755">
      <c r="A755" s="33"/>
      <c r="B755" s="27"/>
      <c r="C755" s="27"/>
      <c r="D755" s="27"/>
      <c r="E755" s="27"/>
      <c r="F755" s="27"/>
      <c r="G755" s="33"/>
      <c r="H755" s="33"/>
      <c r="I755" s="33"/>
      <c r="J755" s="33"/>
      <c r="K755" s="33"/>
      <c r="L755" s="33"/>
      <c r="M755" s="33"/>
      <c r="N755" s="33"/>
      <c r="O755" s="33"/>
      <c r="P755" s="33"/>
      <c r="Q755" s="33"/>
      <c r="R755" s="33"/>
      <c r="S755" s="33"/>
      <c r="T755" s="33"/>
      <c r="U755" s="33"/>
      <c r="V755" s="33"/>
      <c r="W755" s="33"/>
      <c r="X755" s="33"/>
      <c r="Y755" s="33"/>
      <c r="Z755" s="33"/>
    </row>
    <row r="756">
      <c r="A756" s="33"/>
      <c r="B756" s="27"/>
      <c r="C756" s="27"/>
      <c r="D756" s="27"/>
      <c r="E756" s="27"/>
      <c r="F756" s="27"/>
      <c r="G756" s="33"/>
      <c r="H756" s="33"/>
      <c r="I756" s="33"/>
      <c r="J756" s="33"/>
      <c r="K756" s="33"/>
      <c r="L756" s="33"/>
      <c r="M756" s="33"/>
      <c r="N756" s="33"/>
      <c r="O756" s="33"/>
      <c r="P756" s="33"/>
      <c r="Q756" s="33"/>
      <c r="R756" s="33"/>
      <c r="S756" s="33"/>
      <c r="T756" s="33"/>
      <c r="U756" s="33"/>
      <c r="V756" s="33"/>
      <c r="W756" s="33"/>
      <c r="X756" s="33"/>
      <c r="Y756" s="33"/>
      <c r="Z756" s="33"/>
    </row>
    <row r="757">
      <c r="A757" s="33"/>
      <c r="B757" s="27"/>
      <c r="C757" s="27"/>
      <c r="D757" s="27"/>
      <c r="E757" s="27"/>
      <c r="F757" s="27"/>
      <c r="G757" s="33"/>
      <c r="H757" s="33"/>
      <c r="I757" s="33"/>
      <c r="J757" s="33"/>
      <c r="K757" s="33"/>
      <c r="L757" s="33"/>
      <c r="M757" s="33"/>
      <c r="N757" s="33"/>
      <c r="O757" s="33"/>
      <c r="P757" s="33"/>
      <c r="Q757" s="33"/>
      <c r="R757" s="33"/>
      <c r="S757" s="33"/>
      <c r="T757" s="33"/>
      <c r="U757" s="33"/>
      <c r="V757" s="33"/>
      <c r="W757" s="33"/>
      <c r="X757" s="33"/>
      <c r="Y757" s="33"/>
      <c r="Z757" s="33"/>
    </row>
    <row r="758">
      <c r="A758" s="33"/>
      <c r="B758" s="27"/>
      <c r="C758" s="27"/>
      <c r="D758" s="27"/>
      <c r="E758" s="27"/>
      <c r="F758" s="27"/>
      <c r="G758" s="33"/>
      <c r="H758" s="33"/>
      <c r="I758" s="33"/>
      <c r="J758" s="33"/>
      <c r="K758" s="33"/>
      <c r="L758" s="33"/>
      <c r="M758" s="33"/>
      <c r="N758" s="33"/>
      <c r="O758" s="33"/>
      <c r="P758" s="33"/>
      <c r="Q758" s="33"/>
      <c r="R758" s="33"/>
      <c r="S758" s="33"/>
      <c r="T758" s="33"/>
      <c r="U758" s="33"/>
      <c r="V758" s="33"/>
      <c r="W758" s="33"/>
      <c r="X758" s="33"/>
      <c r="Y758" s="33"/>
      <c r="Z758" s="33"/>
    </row>
    <row r="759">
      <c r="A759" s="33"/>
      <c r="B759" s="27"/>
      <c r="C759" s="27"/>
      <c r="D759" s="27"/>
      <c r="E759" s="27"/>
      <c r="F759" s="27"/>
      <c r="G759" s="33"/>
      <c r="H759" s="33"/>
      <c r="I759" s="33"/>
      <c r="J759" s="33"/>
      <c r="K759" s="33"/>
      <c r="L759" s="33"/>
      <c r="M759" s="33"/>
      <c r="N759" s="33"/>
      <c r="O759" s="33"/>
      <c r="P759" s="33"/>
      <c r="Q759" s="33"/>
      <c r="R759" s="33"/>
      <c r="S759" s="33"/>
      <c r="T759" s="33"/>
      <c r="U759" s="33"/>
      <c r="V759" s="33"/>
      <c r="W759" s="33"/>
      <c r="X759" s="33"/>
      <c r="Y759" s="33"/>
      <c r="Z759" s="33"/>
    </row>
    <row r="760">
      <c r="A760" s="33"/>
      <c r="B760" s="27"/>
      <c r="C760" s="27"/>
      <c r="D760" s="27"/>
      <c r="E760" s="27"/>
      <c r="F760" s="27"/>
      <c r="G760" s="33"/>
      <c r="H760" s="33"/>
      <c r="I760" s="33"/>
      <c r="J760" s="33"/>
      <c r="K760" s="33"/>
      <c r="L760" s="33"/>
      <c r="M760" s="33"/>
      <c r="N760" s="33"/>
      <c r="O760" s="33"/>
      <c r="P760" s="33"/>
      <c r="Q760" s="33"/>
      <c r="R760" s="33"/>
      <c r="S760" s="33"/>
      <c r="T760" s="33"/>
      <c r="U760" s="33"/>
      <c r="V760" s="33"/>
      <c r="W760" s="33"/>
      <c r="X760" s="33"/>
      <c r="Y760" s="33"/>
      <c r="Z760" s="33"/>
    </row>
    <row r="761">
      <c r="A761" s="33"/>
      <c r="B761" s="27"/>
      <c r="C761" s="27"/>
      <c r="D761" s="27"/>
      <c r="E761" s="27"/>
      <c r="F761" s="27"/>
      <c r="G761" s="33"/>
      <c r="H761" s="33"/>
      <c r="I761" s="33"/>
      <c r="J761" s="33"/>
      <c r="K761" s="33"/>
      <c r="L761" s="33"/>
      <c r="M761" s="33"/>
      <c r="N761" s="33"/>
      <c r="O761" s="33"/>
      <c r="P761" s="33"/>
      <c r="Q761" s="33"/>
      <c r="R761" s="33"/>
      <c r="S761" s="33"/>
      <c r="T761" s="33"/>
      <c r="U761" s="33"/>
      <c r="V761" s="33"/>
      <c r="W761" s="33"/>
      <c r="X761" s="33"/>
      <c r="Y761" s="33"/>
      <c r="Z761" s="33"/>
    </row>
    <row r="762">
      <c r="A762" s="33"/>
      <c r="B762" s="27"/>
      <c r="C762" s="27"/>
      <c r="D762" s="27"/>
      <c r="E762" s="27"/>
      <c r="F762" s="27"/>
      <c r="G762" s="33"/>
      <c r="H762" s="33"/>
      <c r="I762" s="33"/>
      <c r="J762" s="33"/>
      <c r="K762" s="33"/>
      <c r="L762" s="33"/>
      <c r="M762" s="33"/>
      <c r="N762" s="33"/>
      <c r="O762" s="33"/>
      <c r="P762" s="33"/>
      <c r="Q762" s="33"/>
      <c r="R762" s="33"/>
      <c r="S762" s="33"/>
      <c r="T762" s="33"/>
      <c r="U762" s="33"/>
      <c r="V762" s="33"/>
      <c r="W762" s="33"/>
      <c r="X762" s="33"/>
      <c r="Y762" s="33"/>
      <c r="Z762" s="33"/>
    </row>
    <row r="763">
      <c r="A763" s="33"/>
      <c r="B763" s="27"/>
      <c r="C763" s="27"/>
      <c r="D763" s="27"/>
      <c r="E763" s="27"/>
      <c r="F763" s="27"/>
      <c r="G763" s="33"/>
      <c r="H763" s="33"/>
      <c r="I763" s="33"/>
      <c r="J763" s="33"/>
      <c r="K763" s="33"/>
      <c r="L763" s="33"/>
      <c r="M763" s="33"/>
      <c r="N763" s="33"/>
      <c r="O763" s="33"/>
      <c r="P763" s="33"/>
      <c r="Q763" s="33"/>
      <c r="R763" s="33"/>
      <c r="S763" s="33"/>
      <c r="T763" s="33"/>
      <c r="U763" s="33"/>
      <c r="V763" s="33"/>
      <c r="W763" s="33"/>
      <c r="X763" s="33"/>
      <c r="Y763" s="33"/>
      <c r="Z763" s="33"/>
    </row>
    <row r="764">
      <c r="A764" s="33"/>
      <c r="B764" s="27"/>
      <c r="C764" s="27"/>
      <c r="D764" s="27"/>
      <c r="E764" s="27"/>
      <c r="F764" s="27"/>
      <c r="G764" s="33"/>
      <c r="H764" s="33"/>
      <c r="I764" s="33"/>
      <c r="J764" s="33"/>
      <c r="K764" s="33"/>
      <c r="L764" s="33"/>
      <c r="M764" s="33"/>
      <c r="N764" s="33"/>
      <c r="O764" s="33"/>
      <c r="P764" s="33"/>
      <c r="Q764" s="33"/>
      <c r="R764" s="33"/>
      <c r="S764" s="33"/>
      <c r="T764" s="33"/>
      <c r="U764" s="33"/>
      <c r="V764" s="33"/>
      <c r="W764" s="33"/>
      <c r="X764" s="33"/>
      <c r="Y764" s="33"/>
      <c r="Z764" s="33"/>
    </row>
    <row r="765">
      <c r="A765" s="33"/>
      <c r="B765" s="27"/>
      <c r="C765" s="27"/>
      <c r="D765" s="27"/>
      <c r="E765" s="27"/>
      <c r="F765" s="27"/>
      <c r="G765" s="33"/>
      <c r="H765" s="33"/>
      <c r="I765" s="33"/>
      <c r="J765" s="33"/>
      <c r="K765" s="33"/>
      <c r="L765" s="33"/>
      <c r="M765" s="33"/>
      <c r="N765" s="33"/>
      <c r="O765" s="33"/>
      <c r="P765" s="33"/>
      <c r="Q765" s="33"/>
      <c r="R765" s="33"/>
      <c r="S765" s="33"/>
      <c r="T765" s="33"/>
      <c r="U765" s="33"/>
      <c r="V765" s="33"/>
      <c r="W765" s="33"/>
      <c r="X765" s="33"/>
      <c r="Y765" s="33"/>
      <c r="Z765" s="33"/>
    </row>
    <row r="766">
      <c r="A766" s="33"/>
      <c r="B766" s="27"/>
      <c r="C766" s="27"/>
      <c r="D766" s="27"/>
      <c r="E766" s="27"/>
      <c r="F766" s="27"/>
      <c r="G766" s="33"/>
      <c r="H766" s="33"/>
      <c r="I766" s="33"/>
      <c r="J766" s="33"/>
      <c r="K766" s="33"/>
      <c r="L766" s="33"/>
      <c r="M766" s="33"/>
      <c r="N766" s="33"/>
      <c r="O766" s="33"/>
      <c r="P766" s="33"/>
      <c r="Q766" s="33"/>
      <c r="R766" s="33"/>
      <c r="S766" s="33"/>
      <c r="T766" s="33"/>
      <c r="U766" s="33"/>
      <c r="V766" s="33"/>
      <c r="W766" s="33"/>
      <c r="X766" s="33"/>
      <c r="Y766" s="33"/>
      <c r="Z766" s="33"/>
    </row>
    <row r="767">
      <c r="A767" s="33"/>
      <c r="B767" s="27"/>
      <c r="C767" s="27"/>
      <c r="D767" s="27"/>
      <c r="E767" s="27"/>
      <c r="F767" s="27"/>
      <c r="G767" s="33"/>
      <c r="H767" s="33"/>
      <c r="I767" s="33"/>
      <c r="J767" s="33"/>
      <c r="K767" s="33"/>
      <c r="L767" s="33"/>
      <c r="M767" s="33"/>
      <c r="N767" s="33"/>
      <c r="O767" s="33"/>
      <c r="P767" s="33"/>
      <c r="Q767" s="33"/>
      <c r="R767" s="33"/>
      <c r="S767" s="33"/>
      <c r="T767" s="33"/>
      <c r="U767" s="33"/>
      <c r="V767" s="33"/>
      <c r="W767" s="33"/>
      <c r="X767" s="33"/>
      <c r="Y767" s="33"/>
      <c r="Z767" s="33"/>
    </row>
    <row r="768">
      <c r="A768" s="33"/>
      <c r="B768" s="27"/>
      <c r="C768" s="27"/>
      <c r="D768" s="27"/>
      <c r="E768" s="27"/>
      <c r="F768" s="27"/>
      <c r="G768" s="33"/>
      <c r="H768" s="33"/>
      <c r="I768" s="33"/>
      <c r="J768" s="33"/>
      <c r="K768" s="33"/>
      <c r="L768" s="33"/>
      <c r="M768" s="33"/>
      <c r="N768" s="33"/>
      <c r="O768" s="33"/>
      <c r="P768" s="33"/>
      <c r="Q768" s="33"/>
      <c r="R768" s="33"/>
      <c r="S768" s="33"/>
      <c r="T768" s="33"/>
      <c r="U768" s="33"/>
      <c r="V768" s="33"/>
      <c r="W768" s="33"/>
      <c r="X768" s="33"/>
      <c r="Y768" s="33"/>
      <c r="Z768" s="33"/>
    </row>
    <row r="769">
      <c r="A769" s="33"/>
      <c r="B769" s="27"/>
      <c r="C769" s="27"/>
      <c r="D769" s="27"/>
      <c r="E769" s="27"/>
      <c r="F769" s="27"/>
      <c r="G769" s="33"/>
      <c r="H769" s="33"/>
      <c r="I769" s="33"/>
      <c r="J769" s="33"/>
      <c r="K769" s="33"/>
      <c r="L769" s="33"/>
      <c r="M769" s="33"/>
      <c r="N769" s="33"/>
      <c r="O769" s="33"/>
      <c r="P769" s="33"/>
      <c r="Q769" s="33"/>
      <c r="R769" s="33"/>
      <c r="S769" s="33"/>
      <c r="T769" s="33"/>
      <c r="U769" s="33"/>
      <c r="V769" s="33"/>
      <c r="W769" s="33"/>
      <c r="X769" s="33"/>
      <c r="Y769" s="33"/>
      <c r="Z769" s="33"/>
    </row>
    <row r="770">
      <c r="A770" s="33"/>
      <c r="B770" s="27"/>
      <c r="C770" s="27"/>
      <c r="D770" s="27"/>
      <c r="E770" s="27"/>
      <c r="F770" s="27"/>
      <c r="G770" s="33"/>
      <c r="H770" s="33"/>
      <c r="I770" s="33"/>
      <c r="J770" s="33"/>
      <c r="K770" s="33"/>
      <c r="L770" s="33"/>
      <c r="M770" s="33"/>
      <c r="N770" s="33"/>
      <c r="O770" s="33"/>
      <c r="P770" s="33"/>
      <c r="Q770" s="33"/>
      <c r="R770" s="33"/>
      <c r="S770" s="33"/>
      <c r="T770" s="33"/>
      <c r="U770" s="33"/>
      <c r="V770" s="33"/>
      <c r="W770" s="33"/>
      <c r="X770" s="33"/>
      <c r="Y770" s="33"/>
      <c r="Z770" s="33"/>
    </row>
    <row r="771">
      <c r="A771" s="33"/>
      <c r="B771" s="27"/>
      <c r="C771" s="27"/>
      <c r="D771" s="27"/>
      <c r="E771" s="27"/>
      <c r="F771" s="27"/>
      <c r="G771" s="33"/>
      <c r="H771" s="33"/>
      <c r="I771" s="33"/>
      <c r="J771" s="33"/>
      <c r="K771" s="33"/>
      <c r="L771" s="33"/>
      <c r="M771" s="33"/>
      <c r="N771" s="33"/>
      <c r="O771" s="33"/>
      <c r="P771" s="33"/>
      <c r="Q771" s="33"/>
      <c r="R771" s="33"/>
      <c r="S771" s="33"/>
      <c r="T771" s="33"/>
      <c r="U771" s="33"/>
      <c r="V771" s="33"/>
      <c r="W771" s="33"/>
      <c r="X771" s="33"/>
      <c r="Y771" s="33"/>
      <c r="Z771" s="33"/>
    </row>
    <row r="772">
      <c r="A772" s="33"/>
      <c r="B772" s="27"/>
      <c r="C772" s="27"/>
      <c r="D772" s="27"/>
      <c r="E772" s="27"/>
      <c r="F772" s="27"/>
      <c r="G772" s="33"/>
      <c r="H772" s="33"/>
      <c r="I772" s="33"/>
      <c r="J772" s="33"/>
      <c r="K772" s="33"/>
      <c r="L772" s="33"/>
      <c r="M772" s="33"/>
      <c r="N772" s="33"/>
      <c r="O772" s="33"/>
      <c r="P772" s="33"/>
      <c r="Q772" s="33"/>
      <c r="R772" s="33"/>
      <c r="S772" s="33"/>
      <c r="T772" s="33"/>
      <c r="U772" s="33"/>
      <c r="V772" s="33"/>
      <c r="W772" s="33"/>
      <c r="X772" s="33"/>
      <c r="Y772" s="33"/>
      <c r="Z772" s="33"/>
    </row>
    <row r="773">
      <c r="A773" s="33"/>
      <c r="B773" s="27"/>
      <c r="C773" s="27"/>
      <c r="D773" s="27"/>
      <c r="E773" s="27"/>
      <c r="F773" s="27"/>
      <c r="G773" s="33"/>
      <c r="H773" s="33"/>
      <c r="I773" s="33"/>
      <c r="J773" s="33"/>
      <c r="K773" s="33"/>
      <c r="L773" s="33"/>
      <c r="M773" s="33"/>
      <c r="N773" s="33"/>
      <c r="O773" s="33"/>
      <c r="P773" s="33"/>
      <c r="Q773" s="33"/>
      <c r="R773" s="33"/>
      <c r="S773" s="33"/>
      <c r="T773" s="33"/>
      <c r="U773" s="33"/>
      <c r="V773" s="33"/>
      <c r="W773" s="33"/>
      <c r="X773" s="33"/>
      <c r="Y773" s="33"/>
      <c r="Z773" s="33"/>
    </row>
    <row r="774">
      <c r="A774" s="33"/>
      <c r="B774" s="27"/>
      <c r="C774" s="27"/>
      <c r="D774" s="27"/>
      <c r="E774" s="27"/>
      <c r="F774" s="27"/>
      <c r="G774" s="33"/>
      <c r="H774" s="33"/>
      <c r="I774" s="33"/>
      <c r="J774" s="33"/>
      <c r="K774" s="33"/>
      <c r="L774" s="33"/>
      <c r="M774" s="33"/>
      <c r="N774" s="33"/>
      <c r="O774" s="33"/>
      <c r="P774" s="33"/>
      <c r="Q774" s="33"/>
      <c r="R774" s="33"/>
      <c r="S774" s="33"/>
      <c r="T774" s="33"/>
      <c r="U774" s="33"/>
      <c r="V774" s="33"/>
      <c r="W774" s="33"/>
      <c r="X774" s="33"/>
      <c r="Y774" s="33"/>
      <c r="Z774" s="33"/>
    </row>
    <row r="775">
      <c r="A775" s="33"/>
      <c r="B775" s="27"/>
      <c r="C775" s="27"/>
      <c r="D775" s="27"/>
      <c r="E775" s="27"/>
      <c r="F775" s="27"/>
      <c r="G775" s="33"/>
      <c r="H775" s="33"/>
      <c r="I775" s="33"/>
      <c r="J775" s="33"/>
      <c r="K775" s="33"/>
      <c r="L775" s="33"/>
      <c r="M775" s="33"/>
      <c r="N775" s="33"/>
      <c r="O775" s="33"/>
      <c r="P775" s="33"/>
      <c r="Q775" s="33"/>
      <c r="R775" s="33"/>
      <c r="S775" s="33"/>
      <c r="T775" s="33"/>
      <c r="U775" s="33"/>
      <c r="V775" s="33"/>
      <c r="W775" s="33"/>
      <c r="X775" s="33"/>
      <c r="Y775" s="33"/>
      <c r="Z775" s="33"/>
    </row>
    <row r="776">
      <c r="A776" s="33"/>
      <c r="B776" s="27"/>
      <c r="C776" s="27"/>
      <c r="D776" s="27"/>
      <c r="E776" s="27"/>
      <c r="F776" s="27"/>
      <c r="G776" s="33"/>
      <c r="H776" s="33"/>
      <c r="I776" s="33"/>
      <c r="J776" s="33"/>
      <c r="K776" s="33"/>
      <c r="L776" s="33"/>
      <c r="M776" s="33"/>
      <c r="N776" s="33"/>
      <c r="O776" s="33"/>
      <c r="P776" s="33"/>
      <c r="Q776" s="33"/>
      <c r="R776" s="33"/>
      <c r="S776" s="33"/>
      <c r="T776" s="33"/>
      <c r="U776" s="33"/>
      <c r="V776" s="33"/>
      <c r="W776" s="33"/>
      <c r="X776" s="33"/>
      <c r="Y776" s="33"/>
      <c r="Z776" s="33"/>
    </row>
    <row r="777">
      <c r="A777" s="33"/>
      <c r="B777" s="27"/>
      <c r="C777" s="27"/>
      <c r="D777" s="27"/>
      <c r="E777" s="27"/>
      <c r="F777" s="27"/>
      <c r="G777" s="33"/>
      <c r="H777" s="33"/>
      <c r="I777" s="33"/>
      <c r="J777" s="33"/>
      <c r="K777" s="33"/>
      <c r="L777" s="33"/>
      <c r="M777" s="33"/>
      <c r="N777" s="33"/>
      <c r="O777" s="33"/>
      <c r="P777" s="33"/>
      <c r="Q777" s="33"/>
      <c r="R777" s="33"/>
      <c r="S777" s="33"/>
      <c r="T777" s="33"/>
      <c r="U777" s="33"/>
      <c r="V777" s="33"/>
      <c r="W777" s="33"/>
      <c r="X777" s="33"/>
      <c r="Y777" s="33"/>
      <c r="Z777" s="33"/>
    </row>
    <row r="778">
      <c r="A778" s="33"/>
      <c r="B778" s="27"/>
      <c r="C778" s="27"/>
      <c r="D778" s="27"/>
      <c r="E778" s="27"/>
      <c r="F778" s="27"/>
      <c r="G778" s="33"/>
      <c r="H778" s="33"/>
      <c r="I778" s="33"/>
      <c r="J778" s="33"/>
      <c r="K778" s="33"/>
      <c r="L778" s="33"/>
      <c r="M778" s="33"/>
      <c r="N778" s="33"/>
      <c r="O778" s="33"/>
      <c r="P778" s="33"/>
      <c r="Q778" s="33"/>
      <c r="R778" s="33"/>
      <c r="S778" s="33"/>
      <c r="T778" s="33"/>
      <c r="U778" s="33"/>
      <c r="V778" s="33"/>
      <c r="W778" s="33"/>
      <c r="X778" s="33"/>
      <c r="Y778" s="33"/>
      <c r="Z778" s="33"/>
    </row>
    <row r="779">
      <c r="A779" s="33"/>
      <c r="B779" s="27"/>
      <c r="C779" s="27"/>
      <c r="D779" s="27"/>
      <c r="E779" s="27"/>
      <c r="F779" s="27"/>
      <c r="G779" s="33"/>
      <c r="H779" s="33"/>
      <c r="I779" s="33"/>
      <c r="J779" s="33"/>
      <c r="K779" s="33"/>
      <c r="L779" s="33"/>
      <c r="M779" s="33"/>
      <c r="N779" s="33"/>
      <c r="O779" s="33"/>
      <c r="P779" s="33"/>
      <c r="Q779" s="33"/>
      <c r="R779" s="33"/>
      <c r="S779" s="33"/>
      <c r="T779" s="33"/>
      <c r="U779" s="33"/>
      <c r="V779" s="33"/>
      <c r="W779" s="33"/>
      <c r="X779" s="33"/>
      <c r="Y779" s="33"/>
      <c r="Z779" s="33"/>
    </row>
    <row r="780">
      <c r="A780" s="33"/>
      <c r="B780" s="27"/>
      <c r="C780" s="27"/>
      <c r="D780" s="27"/>
      <c r="E780" s="27"/>
      <c r="F780" s="27"/>
      <c r="G780" s="33"/>
      <c r="H780" s="33"/>
      <c r="I780" s="33"/>
      <c r="J780" s="33"/>
      <c r="K780" s="33"/>
      <c r="L780" s="33"/>
      <c r="M780" s="33"/>
      <c r="N780" s="33"/>
      <c r="O780" s="33"/>
      <c r="P780" s="33"/>
      <c r="Q780" s="33"/>
      <c r="R780" s="33"/>
      <c r="S780" s="33"/>
      <c r="T780" s="33"/>
      <c r="U780" s="33"/>
      <c r="V780" s="33"/>
      <c r="W780" s="33"/>
      <c r="X780" s="33"/>
      <c r="Y780" s="33"/>
      <c r="Z780" s="33"/>
    </row>
    <row r="781">
      <c r="A781" s="33"/>
      <c r="B781" s="27"/>
      <c r="C781" s="27"/>
      <c r="D781" s="27"/>
      <c r="E781" s="27"/>
      <c r="F781" s="27"/>
      <c r="G781" s="33"/>
      <c r="H781" s="33"/>
      <c r="I781" s="33"/>
      <c r="J781" s="33"/>
      <c r="K781" s="33"/>
      <c r="L781" s="33"/>
      <c r="M781" s="33"/>
      <c r="N781" s="33"/>
      <c r="O781" s="33"/>
      <c r="P781" s="33"/>
      <c r="Q781" s="33"/>
      <c r="R781" s="33"/>
      <c r="S781" s="33"/>
      <c r="T781" s="33"/>
      <c r="U781" s="33"/>
      <c r="V781" s="33"/>
      <c r="W781" s="33"/>
      <c r="X781" s="33"/>
      <c r="Y781" s="33"/>
      <c r="Z781" s="33"/>
    </row>
    <row r="782">
      <c r="A782" s="33"/>
      <c r="B782" s="27"/>
      <c r="C782" s="27"/>
      <c r="D782" s="27"/>
      <c r="E782" s="27"/>
      <c r="F782" s="27"/>
      <c r="G782" s="33"/>
      <c r="H782" s="33"/>
      <c r="I782" s="33"/>
      <c r="J782" s="33"/>
      <c r="K782" s="33"/>
      <c r="L782" s="33"/>
      <c r="M782" s="33"/>
      <c r="N782" s="33"/>
      <c r="O782" s="33"/>
      <c r="P782" s="33"/>
      <c r="Q782" s="33"/>
      <c r="R782" s="33"/>
      <c r="S782" s="33"/>
      <c r="T782" s="33"/>
      <c r="U782" s="33"/>
      <c r="V782" s="33"/>
      <c r="W782" s="33"/>
      <c r="X782" s="33"/>
      <c r="Y782" s="33"/>
      <c r="Z782" s="33"/>
    </row>
    <row r="783">
      <c r="A783" s="33"/>
      <c r="B783" s="27"/>
      <c r="C783" s="27"/>
      <c r="D783" s="27"/>
      <c r="E783" s="27"/>
      <c r="F783" s="27"/>
      <c r="G783" s="33"/>
      <c r="H783" s="33"/>
      <c r="I783" s="33"/>
      <c r="J783" s="33"/>
      <c r="K783" s="33"/>
      <c r="L783" s="33"/>
      <c r="M783" s="33"/>
      <c r="N783" s="33"/>
      <c r="O783" s="33"/>
      <c r="P783" s="33"/>
      <c r="Q783" s="33"/>
      <c r="R783" s="33"/>
      <c r="S783" s="33"/>
      <c r="T783" s="33"/>
      <c r="U783" s="33"/>
      <c r="V783" s="33"/>
      <c r="W783" s="33"/>
      <c r="X783" s="33"/>
      <c r="Y783" s="33"/>
      <c r="Z783" s="33"/>
    </row>
    <row r="784">
      <c r="A784" s="33"/>
      <c r="B784" s="27"/>
      <c r="C784" s="27"/>
      <c r="D784" s="27"/>
      <c r="E784" s="27"/>
      <c r="F784" s="27"/>
      <c r="G784" s="33"/>
      <c r="H784" s="33"/>
      <c r="I784" s="33"/>
      <c r="J784" s="33"/>
      <c r="K784" s="33"/>
      <c r="L784" s="33"/>
      <c r="M784" s="33"/>
      <c r="N784" s="33"/>
      <c r="O784" s="33"/>
      <c r="P784" s="33"/>
      <c r="Q784" s="33"/>
      <c r="R784" s="33"/>
      <c r="S784" s="33"/>
      <c r="T784" s="33"/>
      <c r="U784" s="33"/>
      <c r="V784" s="33"/>
      <c r="W784" s="33"/>
      <c r="X784" s="33"/>
      <c r="Y784" s="33"/>
      <c r="Z784" s="33"/>
    </row>
    <row r="785">
      <c r="A785" s="33"/>
      <c r="B785" s="27"/>
      <c r="C785" s="27"/>
      <c r="D785" s="27"/>
      <c r="E785" s="27"/>
      <c r="F785" s="27"/>
      <c r="G785" s="33"/>
      <c r="H785" s="33"/>
      <c r="I785" s="33"/>
      <c r="J785" s="33"/>
      <c r="K785" s="33"/>
      <c r="L785" s="33"/>
      <c r="M785" s="33"/>
      <c r="N785" s="33"/>
      <c r="O785" s="33"/>
      <c r="P785" s="33"/>
      <c r="Q785" s="33"/>
      <c r="R785" s="33"/>
      <c r="S785" s="33"/>
      <c r="T785" s="33"/>
      <c r="U785" s="33"/>
      <c r="V785" s="33"/>
      <c r="W785" s="33"/>
      <c r="X785" s="33"/>
      <c r="Y785" s="33"/>
      <c r="Z785" s="33"/>
    </row>
    <row r="786">
      <c r="A786" s="33"/>
      <c r="B786" s="27"/>
      <c r="C786" s="27"/>
      <c r="D786" s="27"/>
      <c r="E786" s="27"/>
      <c r="F786" s="27"/>
      <c r="G786" s="33"/>
      <c r="H786" s="33"/>
      <c r="I786" s="33"/>
      <c r="J786" s="33"/>
      <c r="K786" s="33"/>
      <c r="L786" s="33"/>
      <c r="M786" s="33"/>
      <c r="N786" s="33"/>
      <c r="O786" s="33"/>
      <c r="P786" s="33"/>
      <c r="Q786" s="33"/>
      <c r="R786" s="33"/>
      <c r="S786" s="33"/>
      <c r="T786" s="33"/>
      <c r="U786" s="33"/>
      <c r="V786" s="33"/>
      <c r="W786" s="33"/>
      <c r="X786" s="33"/>
      <c r="Y786" s="33"/>
      <c r="Z786" s="33"/>
    </row>
    <row r="787">
      <c r="A787" s="33"/>
      <c r="B787" s="27"/>
      <c r="C787" s="27"/>
      <c r="D787" s="27"/>
      <c r="E787" s="27"/>
      <c r="F787" s="27"/>
      <c r="G787" s="33"/>
      <c r="H787" s="33"/>
      <c r="I787" s="33"/>
      <c r="J787" s="33"/>
      <c r="K787" s="33"/>
      <c r="L787" s="33"/>
      <c r="M787" s="33"/>
      <c r="N787" s="33"/>
      <c r="O787" s="33"/>
      <c r="P787" s="33"/>
      <c r="Q787" s="33"/>
      <c r="R787" s="33"/>
      <c r="S787" s="33"/>
      <c r="T787" s="33"/>
      <c r="U787" s="33"/>
      <c r="V787" s="33"/>
      <c r="W787" s="33"/>
      <c r="X787" s="33"/>
      <c r="Y787" s="33"/>
      <c r="Z787" s="33"/>
    </row>
    <row r="788">
      <c r="A788" s="33"/>
      <c r="B788" s="27"/>
      <c r="C788" s="27"/>
      <c r="D788" s="27"/>
      <c r="E788" s="27"/>
      <c r="F788" s="27"/>
      <c r="G788" s="33"/>
      <c r="H788" s="33"/>
      <c r="I788" s="33"/>
      <c r="J788" s="33"/>
      <c r="K788" s="33"/>
      <c r="L788" s="33"/>
      <c r="M788" s="33"/>
      <c r="N788" s="33"/>
      <c r="O788" s="33"/>
      <c r="P788" s="33"/>
      <c r="Q788" s="33"/>
      <c r="R788" s="33"/>
      <c r="S788" s="33"/>
      <c r="T788" s="33"/>
      <c r="U788" s="33"/>
      <c r="V788" s="33"/>
      <c r="W788" s="33"/>
      <c r="X788" s="33"/>
      <c r="Y788" s="33"/>
      <c r="Z788" s="33"/>
    </row>
    <row r="789">
      <c r="A789" s="33"/>
      <c r="B789" s="27"/>
      <c r="C789" s="27"/>
      <c r="D789" s="27"/>
      <c r="E789" s="27"/>
      <c r="F789" s="27"/>
      <c r="G789" s="33"/>
      <c r="H789" s="33"/>
      <c r="I789" s="33"/>
      <c r="J789" s="33"/>
      <c r="K789" s="33"/>
      <c r="L789" s="33"/>
      <c r="M789" s="33"/>
      <c r="N789" s="33"/>
      <c r="O789" s="33"/>
      <c r="P789" s="33"/>
      <c r="Q789" s="33"/>
      <c r="R789" s="33"/>
      <c r="S789" s="33"/>
      <c r="T789" s="33"/>
      <c r="U789" s="33"/>
      <c r="V789" s="33"/>
      <c r="W789" s="33"/>
      <c r="X789" s="33"/>
      <c r="Y789" s="33"/>
      <c r="Z789" s="33"/>
    </row>
    <row r="790">
      <c r="A790" s="33"/>
      <c r="B790" s="27"/>
      <c r="C790" s="27"/>
      <c r="D790" s="27"/>
      <c r="E790" s="27"/>
      <c r="F790" s="27"/>
      <c r="G790" s="33"/>
      <c r="H790" s="33"/>
      <c r="I790" s="33"/>
      <c r="J790" s="33"/>
      <c r="K790" s="33"/>
      <c r="L790" s="33"/>
      <c r="M790" s="33"/>
      <c r="N790" s="33"/>
      <c r="O790" s="33"/>
      <c r="P790" s="33"/>
      <c r="Q790" s="33"/>
      <c r="R790" s="33"/>
      <c r="S790" s="33"/>
      <c r="T790" s="33"/>
      <c r="U790" s="33"/>
      <c r="V790" s="33"/>
      <c r="W790" s="33"/>
      <c r="X790" s="33"/>
      <c r="Y790" s="33"/>
      <c r="Z790" s="33"/>
    </row>
    <row r="791">
      <c r="A791" s="33"/>
      <c r="B791" s="27"/>
      <c r="C791" s="27"/>
      <c r="D791" s="27"/>
      <c r="E791" s="27"/>
      <c r="F791" s="27"/>
      <c r="G791" s="33"/>
      <c r="H791" s="33"/>
      <c r="I791" s="33"/>
      <c r="J791" s="33"/>
      <c r="K791" s="33"/>
      <c r="L791" s="33"/>
      <c r="M791" s="33"/>
      <c r="N791" s="33"/>
      <c r="O791" s="33"/>
      <c r="P791" s="33"/>
      <c r="Q791" s="33"/>
      <c r="R791" s="33"/>
      <c r="S791" s="33"/>
      <c r="T791" s="33"/>
      <c r="U791" s="33"/>
      <c r="V791" s="33"/>
      <c r="W791" s="33"/>
      <c r="X791" s="33"/>
      <c r="Y791" s="33"/>
      <c r="Z791" s="33"/>
    </row>
    <row r="792">
      <c r="A792" s="33"/>
      <c r="B792" s="27"/>
      <c r="C792" s="27"/>
      <c r="D792" s="27"/>
      <c r="E792" s="27"/>
      <c r="F792" s="27"/>
      <c r="G792" s="33"/>
      <c r="H792" s="33"/>
      <c r="I792" s="33"/>
      <c r="J792" s="33"/>
      <c r="K792" s="33"/>
      <c r="L792" s="33"/>
      <c r="M792" s="33"/>
      <c r="N792" s="33"/>
      <c r="O792" s="33"/>
      <c r="P792" s="33"/>
      <c r="Q792" s="33"/>
      <c r="R792" s="33"/>
      <c r="S792" s="33"/>
      <c r="T792" s="33"/>
      <c r="U792" s="33"/>
      <c r="V792" s="33"/>
      <c r="W792" s="33"/>
      <c r="X792" s="33"/>
      <c r="Y792" s="33"/>
      <c r="Z792" s="33"/>
    </row>
    <row r="793">
      <c r="A793" s="33"/>
      <c r="B793" s="27"/>
      <c r="C793" s="27"/>
      <c r="D793" s="27"/>
      <c r="E793" s="27"/>
      <c r="F793" s="27"/>
      <c r="G793" s="33"/>
      <c r="H793" s="33"/>
      <c r="I793" s="33"/>
      <c r="J793" s="33"/>
      <c r="K793" s="33"/>
      <c r="L793" s="33"/>
      <c r="M793" s="33"/>
      <c r="N793" s="33"/>
      <c r="O793" s="33"/>
      <c r="P793" s="33"/>
      <c r="Q793" s="33"/>
      <c r="R793" s="33"/>
      <c r="S793" s="33"/>
      <c r="T793" s="33"/>
      <c r="U793" s="33"/>
      <c r="V793" s="33"/>
      <c r="W793" s="33"/>
      <c r="X793" s="33"/>
      <c r="Y793" s="33"/>
      <c r="Z793" s="33"/>
    </row>
    <row r="794">
      <c r="A794" s="33"/>
      <c r="B794" s="27"/>
      <c r="C794" s="27"/>
      <c r="D794" s="27"/>
      <c r="E794" s="27"/>
      <c r="F794" s="27"/>
      <c r="G794" s="33"/>
      <c r="H794" s="33"/>
      <c r="I794" s="33"/>
      <c r="J794" s="33"/>
      <c r="K794" s="33"/>
      <c r="L794" s="33"/>
      <c r="M794" s="33"/>
      <c r="N794" s="33"/>
      <c r="O794" s="33"/>
      <c r="P794" s="33"/>
      <c r="Q794" s="33"/>
      <c r="R794" s="33"/>
      <c r="S794" s="33"/>
      <c r="T794" s="33"/>
      <c r="U794" s="33"/>
      <c r="V794" s="33"/>
      <c r="W794" s="33"/>
      <c r="X794" s="33"/>
      <c r="Y794" s="33"/>
      <c r="Z794" s="33"/>
    </row>
    <row r="795">
      <c r="A795" s="33"/>
      <c r="B795" s="27"/>
      <c r="C795" s="27"/>
      <c r="D795" s="27"/>
      <c r="E795" s="27"/>
      <c r="F795" s="27"/>
      <c r="G795" s="33"/>
      <c r="H795" s="33"/>
      <c r="I795" s="33"/>
      <c r="J795" s="33"/>
      <c r="K795" s="33"/>
      <c r="L795" s="33"/>
      <c r="M795" s="33"/>
      <c r="N795" s="33"/>
      <c r="O795" s="33"/>
      <c r="P795" s="33"/>
      <c r="Q795" s="33"/>
      <c r="R795" s="33"/>
      <c r="S795" s="33"/>
      <c r="T795" s="33"/>
      <c r="U795" s="33"/>
      <c r="V795" s="33"/>
      <c r="W795" s="33"/>
      <c r="X795" s="33"/>
      <c r="Y795" s="33"/>
      <c r="Z795" s="33"/>
    </row>
    <row r="796">
      <c r="A796" s="33"/>
      <c r="B796" s="27"/>
      <c r="C796" s="27"/>
      <c r="D796" s="27"/>
      <c r="E796" s="27"/>
      <c r="F796" s="27"/>
      <c r="G796" s="33"/>
      <c r="H796" s="33"/>
      <c r="I796" s="33"/>
      <c r="J796" s="33"/>
      <c r="K796" s="33"/>
      <c r="L796" s="33"/>
      <c r="M796" s="33"/>
      <c r="N796" s="33"/>
      <c r="O796" s="33"/>
      <c r="P796" s="33"/>
      <c r="Q796" s="33"/>
      <c r="R796" s="33"/>
      <c r="S796" s="33"/>
      <c r="T796" s="33"/>
      <c r="U796" s="33"/>
      <c r="V796" s="33"/>
      <c r="W796" s="33"/>
      <c r="X796" s="33"/>
      <c r="Y796" s="33"/>
      <c r="Z796" s="33"/>
    </row>
    <row r="797">
      <c r="A797" s="33"/>
      <c r="B797" s="27"/>
      <c r="C797" s="27"/>
      <c r="D797" s="27"/>
      <c r="E797" s="27"/>
      <c r="F797" s="27"/>
      <c r="G797" s="33"/>
      <c r="H797" s="33"/>
      <c r="I797" s="33"/>
      <c r="J797" s="33"/>
      <c r="K797" s="33"/>
      <c r="L797" s="33"/>
      <c r="M797" s="33"/>
      <c r="N797" s="33"/>
      <c r="O797" s="33"/>
      <c r="P797" s="33"/>
      <c r="Q797" s="33"/>
      <c r="R797" s="33"/>
      <c r="S797" s="33"/>
      <c r="T797" s="33"/>
      <c r="U797" s="33"/>
      <c r="V797" s="33"/>
      <c r="W797" s="33"/>
      <c r="X797" s="33"/>
      <c r="Y797" s="33"/>
      <c r="Z797" s="33"/>
    </row>
    <row r="798">
      <c r="A798" s="33"/>
      <c r="B798" s="27"/>
      <c r="C798" s="27"/>
      <c r="D798" s="27"/>
      <c r="E798" s="27"/>
      <c r="F798" s="27"/>
      <c r="G798" s="33"/>
      <c r="H798" s="33"/>
      <c r="I798" s="33"/>
      <c r="J798" s="33"/>
      <c r="K798" s="33"/>
      <c r="L798" s="33"/>
      <c r="M798" s="33"/>
      <c r="N798" s="33"/>
      <c r="O798" s="33"/>
      <c r="P798" s="33"/>
      <c r="Q798" s="33"/>
      <c r="R798" s="33"/>
      <c r="S798" s="33"/>
      <c r="T798" s="33"/>
      <c r="U798" s="33"/>
      <c r="V798" s="33"/>
      <c r="W798" s="33"/>
      <c r="X798" s="33"/>
      <c r="Y798" s="33"/>
      <c r="Z798" s="33"/>
    </row>
    <row r="799">
      <c r="A799" s="33"/>
      <c r="B799" s="27"/>
      <c r="C799" s="27"/>
      <c r="D799" s="27"/>
      <c r="E799" s="27"/>
      <c r="F799" s="27"/>
      <c r="G799" s="33"/>
      <c r="H799" s="33"/>
      <c r="I799" s="33"/>
      <c r="J799" s="33"/>
      <c r="K799" s="33"/>
      <c r="L799" s="33"/>
      <c r="M799" s="33"/>
      <c r="N799" s="33"/>
      <c r="O799" s="33"/>
      <c r="P799" s="33"/>
      <c r="Q799" s="33"/>
      <c r="R799" s="33"/>
      <c r="S799" s="33"/>
      <c r="T799" s="33"/>
      <c r="U799" s="33"/>
      <c r="V799" s="33"/>
      <c r="W799" s="33"/>
      <c r="X799" s="33"/>
      <c r="Y799" s="33"/>
      <c r="Z799" s="33"/>
    </row>
    <row r="800">
      <c r="A800" s="33"/>
      <c r="B800" s="27"/>
      <c r="C800" s="27"/>
      <c r="D800" s="27"/>
      <c r="E800" s="27"/>
      <c r="F800" s="27"/>
      <c r="G800" s="33"/>
      <c r="H800" s="33"/>
      <c r="I800" s="33"/>
      <c r="J800" s="33"/>
      <c r="K800" s="33"/>
      <c r="L800" s="33"/>
      <c r="M800" s="33"/>
      <c r="N800" s="33"/>
      <c r="O800" s="33"/>
      <c r="P800" s="33"/>
      <c r="Q800" s="33"/>
      <c r="R800" s="33"/>
      <c r="S800" s="33"/>
      <c r="T800" s="33"/>
      <c r="U800" s="33"/>
      <c r="V800" s="33"/>
      <c r="W800" s="33"/>
      <c r="X800" s="33"/>
      <c r="Y800" s="33"/>
      <c r="Z800" s="33"/>
    </row>
    <row r="801">
      <c r="A801" s="33"/>
      <c r="B801" s="27"/>
      <c r="C801" s="27"/>
      <c r="D801" s="27"/>
      <c r="E801" s="27"/>
      <c r="F801" s="27"/>
      <c r="G801" s="33"/>
      <c r="H801" s="33"/>
      <c r="I801" s="33"/>
      <c r="J801" s="33"/>
      <c r="K801" s="33"/>
      <c r="L801" s="33"/>
      <c r="M801" s="33"/>
      <c r="N801" s="33"/>
      <c r="O801" s="33"/>
      <c r="P801" s="33"/>
      <c r="Q801" s="33"/>
      <c r="R801" s="33"/>
      <c r="S801" s="33"/>
      <c r="T801" s="33"/>
      <c r="U801" s="33"/>
      <c r="V801" s="33"/>
      <c r="W801" s="33"/>
      <c r="X801" s="33"/>
      <c r="Y801" s="33"/>
      <c r="Z801" s="33"/>
    </row>
    <row r="802">
      <c r="A802" s="33"/>
      <c r="B802" s="27"/>
      <c r="C802" s="27"/>
      <c r="D802" s="27"/>
      <c r="E802" s="27"/>
      <c r="F802" s="27"/>
      <c r="G802" s="33"/>
      <c r="H802" s="33"/>
      <c r="I802" s="33"/>
      <c r="J802" s="33"/>
      <c r="K802" s="33"/>
      <c r="L802" s="33"/>
      <c r="M802" s="33"/>
      <c r="N802" s="33"/>
      <c r="O802" s="33"/>
      <c r="P802" s="33"/>
      <c r="Q802" s="33"/>
      <c r="R802" s="33"/>
      <c r="S802" s="33"/>
      <c r="T802" s="33"/>
      <c r="U802" s="33"/>
      <c r="V802" s="33"/>
      <c r="W802" s="33"/>
      <c r="X802" s="33"/>
      <c r="Y802" s="33"/>
      <c r="Z802" s="33"/>
    </row>
    <row r="803">
      <c r="A803" s="33"/>
      <c r="B803" s="27"/>
      <c r="C803" s="27"/>
      <c r="D803" s="27"/>
      <c r="E803" s="27"/>
      <c r="F803" s="27"/>
      <c r="G803" s="33"/>
      <c r="H803" s="33"/>
      <c r="I803" s="33"/>
      <c r="J803" s="33"/>
      <c r="K803" s="33"/>
      <c r="L803" s="33"/>
      <c r="M803" s="33"/>
      <c r="N803" s="33"/>
      <c r="O803" s="33"/>
      <c r="P803" s="33"/>
      <c r="Q803" s="33"/>
      <c r="R803" s="33"/>
      <c r="S803" s="33"/>
      <c r="T803" s="33"/>
      <c r="U803" s="33"/>
      <c r="V803" s="33"/>
      <c r="W803" s="33"/>
      <c r="X803" s="33"/>
      <c r="Y803" s="33"/>
      <c r="Z803" s="33"/>
    </row>
    <row r="804">
      <c r="A804" s="33"/>
      <c r="B804" s="27"/>
      <c r="C804" s="27"/>
      <c r="D804" s="27"/>
      <c r="E804" s="27"/>
      <c r="F804" s="27"/>
      <c r="G804" s="33"/>
      <c r="H804" s="33"/>
      <c r="I804" s="33"/>
      <c r="J804" s="33"/>
      <c r="K804" s="33"/>
      <c r="L804" s="33"/>
      <c r="M804" s="33"/>
      <c r="N804" s="33"/>
      <c r="O804" s="33"/>
      <c r="P804" s="33"/>
      <c r="Q804" s="33"/>
      <c r="R804" s="33"/>
      <c r="S804" s="33"/>
      <c r="T804" s="33"/>
      <c r="U804" s="33"/>
      <c r="V804" s="33"/>
      <c r="W804" s="33"/>
      <c r="X804" s="33"/>
      <c r="Y804" s="33"/>
      <c r="Z804" s="33"/>
    </row>
    <row r="805">
      <c r="A805" s="33"/>
      <c r="B805" s="27"/>
      <c r="C805" s="27"/>
      <c r="D805" s="27"/>
      <c r="E805" s="27"/>
      <c r="F805" s="27"/>
      <c r="G805" s="33"/>
      <c r="H805" s="33"/>
      <c r="I805" s="33"/>
      <c r="J805" s="33"/>
      <c r="K805" s="33"/>
      <c r="L805" s="33"/>
      <c r="M805" s="33"/>
      <c r="N805" s="33"/>
      <c r="O805" s="33"/>
      <c r="P805" s="33"/>
      <c r="Q805" s="33"/>
      <c r="R805" s="33"/>
      <c r="S805" s="33"/>
      <c r="T805" s="33"/>
      <c r="U805" s="33"/>
      <c r="V805" s="33"/>
      <c r="W805" s="33"/>
      <c r="X805" s="33"/>
      <c r="Y805" s="33"/>
      <c r="Z805" s="33"/>
    </row>
    <row r="806">
      <c r="A806" s="33"/>
      <c r="B806" s="27"/>
      <c r="C806" s="27"/>
      <c r="D806" s="27"/>
      <c r="E806" s="27"/>
      <c r="F806" s="27"/>
      <c r="G806" s="33"/>
      <c r="H806" s="33"/>
      <c r="I806" s="33"/>
      <c r="J806" s="33"/>
      <c r="K806" s="33"/>
      <c r="L806" s="33"/>
      <c r="M806" s="33"/>
      <c r="N806" s="33"/>
      <c r="O806" s="33"/>
      <c r="P806" s="33"/>
      <c r="Q806" s="33"/>
      <c r="R806" s="33"/>
      <c r="S806" s="33"/>
      <c r="T806" s="33"/>
      <c r="U806" s="33"/>
      <c r="V806" s="33"/>
      <c r="W806" s="33"/>
      <c r="X806" s="33"/>
      <c r="Y806" s="33"/>
      <c r="Z806" s="33"/>
    </row>
    <row r="807">
      <c r="A807" s="33"/>
      <c r="B807" s="27"/>
      <c r="C807" s="27"/>
      <c r="D807" s="27"/>
      <c r="E807" s="27"/>
      <c r="F807" s="27"/>
      <c r="G807" s="33"/>
      <c r="H807" s="33"/>
      <c r="I807" s="33"/>
      <c r="J807" s="33"/>
      <c r="K807" s="33"/>
      <c r="L807" s="33"/>
      <c r="M807" s="33"/>
      <c r="N807" s="33"/>
      <c r="O807" s="33"/>
      <c r="P807" s="33"/>
      <c r="Q807" s="33"/>
      <c r="R807" s="33"/>
      <c r="S807" s="33"/>
      <c r="T807" s="33"/>
      <c r="U807" s="33"/>
      <c r="V807" s="33"/>
      <c r="W807" s="33"/>
      <c r="X807" s="33"/>
      <c r="Y807" s="33"/>
      <c r="Z807" s="33"/>
    </row>
    <row r="808">
      <c r="A808" s="33"/>
      <c r="B808" s="27"/>
      <c r="C808" s="27"/>
      <c r="D808" s="27"/>
      <c r="E808" s="27"/>
      <c r="F808" s="27"/>
      <c r="G808" s="33"/>
      <c r="H808" s="33"/>
      <c r="I808" s="33"/>
      <c r="J808" s="33"/>
      <c r="K808" s="33"/>
      <c r="L808" s="33"/>
      <c r="M808" s="33"/>
      <c r="N808" s="33"/>
      <c r="O808" s="33"/>
      <c r="P808" s="33"/>
      <c r="Q808" s="33"/>
      <c r="R808" s="33"/>
      <c r="S808" s="33"/>
      <c r="T808" s="33"/>
      <c r="U808" s="33"/>
      <c r="V808" s="33"/>
      <c r="W808" s="33"/>
      <c r="X808" s="33"/>
      <c r="Y808" s="33"/>
      <c r="Z808" s="33"/>
    </row>
    <row r="809">
      <c r="A809" s="33"/>
      <c r="B809" s="27"/>
      <c r="C809" s="27"/>
      <c r="D809" s="27"/>
      <c r="E809" s="27"/>
      <c r="F809" s="27"/>
      <c r="G809" s="33"/>
      <c r="H809" s="33"/>
      <c r="I809" s="33"/>
      <c r="J809" s="33"/>
      <c r="K809" s="33"/>
      <c r="L809" s="33"/>
      <c r="M809" s="33"/>
      <c r="N809" s="33"/>
      <c r="O809" s="33"/>
      <c r="P809" s="33"/>
      <c r="Q809" s="33"/>
      <c r="R809" s="33"/>
      <c r="S809" s="33"/>
      <c r="T809" s="33"/>
      <c r="U809" s="33"/>
      <c r="V809" s="33"/>
      <c r="W809" s="33"/>
      <c r="X809" s="33"/>
      <c r="Y809" s="33"/>
      <c r="Z809" s="33"/>
    </row>
    <row r="810">
      <c r="A810" s="33"/>
      <c r="B810" s="27"/>
      <c r="C810" s="27"/>
      <c r="D810" s="27"/>
      <c r="E810" s="27"/>
      <c r="F810" s="27"/>
      <c r="G810" s="33"/>
      <c r="H810" s="33"/>
      <c r="I810" s="33"/>
      <c r="J810" s="33"/>
      <c r="K810" s="33"/>
      <c r="L810" s="33"/>
      <c r="M810" s="33"/>
      <c r="N810" s="33"/>
      <c r="O810" s="33"/>
      <c r="P810" s="33"/>
      <c r="Q810" s="33"/>
      <c r="R810" s="33"/>
      <c r="S810" s="33"/>
      <c r="T810" s="33"/>
      <c r="U810" s="33"/>
      <c r="V810" s="33"/>
      <c r="W810" s="33"/>
      <c r="X810" s="33"/>
      <c r="Y810" s="33"/>
      <c r="Z810" s="33"/>
    </row>
    <row r="811">
      <c r="A811" s="33"/>
      <c r="B811" s="27"/>
      <c r="C811" s="27"/>
      <c r="D811" s="27"/>
      <c r="E811" s="27"/>
      <c r="F811" s="27"/>
      <c r="G811" s="33"/>
      <c r="H811" s="33"/>
      <c r="I811" s="33"/>
      <c r="J811" s="33"/>
      <c r="K811" s="33"/>
      <c r="L811" s="33"/>
      <c r="M811" s="33"/>
      <c r="N811" s="33"/>
      <c r="O811" s="33"/>
      <c r="P811" s="33"/>
      <c r="Q811" s="33"/>
      <c r="R811" s="33"/>
      <c r="S811" s="33"/>
      <c r="T811" s="33"/>
      <c r="U811" s="33"/>
      <c r="V811" s="33"/>
      <c r="W811" s="33"/>
      <c r="X811" s="33"/>
      <c r="Y811" s="33"/>
      <c r="Z811" s="33"/>
    </row>
    <row r="812">
      <c r="A812" s="33"/>
      <c r="B812" s="27"/>
      <c r="C812" s="27"/>
      <c r="D812" s="27"/>
      <c r="E812" s="27"/>
      <c r="F812" s="27"/>
      <c r="G812" s="33"/>
      <c r="H812" s="33"/>
      <c r="I812" s="33"/>
      <c r="J812" s="33"/>
      <c r="K812" s="33"/>
      <c r="L812" s="33"/>
      <c r="M812" s="33"/>
      <c r="N812" s="33"/>
      <c r="O812" s="33"/>
      <c r="P812" s="33"/>
      <c r="Q812" s="33"/>
      <c r="R812" s="33"/>
      <c r="S812" s="33"/>
      <c r="T812" s="33"/>
      <c r="U812" s="33"/>
      <c r="V812" s="33"/>
      <c r="W812" s="33"/>
      <c r="X812" s="33"/>
      <c r="Y812" s="33"/>
      <c r="Z812" s="33"/>
    </row>
    <row r="813">
      <c r="A813" s="33"/>
      <c r="B813" s="27"/>
      <c r="C813" s="27"/>
      <c r="D813" s="27"/>
      <c r="E813" s="27"/>
      <c r="F813" s="27"/>
      <c r="G813" s="33"/>
      <c r="H813" s="33"/>
      <c r="I813" s="33"/>
      <c r="J813" s="33"/>
      <c r="K813" s="33"/>
      <c r="L813" s="33"/>
      <c r="M813" s="33"/>
      <c r="N813" s="33"/>
      <c r="O813" s="33"/>
      <c r="P813" s="33"/>
      <c r="Q813" s="33"/>
      <c r="R813" s="33"/>
      <c r="S813" s="33"/>
      <c r="T813" s="33"/>
      <c r="U813" s="33"/>
      <c r="V813" s="33"/>
      <c r="W813" s="33"/>
      <c r="X813" s="33"/>
      <c r="Y813" s="33"/>
      <c r="Z813" s="33"/>
    </row>
    <row r="814">
      <c r="A814" s="33"/>
      <c r="B814" s="27"/>
      <c r="C814" s="27"/>
      <c r="D814" s="27"/>
      <c r="E814" s="27"/>
      <c r="F814" s="27"/>
      <c r="G814" s="33"/>
      <c r="H814" s="33"/>
      <c r="I814" s="33"/>
      <c r="J814" s="33"/>
      <c r="K814" s="33"/>
      <c r="L814" s="33"/>
      <c r="M814" s="33"/>
      <c r="N814" s="33"/>
      <c r="O814" s="33"/>
      <c r="P814" s="33"/>
      <c r="Q814" s="33"/>
      <c r="R814" s="33"/>
      <c r="S814" s="33"/>
      <c r="T814" s="33"/>
      <c r="U814" s="33"/>
      <c r="V814" s="33"/>
      <c r="W814" s="33"/>
      <c r="X814" s="33"/>
      <c r="Y814" s="33"/>
      <c r="Z814" s="33"/>
    </row>
    <row r="815">
      <c r="A815" s="33"/>
      <c r="B815" s="27"/>
      <c r="C815" s="27"/>
      <c r="D815" s="27"/>
      <c r="E815" s="27"/>
      <c r="F815" s="27"/>
      <c r="G815" s="33"/>
      <c r="H815" s="33"/>
      <c r="I815" s="33"/>
      <c r="J815" s="33"/>
      <c r="K815" s="33"/>
      <c r="L815" s="33"/>
      <c r="M815" s="33"/>
      <c r="N815" s="33"/>
      <c r="O815" s="33"/>
      <c r="P815" s="33"/>
      <c r="Q815" s="33"/>
      <c r="R815" s="33"/>
      <c r="S815" s="33"/>
      <c r="T815" s="33"/>
      <c r="U815" s="33"/>
      <c r="V815" s="33"/>
      <c r="W815" s="33"/>
      <c r="X815" s="33"/>
      <c r="Y815" s="33"/>
      <c r="Z815" s="33"/>
    </row>
    <row r="816">
      <c r="A816" s="33"/>
      <c r="B816" s="27"/>
      <c r="C816" s="27"/>
      <c r="D816" s="27"/>
      <c r="E816" s="27"/>
      <c r="F816" s="27"/>
      <c r="G816" s="33"/>
      <c r="H816" s="33"/>
      <c r="I816" s="33"/>
      <c r="J816" s="33"/>
      <c r="K816" s="33"/>
      <c r="L816" s="33"/>
      <c r="M816" s="33"/>
      <c r="N816" s="33"/>
      <c r="O816" s="33"/>
      <c r="P816" s="33"/>
      <c r="Q816" s="33"/>
      <c r="R816" s="33"/>
      <c r="S816" s="33"/>
      <c r="T816" s="33"/>
      <c r="U816" s="33"/>
      <c r="V816" s="33"/>
      <c r="W816" s="33"/>
      <c r="X816" s="33"/>
      <c r="Y816" s="33"/>
      <c r="Z816" s="33"/>
    </row>
    <row r="817">
      <c r="A817" s="33"/>
      <c r="B817" s="27"/>
      <c r="C817" s="27"/>
      <c r="D817" s="27"/>
      <c r="E817" s="27"/>
      <c r="F817" s="27"/>
      <c r="G817" s="33"/>
      <c r="H817" s="33"/>
      <c r="I817" s="33"/>
      <c r="J817" s="33"/>
      <c r="K817" s="33"/>
      <c r="L817" s="33"/>
      <c r="M817" s="33"/>
      <c r="N817" s="33"/>
      <c r="O817" s="33"/>
      <c r="P817" s="33"/>
      <c r="Q817" s="33"/>
      <c r="R817" s="33"/>
      <c r="S817" s="33"/>
      <c r="T817" s="33"/>
      <c r="U817" s="33"/>
      <c r="V817" s="33"/>
      <c r="W817" s="33"/>
      <c r="X817" s="33"/>
      <c r="Y817" s="33"/>
      <c r="Z817" s="33"/>
    </row>
    <row r="818">
      <c r="A818" s="33"/>
      <c r="B818" s="27"/>
      <c r="C818" s="27"/>
      <c r="D818" s="27"/>
      <c r="E818" s="27"/>
      <c r="F818" s="27"/>
      <c r="G818" s="33"/>
      <c r="H818" s="33"/>
      <c r="I818" s="33"/>
      <c r="J818" s="33"/>
      <c r="K818" s="33"/>
      <c r="L818" s="33"/>
      <c r="M818" s="33"/>
      <c r="N818" s="33"/>
      <c r="O818" s="33"/>
      <c r="P818" s="33"/>
      <c r="Q818" s="33"/>
      <c r="R818" s="33"/>
      <c r="S818" s="33"/>
      <c r="T818" s="33"/>
      <c r="U818" s="33"/>
      <c r="V818" s="33"/>
      <c r="W818" s="33"/>
      <c r="X818" s="33"/>
      <c r="Y818" s="33"/>
      <c r="Z818" s="33"/>
    </row>
    <row r="819">
      <c r="A819" s="33"/>
      <c r="B819" s="27"/>
      <c r="C819" s="27"/>
      <c r="D819" s="27"/>
      <c r="E819" s="27"/>
      <c r="F819" s="27"/>
      <c r="G819" s="33"/>
      <c r="H819" s="33"/>
      <c r="I819" s="33"/>
      <c r="J819" s="33"/>
      <c r="K819" s="33"/>
      <c r="L819" s="33"/>
      <c r="M819" s="33"/>
      <c r="N819" s="33"/>
      <c r="O819" s="33"/>
      <c r="P819" s="33"/>
      <c r="Q819" s="33"/>
      <c r="R819" s="33"/>
      <c r="S819" s="33"/>
      <c r="T819" s="33"/>
      <c r="U819" s="33"/>
      <c r="V819" s="33"/>
      <c r="W819" s="33"/>
      <c r="X819" s="33"/>
      <c r="Y819" s="33"/>
      <c r="Z819" s="33"/>
    </row>
    <row r="820">
      <c r="A820" s="33"/>
      <c r="B820" s="27"/>
      <c r="C820" s="27"/>
      <c r="D820" s="27"/>
      <c r="E820" s="27"/>
      <c r="F820" s="27"/>
      <c r="G820" s="33"/>
      <c r="H820" s="33"/>
      <c r="I820" s="33"/>
      <c r="J820" s="33"/>
      <c r="K820" s="33"/>
      <c r="L820" s="33"/>
      <c r="M820" s="33"/>
      <c r="N820" s="33"/>
      <c r="O820" s="33"/>
      <c r="P820" s="33"/>
      <c r="Q820" s="33"/>
      <c r="R820" s="33"/>
      <c r="S820" s="33"/>
      <c r="T820" s="33"/>
      <c r="U820" s="33"/>
      <c r="V820" s="33"/>
      <c r="W820" s="33"/>
      <c r="X820" s="33"/>
      <c r="Y820" s="33"/>
      <c r="Z820" s="33"/>
    </row>
    <row r="821">
      <c r="A821" s="33"/>
      <c r="B821" s="27"/>
      <c r="C821" s="27"/>
      <c r="D821" s="27"/>
      <c r="E821" s="27"/>
      <c r="F821" s="27"/>
      <c r="G821" s="33"/>
      <c r="H821" s="33"/>
      <c r="I821" s="33"/>
      <c r="J821" s="33"/>
      <c r="K821" s="33"/>
      <c r="L821" s="33"/>
      <c r="M821" s="33"/>
      <c r="N821" s="33"/>
      <c r="O821" s="33"/>
      <c r="P821" s="33"/>
      <c r="Q821" s="33"/>
      <c r="R821" s="33"/>
      <c r="S821" s="33"/>
      <c r="T821" s="33"/>
      <c r="U821" s="33"/>
      <c r="V821" s="33"/>
      <c r="W821" s="33"/>
      <c r="X821" s="33"/>
      <c r="Y821" s="33"/>
      <c r="Z821" s="33"/>
    </row>
    <row r="822">
      <c r="A822" s="33"/>
      <c r="B822" s="27"/>
      <c r="C822" s="27"/>
      <c r="D822" s="27"/>
      <c r="E822" s="27"/>
      <c r="F822" s="27"/>
      <c r="G822" s="33"/>
      <c r="H822" s="33"/>
      <c r="I822" s="33"/>
      <c r="J822" s="33"/>
      <c r="K822" s="33"/>
      <c r="L822" s="33"/>
      <c r="M822" s="33"/>
      <c r="N822" s="33"/>
      <c r="O822" s="33"/>
      <c r="P822" s="33"/>
      <c r="Q822" s="33"/>
      <c r="R822" s="33"/>
      <c r="S822" s="33"/>
      <c r="T822" s="33"/>
      <c r="U822" s="33"/>
      <c r="V822" s="33"/>
      <c r="W822" s="33"/>
      <c r="X822" s="33"/>
      <c r="Y822" s="33"/>
      <c r="Z822" s="33"/>
    </row>
    <row r="823">
      <c r="A823" s="33"/>
      <c r="B823" s="27"/>
      <c r="C823" s="27"/>
      <c r="D823" s="27"/>
      <c r="E823" s="27"/>
      <c r="F823" s="27"/>
      <c r="G823" s="33"/>
      <c r="H823" s="33"/>
      <c r="I823" s="33"/>
      <c r="J823" s="33"/>
      <c r="K823" s="33"/>
      <c r="L823" s="33"/>
      <c r="M823" s="33"/>
      <c r="N823" s="33"/>
      <c r="O823" s="33"/>
      <c r="P823" s="33"/>
      <c r="Q823" s="33"/>
      <c r="R823" s="33"/>
      <c r="S823" s="33"/>
      <c r="T823" s="33"/>
      <c r="U823" s="33"/>
      <c r="V823" s="33"/>
      <c r="W823" s="33"/>
      <c r="X823" s="33"/>
      <c r="Y823" s="33"/>
      <c r="Z823" s="33"/>
    </row>
    <row r="824">
      <c r="A824" s="33"/>
      <c r="B824" s="27"/>
      <c r="C824" s="27"/>
      <c r="D824" s="27"/>
      <c r="E824" s="27"/>
      <c r="F824" s="27"/>
      <c r="G824" s="33"/>
      <c r="H824" s="33"/>
      <c r="I824" s="33"/>
      <c r="J824" s="33"/>
      <c r="K824" s="33"/>
      <c r="L824" s="33"/>
      <c r="M824" s="33"/>
      <c r="N824" s="33"/>
      <c r="O824" s="33"/>
      <c r="P824" s="33"/>
      <c r="Q824" s="33"/>
      <c r="R824" s="33"/>
      <c r="S824" s="33"/>
      <c r="T824" s="33"/>
      <c r="U824" s="33"/>
      <c r="V824" s="33"/>
      <c r="W824" s="33"/>
      <c r="X824" s="33"/>
      <c r="Y824" s="33"/>
      <c r="Z824" s="33"/>
    </row>
    <row r="825">
      <c r="A825" s="33"/>
      <c r="B825" s="27"/>
      <c r="C825" s="27"/>
      <c r="D825" s="27"/>
      <c r="E825" s="27"/>
      <c r="F825" s="27"/>
      <c r="G825" s="33"/>
      <c r="H825" s="33"/>
      <c r="I825" s="33"/>
      <c r="J825" s="33"/>
      <c r="K825" s="33"/>
      <c r="L825" s="33"/>
      <c r="M825" s="33"/>
      <c r="N825" s="33"/>
      <c r="O825" s="33"/>
      <c r="P825" s="33"/>
      <c r="Q825" s="33"/>
      <c r="R825" s="33"/>
      <c r="S825" s="33"/>
      <c r="T825" s="33"/>
      <c r="U825" s="33"/>
      <c r="V825" s="33"/>
      <c r="W825" s="33"/>
      <c r="X825" s="33"/>
      <c r="Y825" s="33"/>
      <c r="Z825" s="33"/>
    </row>
    <row r="826">
      <c r="A826" s="33"/>
      <c r="B826" s="27"/>
      <c r="C826" s="27"/>
      <c r="D826" s="27"/>
      <c r="E826" s="27"/>
      <c r="F826" s="27"/>
      <c r="G826" s="33"/>
      <c r="H826" s="33"/>
      <c r="I826" s="33"/>
      <c r="J826" s="33"/>
      <c r="K826" s="33"/>
      <c r="L826" s="33"/>
      <c r="M826" s="33"/>
      <c r="N826" s="33"/>
      <c r="O826" s="33"/>
      <c r="P826" s="33"/>
      <c r="Q826" s="33"/>
      <c r="R826" s="33"/>
      <c r="S826" s="33"/>
      <c r="T826" s="33"/>
      <c r="U826" s="33"/>
      <c r="V826" s="33"/>
      <c r="W826" s="33"/>
      <c r="X826" s="33"/>
      <c r="Y826" s="33"/>
      <c r="Z826" s="33"/>
    </row>
    <row r="827">
      <c r="A827" s="33"/>
      <c r="B827" s="27"/>
      <c r="C827" s="27"/>
      <c r="D827" s="27"/>
      <c r="E827" s="27"/>
      <c r="F827" s="27"/>
      <c r="G827" s="33"/>
      <c r="H827" s="33"/>
      <c r="I827" s="33"/>
      <c r="J827" s="33"/>
      <c r="K827" s="33"/>
      <c r="L827" s="33"/>
      <c r="M827" s="33"/>
      <c r="N827" s="33"/>
      <c r="O827" s="33"/>
      <c r="P827" s="33"/>
      <c r="Q827" s="33"/>
      <c r="R827" s="33"/>
      <c r="S827" s="33"/>
      <c r="T827" s="33"/>
      <c r="U827" s="33"/>
      <c r="V827" s="33"/>
      <c r="W827" s="33"/>
      <c r="X827" s="33"/>
      <c r="Y827" s="33"/>
      <c r="Z827" s="33"/>
    </row>
    <row r="828">
      <c r="A828" s="33"/>
      <c r="B828" s="27"/>
      <c r="C828" s="27"/>
      <c r="D828" s="27"/>
      <c r="E828" s="27"/>
      <c r="F828" s="27"/>
      <c r="G828" s="33"/>
      <c r="H828" s="33"/>
      <c r="I828" s="33"/>
      <c r="J828" s="33"/>
      <c r="K828" s="33"/>
      <c r="L828" s="33"/>
      <c r="M828" s="33"/>
      <c r="N828" s="33"/>
      <c r="O828" s="33"/>
      <c r="P828" s="33"/>
      <c r="Q828" s="33"/>
      <c r="R828" s="33"/>
      <c r="S828" s="33"/>
      <c r="T828" s="33"/>
      <c r="U828" s="33"/>
      <c r="V828" s="33"/>
      <c r="W828" s="33"/>
      <c r="X828" s="33"/>
      <c r="Y828" s="33"/>
      <c r="Z828" s="33"/>
    </row>
    <row r="829">
      <c r="A829" s="33"/>
      <c r="B829" s="27"/>
      <c r="C829" s="27"/>
      <c r="D829" s="27"/>
      <c r="E829" s="27"/>
      <c r="F829" s="27"/>
      <c r="G829" s="33"/>
      <c r="H829" s="33"/>
      <c r="I829" s="33"/>
      <c r="J829" s="33"/>
      <c r="K829" s="33"/>
      <c r="L829" s="33"/>
      <c r="M829" s="33"/>
      <c r="N829" s="33"/>
      <c r="O829" s="33"/>
      <c r="P829" s="33"/>
      <c r="Q829" s="33"/>
      <c r="R829" s="33"/>
      <c r="S829" s="33"/>
      <c r="T829" s="33"/>
      <c r="U829" s="33"/>
      <c r="V829" s="33"/>
      <c r="W829" s="33"/>
      <c r="X829" s="33"/>
      <c r="Y829" s="33"/>
      <c r="Z829" s="33"/>
    </row>
    <row r="830">
      <c r="A830" s="33"/>
      <c r="B830" s="27"/>
      <c r="C830" s="27"/>
      <c r="D830" s="27"/>
      <c r="E830" s="27"/>
      <c r="F830" s="27"/>
      <c r="G830" s="33"/>
      <c r="H830" s="33"/>
      <c r="I830" s="33"/>
      <c r="J830" s="33"/>
      <c r="K830" s="33"/>
      <c r="L830" s="33"/>
      <c r="M830" s="33"/>
      <c r="N830" s="33"/>
      <c r="O830" s="33"/>
      <c r="P830" s="33"/>
      <c r="Q830" s="33"/>
      <c r="R830" s="33"/>
      <c r="S830" s="33"/>
      <c r="T830" s="33"/>
      <c r="U830" s="33"/>
      <c r="V830" s="33"/>
      <c r="W830" s="33"/>
      <c r="X830" s="33"/>
      <c r="Y830" s="33"/>
      <c r="Z830" s="33"/>
    </row>
    <row r="831">
      <c r="A831" s="33"/>
      <c r="B831" s="27"/>
      <c r="C831" s="27"/>
      <c r="D831" s="27"/>
      <c r="E831" s="27"/>
      <c r="F831" s="27"/>
      <c r="G831" s="33"/>
      <c r="H831" s="33"/>
      <c r="I831" s="33"/>
      <c r="J831" s="33"/>
      <c r="K831" s="33"/>
      <c r="L831" s="33"/>
      <c r="M831" s="33"/>
      <c r="N831" s="33"/>
      <c r="O831" s="33"/>
      <c r="P831" s="33"/>
      <c r="Q831" s="33"/>
      <c r="R831" s="33"/>
      <c r="S831" s="33"/>
      <c r="T831" s="33"/>
      <c r="U831" s="33"/>
      <c r="V831" s="33"/>
      <c r="W831" s="33"/>
      <c r="X831" s="33"/>
      <c r="Y831" s="33"/>
      <c r="Z831" s="33"/>
    </row>
    <row r="832">
      <c r="A832" s="33"/>
      <c r="B832" s="27"/>
      <c r="C832" s="27"/>
      <c r="D832" s="27"/>
      <c r="E832" s="27"/>
      <c r="F832" s="27"/>
      <c r="G832" s="33"/>
      <c r="H832" s="33"/>
      <c r="I832" s="33"/>
      <c r="J832" s="33"/>
      <c r="K832" s="33"/>
      <c r="L832" s="33"/>
      <c r="M832" s="33"/>
      <c r="N832" s="33"/>
      <c r="O832" s="33"/>
      <c r="P832" s="33"/>
      <c r="Q832" s="33"/>
      <c r="R832" s="33"/>
      <c r="S832" s="33"/>
      <c r="T832" s="33"/>
      <c r="U832" s="33"/>
      <c r="V832" s="33"/>
      <c r="W832" s="33"/>
      <c r="X832" s="33"/>
      <c r="Y832" s="33"/>
      <c r="Z832" s="33"/>
    </row>
    <row r="833">
      <c r="A833" s="33"/>
      <c r="B833" s="27"/>
      <c r="C833" s="27"/>
      <c r="D833" s="27"/>
      <c r="E833" s="27"/>
      <c r="F833" s="27"/>
      <c r="G833" s="33"/>
      <c r="H833" s="33"/>
      <c r="I833" s="33"/>
      <c r="J833" s="33"/>
      <c r="K833" s="33"/>
      <c r="L833" s="33"/>
      <c r="M833" s="33"/>
      <c r="N833" s="33"/>
      <c r="O833" s="33"/>
      <c r="P833" s="33"/>
      <c r="Q833" s="33"/>
      <c r="R833" s="33"/>
      <c r="S833" s="33"/>
      <c r="T833" s="33"/>
      <c r="U833" s="33"/>
      <c r="V833" s="33"/>
      <c r="W833" s="33"/>
      <c r="X833" s="33"/>
      <c r="Y833" s="33"/>
      <c r="Z833" s="33"/>
    </row>
    <row r="834">
      <c r="A834" s="33"/>
      <c r="B834" s="27"/>
      <c r="C834" s="27"/>
      <c r="D834" s="27"/>
      <c r="E834" s="27"/>
      <c r="F834" s="27"/>
      <c r="G834" s="33"/>
      <c r="H834" s="33"/>
      <c r="I834" s="33"/>
      <c r="J834" s="33"/>
      <c r="K834" s="33"/>
      <c r="L834" s="33"/>
      <c r="M834" s="33"/>
      <c r="N834" s="33"/>
      <c r="O834" s="33"/>
      <c r="P834" s="33"/>
      <c r="Q834" s="33"/>
      <c r="R834" s="33"/>
      <c r="S834" s="33"/>
      <c r="T834" s="33"/>
      <c r="U834" s="33"/>
      <c r="V834" s="33"/>
      <c r="W834" s="33"/>
      <c r="X834" s="33"/>
      <c r="Y834" s="33"/>
      <c r="Z834" s="33"/>
    </row>
    <row r="835">
      <c r="A835" s="33"/>
      <c r="B835" s="27"/>
      <c r="C835" s="27"/>
      <c r="D835" s="27"/>
      <c r="E835" s="27"/>
      <c r="F835" s="27"/>
      <c r="G835" s="33"/>
      <c r="H835" s="33"/>
      <c r="I835" s="33"/>
      <c r="J835" s="33"/>
      <c r="K835" s="33"/>
      <c r="L835" s="33"/>
      <c r="M835" s="33"/>
      <c r="N835" s="33"/>
      <c r="O835" s="33"/>
      <c r="P835" s="33"/>
      <c r="Q835" s="33"/>
      <c r="R835" s="33"/>
      <c r="S835" s="33"/>
      <c r="T835" s="33"/>
      <c r="U835" s="33"/>
      <c r="V835" s="33"/>
      <c r="W835" s="33"/>
      <c r="X835" s="33"/>
      <c r="Y835" s="33"/>
      <c r="Z835" s="33"/>
    </row>
    <row r="836">
      <c r="A836" s="33"/>
      <c r="B836" s="27"/>
      <c r="C836" s="27"/>
      <c r="D836" s="27"/>
      <c r="E836" s="27"/>
      <c r="F836" s="27"/>
      <c r="G836" s="33"/>
      <c r="H836" s="33"/>
      <c r="I836" s="33"/>
      <c r="J836" s="33"/>
      <c r="K836" s="33"/>
      <c r="L836" s="33"/>
      <c r="M836" s="33"/>
      <c r="N836" s="33"/>
      <c r="O836" s="33"/>
      <c r="P836" s="33"/>
      <c r="Q836" s="33"/>
      <c r="R836" s="33"/>
      <c r="S836" s="33"/>
      <c r="T836" s="33"/>
      <c r="U836" s="33"/>
      <c r="V836" s="33"/>
      <c r="W836" s="33"/>
      <c r="X836" s="33"/>
      <c r="Y836" s="33"/>
      <c r="Z836" s="33"/>
    </row>
    <row r="837">
      <c r="A837" s="33"/>
      <c r="B837" s="27"/>
      <c r="C837" s="27"/>
      <c r="D837" s="27"/>
      <c r="E837" s="27"/>
      <c r="F837" s="27"/>
      <c r="G837" s="33"/>
      <c r="H837" s="33"/>
      <c r="I837" s="33"/>
      <c r="J837" s="33"/>
      <c r="K837" s="33"/>
      <c r="L837" s="33"/>
      <c r="M837" s="33"/>
      <c r="N837" s="33"/>
      <c r="O837" s="33"/>
      <c r="P837" s="33"/>
      <c r="Q837" s="33"/>
      <c r="R837" s="33"/>
      <c r="S837" s="33"/>
      <c r="T837" s="33"/>
      <c r="U837" s="33"/>
      <c r="V837" s="33"/>
      <c r="W837" s="33"/>
      <c r="X837" s="33"/>
      <c r="Y837" s="33"/>
      <c r="Z837" s="33"/>
    </row>
    <row r="838">
      <c r="A838" s="33"/>
      <c r="B838" s="27"/>
      <c r="C838" s="27"/>
      <c r="D838" s="27"/>
      <c r="E838" s="27"/>
      <c r="F838" s="27"/>
      <c r="G838" s="33"/>
      <c r="H838" s="33"/>
      <c r="I838" s="33"/>
      <c r="J838" s="33"/>
      <c r="K838" s="33"/>
      <c r="L838" s="33"/>
      <c r="M838" s="33"/>
      <c r="N838" s="33"/>
      <c r="O838" s="33"/>
      <c r="P838" s="33"/>
      <c r="Q838" s="33"/>
      <c r="R838" s="33"/>
      <c r="S838" s="33"/>
      <c r="T838" s="33"/>
      <c r="U838" s="33"/>
      <c r="V838" s="33"/>
      <c r="W838" s="33"/>
      <c r="X838" s="33"/>
      <c r="Y838" s="33"/>
      <c r="Z838" s="33"/>
    </row>
    <row r="839">
      <c r="A839" s="33"/>
      <c r="B839" s="27"/>
      <c r="C839" s="27"/>
      <c r="D839" s="27"/>
      <c r="E839" s="27"/>
      <c r="F839" s="27"/>
      <c r="G839" s="33"/>
      <c r="H839" s="33"/>
      <c r="I839" s="33"/>
      <c r="J839" s="33"/>
      <c r="K839" s="33"/>
      <c r="L839" s="33"/>
      <c r="M839" s="33"/>
      <c r="N839" s="33"/>
      <c r="O839" s="33"/>
      <c r="P839" s="33"/>
      <c r="Q839" s="33"/>
      <c r="R839" s="33"/>
      <c r="S839" s="33"/>
      <c r="T839" s="33"/>
      <c r="U839" s="33"/>
      <c r="V839" s="33"/>
      <c r="W839" s="33"/>
      <c r="X839" s="33"/>
      <c r="Y839" s="33"/>
      <c r="Z839" s="33"/>
    </row>
    <row r="840">
      <c r="A840" s="33"/>
      <c r="B840" s="27"/>
      <c r="C840" s="27"/>
      <c r="D840" s="27"/>
      <c r="E840" s="27"/>
      <c r="F840" s="27"/>
      <c r="G840" s="33"/>
      <c r="H840" s="33"/>
      <c r="I840" s="33"/>
      <c r="J840" s="33"/>
      <c r="K840" s="33"/>
      <c r="L840" s="33"/>
      <c r="M840" s="33"/>
      <c r="N840" s="33"/>
      <c r="O840" s="33"/>
      <c r="P840" s="33"/>
      <c r="Q840" s="33"/>
      <c r="R840" s="33"/>
      <c r="S840" s="33"/>
      <c r="T840" s="33"/>
      <c r="U840" s="33"/>
      <c r="V840" s="33"/>
      <c r="W840" s="33"/>
      <c r="X840" s="33"/>
      <c r="Y840" s="33"/>
      <c r="Z840" s="33"/>
    </row>
    <row r="841">
      <c r="A841" s="33"/>
      <c r="B841" s="27"/>
      <c r="C841" s="27"/>
      <c r="D841" s="27"/>
      <c r="E841" s="27"/>
      <c r="F841" s="27"/>
      <c r="G841" s="33"/>
      <c r="H841" s="33"/>
      <c r="I841" s="33"/>
      <c r="J841" s="33"/>
      <c r="K841" s="33"/>
      <c r="L841" s="33"/>
      <c r="M841" s="33"/>
      <c r="N841" s="33"/>
      <c r="O841" s="33"/>
      <c r="P841" s="33"/>
      <c r="Q841" s="33"/>
      <c r="R841" s="33"/>
      <c r="S841" s="33"/>
      <c r="T841" s="33"/>
      <c r="U841" s="33"/>
      <c r="V841" s="33"/>
      <c r="W841" s="33"/>
      <c r="X841" s="33"/>
      <c r="Y841" s="33"/>
      <c r="Z841" s="33"/>
    </row>
    <row r="842">
      <c r="A842" s="33"/>
      <c r="B842" s="27"/>
      <c r="C842" s="27"/>
      <c r="D842" s="27"/>
      <c r="E842" s="27"/>
      <c r="F842" s="27"/>
      <c r="G842" s="33"/>
      <c r="H842" s="33"/>
      <c r="I842" s="33"/>
      <c r="J842" s="33"/>
      <c r="K842" s="33"/>
      <c r="L842" s="33"/>
      <c r="M842" s="33"/>
      <c r="N842" s="33"/>
      <c r="O842" s="33"/>
      <c r="P842" s="33"/>
      <c r="Q842" s="33"/>
      <c r="R842" s="33"/>
      <c r="S842" s="33"/>
      <c r="T842" s="33"/>
      <c r="U842" s="33"/>
      <c r="V842" s="33"/>
      <c r="W842" s="33"/>
      <c r="X842" s="33"/>
      <c r="Y842" s="33"/>
      <c r="Z842" s="33"/>
    </row>
    <row r="843">
      <c r="A843" s="33"/>
      <c r="B843" s="27"/>
      <c r="C843" s="27"/>
      <c r="D843" s="27"/>
      <c r="E843" s="27"/>
      <c r="F843" s="27"/>
      <c r="G843" s="33"/>
      <c r="H843" s="33"/>
      <c r="I843" s="33"/>
      <c r="J843" s="33"/>
      <c r="K843" s="33"/>
      <c r="L843" s="33"/>
      <c r="M843" s="33"/>
      <c r="N843" s="33"/>
      <c r="O843" s="33"/>
      <c r="P843" s="33"/>
      <c r="Q843" s="33"/>
      <c r="R843" s="33"/>
      <c r="S843" s="33"/>
      <c r="T843" s="33"/>
      <c r="U843" s="33"/>
      <c r="V843" s="33"/>
      <c r="W843" s="33"/>
      <c r="X843" s="33"/>
      <c r="Y843" s="33"/>
      <c r="Z843" s="33"/>
    </row>
    <row r="844">
      <c r="A844" s="33"/>
      <c r="B844" s="27"/>
      <c r="C844" s="27"/>
      <c r="D844" s="27"/>
      <c r="E844" s="27"/>
      <c r="F844" s="27"/>
      <c r="G844" s="33"/>
      <c r="H844" s="33"/>
      <c r="I844" s="33"/>
      <c r="J844" s="33"/>
      <c r="K844" s="33"/>
      <c r="L844" s="33"/>
      <c r="M844" s="33"/>
      <c r="N844" s="33"/>
      <c r="O844" s="33"/>
      <c r="P844" s="33"/>
      <c r="Q844" s="33"/>
      <c r="R844" s="33"/>
      <c r="S844" s="33"/>
      <c r="T844" s="33"/>
      <c r="U844" s="33"/>
      <c r="V844" s="33"/>
      <c r="W844" s="33"/>
      <c r="X844" s="33"/>
      <c r="Y844" s="33"/>
      <c r="Z844" s="33"/>
    </row>
    <row r="845">
      <c r="A845" s="33"/>
      <c r="B845" s="27"/>
      <c r="C845" s="27"/>
      <c r="D845" s="27"/>
      <c r="E845" s="27"/>
      <c r="F845" s="27"/>
      <c r="G845" s="33"/>
      <c r="H845" s="33"/>
      <c r="I845" s="33"/>
      <c r="J845" s="33"/>
      <c r="K845" s="33"/>
      <c r="L845" s="33"/>
      <c r="M845" s="33"/>
      <c r="N845" s="33"/>
      <c r="O845" s="33"/>
      <c r="P845" s="33"/>
      <c r="Q845" s="33"/>
      <c r="R845" s="33"/>
      <c r="S845" s="33"/>
      <c r="T845" s="33"/>
      <c r="U845" s="33"/>
      <c r="V845" s="33"/>
      <c r="W845" s="33"/>
      <c r="X845" s="33"/>
      <c r="Y845" s="33"/>
      <c r="Z845" s="33"/>
    </row>
    <row r="846">
      <c r="A846" s="33"/>
      <c r="B846" s="27"/>
      <c r="C846" s="27"/>
      <c r="D846" s="27"/>
      <c r="E846" s="27"/>
      <c r="F846" s="27"/>
      <c r="G846" s="33"/>
      <c r="H846" s="33"/>
      <c r="I846" s="33"/>
      <c r="J846" s="33"/>
      <c r="K846" s="33"/>
      <c r="L846" s="33"/>
      <c r="M846" s="33"/>
      <c r="N846" s="33"/>
      <c r="O846" s="33"/>
      <c r="P846" s="33"/>
      <c r="Q846" s="33"/>
      <c r="R846" s="33"/>
      <c r="S846" s="33"/>
      <c r="T846" s="33"/>
      <c r="U846" s="33"/>
      <c r="V846" s="33"/>
      <c r="W846" s="33"/>
      <c r="X846" s="33"/>
      <c r="Y846" s="33"/>
      <c r="Z846" s="33"/>
    </row>
    <row r="847">
      <c r="A847" s="33"/>
      <c r="B847" s="27"/>
      <c r="C847" s="27"/>
      <c r="D847" s="27"/>
      <c r="E847" s="27"/>
      <c r="F847" s="27"/>
      <c r="G847" s="33"/>
      <c r="H847" s="33"/>
      <c r="I847" s="33"/>
      <c r="J847" s="33"/>
      <c r="K847" s="33"/>
      <c r="L847" s="33"/>
      <c r="M847" s="33"/>
      <c r="N847" s="33"/>
      <c r="O847" s="33"/>
      <c r="P847" s="33"/>
      <c r="Q847" s="33"/>
      <c r="R847" s="33"/>
      <c r="S847" s="33"/>
      <c r="T847" s="33"/>
      <c r="U847" s="33"/>
      <c r="V847" s="33"/>
      <c r="W847" s="33"/>
      <c r="X847" s="33"/>
      <c r="Y847" s="33"/>
      <c r="Z847" s="33"/>
    </row>
    <row r="848">
      <c r="A848" s="33"/>
      <c r="B848" s="27"/>
      <c r="C848" s="27"/>
      <c r="D848" s="27"/>
      <c r="E848" s="27"/>
      <c r="F848" s="27"/>
      <c r="G848" s="33"/>
      <c r="H848" s="33"/>
      <c r="I848" s="33"/>
      <c r="J848" s="33"/>
      <c r="K848" s="33"/>
      <c r="L848" s="33"/>
      <c r="M848" s="33"/>
      <c r="N848" s="33"/>
      <c r="O848" s="33"/>
      <c r="P848" s="33"/>
      <c r="Q848" s="33"/>
      <c r="R848" s="33"/>
      <c r="S848" s="33"/>
      <c r="T848" s="33"/>
      <c r="U848" s="33"/>
      <c r="V848" s="33"/>
      <c r="W848" s="33"/>
      <c r="X848" s="33"/>
      <c r="Y848" s="33"/>
      <c r="Z848" s="33"/>
    </row>
    <row r="849">
      <c r="A849" s="33"/>
      <c r="B849" s="27"/>
      <c r="C849" s="27"/>
      <c r="D849" s="27"/>
      <c r="E849" s="27"/>
      <c r="F849" s="27"/>
      <c r="G849" s="33"/>
      <c r="H849" s="33"/>
      <c r="I849" s="33"/>
      <c r="J849" s="33"/>
      <c r="K849" s="33"/>
      <c r="L849" s="33"/>
      <c r="M849" s="33"/>
      <c r="N849" s="33"/>
      <c r="O849" s="33"/>
      <c r="P849" s="33"/>
      <c r="Q849" s="33"/>
      <c r="R849" s="33"/>
      <c r="S849" s="33"/>
      <c r="T849" s="33"/>
      <c r="U849" s="33"/>
      <c r="V849" s="33"/>
      <c r="W849" s="33"/>
      <c r="X849" s="33"/>
      <c r="Y849" s="33"/>
      <c r="Z849" s="33"/>
    </row>
    <row r="850">
      <c r="A850" s="33"/>
      <c r="B850" s="27"/>
      <c r="C850" s="27"/>
      <c r="D850" s="27"/>
      <c r="E850" s="27"/>
      <c r="F850" s="27"/>
      <c r="G850" s="33"/>
      <c r="H850" s="33"/>
      <c r="I850" s="33"/>
      <c r="J850" s="33"/>
      <c r="K850" s="33"/>
      <c r="L850" s="33"/>
      <c r="M850" s="33"/>
      <c r="N850" s="33"/>
      <c r="O850" s="33"/>
      <c r="P850" s="33"/>
      <c r="Q850" s="33"/>
      <c r="R850" s="33"/>
      <c r="S850" s="33"/>
      <c r="T850" s="33"/>
      <c r="U850" s="33"/>
      <c r="V850" s="33"/>
      <c r="W850" s="33"/>
      <c r="X850" s="33"/>
      <c r="Y850" s="33"/>
      <c r="Z850" s="33"/>
    </row>
    <row r="851">
      <c r="A851" s="33"/>
      <c r="B851" s="27"/>
      <c r="C851" s="27"/>
      <c r="D851" s="27"/>
      <c r="E851" s="27"/>
      <c r="F851" s="27"/>
      <c r="G851" s="33"/>
      <c r="H851" s="33"/>
      <c r="I851" s="33"/>
      <c r="J851" s="33"/>
      <c r="K851" s="33"/>
      <c r="L851" s="33"/>
      <c r="M851" s="33"/>
      <c r="N851" s="33"/>
      <c r="O851" s="33"/>
      <c r="P851" s="33"/>
      <c r="Q851" s="33"/>
      <c r="R851" s="33"/>
      <c r="S851" s="33"/>
      <c r="T851" s="33"/>
      <c r="U851" s="33"/>
      <c r="V851" s="33"/>
      <c r="W851" s="33"/>
      <c r="X851" s="33"/>
      <c r="Y851" s="33"/>
      <c r="Z851" s="33"/>
    </row>
    <row r="852">
      <c r="A852" s="33"/>
      <c r="B852" s="27"/>
      <c r="C852" s="27"/>
      <c r="D852" s="27"/>
      <c r="E852" s="27"/>
      <c r="F852" s="27"/>
      <c r="G852" s="33"/>
      <c r="H852" s="33"/>
      <c r="I852" s="33"/>
      <c r="J852" s="33"/>
      <c r="K852" s="33"/>
      <c r="L852" s="33"/>
      <c r="M852" s="33"/>
      <c r="N852" s="33"/>
      <c r="O852" s="33"/>
      <c r="P852" s="33"/>
      <c r="Q852" s="33"/>
      <c r="R852" s="33"/>
      <c r="S852" s="33"/>
      <c r="T852" s="33"/>
      <c r="U852" s="33"/>
      <c r="V852" s="33"/>
      <c r="W852" s="33"/>
      <c r="X852" s="33"/>
      <c r="Y852" s="33"/>
      <c r="Z852" s="33"/>
    </row>
    <row r="853">
      <c r="A853" s="33"/>
      <c r="B853" s="27"/>
      <c r="C853" s="27"/>
      <c r="D853" s="27"/>
      <c r="E853" s="27"/>
      <c r="F853" s="27"/>
      <c r="G853" s="33"/>
      <c r="H853" s="33"/>
      <c r="I853" s="33"/>
      <c r="J853" s="33"/>
      <c r="K853" s="33"/>
      <c r="L853" s="33"/>
      <c r="M853" s="33"/>
      <c r="N853" s="33"/>
      <c r="O853" s="33"/>
      <c r="P853" s="33"/>
      <c r="Q853" s="33"/>
      <c r="R853" s="33"/>
      <c r="S853" s="33"/>
      <c r="T853" s="33"/>
      <c r="U853" s="33"/>
      <c r="V853" s="33"/>
      <c r="W853" s="33"/>
      <c r="X853" s="33"/>
      <c r="Y853" s="33"/>
      <c r="Z853" s="33"/>
    </row>
    <row r="854">
      <c r="A854" s="33"/>
      <c r="B854" s="27"/>
      <c r="C854" s="27"/>
      <c r="D854" s="27"/>
      <c r="E854" s="27"/>
      <c r="F854" s="27"/>
      <c r="G854" s="33"/>
      <c r="H854" s="33"/>
      <c r="I854" s="33"/>
      <c r="J854" s="33"/>
      <c r="K854" s="33"/>
      <c r="L854" s="33"/>
      <c r="M854" s="33"/>
      <c r="N854" s="33"/>
      <c r="O854" s="33"/>
      <c r="P854" s="33"/>
      <c r="Q854" s="33"/>
      <c r="R854" s="33"/>
      <c r="S854" s="33"/>
      <c r="T854" s="33"/>
      <c r="U854" s="33"/>
      <c r="V854" s="33"/>
      <c r="W854" s="33"/>
      <c r="X854" s="33"/>
      <c r="Y854" s="33"/>
      <c r="Z854" s="33"/>
    </row>
    <row r="855">
      <c r="A855" s="33"/>
      <c r="B855" s="27"/>
      <c r="C855" s="27"/>
      <c r="D855" s="27"/>
      <c r="E855" s="27"/>
      <c r="F855" s="27"/>
      <c r="G855" s="33"/>
      <c r="H855" s="33"/>
      <c r="I855" s="33"/>
      <c r="J855" s="33"/>
      <c r="K855" s="33"/>
      <c r="L855" s="33"/>
      <c r="M855" s="33"/>
      <c r="N855" s="33"/>
      <c r="O855" s="33"/>
      <c r="P855" s="33"/>
      <c r="Q855" s="33"/>
      <c r="R855" s="33"/>
      <c r="S855" s="33"/>
      <c r="T855" s="33"/>
      <c r="U855" s="33"/>
      <c r="V855" s="33"/>
      <c r="W855" s="33"/>
      <c r="X855" s="33"/>
      <c r="Y855" s="33"/>
      <c r="Z855" s="33"/>
    </row>
    <row r="856">
      <c r="A856" s="33"/>
      <c r="B856" s="27"/>
      <c r="C856" s="27"/>
      <c r="D856" s="27"/>
      <c r="E856" s="27"/>
      <c r="F856" s="27"/>
      <c r="G856" s="33"/>
      <c r="H856" s="33"/>
      <c r="I856" s="33"/>
      <c r="J856" s="33"/>
      <c r="K856" s="33"/>
      <c r="L856" s="33"/>
      <c r="M856" s="33"/>
      <c r="N856" s="33"/>
      <c r="O856" s="33"/>
      <c r="P856" s="33"/>
      <c r="Q856" s="33"/>
      <c r="R856" s="33"/>
      <c r="S856" s="33"/>
      <c r="T856" s="33"/>
      <c r="U856" s="33"/>
      <c r="V856" s="33"/>
      <c r="W856" s="33"/>
      <c r="X856" s="33"/>
      <c r="Y856" s="33"/>
      <c r="Z856" s="33"/>
    </row>
    <row r="857">
      <c r="A857" s="33"/>
      <c r="B857" s="27"/>
      <c r="C857" s="27"/>
      <c r="D857" s="27"/>
      <c r="E857" s="27"/>
      <c r="F857" s="27"/>
      <c r="G857" s="33"/>
      <c r="H857" s="33"/>
      <c r="I857" s="33"/>
      <c r="J857" s="33"/>
      <c r="K857" s="33"/>
      <c r="L857" s="33"/>
      <c r="M857" s="33"/>
      <c r="N857" s="33"/>
      <c r="O857" s="33"/>
      <c r="P857" s="33"/>
      <c r="Q857" s="33"/>
      <c r="R857" s="33"/>
      <c r="S857" s="33"/>
      <c r="T857" s="33"/>
      <c r="U857" s="33"/>
      <c r="V857" s="33"/>
      <c r="W857" s="33"/>
      <c r="X857" s="33"/>
      <c r="Y857" s="33"/>
      <c r="Z857" s="33"/>
    </row>
    <row r="858">
      <c r="A858" s="33"/>
      <c r="B858" s="27"/>
      <c r="C858" s="27"/>
      <c r="D858" s="27"/>
      <c r="E858" s="27"/>
      <c r="F858" s="27"/>
      <c r="G858" s="33"/>
      <c r="H858" s="33"/>
      <c r="I858" s="33"/>
      <c r="J858" s="33"/>
      <c r="K858" s="33"/>
      <c r="L858" s="33"/>
      <c r="M858" s="33"/>
      <c r="N858" s="33"/>
      <c r="O858" s="33"/>
      <c r="P858" s="33"/>
      <c r="Q858" s="33"/>
      <c r="R858" s="33"/>
      <c r="S858" s="33"/>
      <c r="T858" s="33"/>
      <c r="U858" s="33"/>
      <c r="V858" s="33"/>
      <c r="W858" s="33"/>
      <c r="X858" s="33"/>
      <c r="Y858" s="33"/>
      <c r="Z858" s="33"/>
    </row>
    <row r="859">
      <c r="A859" s="33"/>
      <c r="B859" s="27"/>
      <c r="C859" s="27"/>
      <c r="D859" s="27"/>
      <c r="E859" s="27"/>
      <c r="F859" s="27"/>
      <c r="G859" s="33"/>
      <c r="H859" s="33"/>
      <c r="I859" s="33"/>
      <c r="J859" s="33"/>
      <c r="K859" s="33"/>
      <c r="L859" s="33"/>
      <c r="M859" s="33"/>
      <c r="N859" s="33"/>
      <c r="O859" s="33"/>
      <c r="P859" s="33"/>
      <c r="Q859" s="33"/>
      <c r="R859" s="33"/>
      <c r="S859" s="33"/>
      <c r="T859" s="33"/>
      <c r="U859" s="33"/>
      <c r="V859" s="33"/>
      <c r="W859" s="33"/>
      <c r="X859" s="33"/>
      <c r="Y859" s="33"/>
      <c r="Z859" s="33"/>
    </row>
    <row r="860">
      <c r="A860" s="33"/>
      <c r="B860" s="27"/>
      <c r="C860" s="27"/>
      <c r="D860" s="27"/>
      <c r="E860" s="27"/>
      <c r="F860" s="27"/>
      <c r="G860" s="33"/>
      <c r="H860" s="33"/>
      <c r="I860" s="33"/>
      <c r="J860" s="33"/>
      <c r="K860" s="33"/>
      <c r="L860" s="33"/>
      <c r="M860" s="33"/>
      <c r="N860" s="33"/>
      <c r="O860" s="33"/>
      <c r="P860" s="33"/>
      <c r="Q860" s="33"/>
      <c r="R860" s="33"/>
      <c r="S860" s="33"/>
      <c r="T860" s="33"/>
      <c r="U860" s="33"/>
      <c r="V860" s="33"/>
      <c r="W860" s="33"/>
      <c r="X860" s="33"/>
      <c r="Y860" s="33"/>
      <c r="Z860" s="33"/>
    </row>
    <row r="861">
      <c r="A861" s="33"/>
      <c r="B861" s="27"/>
      <c r="C861" s="27"/>
      <c r="D861" s="27"/>
      <c r="E861" s="27"/>
      <c r="F861" s="27"/>
      <c r="G861" s="33"/>
      <c r="H861" s="33"/>
      <c r="I861" s="33"/>
      <c r="J861" s="33"/>
      <c r="K861" s="33"/>
      <c r="L861" s="33"/>
      <c r="M861" s="33"/>
      <c r="N861" s="33"/>
      <c r="O861" s="33"/>
      <c r="P861" s="33"/>
      <c r="Q861" s="33"/>
      <c r="R861" s="33"/>
      <c r="S861" s="33"/>
      <c r="T861" s="33"/>
      <c r="U861" s="33"/>
      <c r="V861" s="33"/>
      <c r="W861" s="33"/>
      <c r="X861" s="33"/>
      <c r="Y861" s="33"/>
      <c r="Z861" s="33"/>
    </row>
    <row r="862">
      <c r="A862" s="33"/>
      <c r="B862" s="27"/>
      <c r="C862" s="27"/>
      <c r="D862" s="27"/>
      <c r="E862" s="27"/>
      <c r="F862" s="27"/>
      <c r="G862" s="33"/>
      <c r="H862" s="33"/>
      <c r="I862" s="33"/>
      <c r="J862" s="33"/>
      <c r="K862" s="33"/>
      <c r="L862" s="33"/>
      <c r="M862" s="33"/>
      <c r="N862" s="33"/>
      <c r="O862" s="33"/>
      <c r="P862" s="33"/>
      <c r="Q862" s="33"/>
      <c r="R862" s="33"/>
      <c r="S862" s="33"/>
      <c r="T862" s="33"/>
      <c r="U862" s="33"/>
      <c r="V862" s="33"/>
      <c r="W862" s="33"/>
      <c r="X862" s="33"/>
      <c r="Y862" s="33"/>
      <c r="Z862" s="33"/>
    </row>
    <row r="863">
      <c r="A863" s="33"/>
      <c r="B863" s="27"/>
      <c r="C863" s="27"/>
      <c r="D863" s="27"/>
      <c r="E863" s="27"/>
      <c r="F863" s="27"/>
      <c r="G863" s="33"/>
      <c r="H863" s="33"/>
      <c r="I863" s="33"/>
      <c r="J863" s="33"/>
      <c r="K863" s="33"/>
      <c r="L863" s="33"/>
      <c r="M863" s="33"/>
      <c r="N863" s="33"/>
      <c r="O863" s="33"/>
      <c r="P863" s="33"/>
      <c r="Q863" s="33"/>
      <c r="R863" s="33"/>
      <c r="S863" s="33"/>
      <c r="T863" s="33"/>
      <c r="U863" s="33"/>
      <c r="V863" s="33"/>
      <c r="W863" s="33"/>
      <c r="X863" s="33"/>
      <c r="Y863" s="33"/>
      <c r="Z863" s="33"/>
    </row>
    <row r="864">
      <c r="A864" s="33"/>
      <c r="B864" s="27"/>
      <c r="C864" s="27"/>
      <c r="D864" s="27"/>
      <c r="E864" s="27"/>
      <c r="F864" s="27"/>
      <c r="G864" s="33"/>
      <c r="H864" s="33"/>
      <c r="I864" s="33"/>
      <c r="J864" s="33"/>
      <c r="K864" s="33"/>
      <c r="L864" s="33"/>
      <c r="M864" s="33"/>
      <c r="N864" s="33"/>
      <c r="O864" s="33"/>
      <c r="P864" s="33"/>
      <c r="Q864" s="33"/>
      <c r="R864" s="33"/>
      <c r="S864" s="33"/>
      <c r="T864" s="33"/>
      <c r="U864" s="33"/>
      <c r="V864" s="33"/>
      <c r="W864" s="33"/>
      <c r="X864" s="33"/>
      <c r="Y864" s="33"/>
      <c r="Z864" s="33"/>
    </row>
    <row r="865">
      <c r="A865" s="33"/>
      <c r="B865" s="27"/>
      <c r="C865" s="27"/>
      <c r="D865" s="27"/>
      <c r="E865" s="27"/>
      <c r="F865" s="27"/>
      <c r="G865" s="33"/>
      <c r="H865" s="33"/>
      <c r="I865" s="33"/>
      <c r="J865" s="33"/>
      <c r="K865" s="33"/>
      <c r="L865" s="33"/>
      <c r="M865" s="33"/>
      <c r="N865" s="33"/>
      <c r="O865" s="33"/>
      <c r="P865" s="33"/>
      <c r="Q865" s="33"/>
      <c r="R865" s="33"/>
      <c r="S865" s="33"/>
      <c r="T865" s="33"/>
      <c r="U865" s="33"/>
      <c r="V865" s="33"/>
      <c r="W865" s="33"/>
      <c r="X865" s="33"/>
      <c r="Y865" s="33"/>
      <c r="Z865" s="33"/>
    </row>
    <row r="866">
      <c r="A866" s="33"/>
      <c r="B866" s="27"/>
      <c r="C866" s="27"/>
      <c r="D866" s="27"/>
      <c r="E866" s="27"/>
      <c r="F866" s="27"/>
      <c r="G866" s="33"/>
      <c r="H866" s="33"/>
      <c r="I866" s="33"/>
      <c r="J866" s="33"/>
      <c r="K866" s="33"/>
      <c r="L866" s="33"/>
      <c r="M866" s="33"/>
      <c r="N866" s="33"/>
      <c r="O866" s="33"/>
      <c r="P866" s="33"/>
      <c r="Q866" s="33"/>
      <c r="R866" s="33"/>
      <c r="S866" s="33"/>
      <c r="T866" s="33"/>
      <c r="U866" s="33"/>
      <c r="V866" s="33"/>
      <c r="W866" s="33"/>
      <c r="X866" s="33"/>
      <c r="Y866" s="33"/>
      <c r="Z866" s="33"/>
    </row>
    <row r="867">
      <c r="A867" s="33"/>
      <c r="B867" s="27"/>
      <c r="C867" s="27"/>
      <c r="D867" s="27"/>
      <c r="E867" s="27"/>
      <c r="F867" s="27"/>
      <c r="G867" s="33"/>
      <c r="H867" s="33"/>
      <c r="I867" s="33"/>
      <c r="J867" s="33"/>
      <c r="K867" s="33"/>
      <c r="L867" s="33"/>
      <c r="M867" s="33"/>
      <c r="N867" s="33"/>
      <c r="O867" s="33"/>
      <c r="P867" s="33"/>
      <c r="Q867" s="33"/>
      <c r="R867" s="33"/>
      <c r="S867" s="33"/>
      <c r="T867" s="33"/>
      <c r="U867" s="33"/>
      <c r="V867" s="33"/>
      <c r="W867" s="33"/>
      <c r="X867" s="33"/>
      <c r="Y867" s="33"/>
      <c r="Z867" s="33"/>
    </row>
    <row r="868">
      <c r="A868" s="33"/>
      <c r="B868" s="27"/>
      <c r="C868" s="27"/>
      <c r="D868" s="27"/>
      <c r="E868" s="27"/>
      <c r="F868" s="27"/>
      <c r="G868" s="33"/>
      <c r="H868" s="33"/>
      <c r="I868" s="33"/>
      <c r="J868" s="33"/>
      <c r="K868" s="33"/>
      <c r="L868" s="33"/>
      <c r="M868" s="33"/>
      <c r="N868" s="33"/>
      <c r="O868" s="33"/>
      <c r="P868" s="33"/>
      <c r="Q868" s="33"/>
      <c r="R868" s="33"/>
      <c r="S868" s="33"/>
      <c r="T868" s="33"/>
      <c r="U868" s="33"/>
      <c r="V868" s="33"/>
      <c r="W868" s="33"/>
      <c r="X868" s="33"/>
      <c r="Y868" s="33"/>
      <c r="Z868" s="33"/>
    </row>
    <row r="869">
      <c r="A869" s="33"/>
      <c r="B869" s="27"/>
      <c r="C869" s="27"/>
      <c r="D869" s="27"/>
      <c r="E869" s="27"/>
      <c r="F869" s="27"/>
      <c r="G869" s="33"/>
      <c r="H869" s="33"/>
      <c r="I869" s="33"/>
      <c r="J869" s="33"/>
      <c r="K869" s="33"/>
      <c r="L869" s="33"/>
      <c r="M869" s="33"/>
      <c r="N869" s="33"/>
      <c r="O869" s="33"/>
      <c r="P869" s="33"/>
      <c r="Q869" s="33"/>
      <c r="R869" s="33"/>
      <c r="S869" s="33"/>
      <c r="T869" s="33"/>
      <c r="U869" s="33"/>
      <c r="V869" s="33"/>
      <c r="W869" s="33"/>
      <c r="X869" s="33"/>
      <c r="Y869" s="33"/>
      <c r="Z869" s="33"/>
    </row>
    <row r="870">
      <c r="A870" s="33"/>
      <c r="B870" s="27"/>
      <c r="C870" s="27"/>
      <c r="D870" s="27"/>
      <c r="E870" s="27"/>
      <c r="F870" s="27"/>
      <c r="G870" s="33"/>
      <c r="H870" s="33"/>
      <c r="I870" s="33"/>
      <c r="J870" s="33"/>
      <c r="K870" s="33"/>
      <c r="L870" s="33"/>
      <c r="M870" s="33"/>
      <c r="N870" s="33"/>
      <c r="O870" s="33"/>
      <c r="P870" s="33"/>
      <c r="Q870" s="33"/>
      <c r="R870" s="33"/>
      <c r="S870" s="33"/>
      <c r="T870" s="33"/>
      <c r="U870" s="33"/>
      <c r="V870" s="33"/>
      <c r="W870" s="33"/>
      <c r="X870" s="33"/>
      <c r="Y870" s="33"/>
      <c r="Z870" s="33"/>
    </row>
    <row r="871">
      <c r="A871" s="33"/>
      <c r="B871" s="27"/>
      <c r="C871" s="27"/>
      <c r="D871" s="27"/>
      <c r="E871" s="27"/>
      <c r="F871" s="27"/>
      <c r="G871" s="33"/>
      <c r="H871" s="33"/>
      <c r="I871" s="33"/>
      <c r="J871" s="33"/>
      <c r="K871" s="33"/>
      <c r="L871" s="33"/>
      <c r="M871" s="33"/>
      <c r="N871" s="33"/>
      <c r="O871" s="33"/>
      <c r="P871" s="33"/>
      <c r="Q871" s="33"/>
      <c r="R871" s="33"/>
      <c r="S871" s="33"/>
      <c r="T871" s="33"/>
      <c r="U871" s="33"/>
      <c r="V871" s="33"/>
      <c r="W871" s="33"/>
      <c r="X871" s="33"/>
      <c r="Y871" s="33"/>
      <c r="Z871" s="33"/>
    </row>
    <row r="872">
      <c r="A872" s="33"/>
      <c r="B872" s="27"/>
      <c r="C872" s="27"/>
      <c r="D872" s="27"/>
      <c r="E872" s="27"/>
      <c r="F872" s="27"/>
      <c r="G872" s="33"/>
      <c r="H872" s="33"/>
      <c r="I872" s="33"/>
      <c r="J872" s="33"/>
      <c r="K872" s="33"/>
      <c r="L872" s="33"/>
      <c r="M872" s="33"/>
      <c r="N872" s="33"/>
      <c r="O872" s="33"/>
      <c r="P872" s="33"/>
      <c r="Q872" s="33"/>
      <c r="R872" s="33"/>
      <c r="S872" s="33"/>
      <c r="T872" s="33"/>
      <c r="U872" s="33"/>
      <c r="V872" s="33"/>
      <c r="W872" s="33"/>
      <c r="X872" s="33"/>
      <c r="Y872" s="33"/>
      <c r="Z872" s="33"/>
    </row>
    <row r="873">
      <c r="A873" s="33"/>
      <c r="B873" s="27"/>
      <c r="C873" s="27"/>
      <c r="D873" s="27"/>
      <c r="E873" s="27"/>
      <c r="F873" s="27"/>
      <c r="G873" s="33"/>
      <c r="H873" s="33"/>
      <c r="I873" s="33"/>
      <c r="J873" s="33"/>
      <c r="K873" s="33"/>
      <c r="L873" s="33"/>
      <c r="M873" s="33"/>
      <c r="N873" s="33"/>
      <c r="O873" s="33"/>
      <c r="P873" s="33"/>
      <c r="Q873" s="33"/>
      <c r="R873" s="33"/>
      <c r="S873" s="33"/>
      <c r="T873" s="33"/>
      <c r="U873" s="33"/>
      <c r="V873" s="33"/>
      <c r="W873" s="33"/>
      <c r="X873" s="33"/>
      <c r="Y873" s="33"/>
      <c r="Z873" s="33"/>
    </row>
    <row r="874">
      <c r="A874" s="33"/>
      <c r="B874" s="27"/>
      <c r="C874" s="27"/>
      <c r="D874" s="27"/>
      <c r="E874" s="27"/>
      <c r="F874" s="27"/>
      <c r="G874" s="33"/>
      <c r="H874" s="33"/>
      <c r="I874" s="33"/>
      <c r="J874" s="33"/>
      <c r="K874" s="33"/>
      <c r="L874" s="33"/>
      <c r="M874" s="33"/>
      <c r="N874" s="33"/>
      <c r="O874" s="33"/>
      <c r="P874" s="33"/>
      <c r="Q874" s="33"/>
      <c r="R874" s="33"/>
      <c r="S874" s="33"/>
      <c r="T874" s="33"/>
      <c r="U874" s="33"/>
      <c r="V874" s="33"/>
      <c r="W874" s="33"/>
      <c r="X874" s="33"/>
      <c r="Y874" s="33"/>
      <c r="Z874" s="33"/>
    </row>
    <row r="875">
      <c r="A875" s="33"/>
      <c r="B875" s="27"/>
      <c r="C875" s="27"/>
      <c r="D875" s="27"/>
      <c r="E875" s="27"/>
      <c r="F875" s="27"/>
      <c r="G875" s="33"/>
      <c r="H875" s="33"/>
      <c r="I875" s="33"/>
      <c r="J875" s="33"/>
      <c r="K875" s="33"/>
      <c r="L875" s="33"/>
      <c r="M875" s="33"/>
      <c r="N875" s="33"/>
      <c r="O875" s="33"/>
      <c r="P875" s="33"/>
      <c r="Q875" s="33"/>
      <c r="R875" s="33"/>
      <c r="S875" s="33"/>
      <c r="T875" s="33"/>
      <c r="U875" s="33"/>
      <c r="V875" s="33"/>
      <c r="W875" s="33"/>
      <c r="X875" s="33"/>
      <c r="Y875" s="33"/>
      <c r="Z875" s="33"/>
    </row>
    <row r="876">
      <c r="A876" s="33"/>
      <c r="B876" s="27"/>
      <c r="C876" s="27"/>
      <c r="D876" s="27"/>
      <c r="E876" s="27"/>
      <c r="F876" s="27"/>
      <c r="G876" s="33"/>
      <c r="H876" s="33"/>
      <c r="I876" s="33"/>
      <c r="J876" s="33"/>
      <c r="K876" s="33"/>
      <c r="L876" s="33"/>
      <c r="M876" s="33"/>
      <c r="N876" s="33"/>
      <c r="O876" s="33"/>
      <c r="P876" s="33"/>
      <c r="Q876" s="33"/>
      <c r="R876" s="33"/>
      <c r="S876" s="33"/>
      <c r="T876" s="33"/>
      <c r="U876" s="33"/>
      <c r="V876" s="33"/>
      <c r="W876" s="33"/>
      <c r="X876" s="33"/>
      <c r="Y876" s="33"/>
      <c r="Z876" s="33"/>
    </row>
    <row r="877">
      <c r="A877" s="33"/>
      <c r="B877" s="27"/>
      <c r="C877" s="27"/>
      <c r="D877" s="27"/>
      <c r="E877" s="27"/>
      <c r="F877" s="27"/>
      <c r="G877" s="33"/>
      <c r="H877" s="33"/>
      <c r="I877" s="33"/>
      <c r="J877" s="33"/>
      <c r="K877" s="33"/>
      <c r="L877" s="33"/>
      <c r="M877" s="33"/>
      <c r="N877" s="33"/>
      <c r="O877" s="33"/>
      <c r="P877" s="33"/>
      <c r="Q877" s="33"/>
      <c r="R877" s="33"/>
      <c r="S877" s="33"/>
      <c r="T877" s="33"/>
      <c r="U877" s="33"/>
      <c r="V877" s="33"/>
      <c r="W877" s="33"/>
      <c r="X877" s="33"/>
      <c r="Y877" s="33"/>
      <c r="Z877" s="33"/>
    </row>
    <row r="878">
      <c r="A878" s="33"/>
      <c r="B878" s="27"/>
      <c r="C878" s="27"/>
      <c r="D878" s="27"/>
      <c r="E878" s="27"/>
      <c r="F878" s="27"/>
      <c r="G878" s="33"/>
      <c r="H878" s="33"/>
      <c r="I878" s="33"/>
      <c r="J878" s="33"/>
      <c r="K878" s="33"/>
      <c r="L878" s="33"/>
      <c r="M878" s="33"/>
      <c r="N878" s="33"/>
      <c r="O878" s="33"/>
      <c r="P878" s="33"/>
      <c r="Q878" s="33"/>
      <c r="R878" s="33"/>
      <c r="S878" s="33"/>
      <c r="T878" s="33"/>
      <c r="U878" s="33"/>
      <c r="V878" s="33"/>
      <c r="W878" s="33"/>
      <c r="X878" s="33"/>
      <c r="Y878" s="33"/>
      <c r="Z878" s="33"/>
    </row>
    <row r="879">
      <c r="A879" s="33"/>
      <c r="B879" s="27"/>
      <c r="C879" s="27"/>
      <c r="D879" s="27"/>
      <c r="E879" s="27"/>
      <c r="F879" s="27"/>
      <c r="G879" s="33"/>
      <c r="H879" s="33"/>
      <c r="I879" s="33"/>
      <c r="J879" s="33"/>
      <c r="K879" s="33"/>
      <c r="L879" s="33"/>
      <c r="M879" s="33"/>
      <c r="N879" s="33"/>
      <c r="O879" s="33"/>
      <c r="P879" s="33"/>
      <c r="Q879" s="33"/>
      <c r="R879" s="33"/>
      <c r="S879" s="33"/>
      <c r="T879" s="33"/>
      <c r="U879" s="33"/>
      <c r="V879" s="33"/>
      <c r="W879" s="33"/>
      <c r="X879" s="33"/>
      <c r="Y879" s="33"/>
      <c r="Z879" s="33"/>
    </row>
    <row r="880">
      <c r="A880" s="33"/>
      <c r="B880" s="27"/>
      <c r="C880" s="27"/>
      <c r="D880" s="27"/>
      <c r="E880" s="27"/>
      <c r="F880" s="27"/>
      <c r="G880" s="33"/>
      <c r="H880" s="33"/>
      <c r="I880" s="33"/>
      <c r="J880" s="33"/>
      <c r="K880" s="33"/>
      <c r="L880" s="33"/>
      <c r="M880" s="33"/>
      <c r="N880" s="33"/>
      <c r="O880" s="33"/>
      <c r="P880" s="33"/>
      <c r="Q880" s="33"/>
      <c r="R880" s="33"/>
      <c r="S880" s="33"/>
      <c r="T880" s="33"/>
      <c r="U880" s="33"/>
      <c r="V880" s="33"/>
      <c r="W880" s="33"/>
      <c r="X880" s="33"/>
      <c r="Y880" s="33"/>
      <c r="Z880" s="33"/>
    </row>
    <row r="881">
      <c r="A881" s="33"/>
      <c r="B881" s="27"/>
      <c r="C881" s="27"/>
      <c r="D881" s="27"/>
      <c r="E881" s="27"/>
      <c r="F881" s="27"/>
      <c r="G881" s="33"/>
      <c r="H881" s="33"/>
      <c r="I881" s="33"/>
      <c r="J881" s="33"/>
      <c r="K881" s="33"/>
      <c r="L881" s="33"/>
      <c r="M881" s="33"/>
      <c r="N881" s="33"/>
      <c r="O881" s="33"/>
      <c r="P881" s="33"/>
      <c r="Q881" s="33"/>
      <c r="R881" s="33"/>
      <c r="S881" s="33"/>
      <c r="T881" s="33"/>
      <c r="U881" s="33"/>
      <c r="V881" s="33"/>
      <c r="W881" s="33"/>
      <c r="X881" s="33"/>
      <c r="Y881" s="33"/>
      <c r="Z881" s="33"/>
    </row>
    <row r="882">
      <c r="A882" s="33"/>
      <c r="B882" s="27"/>
      <c r="C882" s="27"/>
      <c r="D882" s="27"/>
      <c r="E882" s="27"/>
      <c r="F882" s="27"/>
      <c r="G882" s="33"/>
      <c r="H882" s="33"/>
      <c r="I882" s="33"/>
      <c r="J882" s="33"/>
      <c r="K882" s="33"/>
      <c r="L882" s="33"/>
      <c r="M882" s="33"/>
      <c r="N882" s="33"/>
      <c r="O882" s="33"/>
      <c r="P882" s="33"/>
      <c r="Q882" s="33"/>
      <c r="R882" s="33"/>
      <c r="S882" s="33"/>
      <c r="T882" s="33"/>
      <c r="U882" s="33"/>
      <c r="V882" s="33"/>
      <c r="W882" s="33"/>
      <c r="X882" s="33"/>
      <c r="Y882" s="33"/>
      <c r="Z882" s="33"/>
    </row>
    <row r="883">
      <c r="A883" s="33"/>
      <c r="B883" s="27"/>
      <c r="C883" s="27"/>
      <c r="D883" s="27"/>
      <c r="E883" s="27"/>
      <c r="F883" s="27"/>
      <c r="G883" s="33"/>
      <c r="H883" s="33"/>
      <c r="I883" s="33"/>
      <c r="J883" s="33"/>
      <c r="K883" s="33"/>
      <c r="L883" s="33"/>
      <c r="M883" s="33"/>
      <c r="N883" s="33"/>
      <c r="O883" s="33"/>
      <c r="P883" s="33"/>
      <c r="Q883" s="33"/>
      <c r="R883" s="33"/>
      <c r="S883" s="33"/>
      <c r="T883" s="33"/>
      <c r="U883" s="33"/>
      <c r="V883" s="33"/>
      <c r="W883" s="33"/>
      <c r="X883" s="33"/>
      <c r="Y883" s="33"/>
      <c r="Z883" s="33"/>
    </row>
    <row r="884">
      <c r="A884" s="33"/>
      <c r="B884" s="27"/>
      <c r="C884" s="27"/>
      <c r="D884" s="27"/>
      <c r="E884" s="27"/>
      <c r="F884" s="27"/>
      <c r="G884" s="33"/>
      <c r="H884" s="33"/>
      <c r="I884" s="33"/>
      <c r="J884" s="33"/>
      <c r="K884" s="33"/>
      <c r="L884" s="33"/>
      <c r="M884" s="33"/>
      <c r="N884" s="33"/>
      <c r="O884" s="33"/>
      <c r="P884" s="33"/>
      <c r="Q884" s="33"/>
      <c r="R884" s="33"/>
      <c r="S884" s="33"/>
      <c r="T884" s="33"/>
      <c r="U884" s="33"/>
      <c r="V884" s="33"/>
      <c r="W884" s="33"/>
      <c r="X884" s="33"/>
      <c r="Y884" s="33"/>
      <c r="Z884" s="33"/>
    </row>
    <row r="885">
      <c r="A885" s="33"/>
      <c r="B885" s="27"/>
      <c r="C885" s="27"/>
      <c r="D885" s="27"/>
      <c r="E885" s="27"/>
      <c r="F885" s="27"/>
      <c r="G885" s="33"/>
      <c r="H885" s="33"/>
      <c r="I885" s="33"/>
      <c r="J885" s="33"/>
      <c r="K885" s="33"/>
      <c r="L885" s="33"/>
      <c r="M885" s="33"/>
      <c r="N885" s="33"/>
      <c r="O885" s="33"/>
      <c r="P885" s="33"/>
      <c r="Q885" s="33"/>
      <c r="R885" s="33"/>
      <c r="S885" s="33"/>
      <c r="T885" s="33"/>
      <c r="U885" s="33"/>
      <c r="V885" s="33"/>
      <c r="W885" s="33"/>
      <c r="X885" s="33"/>
      <c r="Y885" s="33"/>
      <c r="Z885" s="33"/>
    </row>
    <row r="886">
      <c r="A886" s="33"/>
      <c r="B886" s="27"/>
      <c r="C886" s="27"/>
      <c r="D886" s="27"/>
      <c r="E886" s="27"/>
      <c r="F886" s="27"/>
      <c r="G886" s="33"/>
      <c r="H886" s="33"/>
      <c r="I886" s="33"/>
      <c r="J886" s="33"/>
      <c r="K886" s="33"/>
      <c r="L886" s="33"/>
      <c r="M886" s="33"/>
      <c r="N886" s="33"/>
      <c r="O886" s="33"/>
      <c r="P886" s="33"/>
      <c r="Q886" s="33"/>
      <c r="R886" s="33"/>
      <c r="S886" s="33"/>
      <c r="T886" s="33"/>
      <c r="U886" s="33"/>
      <c r="V886" s="33"/>
      <c r="W886" s="33"/>
      <c r="X886" s="33"/>
      <c r="Y886" s="33"/>
      <c r="Z886" s="33"/>
    </row>
    <row r="887">
      <c r="A887" s="33"/>
      <c r="B887" s="27"/>
      <c r="C887" s="27"/>
      <c r="D887" s="27"/>
      <c r="E887" s="27"/>
      <c r="F887" s="27"/>
      <c r="G887" s="33"/>
      <c r="H887" s="33"/>
      <c r="I887" s="33"/>
      <c r="J887" s="33"/>
      <c r="K887" s="33"/>
      <c r="L887" s="33"/>
      <c r="M887" s="33"/>
      <c r="N887" s="33"/>
      <c r="O887" s="33"/>
      <c r="P887" s="33"/>
      <c r="Q887" s="33"/>
      <c r="R887" s="33"/>
      <c r="S887" s="33"/>
      <c r="T887" s="33"/>
      <c r="U887" s="33"/>
      <c r="V887" s="33"/>
      <c r="W887" s="33"/>
      <c r="X887" s="33"/>
      <c r="Y887" s="33"/>
      <c r="Z887" s="33"/>
    </row>
    <row r="888">
      <c r="A888" s="33"/>
      <c r="B888" s="27"/>
      <c r="C888" s="27"/>
      <c r="D888" s="27"/>
      <c r="E888" s="27"/>
      <c r="F888" s="27"/>
      <c r="G888" s="33"/>
      <c r="H888" s="33"/>
      <c r="I888" s="33"/>
      <c r="J888" s="33"/>
      <c r="K888" s="33"/>
      <c r="L888" s="33"/>
      <c r="M888" s="33"/>
      <c r="N888" s="33"/>
      <c r="O888" s="33"/>
      <c r="P888" s="33"/>
      <c r="Q888" s="33"/>
      <c r="R888" s="33"/>
      <c r="S888" s="33"/>
      <c r="T888" s="33"/>
      <c r="U888" s="33"/>
      <c r="V888" s="33"/>
      <c r="W888" s="33"/>
      <c r="X888" s="33"/>
      <c r="Y888" s="33"/>
      <c r="Z888" s="33"/>
    </row>
    <row r="889">
      <c r="A889" s="33"/>
      <c r="B889" s="27"/>
      <c r="C889" s="27"/>
      <c r="D889" s="27"/>
      <c r="E889" s="27"/>
      <c r="F889" s="27"/>
      <c r="G889" s="33"/>
      <c r="H889" s="33"/>
      <c r="I889" s="33"/>
      <c r="J889" s="33"/>
      <c r="K889" s="33"/>
      <c r="L889" s="33"/>
      <c r="M889" s="33"/>
      <c r="N889" s="33"/>
      <c r="O889" s="33"/>
      <c r="P889" s="33"/>
      <c r="Q889" s="33"/>
      <c r="R889" s="33"/>
      <c r="S889" s="33"/>
      <c r="T889" s="33"/>
      <c r="U889" s="33"/>
      <c r="V889" s="33"/>
      <c r="W889" s="33"/>
      <c r="X889" s="33"/>
      <c r="Y889" s="33"/>
      <c r="Z889" s="33"/>
    </row>
    <row r="890">
      <c r="A890" s="33"/>
      <c r="B890" s="27"/>
      <c r="C890" s="27"/>
      <c r="D890" s="27"/>
      <c r="E890" s="27"/>
      <c r="F890" s="27"/>
      <c r="G890" s="33"/>
      <c r="H890" s="33"/>
      <c r="I890" s="33"/>
      <c r="J890" s="33"/>
      <c r="K890" s="33"/>
      <c r="L890" s="33"/>
      <c r="M890" s="33"/>
      <c r="N890" s="33"/>
      <c r="O890" s="33"/>
      <c r="P890" s="33"/>
      <c r="Q890" s="33"/>
      <c r="R890" s="33"/>
      <c r="S890" s="33"/>
      <c r="T890" s="33"/>
      <c r="U890" s="33"/>
      <c r="V890" s="33"/>
      <c r="W890" s="33"/>
      <c r="X890" s="33"/>
      <c r="Y890" s="33"/>
      <c r="Z890" s="33"/>
    </row>
    <row r="891">
      <c r="A891" s="33"/>
      <c r="B891" s="27"/>
      <c r="C891" s="27"/>
      <c r="D891" s="27"/>
      <c r="E891" s="27"/>
      <c r="F891" s="27"/>
      <c r="G891" s="33"/>
      <c r="H891" s="33"/>
      <c r="I891" s="33"/>
      <c r="J891" s="33"/>
      <c r="K891" s="33"/>
      <c r="L891" s="33"/>
      <c r="M891" s="33"/>
      <c r="N891" s="33"/>
      <c r="O891" s="33"/>
      <c r="P891" s="33"/>
      <c r="Q891" s="33"/>
      <c r="R891" s="33"/>
      <c r="S891" s="33"/>
      <c r="T891" s="33"/>
      <c r="U891" s="33"/>
      <c r="V891" s="33"/>
      <c r="W891" s="33"/>
      <c r="X891" s="33"/>
      <c r="Y891" s="33"/>
      <c r="Z891" s="33"/>
    </row>
    <row r="892">
      <c r="A892" s="33"/>
      <c r="B892" s="27"/>
      <c r="C892" s="27"/>
      <c r="D892" s="27"/>
      <c r="E892" s="27"/>
      <c r="F892" s="27"/>
      <c r="G892" s="33"/>
      <c r="H892" s="33"/>
      <c r="I892" s="33"/>
      <c r="J892" s="33"/>
      <c r="K892" s="33"/>
      <c r="L892" s="33"/>
      <c r="M892" s="33"/>
      <c r="N892" s="33"/>
      <c r="O892" s="33"/>
      <c r="P892" s="33"/>
      <c r="Q892" s="33"/>
      <c r="R892" s="33"/>
      <c r="S892" s="33"/>
      <c r="T892" s="33"/>
      <c r="U892" s="33"/>
      <c r="V892" s="33"/>
      <c r="W892" s="33"/>
      <c r="X892" s="33"/>
      <c r="Y892" s="33"/>
      <c r="Z892" s="33"/>
    </row>
    <row r="893">
      <c r="A893" s="33"/>
      <c r="B893" s="27"/>
      <c r="C893" s="27"/>
      <c r="D893" s="27"/>
      <c r="E893" s="27"/>
      <c r="F893" s="27"/>
      <c r="G893" s="33"/>
      <c r="H893" s="33"/>
      <c r="I893" s="33"/>
      <c r="J893" s="33"/>
      <c r="K893" s="33"/>
      <c r="L893" s="33"/>
      <c r="M893" s="33"/>
      <c r="N893" s="33"/>
      <c r="O893" s="33"/>
      <c r="P893" s="33"/>
      <c r="Q893" s="33"/>
      <c r="R893" s="33"/>
      <c r="S893" s="33"/>
      <c r="T893" s="33"/>
      <c r="U893" s="33"/>
      <c r="V893" s="33"/>
      <c r="W893" s="33"/>
      <c r="X893" s="33"/>
      <c r="Y893" s="33"/>
      <c r="Z893" s="33"/>
    </row>
    <row r="894">
      <c r="A894" s="33"/>
      <c r="B894" s="27"/>
      <c r="C894" s="27"/>
      <c r="D894" s="27"/>
      <c r="E894" s="27"/>
      <c r="F894" s="27"/>
      <c r="G894" s="33"/>
      <c r="H894" s="33"/>
      <c r="I894" s="33"/>
      <c r="J894" s="33"/>
      <c r="K894" s="33"/>
      <c r="L894" s="33"/>
      <c r="M894" s="33"/>
      <c r="N894" s="33"/>
      <c r="O894" s="33"/>
      <c r="P894" s="33"/>
      <c r="Q894" s="33"/>
      <c r="R894" s="33"/>
      <c r="S894" s="33"/>
      <c r="T894" s="33"/>
      <c r="U894" s="33"/>
      <c r="V894" s="33"/>
      <c r="W894" s="33"/>
      <c r="X894" s="33"/>
      <c r="Y894" s="33"/>
      <c r="Z894" s="33"/>
    </row>
    <row r="895">
      <c r="A895" s="33"/>
      <c r="B895" s="27"/>
      <c r="C895" s="27"/>
      <c r="D895" s="27"/>
      <c r="E895" s="27"/>
      <c r="F895" s="27"/>
      <c r="G895" s="33"/>
      <c r="H895" s="33"/>
      <c r="I895" s="33"/>
      <c r="J895" s="33"/>
      <c r="K895" s="33"/>
      <c r="L895" s="33"/>
      <c r="M895" s="33"/>
      <c r="N895" s="33"/>
      <c r="O895" s="33"/>
      <c r="P895" s="33"/>
      <c r="Q895" s="33"/>
      <c r="R895" s="33"/>
      <c r="S895" s="33"/>
      <c r="T895" s="33"/>
      <c r="U895" s="33"/>
      <c r="V895" s="33"/>
      <c r="W895" s="33"/>
      <c r="X895" s="33"/>
      <c r="Y895" s="33"/>
      <c r="Z895" s="33"/>
    </row>
    <row r="896">
      <c r="A896" s="33"/>
      <c r="B896" s="27"/>
      <c r="C896" s="27"/>
      <c r="D896" s="27"/>
      <c r="E896" s="27"/>
      <c r="F896" s="27"/>
      <c r="G896" s="33"/>
      <c r="H896" s="33"/>
      <c r="I896" s="33"/>
      <c r="J896" s="33"/>
      <c r="K896" s="33"/>
      <c r="L896" s="33"/>
      <c r="M896" s="33"/>
      <c r="N896" s="33"/>
      <c r="O896" s="33"/>
      <c r="P896" s="33"/>
      <c r="Q896" s="33"/>
      <c r="R896" s="33"/>
      <c r="S896" s="33"/>
      <c r="T896" s="33"/>
      <c r="U896" s="33"/>
      <c r="V896" s="33"/>
      <c r="W896" s="33"/>
      <c r="X896" s="33"/>
      <c r="Y896" s="33"/>
      <c r="Z896" s="33"/>
    </row>
    <row r="897">
      <c r="A897" s="33"/>
      <c r="B897" s="27"/>
      <c r="C897" s="27"/>
      <c r="D897" s="27"/>
      <c r="E897" s="27"/>
      <c r="F897" s="27"/>
      <c r="G897" s="33"/>
      <c r="H897" s="33"/>
      <c r="I897" s="33"/>
      <c r="J897" s="33"/>
      <c r="K897" s="33"/>
      <c r="L897" s="33"/>
      <c r="M897" s="33"/>
      <c r="N897" s="33"/>
      <c r="O897" s="33"/>
      <c r="P897" s="33"/>
      <c r="Q897" s="33"/>
      <c r="R897" s="33"/>
      <c r="S897" s="33"/>
      <c r="T897" s="33"/>
      <c r="U897" s="33"/>
      <c r="V897" s="33"/>
      <c r="W897" s="33"/>
      <c r="X897" s="33"/>
      <c r="Y897" s="33"/>
      <c r="Z897" s="33"/>
    </row>
    <row r="898">
      <c r="A898" s="33"/>
      <c r="B898" s="27"/>
      <c r="C898" s="27"/>
      <c r="D898" s="27"/>
      <c r="E898" s="27"/>
      <c r="F898" s="27"/>
      <c r="G898" s="33"/>
      <c r="H898" s="33"/>
      <c r="I898" s="33"/>
      <c r="J898" s="33"/>
      <c r="K898" s="33"/>
      <c r="L898" s="33"/>
      <c r="M898" s="33"/>
      <c r="N898" s="33"/>
      <c r="O898" s="33"/>
      <c r="P898" s="33"/>
      <c r="Q898" s="33"/>
      <c r="R898" s="33"/>
      <c r="S898" s="33"/>
      <c r="T898" s="33"/>
      <c r="U898" s="33"/>
      <c r="V898" s="33"/>
      <c r="W898" s="33"/>
      <c r="X898" s="33"/>
      <c r="Y898" s="33"/>
      <c r="Z898" s="33"/>
    </row>
    <row r="899">
      <c r="A899" s="33"/>
      <c r="B899" s="27"/>
      <c r="C899" s="27"/>
      <c r="D899" s="27"/>
      <c r="E899" s="27"/>
      <c r="F899" s="27"/>
      <c r="G899" s="33"/>
      <c r="H899" s="33"/>
      <c r="I899" s="33"/>
      <c r="J899" s="33"/>
      <c r="K899" s="33"/>
      <c r="L899" s="33"/>
      <c r="M899" s="33"/>
      <c r="N899" s="33"/>
      <c r="O899" s="33"/>
      <c r="P899" s="33"/>
      <c r="Q899" s="33"/>
      <c r="R899" s="33"/>
      <c r="S899" s="33"/>
      <c r="T899" s="33"/>
      <c r="U899" s="33"/>
      <c r="V899" s="33"/>
      <c r="W899" s="33"/>
      <c r="X899" s="33"/>
      <c r="Y899" s="33"/>
      <c r="Z899" s="33"/>
    </row>
    <row r="900">
      <c r="A900" s="33"/>
      <c r="B900" s="27"/>
      <c r="C900" s="27"/>
      <c r="D900" s="27"/>
      <c r="E900" s="27"/>
      <c r="F900" s="27"/>
      <c r="G900" s="33"/>
      <c r="H900" s="33"/>
      <c r="I900" s="33"/>
      <c r="J900" s="33"/>
      <c r="K900" s="33"/>
      <c r="L900" s="33"/>
      <c r="M900" s="33"/>
      <c r="N900" s="33"/>
      <c r="O900" s="33"/>
      <c r="P900" s="33"/>
      <c r="Q900" s="33"/>
      <c r="R900" s="33"/>
      <c r="S900" s="33"/>
      <c r="T900" s="33"/>
      <c r="U900" s="33"/>
      <c r="V900" s="33"/>
      <c r="W900" s="33"/>
      <c r="X900" s="33"/>
      <c r="Y900" s="33"/>
      <c r="Z900" s="33"/>
    </row>
    <row r="901">
      <c r="A901" s="33"/>
      <c r="B901" s="27"/>
      <c r="C901" s="27"/>
      <c r="D901" s="27"/>
      <c r="E901" s="27"/>
      <c r="F901" s="27"/>
      <c r="G901" s="33"/>
      <c r="H901" s="33"/>
      <c r="I901" s="33"/>
      <c r="J901" s="33"/>
      <c r="K901" s="33"/>
      <c r="L901" s="33"/>
      <c r="M901" s="33"/>
      <c r="N901" s="33"/>
      <c r="O901" s="33"/>
      <c r="P901" s="33"/>
      <c r="Q901" s="33"/>
      <c r="R901" s="33"/>
      <c r="S901" s="33"/>
      <c r="T901" s="33"/>
      <c r="U901" s="33"/>
      <c r="V901" s="33"/>
      <c r="W901" s="33"/>
      <c r="X901" s="33"/>
      <c r="Y901" s="33"/>
      <c r="Z901" s="33"/>
    </row>
    <row r="902">
      <c r="A902" s="33"/>
      <c r="B902" s="27"/>
      <c r="C902" s="27"/>
      <c r="D902" s="27"/>
      <c r="E902" s="27"/>
      <c r="F902" s="27"/>
      <c r="G902" s="33"/>
      <c r="H902" s="33"/>
      <c r="I902" s="33"/>
      <c r="J902" s="33"/>
      <c r="K902" s="33"/>
      <c r="L902" s="33"/>
      <c r="M902" s="33"/>
      <c r="N902" s="33"/>
      <c r="O902" s="33"/>
      <c r="P902" s="33"/>
      <c r="Q902" s="33"/>
      <c r="R902" s="33"/>
      <c r="S902" s="33"/>
      <c r="T902" s="33"/>
      <c r="U902" s="33"/>
      <c r="V902" s="33"/>
      <c r="W902" s="33"/>
      <c r="X902" s="33"/>
      <c r="Y902" s="33"/>
      <c r="Z902" s="33"/>
    </row>
    <row r="903">
      <c r="A903" s="33"/>
      <c r="B903" s="27"/>
      <c r="C903" s="27"/>
      <c r="D903" s="27"/>
      <c r="E903" s="27"/>
      <c r="F903" s="27"/>
      <c r="G903" s="33"/>
      <c r="H903" s="33"/>
      <c r="I903" s="33"/>
      <c r="J903" s="33"/>
      <c r="K903" s="33"/>
      <c r="L903" s="33"/>
      <c r="M903" s="33"/>
      <c r="N903" s="33"/>
      <c r="O903" s="33"/>
      <c r="P903" s="33"/>
      <c r="Q903" s="33"/>
      <c r="R903" s="33"/>
      <c r="S903" s="33"/>
      <c r="T903" s="33"/>
      <c r="U903" s="33"/>
      <c r="V903" s="33"/>
      <c r="W903" s="33"/>
      <c r="X903" s="33"/>
      <c r="Y903" s="33"/>
      <c r="Z903" s="33"/>
    </row>
    <row r="904">
      <c r="A904" s="33"/>
      <c r="B904" s="27"/>
      <c r="C904" s="27"/>
      <c r="D904" s="27"/>
      <c r="E904" s="27"/>
      <c r="F904" s="27"/>
      <c r="G904" s="33"/>
      <c r="H904" s="33"/>
      <c r="I904" s="33"/>
      <c r="J904" s="33"/>
      <c r="K904" s="33"/>
      <c r="L904" s="33"/>
      <c r="M904" s="33"/>
      <c r="N904" s="33"/>
      <c r="O904" s="33"/>
      <c r="P904" s="33"/>
      <c r="Q904" s="33"/>
      <c r="R904" s="33"/>
      <c r="S904" s="33"/>
      <c r="T904" s="33"/>
      <c r="U904" s="33"/>
      <c r="V904" s="33"/>
      <c r="W904" s="33"/>
      <c r="X904" s="33"/>
      <c r="Y904" s="33"/>
      <c r="Z904" s="33"/>
    </row>
    <row r="905">
      <c r="A905" s="33"/>
      <c r="B905" s="27"/>
      <c r="C905" s="27"/>
      <c r="D905" s="27"/>
      <c r="E905" s="27"/>
      <c r="F905" s="27"/>
      <c r="G905" s="33"/>
      <c r="H905" s="33"/>
      <c r="I905" s="33"/>
      <c r="J905" s="33"/>
      <c r="K905" s="33"/>
      <c r="L905" s="33"/>
      <c r="M905" s="33"/>
      <c r="N905" s="33"/>
      <c r="O905" s="33"/>
      <c r="P905" s="33"/>
      <c r="Q905" s="33"/>
      <c r="R905" s="33"/>
      <c r="S905" s="33"/>
      <c r="T905" s="33"/>
      <c r="U905" s="33"/>
      <c r="V905" s="33"/>
      <c r="W905" s="33"/>
      <c r="X905" s="33"/>
      <c r="Y905" s="33"/>
      <c r="Z905" s="33"/>
    </row>
    <row r="906">
      <c r="A906" s="33"/>
      <c r="B906" s="27"/>
      <c r="C906" s="27"/>
      <c r="D906" s="27"/>
      <c r="E906" s="27"/>
      <c r="F906" s="27"/>
      <c r="G906" s="33"/>
      <c r="H906" s="33"/>
      <c r="I906" s="33"/>
      <c r="J906" s="33"/>
      <c r="K906" s="33"/>
      <c r="L906" s="33"/>
      <c r="M906" s="33"/>
      <c r="N906" s="33"/>
      <c r="O906" s="33"/>
      <c r="P906" s="33"/>
      <c r="Q906" s="33"/>
      <c r="R906" s="33"/>
      <c r="S906" s="33"/>
      <c r="T906" s="33"/>
      <c r="U906" s="33"/>
      <c r="V906" s="33"/>
      <c r="W906" s="33"/>
      <c r="X906" s="33"/>
      <c r="Y906" s="33"/>
      <c r="Z906" s="33"/>
    </row>
    <row r="907">
      <c r="A907" s="33"/>
      <c r="B907" s="27"/>
      <c r="C907" s="27"/>
      <c r="D907" s="27"/>
      <c r="E907" s="27"/>
      <c r="F907" s="27"/>
      <c r="G907" s="33"/>
      <c r="H907" s="33"/>
      <c r="I907" s="33"/>
      <c r="J907" s="33"/>
      <c r="K907" s="33"/>
      <c r="L907" s="33"/>
      <c r="M907" s="33"/>
      <c r="N907" s="33"/>
      <c r="O907" s="33"/>
      <c r="P907" s="33"/>
      <c r="Q907" s="33"/>
      <c r="R907" s="33"/>
      <c r="S907" s="33"/>
      <c r="T907" s="33"/>
      <c r="U907" s="33"/>
      <c r="V907" s="33"/>
      <c r="W907" s="33"/>
      <c r="X907" s="33"/>
      <c r="Y907" s="33"/>
      <c r="Z907" s="33"/>
    </row>
    <row r="908">
      <c r="A908" s="33"/>
      <c r="B908" s="27"/>
      <c r="C908" s="27"/>
      <c r="D908" s="27"/>
      <c r="E908" s="27"/>
      <c r="F908" s="27"/>
      <c r="G908" s="33"/>
      <c r="H908" s="33"/>
      <c r="I908" s="33"/>
      <c r="J908" s="33"/>
      <c r="K908" s="33"/>
      <c r="L908" s="33"/>
      <c r="M908" s="33"/>
      <c r="N908" s="33"/>
      <c r="O908" s="33"/>
      <c r="P908" s="33"/>
      <c r="Q908" s="33"/>
      <c r="R908" s="33"/>
      <c r="S908" s="33"/>
      <c r="T908" s="33"/>
      <c r="U908" s="33"/>
      <c r="V908" s="33"/>
      <c r="W908" s="33"/>
      <c r="X908" s="33"/>
      <c r="Y908" s="33"/>
      <c r="Z908" s="33"/>
    </row>
    <row r="909">
      <c r="A909" s="33"/>
      <c r="B909" s="27"/>
      <c r="C909" s="27"/>
      <c r="D909" s="27"/>
      <c r="E909" s="27"/>
      <c r="F909" s="27"/>
      <c r="G909" s="33"/>
      <c r="H909" s="33"/>
      <c r="I909" s="33"/>
      <c r="J909" s="33"/>
      <c r="K909" s="33"/>
      <c r="L909" s="33"/>
      <c r="M909" s="33"/>
      <c r="N909" s="33"/>
      <c r="O909" s="33"/>
      <c r="P909" s="33"/>
      <c r="Q909" s="33"/>
      <c r="R909" s="33"/>
      <c r="S909" s="33"/>
      <c r="T909" s="33"/>
      <c r="U909" s="33"/>
      <c r="V909" s="33"/>
      <c r="W909" s="33"/>
      <c r="X909" s="33"/>
      <c r="Y909" s="33"/>
      <c r="Z909" s="33"/>
    </row>
    <row r="910">
      <c r="A910" s="33"/>
      <c r="B910" s="27"/>
      <c r="C910" s="27"/>
      <c r="D910" s="27"/>
      <c r="E910" s="27"/>
      <c r="F910" s="27"/>
      <c r="G910" s="33"/>
      <c r="H910" s="33"/>
      <c r="I910" s="33"/>
      <c r="J910" s="33"/>
      <c r="K910" s="33"/>
      <c r="L910" s="33"/>
      <c r="M910" s="33"/>
      <c r="N910" s="33"/>
      <c r="O910" s="33"/>
      <c r="P910" s="33"/>
      <c r="Q910" s="33"/>
      <c r="R910" s="33"/>
      <c r="S910" s="33"/>
      <c r="T910" s="33"/>
      <c r="U910" s="33"/>
      <c r="V910" s="33"/>
      <c r="W910" s="33"/>
      <c r="X910" s="33"/>
      <c r="Y910" s="33"/>
      <c r="Z910" s="33"/>
    </row>
    <row r="911">
      <c r="A911" s="33"/>
      <c r="B911" s="27"/>
      <c r="C911" s="27"/>
      <c r="D911" s="27"/>
      <c r="E911" s="27"/>
      <c r="F911" s="27"/>
      <c r="G911" s="33"/>
      <c r="H911" s="33"/>
      <c r="I911" s="33"/>
      <c r="J911" s="33"/>
      <c r="K911" s="33"/>
      <c r="L911" s="33"/>
      <c r="M911" s="33"/>
      <c r="N911" s="33"/>
      <c r="O911" s="33"/>
      <c r="P911" s="33"/>
      <c r="Q911" s="33"/>
      <c r="R911" s="33"/>
      <c r="S911" s="33"/>
      <c r="T911" s="33"/>
      <c r="U911" s="33"/>
      <c r="V911" s="33"/>
      <c r="W911" s="33"/>
      <c r="X911" s="33"/>
      <c r="Y911" s="33"/>
      <c r="Z911" s="33"/>
    </row>
    <row r="912">
      <c r="A912" s="33"/>
      <c r="B912" s="27"/>
      <c r="C912" s="27"/>
      <c r="D912" s="27"/>
      <c r="E912" s="27"/>
      <c r="F912" s="27"/>
      <c r="G912" s="33"/>
      <c r="H912" s="33"/>
      <c r="I912" s="33"/>
      <c r="J912" s="33"/>
      <c r="K912" s="33"/>
      <c r="L912" s="33"/>
      <c r="M912" s="33"/>
      <c r="N912" s="33"/>
      <c r="O912" s="33"/>
      <c r="P912" s="33"/>
      <c r="Q912" s="33"/>
      <c r="R912" s="33"/>
      <c r="S912" s="33"/>
      <c r="T912" s="33"/>
      <c r="U912" s="33"/>
      <c r="V912" s="33"/>
      <c r="W912" s="33"/>
      <c r="X912" s="33"/>
      <c r="Y912" s="33"/>
      <c r="Z912" s="33"/>
    </row>
    <row r="913">
      <c r="A913" s="33"/>
      <c r="B913" s="27"/>
      <c r="C913" s="27"/>
      <c r="D913" s="27"/>
      <c r="E913" s="27"/>
      <c r="F913" s="27"/>
      <c r="G913" s="33"/>
      <c r="H913" s="33"/>
      <c r="I913" s="33"/>
      <c r="J913" s="33"/>
      <c r="K913" s="33"/>
      <c r="L913" s="33"/>
      <c r="M913" s="33"/>
      <c r="N913" s="33"/>
      <c r="O913" s="33"/>
      <c r="P913" s="33"/>
      <c r="Q913" s="33"/>
      <c r="R913" s="33"/>
      <c r="S913" s="33"/>
      <c r="T913" s="33"/>
      <c r="U913" s="33"/>
      <c r="V913" s="33"/>
      <c r="W913" s="33"/>
      <c r="X913" s="33"/>
      <c r="Y913" s="33"/>
      <c r="Z913" s="33"/>
    </row>
    <row r="914">
      <c r="A914" s="33"/>
      <c r="B914" s="27"/>
      <c r="C914" s="27"/>
      <c r="D914" s="27"/>
      <c r="E914" s="27"/>
      <c r="F914" s="27"/>
      <c r="G914" s="33"/>
      <c r="H914" s="33"/>
      <c r="I914" s="33"/>
      <c r="J914" s="33"/>
      <c r="K914" s="33"/>
      <c r="L914" s="33"/>
      <c r="M914" s="33"/>
      <c r="N914" s="33"/>
      <c r="O914" s="33"/>
      <c r="P914" s="33"/>
      <c r="Q914" s="33"/>
      <c r="R914" s="33"/>
      <c r="S914" s="33"/>
      <c r="T914" s="33"/>
      <c r="U914" s="33"/>
      <c r="V914" s="33"/>
      <c r="W914" s="33"/>
      <c r="X914" s="33"/>
      <c r="Y914" s="33"/>
      <c r="Z914" s="33"/>
    </row>
    <row r="915">
      <c r="A915" s="33"/>
      <c r="B915" s="27"/>
      <c r="C915" s="27"/>
      <c r="D915" s="27"/>
      <c r="E915" s="27"/>
      <c r="F915" s="27"/>
      <c r="G915" s="33"/>
      <c r="H915" s="33"/>
      <c r="I915" s="33"/>
      <c r="J915" s="33"/>
      <c r="K915" s="33"/>
      <c r="L915" s="33"/>
      <c r="M915" s="33"/>
      <c r="N915" s="33"/>
      <c r="O915" s="33"/>
      <c r="P915" s="33"/>
      <c r="Q915" s="33"/>
      <c r="R915" s="33"/>
      <c r="S915" s="33"/>
      <c r="T915" s="33"/>
      <c r="U915" s="33"/>
      <c r="V915" s="33"/>
      <c r="W915" s="33"/>
      <c r="X915" s="33"/>
      <c r="Y915" s="33"/>
      <c r="Z915" s="33"/>
    </row>
    <row r="916">
      <c r="A916" s="33"/>
      <c r="B916" s="27"/>
      <c r="C916" s="27"/>
      <c r="D916" s="27"/>
      <c r="E916" s="27"/>
      <c r="F916" s="27"/>
      <c r="G916" s="33"/>
      <c r="H916" s="33"/>
      <c r="I916" s="33"/>
      <c r="J916" s="33"/>
      <c r="K916" s="33"/>
      <c r="L916" s="33"/>
      <c r="M916" s="33"/>
      <c r="N916" s="33"/>
      <c r="O916" s="33"/>
      <c r="P916" s="33"/>
      <c r="Q916" s="33"/>
      <c r="R916" s="33"/>
      <c r="S916" s="33"/>
      <c r="T916" s="33"/>
      <c r="U916" s="33"/>
      <c r="V916" s="33"/>
      <c r="W916" s="33"/>
      <c r="X916" s="33"/>
      <c r="Y916" s="33"/>
      <c r="Z916" s="33"/>
    </row>
    <row r="917">
      <c r="A917" s="33"/>
      <c r="B917" s="27"/>
      <c r="C917" s="27"/>
      <c r="D917" s="27"/>
      <c r="E917" s="27"/>
      <c r="F917" s="27"/>
      <c r="G917" s="33"/>
      <c r="H917" s="33"/>
      <c r="I917" s="33"/>
      <c r="J917" s="33"/>
      <c r="K917" s="33"/>
      <c r="L917" s="33"/>
      <c r="M917" s="33"/>
      <c r="N917" s="33"/>
      <c r="O917" s="33"/>
      <c r="P917" s="33"/>
      <c r="Q917" s="33"/>
      <c r="R917" s="33"/>
      <c r="S917" s="33"/>
      <c r="T917" s="33"/>
      <c r="U917" s="33"/>
      <c r="V917" s="33"/>
      <c r="W917" s="33"/>
      <c r="X917" s="33"/>
      <c r="Y917" s="33"/>
      <c r="Z917" s="33"/>
    </row>
    <row r="918">
      <c r="A918" s="33"/>
      <c r="B918" s="27"/>
      <c r="C918" s="27"/>
      <c r="D918" s="27"/>
      <c r="E918" s="27"/>
      <c r="F918" s="27"/>
      <c r="G918" s="33"/>
      <c r="H918" s="33"/>
      <c r="I918" s="33"/>
      <c r="J918" s="33"/>
      <c r="K918" s="33"/>
      <c r="L918" s="33"/>
      <c r="M918" s="33"/>
      <c r="N918" s="33"/>
      <c r="O918" s="33"/>
      <c r="P918" s="33"/>
      <c r="Q918" s="33"/>
      <c r="R918" s="33"/>
      <c r="S918" s="33"/>
      <c r="T918" s="33"/>
      <c r="U918" s="33"/>
      <c r="V918" s="33"/>
      <c r="W918" s="33"/>
      <c r="X918" s="33"/>
      <c r="Y918" s="33"/>
      <c r="Z918" s="33"/>
    </row>
    <row r="919">
      <c r="A919" s="33"/>
      <c r="B919" s="27"/>
      <c r="C919" s="27"/>
      <c r="D919" s="27"/>
      <c r="E919" s="27"/>
      <c r="F919" s="27"/>
      <c r="G919" s="33"/>
      <c r="H919" s="33"/>
      <c r="I919" s="33"/>
      <c r="J919" s="33"/>
      <c r="K919" s="33"/>
      <c r="L919" s="33"/>
      <c r="M919" s="33"/>
      <c r="N919" s="33"/>
      <c r="O919" s="33"/>
      <c r="P919" s="33"/>
      <c r="Q919" s="33"/>
      <c r="R919" s="33"/>
      <c r="S919" s="33"/>
      <c r="T919" s="33"/>
      <c r="U919" s="33"/>
      <c r="V919" s="33"/>
      <c r="W919" s="33"/>
      <c r="X919" s="33"/>
      <c r="Y919" s="33"/>
      <c r="Z919" s="33"/>
    </row>
    <row r="920">
      <c r="A920" s="33"/>
      <c r="B920" s="27"/>
      <c r="C920" s="27"/>
      <c r="D920" s="27"/>
      <c r="E920" s="27"/>
      <c r="F920" s="27"/>
      <c r="G920" s="33"/>
      <c r="H920" s="33"/>
      <c r="I920" s="33"/>
      <c r="J920" s="33"/>
      <c r="K920" s="33"/>
      <c r="L920" s="33"/>
      <c r="M920" s="33"/>
      <c r="N920" s="33"/>
      <c r="O920" s="33"/>
      <c r="P920" s="33"/>
      <c r="Q920" s="33"/>
      <c r="R920" s="33"/>
      <c r="S920" s="33"/>
      <c r="T920" s="33"/>
      <c r="U920" s="33"/>
      <c r="V920" s="33"/>
      <c r="W920" s="33"/>
      <c r="X920" s="33"/>
      <c r="Y920" s="33"/>
      <c r="Z920" s="33"/>
    </row>
    <row r="921">
      <c r="A921" s="33"/>
      <c r="B921" s="27"/>
      <c r="C921" s="27"/>
      <c r="D921" s="27"/>
      <c r="E921" s="27"/>
      <c r="F921" s="27"/>
      <c r="G921" s="33"/>
      <c r="H921" s="33"/>
      <c r="I921" s="33"/>
      <c r="J921" s="33"/>
      <c r="K921" s="33"/>
      <c r="L921" s="33"/>
      <c r="M921" s="33"/>
      <c r="N921" s="33"/>
      <c r="O921" s="33"/>
      <c r="P921" s="33"/>
      <c r="Q921" s="33"/>
      <c r="R921" s="33"/>
      <c r="S921" s="33"/>
      <c r="T921" s="33"/>
      <c r="U921" s="33"/>
      <c r="V921" s="33"/>
      <c r="W921" s="33"/>
      <c r="X921" s="33"/>
      <c r="Y921" s="33"/>
      <c r="Z921" s="33"/>
    </row>
    <row r="922">
      <c r="A922" s="33"/>
      <c r="B922" s="27"/>
      <c r="C922" s="27"/>
      <c r="D922" s="27"/>
      <c r="E922" s="27"/>
      <c r="F922" s="27"/>
      <c r="G922" s="33"/>
      <c r="H922" s="33"/>
      <c r="I922" s="33"/>
      <c r="J922" s="33"/>
      <c r="K922" s="33"/>
      <c r="L922" s="33"/>
      <c r="M922" s="33"/>
      <c r="N922" s="33"/>
      <c r="O922" s="33"/>
      <c r="P922" s="33"/>
      <c r="Q922" s="33"/>
      <c r="R922" s="33"/>
      <c r="S922" s="33"/>
      <c r="T922" s="33"/>
      <c r="U922" s="33"/>
      <c r="V922" s="33"/>
      <c r="W922" s="33"/>
      <c r="X922" s="33"/>
      <c r="Y922" s="33"/>
      <c r="Z922" s="33"/>
    </row>
    <row r="923">
      <c r="A923" s="33"/>
      <c r="B923" s="27"/>
      <c r="C923" s="27"/>
      <c r="D923" s="27"/>
      <c r="E923" s="27"/>
      <c r="F923" s="27"/>
      <c r="G923" s="33"/>
      <c r="H923" s="33"/>
      <c r="I923" s="33"/>
      <c r="J923" s="33"/>
      <c r="K923" s="33"/>
      <c r="L923" s="33"/>
      <c r="M923" s="33"/>
      <c r="N923" s="33"/>
      <c r="O923" s="33"/>
      <c r="P923" s="33"/>
      <c r="Q923" s="33"/>
      <c r="R923" s="33"/>
      <c r="S923" s="33"/>
      <c r="T923" s="33"/>
      <c r="U923" s="33"/>
      <c r="V923" s="33"/>
      <c r="W923" s="33"/>
      <c r="X923" s="33"/>
      <c r="Y923" s="33"/>
      <c r="Z923" s="33"/>
    </row>
    <row r="924">
      <c r="A924" s="33"/>
      <c r="B924" s="27"/>
      <c r="C924" s="27"/>
      <c r="D924" s="27"/>
      <c r="E924" s="27"/>
      <c r="F924" s="27"/>
      <c r="G924" s="33"/>
      <c r="H924" s="33"/>
      <c r="I924" s="33"/>
      <c r="J924" s="33"/>
      <c r="K924" s="33"/>
      <c r="L924" s="33"/>
      <c r="M924" s="33"/>
      <c r="N924" s="33"/>
      <c r="O924" s="33"/>
      <c r="P924" s="33"/>
      <c r="Q924" s="33"/>
      <c r="R924" s="33"/>
      <c r="S924" s="33"/>
      <c r="T924" s="33"/>
      <c r="U924" s="33"/>
      <c r="V924" s="33"/>
      <c r="W924" s="33"/>
      <c r="X924" s="33"/>
      <c r="Y924" s="33"/>
      <c r="Z924" s="33"/>
    </row>
    <row r="925">
      <c r="A925" s="33"/>
      <c r="B925" s="27"/>
      <c r="C925" s="27"/>
      <c r="D925" s="27"/>
      <c r="E925" s="27"/>
      <c r="F925" s="27"/>
      <c r="G925" s="33"/>
      <c r="H925" s="33"/>
      <c r="I925" s="33"/>
      <c r="J925" s="33"/>
      <c r="K925" s="33"/>
      <c r="L925" s="33"/>
      <c r="M925" s="33"/>
      <c r="N925" s="33"/>
      <c r="O925" s="33"/>
      <c r="P925" s="33"/>
      <c r="Q925" s="33"/>
      <c r="R925" s="33"/>
      <c r="S925" s="33"/>
      <c r="T925" s="33"/>
      <c r="U925" s="33"/>
      <c r="V925" s="33"/>
      <c r="W925" s="33"/>
      <c r="X925" s="33"/>
      <c r="Y925" s="33"/>
      <c r="Z925" s="33"/>
    </row>
    <row r="926">
      <c r="A926" s="33"/>
      <c r="B926" s="27"/>
      <c r="C926" s="27"/>
      <c r="D926" s="27"/>
      <c r="E926" s="27"/>
      <c r="F926" s="27"/>
      <c r="G926" s="33"/>
      <c r="H926" s="33"/>
      <c r="I926" s="33"/>
      <c r="J926" s="33"/>
      <c r="K926" s="33"/>
      <c r="L926" s="33"/>
      <c r="M926" s="33"/>
      <c r="N926" s="33"/>
      <c r="O926" s="33"/>
      <c r="P926" s="33"/>
      <c r="Q926" s="33"/>
      <c r="R926" s="33"/>
      <c r="S926" s="33"/>
      <c r="T926" s="33"/>
      <c r="U926" s="33"/>
      <c r="V926" s="33"/>
      <c r="W926" s="33"/>
      <c r="X926" s="33"/>
      <c r="Y926" s="33"/>
      <c r="Z926" s="33"/>
    </row>
    <row r="927">
      <c r="A927" s="33"/>
      <c r="B927" s="27"/>
      <c r="C927" s="27"/>
      <c r="D927" s="27"/>
      <c r="E927" s="27"/>
      <c r="F927" s="27"/>
      <c r="G927" s="33"/>
      <c r="H927" s="33"/>
      <c r="I927" s="33"/>
      <c r="J927" s="33"/>
      <c r="K927" s="33"/>
      <c r="L927" s="33"/>
      <c r="M927" s="33"/>
      <c r="N927" s="33"/>
      <c r="O927" s="33"/>
      <c r="P927" s="33"/>
      <c r="Q927" s="33"/>
      <c r="R927" s="33"/>
      <c r="S927" s="33"/>
      <c r="T927" s="33"/>
      <c r="U927" s="33"/>
      <c r="V927" s="33"/>
      <c r="W927" s="33"/>
      <c r="X927" s="33"/>
      <c r="Y927" s="33"/>
      <c r="Z927" s="33"/>
    </row>
    <row r="928">
      <c r="A928" s="33"/>
      <c r="B928" s="27"/>
      <c r="C928" s="27"/>
      <c r="D928" s="27"/>
      <c r="E928" s="27"/>
      <c r="F928" s="27"/>
      <c r="G928" s="33"/>
      <c r="H928" s="33"/>
      <c r="I928" s="33"/>
      <c r="J928" s="33"/>
      <c r="K928" s="33"/>
      <c r="L928" s="33"/>
      <c r="M928" s="33"/>
      <c r="N928" s="33"/>
      <c r="O928" s="33"/>
      <c r="P928" s="33"/>
      <c r="Q928" s="33"/>
      <c r="R928" s="33"/>
      <c r="S928" s="33"/>
      <c r="T928" s="33"/>
      <c r="U928" s="33"/>
      <c r="V928" s="33"/>
      <c r="W928" s="33"/>
      <c r="X928" s="33"/>
      <c r="Y928" s="33"/>
      <c r="Z928" s="33"/>
    </row>
    <row r="929">
      <c r="A929" s="33"/>
      <c r="B929" s="27"/>
      <c r="C929" s="27"/>
      <c r="D929" s="27"/>
      <c r="E929" s="27"/>
      <c r="F929" s="27"/>
      <c r="G929" s="33"/>
      <c r="H929" s="33"/>
      <c r="I929" s="33"/>
      <c r="J929" s="33"/>
      <c r="K929" s="33"/>
      <c r="L929" s="33"/>
      <c r="M929" s="33"/>
      <c r="N929" s="33"/>
      <c r="O929" s="33"/>
      <c r="P929" s="33"/>
      <c r="Q929" s="33"/>
      <c r="R929" s="33"/>
      <c r="S929" s="33"/>
      <c r="T929" s="33"/>
      <c r="U929" s="33"/>
      <c r="V929" s="33"/>
      <c r="W929" s="33"/>
      <c r="X929" s="33"/>
      <c r="Y929" s="33"/>
      <c r="Z929" s="33"/>
    </row>
    <row r="930">
      <c r="A930" s="33"/>
      <c r="B930" s="27"/>
      <c r="C930" s="27"/>
      <c r="D930" s="27"/>
      <c r="E930" s="27"/>
      <c r="F930" s="27"/>
      <c r="G930" s="33"/>
      <c r="H930" s="33"/>
      <c r="I930" s="33"/>
      <c r="J930" s="33"/>
      <c r="K930" s="33"/>
      <c r="L930" s="33"/>
      <c r="M930" s="33"/>
      <c r="N930" s="33"/>
      <c r="O930" s="33"/>
      <c r="P930" s="33"/>
      <c r="Q930" s="33"/>
      <c r="R930" s="33"/>
      <c r="S930" s="33"/>
      <c r="T930" s="33"/>
      <c r="U930" s="33"/>
      <c r="V930" s="33"/>
      <c r="W930" s="33"/>
      <c r="X930" s="33"/>
      <c r="Y930" s="33"/>
      <c r="Z930" s="33"/>
    </row>
    <row r="931">
      <c r="A931" s="33"/>
      <c r="B931" s="27"/>
      <c r="C931" s="27"/>
      <c r="D931" s="27"/>
      <c r="E931" s="27"/>
      <c r="F931" s="27"/>
      <c r="G931" s="33"/>
      <c r="H931" s="33"/>
      <c r="I931" s="33"/>
      <c r="J931" s="33"/>
      <c r="K931" s="33"/>
      <c r="L931" s="33"/>
      <c r="M931" s="33"/>
      <c r="N931" s="33"/>
      <c r="O931" s="33"/>
      <c r="P931" s="33"/>
      <c r="Q931" s="33"/>
      <c r="R931" s="33"/>
      <c r="S931" s="33"/>
      <c r="T931" s="33"/>
      <c r="U931" s="33"/>
      <c r="V931" s="33"/>
      <c r="W931" s="33"/>
      <c r="X931" s="33"/>
      <c r="Y931" s="33"/>
      <c r="Z931" s="33"/>
    </row>
    <row r="932">
      <c r="A932" s="33"/>
      <c r="B932" s="27"/>
      <c r="C932" s="27"/>
      <c r="D932" s="27"/>
      <c r="E932" s="27"/>
      <c r="F932" s="27"/>
      <c r="G932" s="33"/>
      <c r="H932" s="33"/>
      <c r="I932" s="33"/>
      <c r="J932" s="33"/>
      <c r="K932" s="33"/>
      <c r="L932" s="33"/>
      <c r="M932" s="33"/>
      <c r="N932" s="33"/>
      <c r="O932" s="33"/>
      <c r="P932" s="33"/>
      <c r="Q932" s="33"/>
      <c r="R932" s="33"/>
      <c r="S932" s="33"/>
      <c r="T932" s="33"/>
      <c r="U932" s="33"/>
      <c r="V932" s="33"/>
      <c r="W932" s="33"/>
      <c r="X932" s="33"/>
      <c r="Y932" s="33"/>
      <c r="Z932" s="33"/>
    </row>
    <row r="933">
      <c r="A933" s="33"/>
      <c r="B933" s="27"/>
      <c r="C933" s="27"/>
      <c r="D933" s="27"/>
      <c r="E933" s="27"/>
      <c r="F933" s="27"/>
      <c r="G933" s="33"/>
      <c r="H933" s="33"/>
      <c r="I933" s="33"/>
      <c r="J933" s="33"/>
      <c r="K933" s="33"/>
      <c r="L933" s="33"/>
      <c r="M933" s="33"/>
      <c r="N933" s="33"/>
      <c r="O933" s="33"/>
      <c r="P933" s="33"/>
      <c r="Q933" s="33"/>
      <c r="R933" s="33"/>
      <c r="S933" s="33"/>
      <c r="T933" s="33"/>
      <c r="U933" s="33"/>
      <c r="V933" s="33"/>
      <c r="W933" s="33"/>
      <c r="X933" s="33"/>
      <c r="Y933" s="33"/>
      <c r="Z933" s="33"/>
    </row>
    <row r="934">
      <c r="A934" s="33"/>
      <c r="B934" s="27"/>
      <c r="C934" s="27"/>
      <c r="D934" s="27"/>
      <c r="E934" s="27"/>
      <c r="F934" s="27"/>
      <c r="G934" s="33"/>
      <c r="H934" s="33"/>
      <c r="I934" s="33"/>
      <c r="J934" s="33"/>
      <c r="K934" s="33"/>
      <c r="L934" s="33"/>
      <c r="M934" s="33"/>
      <c r="N934" s="33"/>
      <c r="O934" s="33"/>
      <c r="P934" s="33"/>
      <c r="Q934" s="33"/>
      <c r="R934" s="33"/>
      <c r="S934" s="33"/>
      <c r="T934" s="33"/>
      <c r="U934" s="33"/>
      <c r="V934" s="33"/>
      <c r="W934" s="33"/>
      <c r="X934" s="33"/>
      <c r="Y934" s="33"/>
      <c r="Z934" s="33"/>
    </row>
    <row r="935">
      <c r="A935" s="33"/>
      <c r="B935" s="27"/>
      <c r="C935" s="27"/>
      <c r="D935" s="27"/>
      <c r="E935" s="27"/>
      <c r="F935" s="27"/>
      <c r="G935" s="33"/>
      <c r="H935" s="33"/>
      <c r="I935" s="33"/>
      <c r="J935" s="33"/>
      <c r="K935" s="33"/>
      <c r="L935" s="33"/>
      <c r="M935" s="33"/>
      <c r="N935" s="33"/>
      <c r="O935" s="33"/>
      <c r="P935" s="33"/>
      <c r="Q935" s="33"/>
      <c r="R935" s="33"/>
      <c r="S935" s="33"/>
      <c r="T935" s="33"/>
      <c r="U935" s="33"/>
      <c r="V935" s="33"/>
      <c r="W935" s="33"/>
      <c r="X935" s="33"/>
      <c r="Y935" s="33"/>
      <c r="Z935" s="33"/>
    </row>
    <row r="936">
      <c r="A936" s="33"/>
      <c r="B936" s="27"/>
      <c r="C936" s="27"/>
      <c r="D936" s="27"/>
      <c r="E936" s="27"/>
      <c r="F936" s="27"/>
      <c r="G936" s="33"/>
      <c r="H936" s="33"/>
      <c r="I936" s="33"/>
      <c r="J936" s="33"/>
      <c r="K936" s="33"/>
      <c r="L936" s="33"/>
      <c r="M936" s="33"/>
      <c r="N936" s="33"/>
      <c r="O936" s="33"/>
      <c r="P936" s="33"/>
      <c r="Q936" s="33"/>
      <c r="R936" s="33"/>
      <c r="S936" s="33"/>
      <c r="T936" s="33"/>
      <c r="U936" s="33"/>
      <c r="V936" s="33"/>
      <c r="W936" s="33"/>
      <c r="X936" s="33"/>
      <c r="Y936" s="33"/>
      <c r="Z936" s="33"/>
    </row>
    <row r="937">
      <c r="A937" s="33"/>
      <c r="B937" s="27"/>
      <c r="C937" s="27"/>
      <c r="D937" s="27"/>
      <c r="E937" s="27"/>
      <c r="F937" s="27"/>
      <c r="G937" s="33"/>
      <c r="H937" s="33"/>
      <c r="I937" s="33"/>
      <c r="J937" s="33"/>
      <c r="K937" s="33"/>
      <c r="L937" s="33"/>
      <c r="M937" s="33"/>
      <c r="N937" s="33"/>
      <c r="O937" s="33"/>
      <c r="P937" s="33"/>
      <c r="Q937" s="33"/>
      <c r="R937" s="33"/>
      <c r="S937" s="33"/>
      <c r="T937" s="33"/>
      <c r="U937" s="33"/>
      <c r="V937" s="33"/>
      <c r="W937" s="33"/>
      <c r="X937" s="33"/>
      <c r="Y937" s="33"/>
      <c r="Z937" s="33"/>
    </row>
    <row r="938">
      <c r="A938" s="33"/>
      <c r="B938" s="27"/>
      <c r="C938" s="27"/>
      <c r="D938" s="27"/>
      <c r="E938" s="27"/>
      <c r="F938" s="27"/>
      <c r="G938" s="33"/>
      <c r="H938" s="33"/>
      <c r="I938" s="33"/>
      <c r="J938" s="33"/>
      <c r="K938" s="33"/>
      <c r="L938" s="33"/>
      <c r="M938" s="33"/>
      <c r="N938" s="33"/>
      <c r="O938" s="33"/>
      <c r="P938" s="33"/>
      <c r="Q938" s="33"/>
      <c r="R938" s="33"/>
      <c r="S938" s="33"/>
      <c r="T938" s="33"/>
      <c r="U938" s="33"/>
      <c r="V938" s="33"/>
      <c r="W938" s="33"/>
      <c r="X938" s="33"/>
      <c r="Y938" s="33"/>
      <c r="Z938" s="33"/>
    </row>
    <row r="939">
      <c r="A939" s="33"/>
      <c r="B939" s="27"/>
      <c r="C939" s="27"/>
      <c r="D939" s="27"/>
      <c r="E939" s="27"/>
      <c r="F939" s="27"/>
      <c r="G939" s="33"/>
      <c r="H939" s="33"/>
      <c r="I939" s="33"/>
      <c r="J939" s="33"/>
      <c r="K939" s="33"/>
      <c r="L939" s="33"/>
      <c r="M939" s="33"/>
      <c r="N939" s="33"/>
      <c r="O939" s="33"/>
      <c r="P939" s="33"/>
      <c r="Q939" s="33"/>
      <c r="R939" s="33"/>
      <c r="S939" s="33"/>
      <c r="T939" s="33"/>
      <c r="U939" s="33"/>
      <c r="V939" s="33"/>
      <c r="W939" s="33"/>
      <c r="X939" s="33"/>
      <c r="Y939" s="33"/>
      <c r="Z939" s="33"/>
    </row>
    <row r="940">
      <c r="A940" s="33"/>
      <c r="B940" s="27"/>
      <c r="C940" s="27"/>
      <c r="D940" s="27"/>
      <c r="E940" s="27"/>
      <c r="F940" s="27"/>
      <c r="G940" s="33"/>
      <c r="H940" s="33"/>
      <c r="I940" s="33"/>
      <c r="J940" s="33"/>
      <c r="K940" s="33"/>
      <c r="L940" s="33"/>
      <c r="M940" s="33"/>
      <c r="N940" s="33"/>
      <c r="O940" s="33"/>
      <c r="P940" s="33"/>
      <c r="Q940" s="33"/>
      <c r="R940" s="33"/>
      <c r="S940" s="33"/>
      <c r="T940" s="33"/>
      <c r="U940" s="33"/>
      <c r="V940" s="33"/>
      <c r="W940" s="33"/>
      <c r="X940" s="33"/>
      <c r="Y940" s="33"/>
      <c r="Z940" s="33"/>
    </row>
    <row r="941">
      <c r="A941" s="33"/>
      <c r="B941" s="27"/>
      <c r="C941" s="27"/>
      <c r="D941" s="27"/>
      <c r="E941" s="27"/>
      <c r="F941" s="27"/>
      <c r="G941" s="33"/>
      <c r="H941" s="33"/>
      <c r="I941" s="33"/>
      <c r="J941" s="33"/>
      <c r="K941" s="33"/>
      <c r="L941" s="33"/>
      <c r="M941" s="33"/>
      <c r="N941" s="33"/>
      <c r="O941" s="33"/>
      <c r="P941" s="33"/>
      <c r="Q941" s="33"/>
      <c r="R941" s="33"/>
      <c r="S941" s="33"/>
      <c r="T941" s="33"/>
      <c r="U941" s="33"/>
      <c r="V941" s="33"/>
      <c r="W941" s="33"/>
      <c r="X941" s="33"/>
      <c r="Y941" s="33"/>
      <c r="Z941" s="33"/>
    </row>
    <row r="942">
      <c r="A942" s="33"/>
      <c r="B942" s="27"/>
      <c r="C942" s="27"/>
      <c r="D942" s="27"/>
      <c r="E942" s="27"/>
      <c r="F942" s="27"/>
      <c r="G942" s="33"/>
      <c r="H942" s="33"/>
      <c r="I942" s="33"/>
      <c r="J942" s="33"/>
      <c r="K942" s="33"/>
      <c r="L942" s="33"/>
      <c r="M942" s="33"/>
      <c r="N942" s="33"/>
      <c r="O942" s="33"/>
      <c r="P942" s="33"/>
      <c r="Q942" s="33"/>
      <c r="R942" s="33"/>
      <c r="S942" s="33"/>
      <c r="T942" s="33"/>
      <c r="U942" s="33"/>
      <c r="V942" s="33"/>
      <c r="W942" s="33"/>
      <c r="X942" s="33"/>
      <c r="Y942" s="33"/>
      <c r="Z942" s="33"/>
    </row>
    <row r="943">
      <c r="A943" s="33"/>
      <c r="B943" s="27"/>
      <c r="C943" s="27"/>
      <c r="D943" s="27"/>
      <c r="E943" s="27"/>
      <c r="F943" s="27"/>
      <c r="G943" s="33"/>
      <c r="H943" s="33"/>
      <c r="I943" s="33"/>
      <c r="J943" s="33"/>
      <c r="K943" s="33"/>
      <c r="L943" s="33"/>
      <c r="M943" s="33"/>
      <c r="N943" s="33"/>
      <c r="O943" s="33"/>
      <c r="P943" s="33"/>
      <c r="Q943" s="33"/>
      <c r="R943" s="33"/>
      <c r="S943" s="33"/>
      <c r="T943" s="33"/>
      <c r="U943" s="33"/>
      <c r="V943" s="33"/>
      <c r="W943" s="33"/>
      <c r="X943" s="33"/>
      <c r="Y943" s="33"/>
      <c r="Z943" s="33"/>
    </row>
    <row r="944">
      <c r="A944" s="33"/>
      <c r="B944" s="27"/>
      <c r="C944" s="27"/>
      <c r="D944" s="27"/>
      <c r="E944" s="27"/>
      <c r="F944" s="27"/>
      <c r="G944" s="33"/>
      <c r="H944" s="33"/>
      <c r="I944" s="33"/>
      <c r="J944" s="33"/>
      <c r="K944" s="33"/>
      <c r="L944" s="33"/>
      <c r="M944" s="33"/>
      <c r="N944" s="33"/>
      <c r="O944" s="33"/>
      <c r="P944" s="33"/>
      <c r="Q944" s="33"/>
      <c r="R944" s="33"/>
      <c r="S944" s="33"/>
      <c r="T944" s="33"/>
      <c r="U944" s="33"/>
      <c r="V944" s="33"/>
      <c r="W944" s="33"/>
      <c r="X944" s="33"/>
      <c r="Y944" s="33"/>
      <c r="Z944" s="33"/>
    </row>
    <row r="945">
      <c r="A945" s="33"/>
      <c r="B945" s="27"/>
      <c r="C945" s="27"/>
      <c r="D945" s="27"/>
      <c r="E945" s="27"/>
      <c r="F945" s="27"/>
      <c r="G945" s="33"/>
      <c r="H945" s="33"/>
      <c r="I945" s="33"/>
      <c r="J945" s="33"/>
      <c r="K945" s="33"/>
      <c r="L945" s="33"/>
      <c r="M945" s="33"/>
      <c r="N945" s="33"/>
      <c r="O945" s="33"/>
      <c r="P945" s="33"/>
      <c r="Q945" s="33"/>
      <c r="R945" s="33"/>
      <c r="S945" s="33"/>
      <c r="T945" s="33"/>
      <c r="U945" s="33"/>
      <c r="V945" s="33"/>
      <c r="W945" s="33"/>
      <c r="X945" s="33"/>
      <c r="Y945" s="33"/>
      <c r="Z945" s="33"/>
    </row>
    <row r="946">
      <c r="A946" s="33"/>
      <c r="B946" s="27"/>
      <c r="C946" s="27"/>
      <c r="D946" s="27"/>
      <c r="E946" s="27"/>
      <c r="F946" s="27"/>
      <c r="G946" s="33"/>
      <c r="H946" s="33"/>
      <c r="I946" s="33"/>
      <c r="J946" s="33"/>
      <c r="K946" s="33"/>
      <c r="L946" s="33"/>
      <c r="M946" s="33"/>
      <c r="N946" s="33"/>
      <c r="O946" s="33"/>
      <c r="P946" s="33"/>
      <c r="Q946" s="33"/>
      <c r="R946" s="33"/>
      <c r="S946" s="33"/>
      <c r="T946" s="33"/>
      <c r="U946" s="33"/>
      <c r="V946" s="33"/>
      <c r="W946" s="33"/>
      <c r="X946" s="33"/>
      <c r="Y946" s="33"/>
      <c r="Z946" s="33"/>
    </row>
    <row r="947">
      <c r="A947" s="33"/>
      <c r="B947" s="27"/>
      <c r="C947" s="27"/>
      <c r="D947" s="27"/>
      <c r="E947" s="27"/>
      <c r="F947" s="27"/>
      <c r="G947" s="33"/>
      <c r="H947" s="33"/>
      <c r="I947" s="33"/>
      <c r="J947" s="33"/>
      <c r="K947" s="33"/>
      <c r="L947" s="33"/>
      <c r="M947" s="33"/>
      <c r="N947" s="33"/>
      <c r="O947" s="33"/>
      <c r="P947" s="33"/>
      <c r="Q947" s="33"/>
      <c r="R947" s="33"/>
      <c r="S947" s="33"/>
      <c r="T947" s="33"/>
      <c r="U947" s="33"/>
      <c r="V947" s="33"/>
      <c r="W947" s="33"/>
      <c r="X947" s="33"/>
      <c r="Y947" s="33"/>
      <c r="Z947" s="33"/>
    </row>
    <row r="948">
      <c r="A948" s="33"/>
      <c r="B948" s="27"/>
      <c r="C948" s="27"/>
      <c r="D948" s="27"/>
      <c r="E948" s="27"/>
      <c r="F948" s="27"/>
      <c r="G948" s="33"/>
      <c r="H948" s="33"/>
      <c r="I948" s="33"/>
      <c r="J948" s="33"/>
      <c r="K948" s="33"/>
      <c r="L948" s="33"/>
      <c r="M948" s="33"/>
      <c r="N948" s="33"/>
      <c r="O948" s="33"/>
      <c r="P948" s="33"/>
      <c r="Q948" s="33"/>
      <c r="R948" s="33"/>
      <c r="S948" s="33"/>
      <c r="T948" s="33"/>
      <c r="U948" s="33"/>
      <c r="V948" s="33"/>
      <c r="W948" s="33"/>
      <c r="X948" s="33"/>
      <c r="Y948" s="33"/>
      <c r="Z948" s="33"/>
    </row>
    <row r="949">
      <c r="A949" s="33"/>
      <c r="B949" s="27"/>
      <c r="C949" s="27"/>
      <c r="D949" s="27"/>
      <c r="E949" s="27"/>
      <c r="F949" s="27"/>
      <c r="G949" s="33"/>
      <c r="H949" s="33"/>
      <c r="I949" s="33"/>
      <c r="J949" s="33"/>
      <c r="K949" s="33"/>
      <c r="L949" s="33"/>
      <c r="M949" s="33"/>
      <c r="N949" s="33"/>
      <c r="O949" s="33"/>
      <c r="P949" s="33"/>
      <c r="Q949" s="33"/>
      <c r="R949" s="33"/>
      <c r="S949" s="33"/>
      <c r="T949" s="33"/>
      <c r="U949" s="33"/>
      <c r="V949" s="33"/>
      <c r="W949" s="33"/>
      <c r="X949" s="33"/>
      <c r="Y949" s="33"/>
      <c r="Z949" s="33"/>
    </row>
    <row r="950">
      <c r="A950" s="33"/>
      <c r="B950" s="27"/>
      <c r="C950" s="27"/>
      <c r="D950" s="27"/>
      <c r="E950" s="27"/>
      <c r="F950" s="27"/>
      <c r="G950" s="33"/>
      <c r="H950" s="33"/>
      <c r="I950" s="33"/>
      <c r="J950" s="33"/>
      <c r="K950" s="33"/>
      <c r="L950" s="33"/>
      <c r="M950" s="33"/>
      <c r="N950" s="33"/>
      <c r="O950" s="33"/>
      <c r="P950" s="33"/>
      <c r="Q950" s="33"/>
      <c r="R950" s="33"/>
      <c r="S950" s="33"/>
      <c r="T950" s="33"/>
      <c r="U950" s="33"/>
      <c r="V950" s="33"/>
      <c r="W950" s="33"/>
      <c r="X950" s="33"/>
      <c r="Y950" s="33"/>
      <c r="Z950" s="33"/>
    </row>
    <row r="951">
      <c r="A951" s="33"/>
      <c r="B951" s="27"/>
      <c r="C951" s="27"/>
      <c r="D951" s="27"/>
      <c r="E951" s="27"/>
      <c r="F951" s="27"/>
      <c r="G951" s="33"/>
      <c r="H951" s="33"/>
      <c r="I951" s="33"/>
      <c r="J951" s="33"/>
      <c r="K951" s="33"/>
      <c r="L951" s="33"/>
      <c r="M951" s="33"/>
      <c r="N951" s="33"/>
      <c r="O951" s="33"/>
      <c r="P951" s="33"/>
      <c r="Q951" s="33"/>
      <c r="R951" s="33"/>
      <c r="S951" s="33"/>
      <c r="T951" s="33"/>
      <c r="U951" s="33"/>
      <c r="V951" s="33"/>
      <c r="W951" s="33"/>
      <c r="X951" s="33"/>
      <c r="Y951" s="33"/>
      <c r="Z951" s="33"/>
    </row>
    <row r="952">
      <c r="A952" s="33"/>
      <c r="B952" s="27"/>
      <c r="C952" s="27"/>
      <c r="D952" s="27"/>
      <c r="E952" s="27"/>
      <c r="F952" s="27"/>
      <c r="G952" s="33"/>
      <c r="H952" s="33"/>
      <c r="I952" s="33"/>
      <c r="J952" s="33"/>
      <c r="K952" s="33"/>
      <c r="L952" s="33"/>
      <c r="M952" s="33"/>
      <c r="N952" s="33"/>
      <c r="O952" s="33"/>
      <c r="P952" s="33"/>
      <c r="Q952" s="33"/>
      <c r="R952" s="33"/>
      <c r="S952" s="33"/>
      <c r="T952" s="33"/>
      <c r="U952" s="33"/>
      <c r="V952" s="33"/>
      <c r="W952" s="33"/>
      <c r="X952" s="33"/>
      <c r="Y952" s="33"/>
      <c r="Z952" s="33"/>
    </row>
    <row r="953">
      <c r="A953" s="33"/>
      <c r="B953" s="27"/>
      <c r="C953" s="27"/>
      <c r="D953" s="27"/>
      <c r="E953" s="27"/>
      <c r="F953" s="27"/>
      <c r="G953" s="33"/>
      <c r="H953" s="33"/>
      <c r="I953" s="33"/>
      <c r="J953" s="33"/>
      <c r="K953" s="33"/>
      <c r="L953" s="33"/>
      <c r="M953" s="33"/>
      <c r="N953" s="33"/>
      <c r="O953" s="33"/>
      <c r="P953" s="33"/>
      <c r="Q953" s="33"/>
      <c r="R953" s="33"/>
      <c r="S953" s="33"/>
      <c r="T953" s="33"/>
      <c r="U953" s="33"/>
      <c r="V953" s="33"/>
      <c r="W953" s="33"/>
      <c r="X953" s="33"/>
      <c r="Y953" s="33"/>
      <c r="Z953" s="33"/>
    </row>
    <row r="954">
      <c r="A954" s="33"/>
      <c r="B954" s="27"/>
      <c r="C954" s="27"/>
      <c r="D954" s="27"/>
      <c r="E954" s="27"/>
      <c r="F954" s="27"/>
      <c r="G954" s="33"/>
      <c r="H954" s="33"/>
      <c r="I954" s="33"/>
      <c r="J954" s="33"/>
      <c r="K954" s="33"/>
      <c r="L954" s="33"/>
      <c r="M954" s="33"/>
      <c r="N954" s="33"/>
      <c r="O954" s="33"/>
      <c r="P954" s="33"/>
      <c r="Q954" s="33"/>
      <c r="R954" s="33"/>
      <c r="S954" s="33"/>
      <c r="T954" s="33"/>
      <c r="U954" s="33"/>
      <c r="V954" s="33"/>
      <c r="W954" s="33"/>
      <c r="X954" s="33"/>
      <c r="Y954" s="33"/>
      <c r="Z954" s="33"/>
    </row>
    <row r="955">
      <c r="A955" s="33"/>
      <c r="B955" s="27"/>
      <c r="C955" s="27"/>
      <c r="D955" s="27"/>
      <c r="E955" s="27"/>
      <c r="F955" s="27"/>
      <c r="G955" s="33"/>
      <c r="H955" s="33"/>
      <c r="I955" s="33"/>
      <c r="J955" s="33"/>
      <c r="K955" s="33"/>
      <c r="L955" s="33"/>
      <c r="M955" s="33"/>
      <c r="N955" s="33"/>
      <c r="O955" s="33"/>
      <c r="P955" s="33"/>
      <c r="Q955" s="33"/>
      <c r="R955" s="33"/>
      <c r="S955" s="33"/>
      <c r="T955" s="33"/>
      <c r="U955" s="33"/>
      <c r="V955" s="33"/>
      <c r="W955" s="33"/>
      <c r="X955" s="33"/>
      <c r="Y955" s="33"/>
      <c r="Z955" s="33"/>
    </row>
    <row r="956">
      <c r="A956" s="33"/>
      <c r="B956" s="27"/>
      <c r="C956" s="27"/>
      <c r="D956" s="27"/>
      <c r="E956" s="27"/>
      <c r="F956" s="27"/>
      <c r="G956" s="33"/>
      <c r="H956" s="33"/>
      <c r="I956" s="33"/>
      <c r="J956" s="33"/>
      <c r="K956" s="33"/>
      <c r="L956" s="33"/>
      <c r="M956" s="33"/>
      <c r="N956" s="33"/>
      <c r="O956" s="33"/>
      <c r="P956" s="33"/>
      <c r="Q956" s="33"/>
      <c r="R956" s="33"/>
      <c r="S956" s="33"/>
      <c r="T956" s="33"/>
      <c r="U956" s="33"/>
      <c r="V956" s="33"/>
      <c r="W956" s="33"/>
      <c r="X956" s="33"/>
      <c r="Y956" s="33"/>
      <c r="Z956" s="33"/>
    </row>
    <row r="957">
      <c r="A957" s="33"/>
      <c r="B957" s="27"/>
      <c r="C957" s="27"/>
      <c r="D957" s="27"/>
      <c r="E957" s="27"/>
      <c r="F957" s="27"/>
      <c r="G957" s="33"/>
      <c r="H957" s="33"/>
      <c r="I957" s="33"/>
      <c r="J957" s="33"/>
      <c r="K957" s="33"/>
      <c r="L957" s="33"/>
      <c r="M957" s="33"/>
      <c r="N957" s="33"/>
      <c r="O957" s="33"/>
      <c r="P957" s="33"/>
      <c r="Q957" s="33"/>
      <c r="R957" s="33"/>
      <c r="S957" s="33"/>
      <c r="T957" s="33"/>
      <c r="U957" s="33"/>
      <c r="V957" s="33"/>
      <c r="W957" s="33"/>
      <c r="X957" s="33"/>
      <c r="Y957" s="33"/>
      <c r="Z957" s="33"/>
    </row>
    <row r="958">
      <c r="A958" s="33"/>
      <c r="B958" s="27"/>
      <c r="C958" s="27"/>
      <c r="D958" s="27"/>
      <c r="E958" s="27"/>
      <c r="F958" s="27"/>
      <c r="G958" s="33"/>
      <c r="H958" s="33"/>
      <c r="I958" s="33"/>
      <c r="J958" s="33"/>
      <c r="K958" s="33"/>
      <c r="L958" s="33"/>
      <c r="M958" s="33"/>
      <c r="N958" s="33"/>
      <c r="O958" s="33"/>
      <c r="P958" s="33"/>
      <c r="Q958" s="33"/>
      <c r="R958" s="33"/>
      <c r="S958" s="33"/>
      <c r="T958" s="33"/>
      <c r="U958" s="33"/>
      <c r="V958" s="33"/>
      <c r="W958" s="33"/>
      <c r="X958" s="33"/>
      <c r="Y958" s="33"/>
      <c r="Z958" s="33"/>
    </row>
    <row r="959">
      <c r="A959" s="33"/>
      <c r="B959" s="27"/>
      <c r="C959" s="27"/>
      <c r="D959" s="27"/>
      <c r="E959" s="27"/>
      <c r="F959" s="27"/>
      <c r="G959" s="33"/>
      <c r="H959" s="33"/>
      <c r="I959" s="33"/>
      <c r="J959" s="33"/>
      <c r="K959" s="33"/>
      <c r="L959" s="33"/>
      <c r="M959" s="33"/>
      <c r="N959" s="33"/>
      <c r="O959" s="33"/>
      <c r="P959" s="33"/>
      <c r="Q959" s="33"/>
      <c r="R959" s="33"/>
      <c r="S959" s="33"/>
      <c r="T959" s="33"/>
      <c r="U959" s="33"/>
      <c r="V959" s="33"/>
      <c r="W959" s="33"/>
      <c r="X959" s="33"/>
      <c r="Y959" s="33"/>
      <c r="Z959" s="33"/>
    </row>
    <row r="960">
      <c r="A960" s="33"/>
      <c r="B960" s="27"/>
      <c r="C960" s="27"/>
      <c r="D960" s="27"/>
      <c r="E960" s="27"/>
      <c r="F960" s="27"/>
      <c r="G960" s="33"/>
      <c r="H960" s="33"/>
      <c r="I960" s="33"/>
      <c r="J960" s="33"/>
      <c r="K960" s="33"/>
      <c r="L960" s="33"/>
      <c r="M960" s="33"/>
      <c r="N960" s="33"/>
      <c r="O960" s="33"/>
      <c r="P960" s="33"/>
      <c r="Q960" s="33"/>
      <c r="R960" s="33"/>
      <c r="S960" s="33"/>
      <c r="T960" s="33"/>
      <c r="U960" s="33"/>
      <c r="V960" s="33"/>
      <c r="W960" s="33"/>
      <c r="X960" s="33"/>
      <c r="Y960" s="33"/>
      <c r="Z960" s="33"/>
    </row>
    <row r="961">
      <c r="A961" s="33"/>
      <c r="B961" s="27"/>
      <c r="C961" s="27"/>
      <c r="D961" s="27"/>
      <c r="E961" s="27"/>
      <c r="F961" s="27"/>
      <c r="G961" s="33"/>
      <c r="H961" s="33"/>
      <c r="I961" s="33"/>
      <c r="J961" s="33"/>
      <c r="K961" s="33"/>
      <c r="L961" s="33"/>
      <c r="M961" s="33"/>
      <c r="N961" s="33"/>
      <c r="O961" s="33"/>
      <c r="P961" s="33"/>
      <c r="Q961" s="33"/>
      <c r="R961" s="33"/>
      <c r="S961" s="33"/>
      <c r="T961" s="33"/>
      <c r="U961" s="33"/>
      <c r="V961" s="33"/>
      <c r="W961" s="33"/>
      <c r="X961" s="33"/>
      <c r="Y961" s="33"/>
      <c r="Z961" s="33"/>
    </row>
    <row r="962">
      <c r="A962" s="33"/>
      <c r="B962" s="27"/>
      <c r="C962" s="27"/>
      <c r="D962" s="27"/>
      <c r="E962" s="27"/>
      <c r="F962" s="27"/>
      <c r="G962" s="33"/>
      <c r="H962" s="33"/>
      <c r="I962" s="33"/>
      <c r="J962" s="33"/>
      <c r="K962" s="33"/>
      <c r="L962" s="33"/>
      <c r="M962" s="33"/>
      <c r="N962" s="33"/>
      <c r="O962" s="33"/>
      <c r="P962" s="33"/>
      <c r="Q962" s="33"/>
      <c r="R962" s="33"/>
      <c r="S962" s="33"/>
      <c r="T962" s="33"/>
      <c r="U962" s="33"/>
      <c r="V962" s="33"/>
      <c r="W962" s="33"/>
      <c r="X962" s="33"/>
      <c r="Y962" s="33"/>
      <c r="Z962" s="33"/>
    </row>
    <row r="963">
      <c r="A963" s="33"/>
      <c r="B963" s="27"/>
      <c r="C963" s="27"/>
      <c r="D963" s="27"/>
      <c r="E963" s="27"/>
      <c r="F963" s="27"/>
      <c r="G963" s="33"/>
      <c r="H963" s="33"/>
      <c r="I963" s="33"/>
      <c r="J963" s="33"/>
      <c r="K963" s="33"/>
      <c r="L963" s="33"/>
      <c r="M963" s="33"/>
      <c r="N963" s="33"/>
      <c r="O963" s="33"/>
      <c r="P963" s="33"/>
      <c r="Q963" s="33"/>
      <c r="R963" s="33"/>
      <c r="S963" s="33"/>
      <c r="T963" s="33"/>
      <c r="U963" s="33"/>
      <c r="V963" s="33"/>
      <c r="W963" s="33"/>
      <c r="X963" s="33"/>
      <c r="Y963" s="33"/>
      <c r="Z963" s="33"/>
    </row>
    <row r="964">
      <c r="A964" s="33"/>
      <c r="B964" s="27"/>
      <c r="C964" s="27"/>
      <c r="D964" s="27"/>
      <c r="E964" s="27"/>
      <c r="F964" s="27"/>
      <c r="G964" s="33"/>
      <c r="H964" s="33"/>
      <c r="I964" s="33"/>
      <c r="J964" s="33"/>
      <c r="K964" s="33"/>
      <c r="L964" s="33"/>
      <c r="M964" s="33"/>
      <c r="N964" s="33"/>
      <c r="O964" s="33"/>
      <c r="P964" s="33"/>
      <c r="Q964" s="33"/>
      <c r="R964" s="33"/>
      <c r="S964" s="33"/>
      <c r="T964" s="33"/>
      <c r="U964" s="33"/>
      <c r="V964" s="33"/>
      <c r="W964" s="33"/>
      <c r="X964" s="33"/>
      <c r="Y964" s="33"/>
      <c r="Z964" s="33"/>
    </row>
    <row r="965">
      <c r="A965" s="33"/>
      <c r="B965" s="27"/>
      <c r="C965" s="27"/>
      <c r="D965" s="27"/>
      <c r="E965" s="27"/>
      <c r="F965" s="27"/>
      <c r="G965" s="33"/>
      <c r="H965" s="33"/>
      <c r="I965" s="33"/>
      <c r="J965" s="33"/>
      <c r="K965" s="33"/>
      <c r="L965" s="33"/>
      <c r="M965" s="33"/>
      <c r="N965" s="33"/>
      <c r="O965" s="33"/>
      <c r="P965" s="33"/>
      <c r="Q965" s="33"/>
      <c r="R965" s="33"/>
      <c r="S965" s="33"/>
      <c r="T965" s="33"/>
      <c r="U965" s="33"/>
      <c r="V965" s="33"/>
      <c r="W965" s="33"/>
      <c r="X965" s="33"/>
      <c r="Y965" s="33"/>
      <c r="Z965" s="33"/>
    </row>
    <row r="966">
      <c r="A966" s="33"/>
      <c r="B966" s="27"/>
      <c r="C966" s="27"/>
      <c r="D966" s="27"/>
      <c r="E966" s="27"/>
      <c r="F966" s="27"/>
      <c r="G966" s="33"/>
      <c r="H966" s="33"/>
      <c r="I966" s="33"/>
      <c r="J966" s="33"/>
      <c r="K966" s="33"/>
      <c r="L966" s="33"/>
      <c r="M966" s="33"/>
      <c r="N966" s="33"/>
      <c r="O966" s="33"/>
      <c r="P966" s="33"/>
      <c r="Q966" s="33"/>
      <c r="R966" s="33"/>
      <c r="S966" s="33"/>
      <c r="T966" s="33"/>
      <c r="U966" s="33"/>
      <c r="V966" s="33"/>
      <c r="W966" s="33"/>
      <c r="X966" s="33"/>
      <c r="Y966" s="33"/>
      <c r="Z966" s="33"/>
    </row>
    <row r="967">
      <c r="A967" s="33"/>
      <c r="B967" s="27"/>
      <c r="C967" s="27"/>
      <c r="D967" s="27"/>
      <c r="E967" s="27"/>
      <c r="F967" s="27"/>
      <c r="G967" s="33"/>
      <c r="H967" s="33"/>
      <c r="I967" s="33"/>
      <c r="J967" s="33"/>
      <c r="K967" s="33"/>
      <c r="L967" s="33"/>
      <c r="M967" s="33"/>
      <c r="N967" s="33"/>
      <c r="O967" s="33"/>
      <c r="P967" s="33"/>
      <c r="Q967" s="33"/>
      <c r="R967" s="33"/>
      <c r="S967" s="33"/>
      <c r="T967" s="33"/>
      <c r="U967" s="33"/>
      <c r="V967" s="33"/>
      <c r="W967" s="33"/>
      <c r="X967" s="33"/>
      <c r="Y967" s="33"/>
      <c r="Z967" s="33"/>
    </row>
    <row r="968">
      <c r="A968" s="33"/>
      <c r="B968" s="27"/>
      <c r="C968" s="27"/>
      <c r="D968" s="27"/>
      <c r="E968" s="27"/>
      <c r="F968" s="27"/>
      <c r="G968" s="33"/>
      <c r="H968" s="33"/>
      <c r="I968" s="33"/>
      <c r="J968" s="33"/>
      <c r="K968" s="33"/>
      <c r="L968" s="33"/>
      <c r="M968" s="33"/>
      <c r="N968" s="33"/>
      <c r="O968" s="33"/>
      <c r="P968" s="33"/>
      <c r="Q968" s="33"/>
      <c r="R968" s="33"/>
      <c r="S968" s="33"/>
      <c r="T968" s="33"/>
      <c r="U968" s="33"/>
      <c r="V968" s="33"/>
      <c r="W968" s="33"/>
      <c r="X968" s="33"/>
      <c r="Y968" s="33"/>
      <c r="Z968" s="33"/>
    </row>
    <row r="969">
      <c r="A969" s="33"/>
      <c r="B969" s="27"/>
      <c r="C969" s="27"/>
      <c r="D969" s="27"/>
      <c r="E969" s="27"/>
      <c r="F969" s="27"/>
      <c r="G969" s="33"/>
      <c r="H969" s="33"/>
      <c r="I969" s="33"/>
      <c r="J969" s="33"/>
      <c r="K969" s="33"/>
      <c r="L969" s="33"/>
      <c r="M969" s="33"/>
      <c r="N969" s="33"/>
      <c r="O969" s="33"/>
      <c r="P969" s="33"/>
      <c r="Q969" s="33"/>
      <c r="R969" s="33"/>
      <c r="S969" s="33"/>
      <c r="T969" s="33"/>
      <c r="U969" s="33"/>
      <c r="V969" s="33"/>
      <c r="W969" s="33"/>
      <c r="X969" s="33"/>
      <c r="Y969" s="33"/>
      <c r="Z969" s="33"/>
    </row>
    <row r="970">
      <c r="A970" s="33"/>
      <c r="B970" s="27"/>
      <c r="C970" s="27"/>
      <c r="D970" s="27"/>
      <c r="E970" s="27"/>
      <c r="F970" s="27"/>
      <c r="G970" s="33"/>
      <c r="H970" s="33"/>
      <c r="I970" s="33"/>
      <c r="J970" s="33"/>
      <c r="K970" s="33"/>
      <c r="L970" s="33"/>
      <c r="M970" s="33"/>
      <c r="N970" s="33"/>
      <c r="O970" s="33"/>
      <c r="P970" s="33"/>
      <c r="Q970" s="33"/>
      <c r="R970" s="33"/>
      <c r="S970" s="33"/>
      <c r="T970" s="33"/>
      <c r="U970" s="33"/>
      <c r="V970" s="33"/>
      <c r="W970" s="33"/>
      <c r="X970" s="33"/>
      <c r="Y970" s="33"/>
      <c r="Z970" s="33"/>
    </row>
    <row r="971">
      <c r="A971" s="33"/>
      <c r="B971" s="27"/>
      <c r="C971" s="27"/>
      <c r="D971" s="27"/>
      <c r="E971" s="27"/>
      <c r="F971" s="27"/>
      <c r="G971" s="33"/>
      <c r="H971" s="33"/>
      <c r="I971" s="33"/>
      <c r="J971" s="33"/>
      <c r="K971" s="33"/>
      <c r="L971" s="33"/>
      <c r="M971" s="33"/>
      <c r="N971" s="33"/>
      <c r="O971" s="33"/>
      <c r="P971" s="33"/>
      <c r="Q971" s="33"/>
      <c r="R971" s="33"/>
      <c r="S971" s="33"/>
      <c r="T971" s="33"/>
      <c r="U971" s="33"/>
      <c r="V971" s="33"/>
      <c r="W971" s="33"/>
      <c r="X971" s="33"/>
      <c r="Y971" s="33"/>
      <c r="Z971" s="33"/>
    </row>
    <row r="972">
      <c r="A972" s="33"/>
      <c r="B972" s="27"/>
      <c r="C972" s="27"/>
      <c r="D972" s="27"/>
      <c r="E972" s="27"/>
      <c r="F972" s="27"/>
      <c r="G972" s="33"/>
      <c r="H972" s="33"/>
      <c r="I972" s="33"/>
      <c r="J972" s="33"/>
      <c r="K972" s="33"/>
      <c r="L972" s="33"/>
      <c r="M972" s="33"/>
      <c r="N972" s="33"/>
      <c r="O972" s="33"/>
      <c r="P972" s="33"/>
      <c r="Q972" s="33"/>
      <c r="R972" s="33"/>
      <c r="S972" s="33"/>
      <c r="T972" s="33"/>
      <c r="U972" s="33"/>
      <c r="V972" s="33"/>
      <c r="W972" s="33"/>
      <c r="X972" s="33"/>
      <c r="Y972" s="33"/>
      <c r="Z972" s="33"/>
    </row>
    <row r="973">
      <c r="A973" s="33"/>
      <c r="B973" s="27"/>
      <c r="C973" s="27"/>
      <c r="D973" s="27"/>
      <c r="E973" s="27"/>
      <c r="F973" s="27"/>
      <c r="G973" s="33"/>
      <c r="H973" s="33"/>
      <c r="I973" s="33"/>
      <c r="J973" s="33"/>
      <c r="K973" s="33"/>
      <c r="L973" s="33"/>
      <c r="M973" s="33"/>
      <c r="N973" s="33"/>
      <c r="O973" s="33"/>
      <c r="P973" s="33"/>
      <c r="Q973" s="33"/>
      <c r="R973" s="33"/>
      <c r="S973" s="33"/>
      <c r="T973" s="33"/>
      <c r="U973" s="33"/>
      <c r="V973" s="33"/>
      <c r="W973" s="33"/>
      <c r="X973" s="33"/>
      <c r="Y973" s="33"/>
      <c r="Z973" s="33"/>
    </row>
    <row r="974">
      <c r="A974" s="33"/>
      <c r="B974" s="27"/>
      <c r="C974" s="27"/>
      <c r="D974" s="27"/>
      <c r="E974" s="27"/>
      <c r="F974" s="27"/>
      <c r="G974" s="33"/>
      <c r="H974" s="33"/>
      <c r="I974" s="33"/>
      <c r="J974" s="33"/>
      <c r="K974" s="33"/>
      <c r="L974" s="33"/>
      <c r="M974" s="33"/>
      <c r="N974" s="33"/>
      <c r="O974" s="33"/>
      <c r="P974" s="33"/>
      <c r="Q974" s="33"/>
      <c r="R974" s="33"/>
      <c r="S974" s="33"/>
      <c r="T974" s="33"/>
      <c r="U974" s="33"/>
      <c r="V974" s="33"/>
      <c r="W974" s="33"/>
      <c r="X974" s="33"/>
      <c r="Y974" s="33"/>
      <c r="Z974" s="33"/>
    </row>
    <row r="975">
      <c r="A975" s="33"/>
      <c r="B975" s="27"/>
      <c r="C975" s="27"/>
      <c r="D975" s="27"/>
      <c r="E975" s="27"/>
      <c r="F975" s="27"/>
      <c r="G975" s="33"/>
      <c r="H975" s="33"/>
      <c r="I975" s="33"/>
      <c r="J975" s="33"/>
      <c r="K975" s="33"/>
      <c r="L975" s="33"/>
      <c r="M975" s="33"/>
      <c r="N975" s="33"/>
      <c r="O975" s="33"/>
      <c r="P975" s="33"/>
      <c r="Q975" s="33"/>
      <c r="R975" s="33"/>
      <c r="S975" s="33"/>
      <c r="T975" s="33"/>
      <c r="U975" s="33"/>
      <c r="V975" s="33"/>
      <c r="W975" s="33"/>
      <c r="X975" s="33"/>
      <c r="Y975" s="33"/>
      <c r="Z975" s="33"/>
    </row>
    <row r="976">
      <c r="A976" s="33"/>
      <c r="B976" s="27"/>
      <c r="C976" s="27"/>
      <c r="D976" s="27"/>
      <c r="E976" s="27"/>
      <c r="F976" s="27"/>
      <c r="G976" s="33"/>
      <c r="H976" s="33"/>
      <c r="I976" s="33"/>
      <c r="J976" s="33"/>
      <c r="K976" s="33"/>
      <c r="L976" s="33"/>
      <c r="M976" s="33"/>
      <c r="N976" s="33"/>
      <c r="O976" s="33"/>
      <c r="P976" s="33"/>
      <c r="Q976" s="33"/>
      <c r="R976" s="33"/>
      <c r="S976" s="33"/>
      <c r="T976" s="33"/>
      <c r="U976" s="33"/>
      <c r="V976" s="33"/>
      <c r="W976" s="33"/>
      <c r="X976" s="33"/>
      <c r="Y976" s="33"/>
      <c r="Z976" s="33"/>
    </row>
    <row r="977">
      <c r="A977" s="33"/>
      <c r="B977" s="27"/>
      <c r="C977" s="27"/>
      <c r="D977" s="27"/>
      <c r="E977" s="27"/>
      <c r="F977" s="27"/>
      <c r="G977" s="33"/>
      <c r="H977" s="33"/>
      <c r="I977" s="33"/>
      <c r="J977" s="33"/>
      <c r="K977" s="33"/>
      <c r="L977" s="33"/>
      <c r="M977" s="33"/>
      <c r="N977" s="33"/>
      <c r="O977" s="33"/>
      <c r="P977" s="33"/>
      <c r="Q977" s="33"/>
      <c r="R977" s="33"/>
      <c r="S977" s="33"/>
      <c r="T977" s="33"/>
      <c r="U977" s="33"/>
      <c r="V977" s="33"/>
      <c r="W977" s="33"/>
      <c r="X977" s="33"/>
      <c r="Y977" s="33"/>
      <c r="Z977" s="33"/>
    </row>
    <row r="978">
      <c r="A978" s="33"/>
      <c r="B978" s="27"/>
      <c r="C978" s="27"/>
      <c r="D978" s="27"/>
      <c r="E978" s="27"/>
      <c r="F978" s="27"/>
      <c r="G978" s="33"/>
      <c r="H978" s="33"/>
      <c r="I978" s="33"/>
      <c r="J978" s="33"/>
      <c r="K978" s="33"/>
      <c r="L978" s="33"/>
      <c r="M978" s="33"/>
      <c r="N978" s="33"/>
      <c r="O978" s="33"/>
      <c r="P978" s="33"/>
      <c r="Q978" s="33"/>
      <c r="R978" s="33"/>
      <c r="S978" s="33"/>
      <c r="T978" s="33"/>
      <c r="U978" s="33"/>
      <c r="V978" s="33"/>
      <c r="W978" s="33"/>
      <c r="X978" s="33"/>
      <c r="Y978" s="33"/>
      <c r="Z978" s="33"/>
    </row>
    <row r="979">
      <c r="A979" s="33"/>
      <c r="B979" s="27"/>
      <c r="C979" s="27"/>
      <c r="D979" s="27"/>
      <c r="E979" s="27"/>
      <c r="F979" s="27"/>
      <c r="G979" s="33"/>
      <c r="H979" s="33"/>
      <c r="I979" s="33"/>
      <c r="J979" s="33"/>
      <c r="K979" s="33"/>
      <c r="L979" s="33"/>
      <c r="M979" s="33"/>
      <c r="N979" s="33"/>
      <c r="O979" s="33"/>
      <c r="P979" s="33"/>
      <c r="Q979" s="33"/>
      <c r="R979" s="33"/>
      <c r="S979" s="33"/>
      <c r="T979" s="33"/>
      <c r="U979" s="33"/>
      <c r="V979" s="33"/>
      <c r="W979" s="33"/>
      <c r="X979" s="33"/>
      <c r="Y979" s="33"/>
      <c r="Z979" s="33"/>
    </row>
    <row r="980">
      <c r="A980" s="33"/>
      <c r="B980" s="27"/>
      <c r="C980" s="27"/>
      <c r="D980" s="27"/>
      <c r="E980" s="27"/>
      <c r="F980" s="27"/>
      <c r="G980" s="33"/>
      <c r="H980" s="33"/>
      <c r="I980" s="33"/>
      <c r="J980" s="33"/>
      <c r="K980" s="33"/>
      <c r="L980" s="33"/>
      <c r="M980" s="33"/>
      <c r="N980" s="33"/>
      <c r="O980" s="33"/>
      <c r="P980" s="33"/>
      <c r="Q980" s="33"/>
      <c r="R980" s="33"/>
      <c r="S980" s="33"/>
      <c r="T980" s="33"/>
      <c r="U980" s="33"/>
      <c r="V980" s="33"/>
      <c r="W980" s="33"/>
      <c r="X980" s="33"/>
      <c r="Y980" s="33"/>
      <c r="Z980" s="33"/>
    </row>
    <row r="981">
      <c r="A981" s="33"/>
      <c r="B981" s="27"/>
      <c r="C981" s="27"/>
      <c r="D981" s="27"/>
      <c r="E981" s="27"/>
      <c r="F981" s="27"/>
      <c r="G981" s="33"/>
      <c r="H981" s="33"/>
      <c r="I981" s="33"/>
      <c r="J981" s="33"/>
      <c r="K981" s="33"/>
      <c r="L981" s="33"/>
      <c r="M981" s="33"/>
      <c r="N981" s="33"/>
      <c r="O981" s="33"/>
      <c r="P981" s="33"/>
      <c r="Q981" s="33"/>
      <c r="R981" s="33"/>
      <c r="S981" s="33"/>
      <c r="T981" s="33"/>
      <c r="U981" s="33"/>
      <c r="V981" s="33"/>
      <c r="W981" s="33"/>
      <c r="X981" s="33"/>
      <c r="Y981" s="33"/>
      <c r="Z981" s="33"/>
    </row>
    <row r="982">
      <c r="A982" s="33"/>
      <c r="B982" s="27"/>
      <c r="C982" s="27"/>
      <c r="D982" s="27"/>
      <c r="E982" s="27"/>
      <c r="F982" s="27"/>
      <c r="G982" s="33"/>
      <c r="H982" s="33"/>
      <c r="I982" s="33"/>
      <c r="J982" s="33"/>
      <c r="K982" s="33"/>
      <c r="L982" s="33"/>
      <c r="M982" s="33"/>
      <c r="N982" s="33"/>
      <c r="O982" s="33"/>
      <c r="P982" s="33"/>
      <c r="Q982" s="33"/>
      <c r="R982" s="33"/>
      <c r="S982" s="33"/>
      <c r="T982" s="33"/>
      <c r="U982" s="33"/>
      <c r="V982" s="33"/>
      <c r="W982" s="33"/>
      <c r="X982" s="33"/>
      <c r="Y982" s="33"/>
      <c r="Z982" s="33"/>
    </row>
    <row r="983">
      <c r="A983" s="33"/>
      <c r="B983" s="27"/>
      <c r="C983" s="27"/>
      <c r="D983" s="27"/>
      <c r="E983" s="27"/>
      <c r="F983" s="27"/>
      <c r="G983" s="33"/>
      <c r="H983" s="33"/>
      <c r="I983" s="33"/>
      <c r="J983" s="33"/>
      <c r="K983" s="33"/>
      <c r="L983" s="33"/>
      <c r="M983" s="33"/>
      <c r="N983" s="33"/>
      <c r="O983" s="33"/>
      <c r="P983" s="33"/>
      <c r="Q983" s="33"/>
      <c r="R983" s="33"/>
      <c r="S983" s="33"/>
      <c r="T983" s="33"/>
      <c r="U983" s="33"/>
      <c r="V983" s="33"/>
      <c r="W983" s="33"/>
      <c r="X983" s="33"/>
      <c r="Y983" s="33"/>
      <c r="Z983" s="33"/>
    </row>
    <row r="984">
      <c r="A984" s="33"/>
      <c r="B984" s="27"/>
      <c r="C984" s="27"/>
      <c r="D984" s="27"/>
      <c r="E984" s="27"/>
      <c r="F984" s="27"/>
      <c r="G984" s="33"/>
      <c r="H984" s="33"/>
      <c r="I984" s="33"/>
      <c r="J984" s="33"/>
      <c r="K984" s="33"/>
      <c r="L984" s="33"/>
      <c r="M984" s="33"/>
      <c r="N984" s="33"/>
      <c r="O984" s="33"/>
      <c r="P984" s="33"/>
      <c r="Q984" s="33"/>
      <c r="R984" s="33"/>
      <c r="S984" s="33"/>
      <c r="T984" s="33"/>
      <c r="U984" s="33"/>
      <c r="V984" s="33"/>
      <c r="W984" s="33"/>
      <c r="X984" s="33"/>
      <c r="Y984" s="33"/>
      <c r="Z984" s="33"/>
    </row>
    <row r="985">
      <c r="A985" s="33"/>
      <c r="B985" s="27"/>
      <c r="C985" s="27"/>
      <c r="D985" s="27"/>
      <c r="E985" s="27"/>
      <c r="F985" s="27"/>
      <c r="G985" s="33"/>
      <c r="H985" s="33"/>
      <c r="I985" s="33"/>
      <c r="J985" s="33"/>
      <c r="K985" s="33"/>
      <c r="L985" s="33"/>
      <c r="M985" s="33"/>
      <c r="N985" s="33"/>
      <c r="O985" s="33"/>
      <c r="P985" s="33"/>
      <c r="Q985" s="33"/>
      <c r="R985" s="33"/>
      <c r="S985" s="33"/>
      <c r="T985" s="33"/>
      <c r="U985" s="33"/>
      <c r="V985" s="33"/>
      <c r="W985" s="33"/>
      <c r="X985" s="33"/>
      <c r="Y985" s="33"/>
      <c r="Z985" s="33"/>
    </row>
    <row r="986">
      <c r="A986" s="33"/>
      <c r="B986" s="27"/>
      <c r="C986" s="27"/>
      <c r="D986" s="27"/>
      <c r="E986" s="27"/>
      <c r="F986" s="27"/>
      <c r="G986" s="33"/>
      <c r="H986" s="33"/>
      <c r="I986" s="33"/>
      <c r="J986" s="33"/>
      <c r="K986" s="33"/>
      <c r="L986" s="33"/>
      <c r="M986" s="33"/>
      <c r="N986" s="33"/>
      <c r="O986" s="33"/>
      <c r="P986" s="33"/>
      <c r="Q986" s="33"/>
      <c r="R986" s="33"/>
      <c r="S986" s="33"/>
      <c r="T986" s="33"/>
      <c r="U986" s="33"/>
      <c r="V986" s="33"/>
      <c r="W986" s="33"/>
      <c r="X986" s="33"/>
      <c r="Y986" s="33"/>
      <c r="Z986" s="33"/>
    </row>
    <row r="987">
      <c r="A987" s="33"/>
      <c r="B987" s="27"/>
      <c r="C987" s="27"/>
      <c r="D987" s="27"/>
      <c r="E987" s="27"/>
      <c r="F987" s="27"/>
      <c r="G987" s="33"/>
      <c r="H987" s="33"/>
      <c r="I987" s="33"/>
      <c r="J987" s="33"/>
      <c r="K987" s="33"/>
      <c r="L987" s="33"/>
      <c r="M987" s="33"/>
      <c r="N987" s="33"/>
      <c r="O987" s="33"/>
      <c r="P987" s="33"/>
      <c r="Q987" s="33"/>
      <c r="R987" s="33"/>
      <c r="S987" s="33"/>
      <c r="T987" s="33"/>
      <c r="U987" s="33"/>
      <c r="V987" s="33"/>
      <c r="W987" s="33"/>
      <c r="X987" s="33"/>
      <c r="Y987" s="33"/>
      <c r="Z987" s="33"/>
    </row>
    <row r="988">
      <c r="A988" s="33"/>
      <c r="B988" s="27"/>
      <c r="C988" s="27"/>
      <c r="D988" s="27"/>
      <c r="E988" s="27"/>
      <c r="F988" s="27"/>
      <c r="G988" s="33"/>
      <c r="H988" s="33"/>
      <c r="I988" s="33"/>
      <c r="J988" s="33"/>
      <c r="K988" s="33"/>
      <c r="L988" s="33"/>
      <c r="M988" s="33"/>
      <c r="N988" s="33"/>
      <c r="O988" s="33"/>
      <c r="P988" s="33"/>
      <c r="Q988" s="33"/>
      <c r="R988" s="33"/>
      <c r="S988" s="33"/>
      <c r="T988" s="33"/>
      <c r="U988" s="33"/>
      <c r="V988" s="33"/>
      <c r="W988" s="33"/>
      <c r="X988" s="33"/>
      <c r="Y988" s="33"/>
      <c r="Z988" s="33"/>
    </row>
    <row r="989">
      <c r="A989" s="33"/>
      <c r="B989" s="27"/>
      <c r="C989" s="27"/>
      <c r="D989" s="27"/>
      <c r="E989" s="27"/>
      <c r="F989" s="27"/>
      <c r="G989" s="33"/>
      <c r="H989" s="33"/>
      <c r="I989" s="33"/>
      <c r="J989" s="33"/>
      <c r="K989" s="33"/>
      <c r="L989" s="33"/>
      <c r="M989" s="33"/>
      <c r="N989" s="33"/>
      <c r="O989" s="33"/>
      <c r="P989" s="33"/>
      <c r="Q989" s="33"/>
      <c r="R989" s="33"/>
      <c r="S989" s="33"/>
      <c r="T989" s="33"/>
      <c r="U989" s="33"/>
      <c r="V989" s="33"/>
      <c r="W989" s="33"/>
      <c r="X989" s="33"/>
      <c r="Y989" s="33"/>
      <c r="Z989" s="33"/>
    </row>
    <row r="990">
      <c r="A990" s="33"/>
      <c r="B990" s="27"/>
      <c r="C990" s="27"/>
      <c r="D990" s="27"/>
      <c r="E990" s="27"/>
      <c r="F990" s="27"/>
      <c r="G990" s="33"/>
      <c r="H990" s="33"/>
      <c r="I990" s="33"/>
      <c r="J990" s="33"/>
      <c r="K990" s="33"/>
      <c r="L990" s="33"/>
      <c r="M990" s="33"/>
      <c r="N990" s="33"/>
      <c r="O990" s="33"/>
      <c r="P990" s="33"/>
      <c r="Q990" s="33"/>
      <c r="R990" s="33"/>
      <c r="S990" s="33"/>
      <c r="T990" s="33"/>
      <c r="U990" s="33"/>
      <c r="V990" s="33"/>
      <c r="W990" s="33"/>
      <c r="X990" s="33"/>
      <c r="Y990" s="33"/>
      <c r="Z990" s="33"/>
    </row>
    <row r="991">
      <c r="A991" s="33"/>
      <c r="B991" s="27"/>
      <c r="C991" s="27"/>
      <c r="D991" s="27"/>
      <c r="E991" s="27"/>
      <c r="F991" s="27"/>
      <c r="G991" s="33"/>
      <c r="H991" s="33"/>
      <c r="I991" s="33"/>
      <c r="J991" s="33"/>
      <c r="K991" s="33"/>
      <c r="L991" s="33"/>
      <c r="M991" s="33"/>
      <c r="N991" s="33"/>
      <c r="O991" s="33"/>
      <c r="P991" s="33"/>
      <c r="Q991" s="33"/>
      <c r="R991" s="33"/>
      <c r="S991" s="33"/>
      <c r="T991" s="33"/>
      <c r="U991" s="33"/>
      <c r="V991" s="33"/>
      <c r="W991" s="33"/>
      <c r="X991" s="33"/>
      <c r="Y991" s="33"/>
      <c r="Z991" s="33"/>
    </row>
    <row r="992">
      <c r="A992" s="33"/>
      <c r="B992" s="27"/>
      <c r="C992" s="27"/>
      <c r="D992" s="27"/>
      <c r="E992" s="27"/>
      <c r="F992" s="27"/>
      <c r="G992" s="33"/>
      <c r="H992" s="33"/>
      <c r="I992" s="33"/>
      <c r="J992" s="33"/>
      <c r="K992" s="33"/>
      <c r="L992" s="33"/>
      <c r="M992" s="33"/>
      <c r="N992" s="33"/>
      <c r="O992" s="33"/>
      <c r="P992" s="33"/>
      <c r="Q992" s="33"/>
      <c r="R992" s="33"/>
      <c r="S992" s="33"/>
      <c r="T992" s="33"/>
      <c r="U992" s="33"/>
      <c r="V992" s="33"/>
      <c r="W992" s="33"/>
      <c r="X992" s="33"/>
      <c r="Y992" s="33"/>
      <c r="Z992" s="33"/>
    </row>
    <row r="993">
      <c r="A993" s="33"/>
      <c r="B993" s="27"/>
      <c r="C993" s="27"/>
      <c r="D993" s="27"/>
      <c r="E993" s="27"/>
      <c r="F993" s="27"/>
      <c r="G993" s="33"/>
      <c r="H993" s="33"/>
      <c r="I993" s="33"/>
      <c r="J993" s="33"/>
      <c r="K993" s="33"/>
      <c r="L993" s="33"/>
      <c r="M993" s="33"/>
      <c r="N993" s="33"/>
      <c r="O993" s="33"/>
      <c r="P993" s="33"/>
      <c r="Q993" s="33"/>
      <c r="R993" s="33"/>
      <c r="S993" s="33"/>
      <c r="T993" s="33"/>
      <c r="U993" s="33"/>
      <c r="V993" s="33"/>
      <c r="W993" s="33"/>
      <c r="X993" s="33"/>
      <c r="Y993" s="33"/>
      <c r="Z993" s="33"/>
    </row>
    <row r="994">
      <c r="A994" s="33"/>
      <c r="B994" s="27"/>
      <c r="C994" s="27"/>
      <c r="D994" s="27"/>
      <c r="E994" s="27"/>
      <c r="F994" s="27"/>
      <c r="G994" s="33"/>
      <c r="H994" s="33"/>
      <c r="I994" s="33"/>
      <c r="J994" s="33"/>
      <c r="K994" s="33"/>
      <c r="L994" s="33"/>
      <c r="M994" s="33"/>
      <c r="N994" s="33"/>
      <c r="O994" s="33"/>
      <c r="P994" s="33"/>
      <c r="Q994" s="33"/>
      <c r="R994" s="33"/>
      <c r="S994" s="33"/>
      <c r="T994" s="33"/>
      <c r="U994" s="33"/>
      <c r="V994" s="33"/>
      <c r="W994" s="33"/>
      <c r="X994" s="33"/>
      <c r="Y994" s="33"/>
      <c r="Z994" s="33"/>
    </row>
    <row r="995">
      <c r="A995" s="33"/>
      <c r="B995" s="27"/>
      <c r="C995" s="27"/>
      <c r="D995" s="27"/>
      <c r="E995" s="27"/>
      <c r="F995" s="27"/>
      <c r="G995" s="33"/>
      <c r="H995" s="33"/>
      <c r="I995" s="33"/>
      <c r="J995" s="33"/>
      <c r="K995" s="33"/>
      <c r="L995" s="33"/>
      <c r="M995" s="33"/>
      <c r="N995" s="33"/>
      <c r="O995" s="33"/>
      <c r="P995" s="33"/>
      <c r="Q995" s="33"/>
      <c r="R995" s="33"/>
      <c r="S995" s="33"/>
      <c r="T995" s="33"/>
      <c r="U995" s="33"/>
      <c r="V995" s="33"/>
      <c r="W995" s="33"/>
      <c r="X995" s="33"/>
      <c r="Y995" s="33"/>
      <c r="Z995" s="33"/>
    </row>
  </sheetData>
  <dataValidations>
    <dataValidation type="list" allowBlank="1" showErrorMessage="1" sqref="B38">
      <formula1>"Mono Pitch,Compact Gable,Standard Gable,Large Gable,Standard Clerestory,Large Clerestory"</formula1>
    </dataValidation>
  </dataValidations>
  <drawing r:id="rId1"/>
</worksheet>
</file>