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ticPro\file\"/>
    </mc:Choice>
  </mc:AlternateContent>
  <bookViews>
    <workbookView xWindow="0" yWindow="0" windowWidth="21075" windowHeight="9405" activeTab="2"/>
  </bookViews>
  <sheets>
    <sheet name="Лист Д16,t=1.5 мм, R=0.1" sheetId="3" r:id="rId1"/>
    <sheet name="30ХГСА" sheetId="4" r:id="rId2"/>
    <sheet name="New" sheetId="5" r:id="rId3"/>
    <sheet name="New2" sheetId="6" r:id="rId4"/>
  </sheets>
  <calcPr calcId="162913"/>
</workbook>
</file>

<file path=xl/calcChain.xml><?xml version="1.0" encoding="utf-8"?>
<calcChain xmlns="http://schemas.openxmlformats.org/spreadsheetml/2006/main">
  <c r="C6" i="6" l="1"/>
  <c r="B6" i="6"/>
  <c r="D5" i="6"/>
  <c r="D4" i="6"/>
  <c r="D6" i="6"/>
  <c r="K18" i="5" l="1"/>
  <c r="K19" i="5" l="1"/>
  <c r="D6" i="5" l="1"/>
  <c r="D5" i="5"/>
  <c r="D4" i="5"/>
  <c r="C6" i="5"/>
  <c r="B6" i="5"/>
  <c r="C5" i="5"/>
  <c r="B5" i="5"/>
  <c r="C4" i="5"/>
  <c r="B4" i="5"/>
  <c r="H39" i="5" l="1"/>
  <c r="I40" i="5" s="1"/>
  <c r="H33" i="5"/>
  <c r="H34" i="5"/>
  <c r="G34" i="5"/>
  <c r="G33" i="5"/>
  <c r="H32" i="5"/>
  <c r="G32" i="5"/>
  <c r="H16" i="5"/>
  <c r="H14" i="5"/>
  <c r="H15" i="5"/>
  <c r="H40" i="5"/>
  <c r="H41" i="5"/>
  <c r="J33" i="5" l="1"/>
  <c r="J34" i="5"/>
  <c r="J32" i="5"/>
  <c r="I34" i="5"/>
  <c r="K34" i="5" s="1"/>
  <c r="L34" i="5" s="1"/>
  <c r="I32" i="5"/>
  <c r="K32" i="5" s="1"/>
  <c r="G25" i="5"/>
  <c r="L32" i="5" l="1"/>
  <c r="I16" i="5"/>
  <c r="I22" i="5" s="1"/>
  <c r="H25" i="5" s="1"/>
  <c r="G28" i="5" s="1"/>
  <c r="I14" i="5"/>
  <c r="I33" i="5"/>
  <c r="K33" i="5" s="1"/>
  <c r="L33" i="5" s="1"/>
  <c r="I15" i="5" l="1"/>
  <c r="F18" i="5" s="1"/>
  <c r="F17" i="5" l="1"/>
  <c r="C5" i="4"/>
</calcChain>
</file>

<file path=xl/sharedStrings.xml><?xml version="1.0" encoding="utf-8"?>
<sst xmlns="http://schemas.openxmlformats.org/spreadsheetml/2006/main" count="38" uniqueCount="16">
  <si>
    <t>N</t>
  </si>
  <si>
    <t>Кривая утсалости гладкого образца , Kt=1, с отверстием</t>
  </si>
  <si>
    <r>
      <t>Кривая усталости гладкого образца , K</t>
    </r>
    <r>
      <rPr>
        <sz val="8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=1, без отверстия</t>
    </r>
  </si>
  <si>
    <r>
      <t>Кривая усталости гладкого образца , K</t>
    </r>
    <r>
      <rPr>
        <sz val="8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=2.6, без отверстия</t>
    </r>
  </si>
  <si>
    <t>Кривая утсалости гладкого образца , Kt=2.6, с отверстием</t>
  </si>
  <si>
    <r>
      <rPr>
        <sz val="11"/>
        <color theme="1"/>
        <rFont val="Calibri"/>
        <family val="2"/>
        <charset val="204"/>
      </rPr>
      <t>σ</t>
    </r>
    <r>
      <rPr>
        <sz val="8"/>
        <color theme="1"/>
        <rFont val="Calibri"/>
        <family val="2"/>
        <charset val="204"/>
      </rPr>
      <t>max</t>
    </r>
  </si>
  <si>
    <t>N2</t>
  </si>
  <si>
    <t>N1</t>
  </si>
  <si>
    <t>C1</t>
  </si>
  <si>
    <t>C2</t>
  </si>
  <si>
    <r>
      <t>σ</t>
    </r>
    <r>
      <rPr>
        <sz val="8"/>
        <color theme="1"/>
        <rFont val="Calibri"/>
        <family val="2"/>
        <charset val="204"/>
      </rPr>
      <t>m</t>
    </r>
  </si>
  <si>
    <r>
      <t>σ</t>
    </r>
    <r>
      <rPr>
        <sz val="8"/>
        <color theme="1"/>
        <rFont val="Calibri"/>
        <family val="2"/>
        <charset val="204"/>
      </rPr>
      <t>a</t>
    </r>
  </si>
  <si>
    <t>c</t>
  </si>
  <si>
    <t>b2</t>
  </si>
  <si>
    <t>4ac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</si>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</sst>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72769142199197E-2"/>
          <c:y val="1.5614839189877385E-2"/>
          <c:w val="0.8712262521588946"/>
          <c:h val="0.8286047826111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Д16,t=1.5 мм, R=0.1'!$A$3</c:f>
              <c:strCache>
                <c:ptCount val="1"/>
                <c:pt idx="0">
                  <c:v>Кривая усталости гладкого образца , Kt=1, без отверстия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 Д16,t=1.5 мм, R=0.1'!$C$4:$C$6</c:f>
              <c:numCache>
                <c:formatCode>0.0</c:formatCode>
                <c:ptCount val="3"/>
                <c:pt idx="0">
                  <c:v>350000</c:v>
                </c:pt>
                <c:pt idx="1">
                  <c:v>2500000</c:v>
                </c:pt>
                <c:pt idx="2">
                  <c:v>20000000</c:v>
                </c:pt>
              </c:numCache>
            </c:numRef>
          </c:xVal>
          <c:yVal>
            <c:numRef>
              <c:f>'Лист Д16,t=1.5 мм, R=0.1'!$B$4:$B$6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7-47D4-8E6B-6B720D0742B1}"/>
            </c:ext>
          </c:extLst>
        </c:ser>
        <c:ser>
          <c:idx val="1"/>
          <c:order val="1"/>
          <c:tx>
            <c:strRef>
              <c:f>'Лист Д16,t=1.5 мм, R=0.1'!$D$3</c:f>
              <c:strCache>
                <c:ptCount val="1"/>
                <c:pt idx="0">
                  <c:v>Кривая утсалости гладкого образца , Kt=1, с отверстием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 Д16,t=1.5 мм, R=0.1'!$F$4:$F$6</c:f>
              <c:numCache>
                <c:formatCode>0.0</c:formatCode>
                <c:ptCount val="3"/>
                <c:pt idx="0">
                  <c:v>300000</c:v>
                </c:pt>
                <c:pt idx="1">
                  <c:v>1000000</c:v>
                </c:pt>
                <c:pt idx="2">
                  <c:v>20000000</c:v>
                </c:pt>
              </c:numCache>
            </c:numRef>
          </c:xVal>
          <c:yVal>
            <c:numRef>
              <c:f>'Лист Д16,t=1.5 мм, R=0.1'!$E$4:$E$6</c:f>
              <c:numCache>
                <c:formatCode>General</c:formatCode>
                <c:ptCount val="3"/>
                <c:pt idx="0">
                  <c:v>12.5</c:v>
                </c:pt>
                <c:pt idx="1">
                  <c:v>10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7-47D4-8E6B-6B720D0742B1}"/>
            </c:ext>
          </c:extLst>
        </c:ser>
        <c:ser>
          <c:idx val="2"/>
          <c:order val="2"/>
          <c:tx>
            <c:strRef>
              <c:f>'Лист Д16,t=1.5 мм, R=0.1'!$G$3</c:f>
              <c:strCache>
                <c:ptCount val="1"/>
                <c:pt idx="0">
                  <c:v>Кривая усталости гладкого образца , Kt=2.6, без отверстия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'Лист Д16,t=1.5 мм, R=0.1'!$I$4:$I$6</c:f>
              <c:numCache>
                <c:formatCode>0.0</c:formatCode>
                <c:ptCount val="3"/>
                <c:pt idx="0">
                  <c:v>150000</c:v>
                </c:pt>
                <c:pt idx="1">
                  <c:v>800000</c:v>
                </c:pt>
                <c:pt idx="2">
                  <c:v>20000000</c:v>
                </c:pt>
              </c:numCache>
            </c:numRef>
          </c:xVal>
          <c:yVal>
            <c:numRef>
              <c:f>'Лист Д16,t=1.5 мм, R=0.1'!$H$4:$H$6</c:f>
              <c:numCache>
                <c:formatCode>General</c:formatCode>
                <c:ptCount val="3"/>
                <c:pt idx="0">
                  <c:v>11.8</c:v>
                </c:pt>
                <c:pt idx="1">
                  <c:v>9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7-47D4-8E6B-6B720D0742B1}"/>
            </c:ext>
          </c:extLst>
        </c:ser>
        <c:ser>
          <c:idx val="3"/>
          <c:order val="3"/>
          <c:tx>
            <c:strRef>
              <c:f>'Лист Д16,t=1.5 мм, R=0.1'!$J$3</c:f>
              <c:strCache>
                <c:ptCount val="1"/>
                <c:pt idx="0">
                  <c:v>Кривая утсалости гладкого образца , Kt=2.6, с отверстием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'Лист Д16,t=1.5 мм, R=0.1'!$L$4:$L$6</c:f>
              <c:numCache>
                <c:formatCode>0.0</c:formatCode>
                <c:ptCount val="3"/>
                <c:pt idx="0">
                  <c:v>100000</c:v>
                </c:pt>
                <c:pt idx="1">
                  <c:v>680000</c:v>
                </c:pt>
                <c:pt idx="2">
                  <c:v>20000000</c:v>
                </c:pt>
              </c:numCache>
            </c:numRef>
          </c:xVal>
          <c:yVal>
            <c:numRef>
              <c:f>'Лист Д16,t=1.5 мм, R=0.1'!$K$4:$K$6</c:f>
              <c:numCache>
                <c:formatCode>General</c:formatCode>
                <c:ptCount val="3"/>
                <c:pt idx="0">
                  <c:v>12.2</c:v>
                </c:pt>
                <c:pt idx="1">
                  <c:v>7.8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7-47D4-8E6B-6B720D07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17984"/>
        <c:axId val="1278017568"/>
      </c:scatterChart>
      <c:valAx>
        <c:axId val="1278017984"/>
        <c:scaling>
          <c:logBase val="10"/>
          <c:orientation val="minMax"/>
          <c:max val="30000000"/>
          <c:min val="100000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568"/>
        <c:crosses val="autoZero"/>
        <c:crossBetween val="midCat"/>
      </c:valAx>
      <c:valAx>
        <c:axId val="1278017568"/>
        <c:scaling>
          <c:orientation val="minMax"/>
          <c:max val="13.5"/>
          <c:min val="6"/>
        </c:scaling>
        <c:delete val="0"/>
        <c:axPos val="l"/>
        <c:majorGridlines>
          <c:spPr>
            <a:ln w="222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984"/>
        <c:crosses val="autoZero"/>
        <c:crossBetween val="midCat"/>
      </c:valAx>
      <c:spPr>
        <a:noFill/>
        <a:ln>
          <a:solidFill>
            <a:schemeClr val="tx2">
              <a:lumMod val="40000"/>
              <a:lumOff val="60000"/>
            </a:schemeClr>
          </a:solidFill>
        </a:ln>
        <a:effectLst>
          <a:softEdge rad="762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11</xdr:row>
      <xdr:rowOff>142874</xdr:rowOff>
    </xdr:from>
    <xdr:to>
      <xdr:col>9</xdr:col>
      <xdr:colOff>1295400</xdr:colOff>
      <xdr:row>37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2"/>
  <sheetViews>
    <sheetView workbookViewId="0">
      <selection activeCell="A3" sqref="A3:C6"/>
    </sheetView>
  </sheetViews>
  <sheetFormatPr defaultRowHeight="15" x14ac:dyDescent="0.25"/>
  <cols>
    <col min="1" max="1" width="23.7109375" customWidth="1"/>
    <col min="2" max="2" width="6" customWidth="1"/>
    <col min="3" max="3" width="16.7109375" customWidth="1"/>
    <col min="4" max="4" width="22.85546875" customWidth="1"/>
    <col min="5" max="5" width="4.85546875" customWidth="1"/>
    <col min="6" max="6" width="12.7109375" customWidth="1"/>
    <col min="7" max="7" width="22.5703125" customWidth="1"/>
    <col min="8" max="8" width="7" customWidth="1"/>
    <col min="9" max="9" width="14.85546875" customWidth="1"/>
    <col min="10" max="10" width="27.140625" customWidth="1"/>
    <col min="12" max="12" width="13.140625" customWidth="1"/>
  </cols>
  <sheetData>
    <row r="3" spans="1:14" x14ac:dyDescent="0.25">
      <c r="A3" t="s">
        <v>2</v>
      </c>
      <c r="B3" s="1" t="s">
        <v>5</v>
      </c>
      <c r="C3" t="s">
        <v>0</v>
      </c>
      <c r="D3" t="s">
        <v>1</v>
      </c>
      <c r="E3" s="1" t="s">
        <v>5</v>
      </c>
      <c r="F3" t="s">
        <v>0</v>
      </c>
      <c r="G3" t="s">
        <v>3</v>
      </c>
      <c r="H3" s="1" t="s">
        <v>5</v>
      </c>
      <c r="I3" t="s">
        <v>0</v>
      </c>
      <c r="J3" t="s">
        <v>4</v>
      </c>
      <c r="K3" s="1" t="s">
        <v>5</v>
      </c>
      <c r="L3" t="s">
        <v>0</v>
      </c>
    </row>
    <row r="4" spans="1:14" x14ac:dyDescent="0.25">
      <c r="B4">
        <v>13</v>
      </c>
      <c r="C4" s="2">
        <v>350000</v>
      </c>
      <c r="E4">
        <v>12.5</v>
      </c>
      <c r="F4" s="2">
        <v>300000</v>
      </c>
      <c r="H4">
        <v>11.8</v>
      </c>
      <c r="I4" s="2">
        <v>150000</v>
      </c>
      <c r="K4">
        <v>12.2</v>
      </c>
      <c r="L4" s="2">
        <v>100000</v>
      </c>
    </row>
    <row r="5" spans="1:14" x14ac:dyDescent="0.25">
      <c r="B5">
        <v>11</v>
      </c>
      <c r="C5" s="2">
        <v>2500000</v>
      </c>
      <c r="E5">
        <v>10</v>
      </c>
      <c r="F5" s="2">
        <v>1000000</v>
      </c>
      <c r="H5">
        <v>9</v>
      </c>
      <c r="I5" s="2">
        <v>800000</v>
      </c>
      <c r="K5">
        <v>7.8</v>
      </c>
      <c r="L5" s="2">
        <v>680000</v>
      </c>
    </row>
    <row r="6" spans="1:14" x14ac:dyDescent="0.25">
      <c r="B6">
        <v>10</v>
      </c>
      <c r="C6" s="2">
        <v>20000000</v>
      </c>
      <c r="E6">
        <v>9</v>
      </c>
      <c r="F6" s="2">
        <v>20000000</v>
      </c>
      <c r="H6">
        <v>8</v>
      </c>
      <c r="I6" s="2">
        <v>20000000</v>
      </c>
      <c r="K6">
        <v>7</v>
      </c>
      <c r="L6" s="2">
        <v>20000000</v>
      </c>
    </row>
    <row r="16" spans="1:14" x14ac:dyDescent="0.25">
      <c r="M16" s="1"/>
      <c r="N16" s="1"/>
    </row>
    <row r="20" spans="12:16" x14ac:dyDescent="0.25">
      <c r="M20" s="1"/>
      <c r="N20" s="1"/>
    </row>
    <row r="25" spans="12:16" x14ac:dyDescent="0.25">
      <c r="M25" s="3"/>
      <c r="N25" s="3"/>
      <c r="O25" s="3"/>
      <c r="P25" s="3"/>
    </row>
    <row r="26" spans="12:16" x14ac:dyDescent="0.25">
      <c r="M26" s="3"/>
      <c r="N26" s="3"/>
      <c r="O26" s="3"/>
      <c r="P26" s="3"/>
    </row>
    <row r="27" spans="12:16" x14ac:dyDescent="0.25">
      <c r="M27" s="3"/>
      <c r="N27" s="3"/>
      <c r="O27" s="3"/>
      <c r="P27" s="3"/>
    </row>
    <row r="30" spans="12:16" x14ac:dyDescent="0.25">
      <c r="L30" s="1"/>
      <c r="M30" s="3"/>
      <c r="N30" s="3"/>
      <c r="O30" s="3"/>
      <c r="P30" s="3"/>
    </row>
    <row r="31" spans="12:16" x14ac:dyDescent="0.25">
      <c r="M31" s="3"/>
    </row>
    <row r="32" spans="12:16" x14ac:dyDescent="0.25">
      <c r="M3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workbookViewId="0">
      <selection activeCell="D4" sqref="D4"/>
    </sheetView>
  </sheetViews>
  <sheetFormatPr defaultRowHeight="15" x14ac:dyDescent="0.25"/>
  <cols>
    <col min="2" max="2" width="16.7109375" customWidth="1"/>
    <col min="3" max="3" width="13.85546875" customWidth="1"/>
    <col min="4" max="4" width="23" customWidth="1"/>
    <col min="6" max="6" width="19" customWidth="1"/>
    <col min="9" max="9" width="19.7109375" customWidth="1"/>
    <col min="10" max="10" width="14" customWidth="1"/>
    <col min="12" max="12" width="18.85546875" customWidth="1"/>
  </cols>
  <sheetData>
    <row r="3" spans="1:14" x14ac:dyDescent="0.25">
      <c r="A3" t="s">
        <v>2</v>
      </c>
      <c r="B3" s="1" t="s">
        <v>5</v>
      </c>
      <c r="C3" t="s">
        <v>0</v>
      </c>
      <c r="E3" s="1"/>
      <c r="H3" s="1"/>
      <c r="K3" s="1"/>
    </row>
    <row r="4" spans="1:14" x14ac:dyDescent="0.25">
      <c r="B4">
        <v>46.62</v>
      </c>
      <c r="C4" s="2">
        <v>212965</v>
      </c>
      <c r="F4" s="2"/>
      <c r="I4" s="2"/>
      <c r="L4" s="2"/>
    </row>
    <row r="5" spans="1:14" x14ac:dyDescent="0.25">
      <c r="B5">
        <v>20</v>
      </c>
      <c r="C5" s="2">
        <f>16600000</f>
        <v>16600000</v>
      </c>
      <c r="F5" s="2"/>
      <c r="I5" s="2"/>
      <c r="L5" s="2"/>
    </row>
    <row r="6" spans="1:14" x14ac:dyDescent="0.25">
      <c r="B6">
        <v>14.8</v>
      </c>
      <c r="C6" s="2">
        <v>100000000</v>
      </c>
      <c r="F6" s="2"/>
      <c r="I6" s="2"/>
      <c r="L6" s="2"/>
    </row>
    <row r="16" spans="1:14" x14ac:dyDescent="0.25">
      <c r="M16" s="1"/>
      <c r="N16" s="1"/>
    </row>
    <row r="20" spans="12:14" x14ac:dyDescent="0.25">
      <c r="M20" s="1"/>
      <c r="N20" s="1"/>
    </row>
    <row r="25" spans="12:14" x14ac:dyDescent="0.25">
      <c r="M25" s="3"/>
      <c r="N25" s="3"/>
    </row>
    <row r="26" spans="12:14" x14ac:dyDescent="0.25">
      <c r="M26" s="3"/>
      <c r="N26" s="3"/>
    </row>
    <row r="27" spans="12:14" x14ac:dyDescent="0.25">
      <c r="M27" s="3"/>
      <c r="N27" s="3"/>
    </row>
    <row r="30" spans="12:14" x14ac:dyDescent="0.25">
      <c r="L30" s="1"/>
      <c r="M30" s="3"/>
      <c r="N30" s="3"/>
    </row>
    <row r="31" spans="12:14" x14ac:dyDescent="0.25">
      <c r="M31" s="3"/>
    </row>
    <row r="32" spans="12:14" x14ac:dyDescent="0.25">
      <c r="M3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abSelected="1" workbookViewId="0">
      <selection activeCell="D26" sqref="D26"/>
    </sheetView>
  </sheetViews>
  <sheetFormatPr defaultRowHeight="15" x14ac:dyDescent="0.25"/>
  <cols>
    <col min="2" max="2" width="16.7109375" customWidth="1"/>
    <col min="3" max="3" width="13.85546875" customWidth="1"/>
    <col min="4" max="4" width="23" customWidth="1"/>
    <col min="6" max="6" width="19" customWidth="1"/>
    <col min="8" max="8" width="10.5703125" bestFit="1" customWidth="1"/>
    <col min="9" max="9" width="19.7109375" customWidth="1"/>
    <col min="10" max="10" width="14" customWidth="1"/>
    <col min="12" max="12" width="18.85546875" customWidth="1"/>
  </cols>
  <sheetData>
    <row r="3" spans="1:14" x14ac:dyDescent="0.25">
      <c r="A3" t="s">
        <v>2</v>
      </c>
      <c r="B3" s="1" t="s">
        <v>10</v>
      </c>
      <c r="C3" s="1" t="s">
        <v>11</v>
      </c>
      <c r="D3" t="s">
        <v>0</v>
      </c>
      <c r="E3" s="1"/>
      <c r="H3" s="1"/>
      <c r="K3" s="1"/>
    </row>
    <row r="4" spans="1:14" x14ac:dyDescent="0.25">
      <c r="B4" s="3">
        <f>7.5</f>
        <v>7.5</v>
      </c>
      <c r="C4" s="3">
        <f>7.5</f>
        <v>7.5</v>
      </c>
      <c r="D4" s="2">
        <f>7*10^5</f>
        <v>700000</v>
      </c>
      <c r="F4" s="2"/>
      <c r="I4" s="2"/>
      <c r="L4" s="2"/>
    </row>
    <row r="5" spans="1:14" x14ac:dyDescent="0.25">
      <c r="B5" s="3">
        <f>6</f>
        <v>6</v>
      </c>
      <c r="C5" s="3">
        <f>6</f>
        <v>6</v>
      </c>
      <c r="D5" s="2">
        <f>2.5*10^6</f>
        <v>2500000</v>
      </c>
      <c r="F5" s="2"/>
      <c r="I5" s="2"/>
      <c r="L5" s="2"/>
    </row>
    <row r="6" spans="1:14" x14ac:dyDescent="0.25">
      <c r="B6" s="3">
        <f>5.625</f>
        <v>5.625</v>
      </c>
      <c r="C6" s="3">
        <f>5.625</f>
        <v>5.625</v>
      </c>
      <c r="D6" s="2">
        <f>2*10^7</f>
        <v>20000000</v>
      </c>
      <c r="F6" s="2"/>
      <c r="I6" s="2"/>
      <c r="L6" s="2"/>
    </row>
    <row r="14" spans="1:14" x14ac:dyDescent="0.25">
      <c r="G14" t="s">
        <v>7</v>
      </c>
      <c r="H14" s="2">
        <f>4.5*10^4</f>
        <v>45000</v>
      </c>
      <c r="I14">
        <f>L32</f>
        <v>10.198566234563321</v>
      </c>
      <c r="J14" t="s">
        <v>8</v>
      </c>
    </row>
    <row r="15" spans="1:14" x14ac:dyDescent="0.25">
      <c r="G15" t="s">
        <v>6</v>
      </c>
      <c r="H15" s="2">
        <f>9*10^4</f>
        <v>90000</v>
      </c>
      <c r="I15">
        <f t="shared" ref="I15:I16" si="0">L33</f>
        <v>7.2727038425243009</v>
      </c>
      <c r="J15" t="s">
        <v>9</v>
      </c>
    </row>
    <row r="16" spans="1:14" x14ac:dyDescent="0.25">
      <c r="G16" t="s">
        <v>15</v>
      </c>
      <c r="H16" s="2">
        <f>2.4*10^6</f>
        <v>2400000</v>
      </c>
      <c r="I16">
        <f t="shared" si="0"/>
        <v>6.5412660178425082</v>
      </c>
      <c r="M16" s="1"/>
      <c r="N16" s="1"/>
    </row>
    <row r="17" spans="6:14" x14ac:dyDescent="0.25">
      <c r="F17">
        <f>LN(H15/H14)/LN(I14/I15)</f>
        <v>2.0500095244715806</v>
      </c>
    </row>
    <row r="18" spans="6:14" x14ac:dyDescent="0.25">
      <c r="F18">
        <f>LN(H16/H15)/LN(I15/I16)</f>
        <v>30.976363102791368</v>
      </c>
      <c r="K18">
        <f>1*10^6</f>
        <v>1000000</v>
      </c>
    </row>
    <row r="19" spans="6:14" x14ac:dyDescent="0.25">
      <c r="K19">
        <f>K18/(6*2*2*2)</f>
        <v>20833.333333333332</v>
      </c>
    </row>
    <row r="20" spans="6:14" x14ac:dyDescent="0.25">
      <c r="M20" s="1"/>
      <c r="N20" s="1"/>
    </row>
    <row r="22" spans="6:14" x14ac:dyDescent="0.25">
      <c r="I22">
        <f>I16</f>
        <v>6.5412660178425082</v>
      </c>
    </row>
    <row r="25" spans="6:14" x14ac:dyDescent="0.25">
      <c r="G25">
        <f>B4^2</f>
        <v>56.25</v>
      </c>
      <c r="H25">
        <f>4*I22^2</f>
        <v>171.15264446472474</v>
      </c>
      <c r="M25" s="3"/>
      <c r="N25" s="3"/>
    </row>
    <row r="26" spans="6:14" x14ac:dyDescent="0.25">
      <c r="M26" s="3"/>
      <c r="N26" s="3"/>
    </row>
    <row r="27" spans="6:14" x14ac:dyDescent="0.25">
      <c r="M27" s="3"/>
      <c r="N27" s="3"/>
    </row>
    <row r="28" spans="6:14" x14ac:dyDescent="0.25">
      <c r="G28">
        <f>(-B4+(G25+H25)^0.5)/2</f>
        <v>3.7899377395427605</v>
      </c>
    </row>
    <row r="30" spans="6:14" x14ac:dyDescent="0.25">
      <c r="L30" s="1"/>
      <c r="M30" s="3"/>
      <c r="N30" s="3"/>
    </row>
    <row r="31" spans="6:14" x14ac:dyDescent="0.25">
      <c r="G31" s="1" t="s">
        <v>10</v>
      </c>
      <c r="H31" s="1" t="s">
        <v>11</v>
      </c>
      <c r="I31" t="s">
        <v>12</v>
      </c>
      <c r="J31" t="s">
        <v>13</v>
      </c>
      <c r="K31" t="s">
        <v>14</v>
      </c>
      <c r="M31" s="3"/>
    </row>
    <row r="32" spans="6:14" x14ac:dyDescent="0.25">
      <c r="G32" s="3">
        <f>19/2</f>
        <v>9.5</v>
      </c>
      <c r="H32" s="3">
        <f>19/2</f>
        <v>9.5</v>
      </c>
      <c r="I32">
        <f>(G32+H32)*H32</f>
        <v>180.5</v>
      </c>
      <c r="J32">
        <f>B4*B4</f>
        <v>56.25</v>
      </c>
      <c r="K32">
        <f>4*I32</f>
        <v>722</v>
      </c>
      <c r="L32">
        <f>(-$B$4+(J32+K32)^0.5)/2</f>
        <v>10.198566234563321</v>
      </c>
      <c r="M32" s="3"/>
    </row>
    <row r="33" spans="7:12" x14ac:dyDescent="0.25">
      <c r="G33" s="3">
        <f>15/2</f>
        <v>7.5</v>
      </c>
      <c r="H33" s="3">
        <f>G33</f>
        <v>7.5</v>
      </c>
      <c r="I33">
        <f t="shared" ref="I33:I34" si="1">(G33+H33)*H33</f>
        <v>112.5</v>
      </c>
      <c r="J33">
        <f t="shared" ref="J33:J34" si="2">B5*B5</f>
        <v>36</v>
      </c>
      <c r="K33">
        <f t="shared" ref="K33" si="3">4*I33</f>
        <v>450</v>
      </c>
      <c r="L33">
        <f t="shared" ref="L33:L34" si="4">(-$B$4+(J33+K33)^0.5)/2</f>
        <v>7.2727038425243009</v>
      </c>
    </row>
    <row r="34" spans="7:12" x14ac:dyDescent="0.25">
      <c r="G34" s="3">
        <f>14/2</f>
        <v>7</v>
      </c>
      <c r="H34" s="3">
        <f>G34</f>
        <v>7</v>
      </c>
      <c r="I34">
        <f t="shared" si="1"/>
        <v>98</v>
      </c>
      <c r="J34">
        <f t="shared" si="2"/>
        <v>31.640625</v>
      </c>
      <c r="K34">
        <f>4*I34</f>
        <v>392</v>
      </c>
      <c r="L34">
        <f t="shared" si="4"/>
        <v>6.5412660178425082</v>
      </c>
    </row>
    <row r="36" spans="7:12" x14ac:dyDescent="0.25">
      <c r="H36">
        <v>4</v>
      </c>
    </row>
    <row r="37" spans="7:12" x14ac:dyDescent="0.25">
      <c r="H37">
        <v>10</v>
      </c>
    </row>
    <row r="39" spans="7:12" x14ac:dyDescent="0.25">
      <c r="G39" t="s">
        <v>7</v>
      </c>
      <c r="H39" s="2">
        <f>D5</f>
        <v>2500000</v>
      </c>
      <c r="I39">
        <v>7.7</v>
      </c>
      <c r="J39" t="s">
        <v>8</v>
      </c>
    </row>
    <row r="40" spans="7:12" x14ac:dyDescent="0.25">
      <c r="G40" t="s">
        <v>6</v>
      </c>
      <c r="H40" s="2">
        <f>1*10^6</f>
        <v>1000000</v>
      </c>
      <c r="I40">
        <f>(H40/H39)^(1/H36)*I39</f>
        <v>6.1235846115062902</v>
      </c>
      <c r="J40" t="s">
        <v>9</v>
      </c>
    </row>
    <row r="41" spans="7:12" x14ac:dyDescent="0.25">
      <c r="G41" t="s">
        <v>15</v>
      </c>
      <c r="H41" s="2">
        <f>2*10^7</f>
        <v>20000000</v>
      </c>
      <c r="I41">
        <v>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F23" sqref="F23"/>
    </sheetView>
  </sheetViews>
  <sheetFormatPr defaultRowHeight="15" x14ac:dyDescent="0.25"/>
  <cols>
    <col min="1" max="1" width="12" customWidth="1"/>
    <col min="2" max="2" width="13.7109375" customWidth="1"/>
    <col min="3" max="3" width="13.85546875" customWidth="1"/>
    <col min="4" max="4" width="21" customWidth="1"/>
  </cols>
  <sheetData>
    <row r="3" spans="1:4" x14ac:dyDescent="0.25">
      <c r="A3" t="s">
        <v>2</v>
      </c>
      <c r="B3" s="1" t="s">
        <v>10</v>
      </c>
      <c r="C3" s="1" t="s">
        <v>11</v>
      </c>
      <c r="D3" t="s">
        <v>0</v>
      </c>
    </row>
    <row r="4" spans="1:4" x14ac:dyDescent="0.25">
      <c r="B4" s="3">
        <v>7</v>
      </c>
      <c r="C4" s="3">
        <v>7</v>
      </c>
      <c r="D4" s="2">
        <f>9*10^4</f>
        <v>90000</v>
      </c>
    </row>
    <row r="5" spans="1:4" x14ac:dyDescent="0.25">
      <c r="B5" s="3">
        <v>4</v>
      </c>
      <c r="C5" s="3">
        <v>4</v>
      </c>
      <c r="D5" s="2">
        <f>8*10^5</f>
        <v>800000</v>
      </c>
    </row>
    <row r="6" spans="1:4" x14ac:dyDescent="0.25">
      <c r="B6" s="3">
        <f>3.75</f>
        <v>3.75</v>
      </c>
      <c r="C6" s="3">
        <f>3.75</f>
        <v>3.75</v>
      </c>
      <c r="D6" s="2">
        <f>2*10^7</f>
        <v>20000000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 Д16,t=1.5 мм, R=0.1</vt:lpstr>
      <vt:lpstr>30ХГСА</vt:lpstr>
      <vt:lpstr>New</vt:lpstr>
      <vt:lpstr>New2</vt:lpstr>
    </vt:vector>
  </TitlesOfParts>
  <Company>MVZ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Коваленко Илья Викторович</dc:creator>
  <cp:lastModifiedBy>Морозов Александр Сергеевич</cp:lastModifiedBy>
  <dcterms:created xsi:type="dcterms:W3CDTF">2021-11-17T11:22:49Z</dcterms:created>
  <dcterms:modified xsi:type="dcterms:W3CDTF">2022-03-11T07:18:16Z</dcterms:modified>
</cp:coreProperties>
</file>