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2980" windowHeight="8640" activeTab="5"/>
  </bookViews>
  <sheets>
    <sheet name="Panel" sheetId="1" r:id="rId1"/>
    <sheet name="Data" sheetId="2" r:id="rId2"/>
    <sheet name="Ideas" sheetId="3" r:id="rId3"/>
    <sheet name="Energy Generation" sheetId="4" r:id="rId4"/>
    <sheet name="NS Power" sheetId="6" r:id="rId5"/>
    <sheet name="Carbon Footprint" sheetId="7" r:id="rId6"/>
  </sheets>
  <calcPr calcId="145621"/>
</workbook>
</file>

<file path=xl/calcChain.xml><?xml version="1.0" encoding="utf-8"?>
<calcChain xmlns="http://schemas.openxmlformats.org/spreadsheetml/2006/main">
  <c r="B9" i="7" l="1"/>
  <c r="L153" i="6" l="1"/>
  <c r="L152" i="6"/>
  <c r="L151" i="6"/>
  <c r="H10" i="6"/>
  <c r="I10" i="6"/>
  <c r="H140" i="6"/>
  <c r="I140" i="6"/>
  <c r="H141" i="6"/>
  <c r="I141" i="6"/>
  <c r="H142" i="6"/>
  <c r="I142" i="6"/>
  <c r="H143" i="6"/>
  <c r="I143" i="6"/>
  <c r="H144" i="6"/>
  <c r="I144" i="6"/>
  <c r="H145" i="6"/>
  <c r="I145" i="6"/>
  <c r="H146" i="6"/>
  <c r="I146" i="6"/>
  <c r="H147" i="6"/>
  <c r="I147" i="6"/>
  <c r="H134" i="6"/>
  <c r="I134" i="6"/>
  <c r="H135" i="6"/>
  <c r="I135" i="6"/>
  <c r="H126" i="6"/>
  <c r="I126" i="6"/>
  <c r="H127" i="6"/>
  <c r="I127" i="6"/>
  <c r="H128" i="6"/>
  <c r="I128" i="6"/>
  <c r="H129" i="6"/>
  <c r="I129" i="6"/>
  <c r="H105" i="6"/>
  <c r="I105" i="6"/>
  <c r="H106" i="6"/>
  <c r="I106" i="6"/>
  <c r="H107" i="6"/>
  <c r="I107" i="6"/>
  <c r="H108" i="6"/>
  <c r="I108" i="6"/>
  <c r="H95" i="6"/>
  <c r="I95" i="6"/>
  <c r="H96" i="6"/>
  <c r="I96" i="6"/>
  <c r="H97" i="6"/>
  <c r="I97" i="6"/>
  <c r="H98" i="6"/>
  <c r="I98" i="6"/>
  <c r="H94" i="6"/>
  <c r="I94" i="6"/>
  <c r="H81" i="6"/>
  <c r="I81" i="6"/>
  <c r="H82" i="6"/>
  <c r="I82" i="6"/>
  <c r="H83" i="6"/>
  <c r="I83" i="6"/>
  <c r="H84" i="6"/>
  <c r="I84" i="6"/>
  <c r="H85" i="6"/>
  <c r="I85" i="6"/>
  <c r="H86" i="6"/>
  <c r="I86" i="6"/>
  <c r="H73" i="6"/>
  <c r="I73" i="6"/>
  <c r="H74" i="6"/>
  <c r="I74" i="6"/>
  <c r="H75" i="6"/>
  <c r="I75" i="6"/>
  <c r="H76" i="6"/>
  <c r="I76" i="6"/>
  <c r="H63" i="6"/>
  <c r="I63" i="6"/>
  <c r="H64" i="6"/>
  <c r="I64" i="6"/>
  <c r="H65" i="6"/>
  <c r="I65" i="6"/>
  <c r="H66" i="6"/>
  <c r="I66" i="6"/>
  <c r="H67" i="6"/>
  <c r="I67" i="6"/>
  <c r="H68" i="6"/>
  <c r="I68" i="6"/>
  <c r="H50" i="6"/>
  <c r="I50" i="6"/>
  <c r="H51" i="6"/>
  <c r="I51" i="6"/>
  <c r="H52" i="6"/>
  <c r="I52" i="6"/>
  <c r="H53" i="6"/>
  <c r="I53" i="6"/>
  <c r="I139" i="6"/>
  <c r="H139" i="6"/>
  <c r="I133" i="6"/>
  <c r="H133" i="6"/>
  <c r="I125" i="6"/>
  <c r="H125" i="6"/>
  <c r="I121" i="6"/>
  <c r="H121" i="6"/>
  <c r="I104" i="6"/>
  <c r="H104" i="6"/>
  <c r="I93" i="6"/>
  <c r="H93" i="6"/>
  <c r="I80" i="6"/>
  <c r="H80" i="6"/>
  <c r="I72" i="6"/>
  <c r="H72" i="6"/>
  <c r="I62" i="6"/>
  <c r="H62" i="6"/>
  <c r="I49" i="6"/>
  <c r="H49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I18" i="6"/>
  <c r="H18" i="6"/>
  <c r="I17" i="6"/>
  <c r="H17" i="6"/>
  <c r="I16" i="6"/>
  <c r="H16" i="6"/>
  <c r="I15" i="6"/>
  <c r="H15" i="6"/>
  <c r="I14" i="6"/>
  <c r="H14" i="6"/>
  <c r="H6" i="6"/>
  <c r="H7" i="6"/>
  <c r="H8" i="6"/>
  <c r="H9" i="6"/>
  <c r="H5" i="6"/>
  <c r="I9" i="6"/>
  <c r="I8" i="6"/>
  <c r="I7" i="6"/>
  <c r="I6" i="6"/>
  <c r="I5" i="6"/>
  <c r="F6" i="4"/>
  <c r="F5" i="4"/>
  <c r="D5" i="4" s="1"/>
  <c r="D4" i="4"/>
  <c r="F4" i="4"/>
  <c r="E3" i="1" l="1"/>
  <c r="E4" i="1"/>
  <c r="E5" i="1"/>
  <c r="E7" i="1"/>
  <c r="E8" i="1"/>
  <c r="E9" i="1"/>
  <c r="E10" i="1"/>
  <c r="E12" i="1"/>
  <c r="E13" i="1"/>
  <c r="E14" i="1"/>
  <c r="E15" i="1"/>
  <c r="E16" i="1"/>
  <c r="E17" i="1"/>
  <c r="E18" i="1"/>
  <c r="E20" i="1"/>
  <c r="E2" i="1"/>
  <c r="E21" i="1" l="1"/>
  <c r="E23" i="1" s="1"/>
  <c r="E24" i="1" s="1"/>
  <c r="E25" i="1" s="1"/>
</calcChain>
</file>

<file path=xl/sharedStrings.xml><?xml version="1.0" encoding="utf-8"?>
<sst xmlns="http://schemas.openxmlformats.org/spreadsheetml/2006/main" count="814" uniqueCount="274">
  <si>
    <t>Appliance</t>
  </si>
  <si>
    <t>Watts</t>
  </si>
  <si>
    <t>Furnace Fan 1/3 hp</t>
  </si>
  <si>
    <t>Bathroom Fan 1/2 hp</t>
  </si>
  <si>
    <t>Kitchen Fan 1/3 hp</t>
  </si>
  <si>
    <t>Dishwasher</t>
  </si>
  <si>
    <t>Clothers Dryer</t>
  </si>
  <si>
    <t>Clothers Wash Machine</t>
  </si>
  <si>
    <t>Hot Water Heater</t>
  </si>
  <si>
    <t>Each Outlet</t>
  </si>
  <si>
    <t>Range (cook top and oven)</t>
  </si>
  <si>
    <t>Oven</t>
  </si>
  <si>
    <t>Cook Top</t>
  </si>
  <si>
    <t>Refregerator</t>
  </si>
  <si>
    <t>Microwave</t>
  </si>
  <si>
    <t>Freezer</t>
  </si>
  <si>
    <t>Security System</t>
  </si>
  <si>
    <t>Air Conditioner (per ton)</t>
  </si>
  <si>
    <t>Quantity</t>
  </si>
  <si>
    <t>Sub Total</t>
  </si>
  <si>
    <t>Grand Total</t>
  </si>
  <si>
    <t>240 Volts</t>
  </si>
  <si>
    <t>amps</t>
  </si>
  <si>
    <t>watts</t>
  </si>
  <si>
    <t>Therefore</t>
  </si>
  <si>
    <t>amp panel</t>
  </si>
  <si>
    <t>Appliances</t>
  </si>
  <si>
    <t>Approximate Load (Watts)</t>
  </si>
  <si>
    <t>Lamps</t>
  </si>
  <si>
    <t>Tube Lights</t>
  </si>
  <si>
    <t>Incandescent bulb</t>
  </si>
  <si>
    <t>Compact fluorescent bulb</t>
  </si>
  <si>
    <t>Outdoor lights, buglight</t>
  </si>
  <si>
    <t>Outdoor lights, flood/spot</t>
  </si>
  <si>
    <t>Outdoor lights, lamp post</t>
  </si>
  <si>
    <t>Outdoor lights, porch light</t>
  </si>
  <si>
    <t>General Lighting</t>
  </si>
  <si>
    <t>Heating Appliances</t>
  </si>
  <si>
    <t>Electric Iron</t>
  </si>
  <si>
    <t>Immersion Heater</t>
  </si>
  <si>
    <t>Water Heater</t>
  </si>
  <si>
    <t>Toaster</t>
  </si>
  <si>
    <t>Roam Heater</t>
  </si>
  <si>
    <t>Owen</t>
  </si>
  <si>
    <t>Cooling and Air Quality</t>
  </si>
  <si>
    <t>Refrigerator(165 litres)</t>
  </si>
  <si>
    <t>Refrigerator(210 litres)</t>
  </si>
  <si>
    <t>Window air-conditioner</t>
  </si>
  <si>
    <t>Table/ Ceiling fan</t>
  </si>
  <si>
    <t>Exhaust Fan</t>
  </si>
  <si>
    <t>Dehumidifier</t>
  </si>
  <si>
    <t>Heater, portable</t>
  </si>
  <si>
    <t>Humidifier</t>
  </si>
  <si>
    <t>Office Equipment</t>
  </si>
  <si>
    <t>Desktop PC</t>
  </si>
  <si>
    <t>Desktop PC Monitor</t>
  </si>
  <si>
    <t>Laptop</t>
  </si>
  <si>
    <t>Inkjet Printer</t>
  </si>
  <si>
    <t>Laser Printer</t>
  </si>
  <si>
    <t>Copy Printer</t>
  </si>
  <si>
    <t>Fax Machine</t>
  </si>
  <si>
    <t>Photocopier</t>
  </si>
  <si>
    <t>Digital Projector</t>
  </si>
  <si>
    <t>General Equipment</t>
  </si>
  <si>
    <t>Washing Machine</t>
  </si>
  <si>
    <t>Radio</t>
  </si>
  <si>
    <t>CRT Large TV</t>
  </si>
  <si>
    <t>LCD Large TV</t>
  </si>
  <si>
    <t>Plasma TV</t>
  </si>
  <si>
    <t>DVD Player</t>
  </si>
  <si>
    <t>Domestic Wireless Router</t>
  </si>
  <si>
    <t>Games Console</t>
  </si>
  <si>
    <t>Kitchen Appliances</t>
  </si>
  <si>
    <t>Blender</t>
  </si>
  <si>
    <t>Can opener</t>
  </si>
  <si>
    <t>Coffeemaker</t>
  </si>
  <si>
    <t>Cooktop/range</t>
  </si>
  <si>
    <t>Dishwasher, heated dry cycle</t>
  </si>
  <si>
    <t>Food processor</t>
  </si>
  <si>
    <t>Freezer (approx. 16 cu. Ft.)</t>
  </si>
  <si>
    <t>Frying pan/skillet</t>
  </si>
  <si>
    <t>Fryer, deep fat</t>
  </si>
  <si>
    <t>Garbage disposal</t>
  </si>
  <si>
    <t>Griddle</t>
  </si>
  <si>
    <t>Ice cream maker</t>
  </si>
  <si>
    <t>Ice crusher</t>
  </si>
  <si>
    <t>Microwave oven</t>
  </si>
  <si>
    <t>Mixer, hand-held</t>
  </si>
  <si>
    <t>Mixer, stand</t>
  </si>
  <si>
    <t>Oven (electric)</t>
  </si>
  <si>
    <t>Popcorn popper</t>
  </si>
  <si>
    <t>Refrigerator/freezer, dorm size</t>
  </si>
  <si>
    <t>Refrigerator/freezer, standard</t>
  </si>
  <si>
    <t>Roaster</t>
  </si>
  <si>
    <t>Rotisserie</t>
  </si>
  <si>
    <t>Toaster oven</t>
  </si>
  <si>
    <t>Toaster, two-slice</t>
  </si>
  <si>
    <t>High</t>
  </si>
  <si>
    <t>Low</t>
  </si>
  <si>
    <t>How many watts am I using?</t>
  </si>
  <si>
    <t>hours per month</t>
  </si>
  <si>
    <t>cost per kWh</t>
  </si>
  <si>
    <t>Barrel of Oil</t>
  </si>
  <si>
    <t>kWh</t>
  </si>
  <si>
    <t>Unit</t>
  </si>
  <si>
    <t>Type</t>
  </si>
  <si>
    <t>Wind Turbine</t>
  </si>
  <si>
    <t>kWh/a</t>
  </si>
  <si>
    <t>Math</t>
  </si>
  <si>
    <t>Nuclear</t>
  </si>
  <si>
    <t>Coal</t>
  </si>
  <si>
    <t>Natural Gas</t>
  </si>
  <si>
    <t>1 (1000MW)</t>
  </si>
  <si>
    <t>1 (ton)</t>
  </si>
  <si>
    <t>1 (1000cuf)</t>
  </si>
  <si>
    <t>graphical representation</t>
  </si>
  <si>
    <t>low</t>
  </si>
  <si>
    <t xml:space="preserve">mid </t>
  </si>
  <si>
    <t xml:space="preserve">high </t>
  </si>
  <si>
    <t>size of panel</t>
  </si>
  <si>
    <t>coal</t>
  </si>
  <si>
    <t>oil</t>
  </si>
  <si>
    <t>nuclear</t>
  </si>
  <si>
    <t>wind</t>
  </si>
  <si>
    <t>solar</t>
  </si>
  <si>
    <t>Version 2.0</t>
  </si>
  <si>
    <t>Switching to LED Builbs</t>
  </si>
  <si>
    <t>Cost Savings</t>
  </si>
  <si>
    <t>Lighting</t>
  </si>
  <si>
    <t># of</t>
  </si>
  <si>
    <t>items</t>
  </si>
  <si>
    <t>Hours</t>
  </si>
  <si>
    <t>per day</t>
  </si>
  <si>
    <t>/month</t>
  </si>
  <si>
    <t>2 month</t>
  </si>
  <si>
    <t>cost</t>
  </si>
  <si>
    <t>Annual</t>
  </si>
  <si>
    <t>Total</t>
  </si>
  <si>
    <t>Lighting - Ceiling Fixture, (3*60W bulbs)</t>
  </si>
  <si>
    <t>x</t>
  </si>
  <si>
    <t>=</t>
  </si>
  <si>
    <t>4 foot fluorescent lighting, (2 tube 4 ft)</t>
  </si>
  <si>
    <t>Chandelier, (5 lamp)</t>
  </si>
  <si>
    <t>Table Lamp</t>
  </si>
  <si>
    <t>CFL, (to replace a 60W incandescent)</t>
  </si>
  <si>
    <t>Kitchen</t>
  </si>
  <si>
    <t>Coffee-Maker</t>
  </si>
  <si>
    <t>Kettle</t>
  </si>
  <si>
    <t>Toaster (2 slice)</t>
  </si>
  <si>
    <t>Dishwasher, (excluding Heat dry)</t>
  </si>
  <si>
    <t>Dishwasher, (excluding Air Dry)</t>
  </si>
  <si>
    <t>Electric Frying pan</t>
  </si>
  <si>
    <t>Toaster Oven</t>
  </si>
  <si>
    <t>Deep Fat Fryer</t>
  </si>
  <si>
    <t>Breadmaker</t>
  </si>
  <si>
    <t>Food Processor</t>
  </si>
  <si>
    <t>Bottled water Cooler</t>
  </si>
  <si>
    <t>Food Waste disposer</t>
  </si>
  <si>
    <t>Waffle Iron/Sandwich Grill</t>
  </si>
  <si>
    <t>Two Burner Hot plate</t>
  </si>
  <si>
    <t>Electric Range Self Cleaning, (greater then 20 years old)</t>
  </si>
  <si>
    <t>Electric Range Self Cleaning, (less then 20 years)</t>
  </si>
  <si>
    <t>Electric Range Non Self Cleaning</t>
  </si>
  <si>
    <t>Refrigerators   (Old = pre 1990    New = post 1990)</t>
  </si>
  <si>
    <t>Old</t>
  </si>
  <si>
    <t>New</t>
  </si>
  <si>
    <t>Energy</t>
  </si>
  <si>
    <t>Star</t>
  </si>
  <si>
    <t>Chest Freezer, manual defrost, 16 cu.ft.</t>
  </si>
  <si>
    <t>Upright Freezer, frost-free, 18-20 cu.ft.</t>
  </si>
  <si>
    <t>Compact Refrigerator, less than 2 cu.ft.</t>
  </si>
  <si>
    <t>Refrigerator, Top Freezer, manual defrost, 10 cu.ft.</t>
  </si>
  <si>
    <t>Refrigerator, Top Freezer, manual defrost, 18-20 cu.ft.</t>
  </si>
  <si>
    <t>Refrigerator, Top Freezer, frost-free, 18-20 cu.ft.</t>
  </si>
  <si>
    <t>Refrigerator, Top Freezer, manual defrost, 24-26 cu.ft.</t>
  </si>
  <si>
    <t>Refrigerators, Bottom Freezer, frost-free, 20-22 cu.ft.</t>
  </si>
  <si>
    <t>Refrigerators, Side-by-Side, frost-free, 22-24 cu.ft</t>
  </si>
  <si>
    <t>Refrigerators, Side-by-Side, frost-free, 28-30 cu.ft</t>
  </si>
  <si>
    <t>Bathroom</t>
  </si>
  <si>
    <t>Bathroom Ventilation Fan</t>
  </si>
  <si>
    <t>Electric Razor</t>
  </si>
  <si>
    <t>Handheld Hair Dryer</t>
  </si>
  <si>
    <t>Whirlpool Bath</t>
  </si>
  <si>
    <t>HeatLamp (infrared)</t>
  </si>
  <si>
    <t>Hot Tub</t>
  </si>
  <si>
    <t>Family Room</t>
  </si>
  <si>
    <t>Plasma Television, approx. 40"</t>
  </si>
  <si>
    <t>LCD Television, approx. 40"</t>
  </si>
  <si>
    <t>Satellite Dish System</t>
  </si>
  <si>
    <t>PlayStation 3</t>
  </si>
  <si>
    <t>Xbox 360</t>
  </si>
  <si>
    <t>Wii</t>
  </si>
  <si>
    <t>Computer</t>
  </si>
  <si>
    <t>Wireless router</t>
  </si>
  <si>
    <t>Desktop (no monitor)</t>
  </si>
  <si>
    <t>typical 17" CRT monitor</t>
  </si>
  <si>
    <t>typical 17" LCD monitor</t>
  </si>
  <si>
    <t>Major Household Items</t>
  </si>
  <si>
    <t>Clothes Washer (excluding)</t>
  </si>
  <si>
    <t>Clothes Dryer</t>
  </si>
  <si>
    <t>Sewing Machine</t>
  </si>
  <si>
    <t>Furnace Burner &amp; Pump</t>
  </si>
  <si>
    <t>Humidifier (portable)</t>
  </si>
  <si>
    <t>Oil furnace Burner</t>
  </si>
  <si>
    <t>Stereo</t>
  </si>
  <si>
    <t>Electric Water Heater</t>
  </si>
  <si>
    <t>Furnace Fan</t>
  </si>
  <si>
    <t>Vacuum Cleaner (portable)</t>
  </si>
  <si>
    <t>Vacuum Cleaner (central)</t>
  </si>
  <si>
    <t>Room air conditioner, (6000 BTU/hour)</t>
  </si>
  <si>
    <t>Room air conditioner, (9000 BTU/hour)</t>
  </si>
  <si>
    <t>Alarm system</t>
  </si>
  <si>
    <t>Air Changer</t>
  </si>
  <si>
    <t>Outdoor</t>
  </si>
  <si>
    <t>Electric BBQ</t>
  </si>
  <si>
    <t>Car Block Heater</t>
  </si>
  <si>
    <t>Drill</t>
  </si>
  <si>
    <t>Hedge Trimmer</t>
  </si>
  <si>
    <t>Electric Lawnmower</t>
  </si>
  <si>
    <t>Pool Pump 1.5 hp. high efficiency (Months per Year)</t>
  </si>
  <si>
    <t>Water Pump (1/3 hp)</t>
  </si>
  <si>
    <t>Power Saws</t>
  </si>
  <si>
    <t>Saber Saw</t>
  </si>
  <si>
    <t>Circular Saw (7.25")</t>
  </si>
  <si>
    <t>Table saw or Radial Arm saw (10")</t>
  </si>
  <si>
    <t>Reciprocating Saw</t>
  </si>
  <si>
    <t>Electric Chain Saw (12")</t>
  </si>
  <si>
    <t>Christmas Lights</t>
  </si>
  <si>
    <t>Outdoor large bulbs, 25 bulbs (1 string)</t>
  </si>
  <si>
    <t>Mini Lights (incandescent), 100 bulbs (1 string)</t>
  </si>
  <si>
    <t>LED lights, 35 bulbs (1 string)</t>
  </si>
  <si>
    <t>Miscellaneous</t>
  </si>
  <si>
    <t>Air Cleaner - Desktop</t>
  </si>
  <si>
    <t>Aquarium (10 - 24 gal.)</t>
  </si>
  <si>
    <t>Fan (portable)</t>
  </si>
  <si>
    <t>Iron (hand)</t>
  </si>
  <si>
    <t>Portable Radio</t>
  </si>
  <si>
    <t>Portable Electric Heater</t>
  </si>
  <si>
    <t>Electric Sauna</t>
  </si>
  <si>
    <t>Water Bed Heater</t>
  </si>
  <si>
    <t>Electric Blanket</t>
  </si>
  <si>
    <t>Calculate</t>
  </si>
  <si>
    <t>Usage (kWh)</t>
  </si>
  <si>
    <t>TOTAL ENERGY CHARGES</t>
  </si>
  <si>
    <t>HST</t>
  </si>
  <si>
    <t>Calculate Total</t>
  </si>
  <si>
    <t>66kWh/month</t>
  </si>
  <si>
    <t>61.75 kWh/month</t>
  </si>
  <si>
    <t>65 kWh/month</t>
  </si>
  <si>
    <t>Cable TV Box</t>
  </si>
  <si>
    <t>Incandescent</t>
  </si>
  <si>
    <t>Custom Dropdown</t>
  </si>
  <si>
    <t>Input Type</t>
  </si>
  <si>
    <t>10hr/wk</t>
  </si>
  <si>
    <t>8hr/wk</t>
  </si>
  <si>
    <t>6hr/wk</t>
  </si>
  <si>
    <t>4hr/wk</t>
  </si>
  <si>
    <t>2hr/wk</t>
  </si>
  <si>
    <t>Check Box</t>
  </si>
  <si>
    <t>Col 1</t>
  </si>
  <si>
    <t>Col 2</t>
  </si>
  <si>
    <t>Col 3</t>
  </si>
  <si>
    <t>Old/New/Energy Star</t>
  </si>
  <si>
    <t>Max 3</t>
  </si>
  <si>
    <t>Months</t>
  </si>
  <si>
    <t>Hours per day</t>
  </si>
  <si>
    <t>Number of People</t>
  </si>
  <si>
    <t>hours</t>
  </si>
  <si>
    <t>Categories (List Items)</t>
  </si>
  <si>
    <t>CO2 emmission</t>
  </si>
  <si>
    <t xml:space="preserve"> kg / kWh</t>
  </si>
  <si>
    <t>EXAMPLE</t>
  </si>
  <si>
    <t>tonnes CO2</t>
  </si>
  <si>
    <t>http://www.carbonindependent.org/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</si>
</sst>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1"/>
      <color theme="0"/>
      <name val="Calibri"/>
      <family val="2"/>
      <scheme val="minor"/>
    </font>
    <font>
      <sz val="10.5"/>
      <color rgb="FF000000"/>
      <name val="Arial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65" fontId="3" fillId="0" borderId="2" xfId="1" applyNumberFormat="1" applyFont="1" applyBorder="1" applyAlignment="1">
      <alignment horizontal="right" vertical="center" wrapText="1"/>
    </xf>
    <xf numFmtId="165" fontId="3" fillId="0" borderId="2" xfId="1" applyNumberFormat="1" applyFont="1" applyBorder="1" applyAlignment="1">
      <alignment vertical="center" wrapText="1"/>
    </xf>
    <xf numFmtId="165" fontId="0" fillId="0" borderId="0" xfId="0" applyNumberFormat="1"/>
    <xf numFmtId="0" fontId="4" fillId="0" borderId="0" xfId="0" applyFont="1"/>
    <xf numFmtId="165" fontId="4" fillId="0" borderId="0" xfId="0" applyNumberFormat="1" applyFont="1"/>
    <xf numFmtId="165" fontId="0" fillId="0" borderId="0" xfId="1" applyNumberFormat="1" applyFont="1"/>
    <xf numFmtId="9" fontId="0" fillId="0" borderId="0" xfId="0" applyNumberFormat="1"/>
    <xf numFmtId="165" fontId="2" fillId="0" borderId="1" xfId="2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1" applyFont="1"/>
    <xf numFmtId="0" fontId="6" fillId="0" borderId="0" xfId="0" applyFont="1" applyAlignment="1">
      <alignment horizontal="left" vertical="center" readingOrder="1"/>
    </xf>
    <xf numFmtId="0" fontId="0" fillId="2" borderId="0" xfId="0" applyFill="1"/>
    <xf numFmtId="0" fontId="5" fillId="2" borderId="0" xfId="0" applyFont="1" applyFill="1"/>
    <xf numFmtId="0" fontId="5" fillId="2" borderId="5" xfId="0" applyFont="1" applyFill="1" applyBorder="1"/>
    <xf numFmtId="0" fontId="5" fillId="2" borderId="0" xfId="0" applyFont="1" applyFill="1" applyBorder="1"/>
    <xf numFmtId="0" fontId="5" fillId="2" borderId="3" xfId="0" applyFont="1" applyFill="1" applyBorder="1"/>
    <xf numFmtId="0" fontId="0" fillId="0" borderId="0" xfId="0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7" fillId="0" borderId="0" xfId="0" applyFont="1"/>
    <xf numFmtId="0" fontId="8" fillId="0" borderId="0" xfId="3"/>
  </cellXfs>
  <cellStyles count="4">
    <cellStyle name="Comma" xfId="1" builtinId="3"/>
    <cellStyle name="Hyperlink" xfId="3" builtinId="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arbonindependen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workbookViewId="0">
      <selection activeCell="E30" sqref="E30"/>
    </sheetView>
  </sheetViews>
  <sheetFormatPr defaultRowHeight="15" x14ac:dyDescent="0.25"/>
  <cols>
    <col min="2" max="3" width="32.42578125" customWidth="1"/>
    <col min="4" max="5" width="19" customWidth="1"/>
    <col min="6" max="6" width="10.42578125" customWidth="1"/>
  </cols>
  <sheetData>
    <row r="1" spans="2:5" ht="14.45" x14ac:dyDescent="0.3">
      <c r="B1" s="1" t="s">
        <v>0</v>
      </c>
      <c r="C1" s="2" t="s">
        <v>1</v>
      </c>
      <c r="D1" s="2" t="s">
        <v>18</v>
      </c>
      <c r="E1" s="2" t="s">
        <v>19</v>
      </c>
    </row>
    <row r="2" spans="2:5" ht="14.45" x14ac:dyDescent="0.3">
      <c r="B2" s="3" t="s">
        <v>2</v>
      </c>
      <c r="C2" s="4">
        <v>900</v>
      </c>
      <c r="D2" s="4">
        <v>1</v>
      </c>
      <c r="E2" s="4">
        <f>C2*D2</f>
        <v>900</v>
      </c>
    </row>
    <row r="3" spans="2:5" ht="14.45" x14ac:dyDescent="0.3">
      <c r="B3" s="3" t="s">
        <v>3</v>
      </c>
      <c r="C3" s="4">
        <v>1200</v>
      </c>
      <c r="D3" s="4">
        <v>3</v>
      </c>
      <c r="E3" s="4">
        <f t="shared" ref="E3:E20" si="0">C3*D3</f>
        <v>3600</v>
      </c>
    </row>
    <row r="4" spans="2:5" ht="14.45" x14ac:dyDescent="0.3">
      <c r="B4" s="3" t="s">
        <v>4</v>
      </c>
      <c r="C4" s="4">
        <v>900</v>
      </c>
      <c r="D4" s="4">
        <v>1</v>
      </c>
      <c r="E4" s="4">
        <f t="shared" si="0"/>
        <v>900</v>
      </c>
    </row>
    <row r="5" spans="2:5" ht="14.45" x14ac:dyDescent="0.3">
      <c r="B5" s="3" t="s">
        <v>5</v>
      </c>
      <c r="C5" s="4">
        <v>1200</v>
      </c>
      <c r="D5" s="4">
        <v>1</v>
      </c>
      <c r="E5" s="4">
        <f t="shared" si="0"/>
        <v>1200</v>
      </c>
    </row>
    <row r="6" spans="2:5" ht="14.45" x14ac:dyDescent="0.3">
      <c r="B6" s="3"/>
      <c r="C6" s="5"/>
      <c r="D6" s="5"/>
      <c r="E6" s="4"/>
    </row>
    <row r="7" spans="2:5" ht="14.45" x14ac:dyDescent="0.3">
      <c r="B7" s="3" t="s">
        <v>6</v>
      </c>
      <c r="C7" s="4">
        <v>5000</v>
      </c>
      <c r="D7" s="4">
        <v>1</v>
      </c>
      <c r="E7" s="4">
        <f t="shared" si="0"/>
        <v>5000</v>
      </c>
    </row>
    <row r="8" spans="2:5" ht="14.45" x14ac:dyDescent="0.3">
      <c r="B8" s="3" t="s">
        <v>7</v>
      </c>
      <c r="C8" s="4">
        <v>1200</v>
      </c>
      <c r="D8" s="4">
        <v>1</v>
      </c>
      <c r="E8" s="4">
        <f t="shared" si="0"/>
        <v>1200</v>
      </c>
    </row>
    <row r="9" spans="2:5" ht="14.45" x14ac:dyDescent="0.3">
      <c r="B9" s="3" t="s">
        <v>8</v>
      </c>
      <c r="C9" s="4">
        <v>4500</v>
      </c>
      <c r="D9" s="4">
        <v>1</v>
      </c>
      <c r="E9" s="4">
        <f t="shared" si="0"/>
        <v>4500</v>
      </c>
    </row>
    <row r="10" spans="2:5" ht="14.45" x14ac:dyDescent="0.3">
      <c r="B10" s="3" t="s">
        <v>9</v>
      </c>
      <c r="C10" s="4">
        <v>180</v>
      </c>
      <c r="D10" s="4">
        <v>24</v>
      </c>
      <c r="E10" s="4">
        <f t="shared" si="0"/>
        <v>4320</v>
      </c>
    </row>
    <row r="11" spans="2:5" ht="14.45" x14ac:dyDescent="0.3">
      <c r="B11" s="3"/>
      <c r="C11" s="5"/>
      <c r="D11" s="5"/>
      <c r="E11" s="4"/>
    </row>
    <row r="12" spans="2:5" ht="14.45" x14ac:dyDescent="0.3">
      <c r="B12" s="3" t="s">
        <v>10</v>
      </c>
      <c r="C12" s="4">
        <v>12000</v>
      </c>
      <c r="D12" s="4">
        <v>1</v>
      </c>
      <c r="E12" s="4">
        <f t="shared" si="0"/>
        <v>12000</v>
      </c>
    </row>
    <row r="13" spans="2:5" ht="14.45" x14ac:dyDescent="0.3">
      <c r="B13" s="3" t="s">
        <v>11</v>
      </c>
      <c r="C13" s="4">
        <v>4500</v>
      </c>
      <c r="D13" s="4">
        <v>0</v>
      </c>
      <c r="E13" s="4">
        <f t="shared" si="0"/>
        <v>0</v>
      </c>
    </row>
    <row r="14" spans="2:5" ht="14.45" x14ac:dyDescent="0.3">
      <c r="B14" s="3" t="s">
        <v>12</v>
      </c>
      <c r="C14" s="4">
        <v>6000</v>
      </c>
      <c r="D14" s="4">
        <v>0</v>
      </c>
      <c r="E14" s="4">
        <f t="shared" si="0"/>
        <v>0</v>
      </c>
    </row>
    <row r="15" spans="2:5" ht="14.45" x14ac:dyDescent="0.3">
      <c r="B15" s="3" t="s">
        <v>13</v>
      </c>
      <c r="C15" s="4">
        <v>900</v>
      </c>
      <c r="D15" s="4">
        <v>1</v>
      </c>
      <c r="E15" s="4">
        <f t="shared" si="0"/>
        <v>900</v>
      </c>
    </row>
    <row r="16" spans="2:5" ht="14.45" x14ac:dyDescent="0.3">
      <c r="B16" s="3" t="s">
        <v>14</v>
      </c>
      <c r="C16" s="4">
        <v>750</v>
      </c>
      <c r="D16" s="4">
        <v>1</v>
      </c>
      <c r="E16" s="4">
        <f t="shared" si="0"/>
        <v>750</v>
      </c>
    </row>
    <row r="17" spans="2:6" ht="14.45" x14ac:dyDescent="0.3">
      <c r="B17" s="3" t="s">
        <v>15</v>
      </c>
      <c r="C17" s="4">
        <v>300</v>
      </c>
      <c r="D17" s="4">
        <v>1</v>
      </c>
      <c r="E17" s="4">
        <f t="shared" si="0"/>
        <v>300</v>
      </c>
    </row>
    <row r="18" spans="2:6" ht="14.45" x14ac:dyDescent="0.3">
      <c r="B18" s="3" t="s">
        <v>16</v>
      </c>
      <c r="C18" s="4">
        <v>500</v>
      </c>
      <c r="D18" s="4">
        <v>1</v>
      </c>
      <c r="E18" s="4">
        <f t="shared" si="0"/>
        <v>500</v>
      </c>
    </row>
    <row r="19" spans="2:6" ht="14.45" x14ac:dyDescent="0.3">
      <c r="B19" s="3"/>
      <c r="C19" s="5"/>
      <c r="D19" s="5"/>
      <c r="E19" s="4"/>
    </row>
    <row r="20" spans="2:6" ht="14.45" x14ac:dyDescent="0.3">
      <c r="B20" s="3" t="s">
        <v>17</v>
      </c>
      <c r="C20" s="4">
        <v>1200</v>
      </c>
      <c r="D20" s="4">
        <v>2</v>
      </c>
      <c r="E20" s="4">
        <f t="shared" si="0"/>
        <v>2400</v>
      </c>
    </row>
    <row r="21" spans="2:6" ht="14.45" x14ac:dyDescent="0.3">
      <c r="D21" s="7" t="s">
        <v>20</v>
      </c>
      <c r="E21" s="8">
        <f>SUM(E2:E20)</f>
        <v>38470</v>
      </c>
      <c r="F21" t="s">
        <v>23</v>
      </c>
    </row>
    <row r="22" spans="2:6" ht="14.45" x14ac:dyDescent="0.3">
      <c r="D22" s="10">
        <v>1</v>
      </c>
      <c r="E22" s="9">
        <v>10000</v>
      </c>
    </row>
    <row r="23" spans="2:6" ht="14.45" x14ac:dyDescent="0.3">
      <c r="D23" s="10">
        <v>0.4</v>
      </c>
      <c r="E23" s="6">
        <f>(E21-E22)*$D$23</f>
        <v>11388</v>
      </c>
    </row>
    <row r="24" spans="2:6" thickBot="1" x14ac:dyDescent="0.35">
      <c r="E24" s="11">
        <f>SUM(E22:E23)</f>
        <v>21388</v>
      </c>
      <c r="F24" t="s">
        <v>23</v>
      </c>
    </row>
    <row r="25" spans="2:6" thickTop="1" x14ac:dyDescent="0.3">
      <c r="D25" t="s">
        <v>21</v>
      </c>
      <c r="E25" s="12">
        <f>E24/240</f>
        <v>89.11666666666666</v>
      </c>
      <c r="F25" t="s">
        <v>22</v>
      </c>
    </row>
    <row r="26" spans="2:6" x14ac:dyDescent="0.25">
      <c r="D26" t="s">
        <v>24</v>
      </c>
      <c r="E26">
        <v>100</v>
      </c>
      <c r="F26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C16" sqref="C16"/>
    </sheetView>
  </sheetViews>
  <sheetFormatPr defaultRowHeight="15" x14ac:dyDescent="0.25"/>
  <cols>
    <col min="1" max="1" width="22.42578125" customWidth="1"/>
    <col min="2" max="2" width="28" customWidth="1"/>
    <col min="3" max="3" width="29.42578125" customWidth="1"/>
    <col min="4" max="4" width="27.7109375" customWidth="1"/>
  </cols>
  <sheetData>
    <row r="1" spans="1:4" x14ac:dyDescent="0.25">
      <c r="B1" t="s">
        <v>26</v>
      </c>
      <c r="C1" s="24" t="s">
        <v>27</v>
      </c>
      <c r="D1" s="24"/>
    </row>
    <row r="2" spans="1:4" x14ac:dyDescent="0.25">
      <c r="C2" s="14" t="s">
        <v>98</v>
      </c>
      <c r="D2" s="14" t="s">
        <v>97</v>
      </c>
    </row>
    <row r="3" spans="1:4" x14ac:dyDescent="0.25">
      <c r="A3" t="s">
        <v>36</v>
      </c>
    </row>
    <row r="4" spans="1:4" x14ac:dyDescent="0.25">
      <c r="B4" t="s">
        <v>28</v>
      </c>
      <c r="C4" s="13">
        <v>25</v>
      </c>
      <c r="D4">
        <v>100</v>
      </c>
    </row>
    <row r="5" spans="1:4" x14ac:dyDescent="0.25">
      <c r="B5" t="s">
        <v>29</v>
      </c>
      <c r="C5" s="13">
        <v>36</v>
      </c>
      <c r="D5">
        <v>40</v>
      </c>
    </row>
    <row r="6" spans="1:4" x14ac:dyDescent="0.25">
      <c r="B6" t="s">
        <v>30</v>
      </c>
      <c r="C6">
        <v>100</v>
      </c>
    </row>
    <row r="7" spans="1:4" x14ac:dyDescent="0.25">
      <c r="B7" t="s">
        <v>31</v>
      </c>
      <c r="C7">
        <v>20</v>
      </c>
    </row>
    <row r="8" spans="1:4" x14ac:dyDescent="0.25">
      <c r="B8" t="s">
        <v>32</v>
      </c>
      <c r="C8">
        <v>100</v>
      </c>
    </row>
    <row r="9" spans="1:4" x14ac:dyDescent="0.25">
      <c r="B9" t="s">
        <v>33</v>
      </c>
      <c r="C9">
        <v>150</v>
      </c>
    </row>
    <row r="10" spans="1:4" x14ac:dyDescent="0.25">
      <c r="B10" t="s">
        <v>34</v>
      </c>
      <c r="C10">
        <v>100</v>
      </c>
    </row>
    <row r="11" spans="1:4" x14ac:dyDescent="0.25">
      <c r="B11" t="s">
        <v>35</v>
      </c>
      <c r="C11">
        <v>75</v>
      </c>
    </row>
    <row r="12" spans="1:4" x14ac:dyDescent="0.25">
      <c r="A12" t="s">
        <v>37</v>
      </c>
    </row>
    <row r="13" spans="1:4" x14ac:dyDescent="0.25">
      <c r="B13" t="s">
        <v>38</v>
      </c>
      <c r="C13">
        <v>600</v>
      </c>
      <c r="D13">
        <v>1500</v>
      </c>
    </row>
    <row r="14" spans="1:4" x14ac:dyDescent="0.25">
      <c r="B14" t="s">
        <v>39</v>
      </c>
      <c r="C14">
        <v>1000</v>
      </c>
      <c r="D14">
        <v>2000</v>
      </c>
    </row>
    <row r="15" spans="1:4" x14ac:dyDescent="0.25">
      <c r="B15" t="s">
        <v>40</v>
      </c>
      <c r="C15">
        <v>1000</v>
      </c>
      <c r="D15">
        <v>2000</v>
      </c>
    </row>
    <row r="16" spans="1:4" x14ac:dyDescent="0.25">
      <c r="B16" t="s">
        <v>41</v>
      </c>
      <c r="C16">
        <v>750</v>
      </c>
    </row>
    <row r="17" spans="1:4" x14ac:dyDescent="0.25">
      <c r="B17" t="s">
        <v>42</v>
      </c>
      <c r="C17">
        <v>1000</v>
      </c>
      <c r="D17">
        <v>2000</v>
      </c>
    </row>
    <row r="18" spans="1:4" x14ac:dyDescent="0.25">
      <c r="B18" t="s">
        <v>43</v>
      </c>
      <c r="C18">
        <v>2000</v>
      </c>
      <c r="D18">
        <v>3000</v>
      </c>
    </row>
    <row r="19" spans="1:4" x14ac:dyDescent="0.25">
      <c r="B19" t="s">
        <v>14</v>
      </c>
      <c r="C19">
        <v>1000</v>
      </c>
    </row>
    <row r="20" spans="1:4" x14ac:dyDescent="0.25">
      <c r="A20" t="s">
        <v>44</v>
      </c>
    </row>
    <row r="21" spans="1:4" x14ac:dyDescent="0.25">
      <c r="B21" t="s">
        <v>45</v>
      </c>
      <c r="C21">
        <v>150</v>
      </c>
    </row>
    <row r="22" spans="1:4" x14ac:dyDescent="0.25">
      <c r="B22" t="s">
        <v>46</v>
      </c>
      <c r="C22">
        <v>270</v>
      </c>
    </row>
    <row r="23" spans="1:4" x14ac:dyDescent="0.25">
      <c r="B23" t="s">
        <v>47</v>
      </c>
      <c r="C23">
        <v>1000</v>
      </c>
    </row>
    <row r="24" spans="1:4" x14ac:dyDescent="0.25">
      <c r="B24" t="s">
        <v>48</v>
      </c>
      <c r="C24">
        <v>60</v>
      </c>
      <c r="D24">
        <v>100</v>
      </c>
    </row>
    <row r="25" spans="1:4" x14ac:dyDescent="0.25">
      <c r="B25" t="s">
        <v>49</v>
      </c>
      <c r="C25">
        <v>150</v>
      </c>
    </row>
    <row r="26" spans="1:4" x14ac:dyDescent="0.25">
      <c r="B26" t="s">
        <v>50</v>
      </c>
      <c r="C26">
        <v>500</v>
      </c>
    </row>
    <row r="27" spans="1:4" x14ac:dyDescent="0.25">
      <c r="B27" t="s">
        <v>51</v>
      </c>
      <c r="C27">
        <v>1500</v>
      </c>
    </row>
    <row r="28" spans="1:4" x14ac:dyDescent="0.25">
      <c r="B28" t="s">
        <v>52</v>
      </c>
      <c r="C28">
        <v>200</v>
      </c>
    </row>
    <row r="29" spans="1:4" x14ac:dyDescent="0.25">
      <c r="A29" t="s">
        <v>53</v>
      </c>
    </row>
    <row r="30" spans="1:4" x14ac:dyDescent="0.25">
      <c r="B30" t="s">
        <v>54</v>
      </c>
      <c r="C30">
        <v>200</v>
      </c>
    </row>
    <row r="31" spans="1:4" x14ac:dyDescent="0.25">
      <c r="B31" t="s">
        <v>55</v>
      </c>
      <c r="C31">
        <v>80</v>
      </c>
    </row>
    <row r="32" spans="1:4" x14ac:dyDescent="0.25">
      <c r="B32" t="s">
        <v>56</v>
      </c>
      <c r="C32">
        <v>25</v>
      </c>
      <c r="D32">
        <v>30</v>
      </c>
    </row>
    <row r="33" spans="1:4" x14ac:dyDescent="0.25">
      <c r="B33" t="s">
        <v>57</v>
      </c>
      <c r="C33">
        <v>40</v>
      </c>
      <c r="D33">
        <v>80</v>
      </c>
    </row>
    <row r="34" spans="1:4" x14ac:dyDescent="0.25">
      <c r="B34" t="s">
        <v>58</v>
      </c>
      <c r="C34">
        <v>90</v>
      </c>
      <c r="D34">
        <v>130</v>
      </c>
    </row>
    <row r="35" spans="1:4" x14ac:dyDescent="0.25">
      <c r="B35" t="s">
        <v>59</v>
      </c>
      <c r="C35">
        <v>160</v>
      </c>
      <c r="D35">
        <v>200</v>
      </c>
    </row>
    <row r="36" spans="1:4" x14ac:dyDescent="0.25">
      <c r="B36" t="s">
        <v>60</v>
      </c>
      <c r="C36">
        <v>30</v>
      </c>
      <c r="D36">
        <v>40</v>
      </c>
    </row>
    <row r="37" spans="1:4" x14ac:dyDescent="0.25">
      <c r="B37" t="s">
        <v>61</v>
      </c>
      <c r="C37">
        <v>120</v>
      </c>
      <c r="D37">
        <v>1000</v>
      </c>
    </row>
    <row r="38" spans="1:4" x14ac:dyDescent="0.25">
      <c r="B38" t="s">
        <v>62</v>
      </c>
      <c r="C38">
        <v>205</v>
      </c>
    </row>
    <row r="39" spans="1:4" x14ac:dyDescent="0.25">
      <c r="A39" t="s">
        <v>63</v>
      </c>
    </row>
    <row r="40" spans="1:4" x14ac:dyDescent="0.25">
      <c r="B40" t="s">
        <v>64</v>
      </c>
      <c r="C40">
        <v>700</v>
      </c>
    </row>
    <row r="41" spans="1:4" x14ac:dyDescent="0.25">
      <c r="B41" t="s">
        <v>65</v>
      </c>
      <c r="C41">
        <v>40</v>
      </c>
    </row>
    <row r="42" spans="1:4" x14ac:dyDescent="0.25">
      <c r="B42" t="s">
        <v>66</v>
      </c>
      <c r="C42">
        <v>200</v>
      </c>
    </row>
    <row r="43" spans="1:4" x14ac:dyDescent="0.25">
      <c r="B43" t="s">
        <v>67</v>
      </c>
      <c r="C43">
        <v>130</v>
      </c>
    </row>
    <row r="44" spans="1:4" x14ac:dyDescent="0.25">
      <c r="B44" t="s">
        <v>68</v>
      </c>
      <c r="C44">
        <v>300</v>
      </c>
    </row>
    <row r="45" spans="1:4" x14ac:dyDescent="0.25">
      <c r="B45" t="s">
        <v>69</v>
      </c>
      <c r="C45">
        <v>15</v>
      </c>
    </row>
    <row r="46" spans="1:4" x14ac:dyDescent="0.25">
      <c r="B46" t="s">
        <v>70</v>
      </c>
      <c r="C46" s="15">
        <v>7</v>
      </c>
      <c r="D46">
        <v>10</v>
      </c>
    </row>
    <row r="47" spans="1:4" x14ac:dyDescent="0.25">
      <c r="B47" t="s">
        <v>71</v>
      </c>
      <c r="C47">
        <v>50</v>
      </c>
    </row>
    <row r="48" spans="1:4" x14ac:dyDescent="0.25">
      <c r="A48" t="s">
        <v>72</v>
      </c>
    </row>
    <row r="49" spans="2:3" x14ac:dyDescent="0.25">
      <c r="B49" t="s">
        <v>73</v>
      </c>
      <c r="C49">
        <v>300</v>
      </c>
    </row>
    <row r="50" spans="2:3" x14ac:dyDescent="0.25">
      <c r="B50" t="s">
        <v>73</v>
      </c>
      <c r="C50">
        <v>680</v>
      </c>
    </row>
    <row r="51" spans="2:3" x14ac:dyDescent="0.25">
      <c r="B51" t="s">
        <v>74</v>
      </c>
      <c r="C51">
        <v>100</v>
      </c>
    </row>
    <row r="52" spans="2:3" x14ac:dyDescent="0.25">
      <c r="B52" t="s">
        <v>75</v>
      </c>
      <c r="C52">
        <v>800</v>
      </c>
    </row>
    <row r="53" spans="2:3" x14ac:dyDescent="0.25">
      <c r="B53" t="s">
        <v>76</v>
      </c>
      <c r="C53">
        <v>1675</v>
      </c>
    </row>
    <row r="54" spans="2:3" x14ac:dyDescent="0.25">
      <c r="B54" t="s">
        <v>77</v>
      </c>
      <c r="C54">
        <v>1200</v>
      </c>
    </row>
    <row r="55" spans="2:3" x14ac:dyDescent="0.25">
      <c r="B55" t="s">
        <v>77</v>
      </c>
      <c r="C55">
        <v>200</v>
      </c>
    </row>
    <row r="56" spans="2:3" x14ac:dyDescent="0.25">
      <c r="B56" t="s">
        <v>78</v>
      </c>
      <c r="C56">
        <v>350</v>
      </c>
    </row>
    <row r="57" spans="2:3" x14ac:dyDescent="0.25">
      <c r="B57" t="s">
        <v>79</v>
      </c>
      <c r="C57">
        <v>375</v>
      </c>
    </row>
    <row r="58" spans="2:3" x14ac:dyDescent="0.25">
      <c r="B58" t="s">
        <v>80</v>
      </c>
      <c r="C58">
        <v>600</v>
      </c>
    </row>
    <row r="59" spans="2:3" x14ac:dyDescent="0.25">
      <c r="B59" t="s">
        <v>81</v>
      </c>
      <c r="C59">
        <v>1500</v>
      </c>
    </row>
    <row r="60" spans="2:3" x14ac:dyDescent="0.25">
      <c r="B60" t="s">
        <v>82</v>
      </c>
      <c r="C60">
        <v>440</v>
      </c>
    </row>
    <row r="61" spans="2:3" x14ac:dyDescent="0.25">
      <c r="B61" t="s">
        <v>83</v>
      </c>
      <c r="C61">
        <v>1200</v>
      </c>
    </row>
    <row r="62" spans="2:3" x14ac:dyDescent="0.25">
      <c r="B62" t="s">
        <v>84</v>
      </c>
      <c r="C62">
        <v>150</v>
      </c>
    </row>
    <row r="63" spans="2:3" x14ac:dyDescent="0.25">
      <c r="B63" t="s">
        <v>85</v>
      </c>
      <c r="C63">
        <v>100</v>
      </c>
    </row>
    <row r="64" spans="2:3" x14ac:dyDescent="0.25">
      <c r="B64" t="s">
        <v>86</v>
      </c>
      <c r="C64">
        <v>1400</v>
      </c>
    </row>
    <row r="65" spans="2:3" x14ac:dyDescent="0.25">
      <c r="B65" t="s">
        <v>87</v>
      </c>
      <c r="C65">
        <v>100</v>
      </c>
    </row>
    <row r="66" spans="2:3" x14ac:dyDescent="0.25">
      <c r="B66" t="s">
        <v>88</v>
      </c>
      <c r="C66">
        <v>150</v>
      </c>
    </row>
    <row r="67" spans="2:3" x14ac:dyDescent="0.25">
      <c r="B67" t="s">
        <v>89</v>
      </c>
      <c r="C67">
        <v>4000</v>
      </c>
    </row>
    <row r="68" spans="2:3" x14ac:dyDescent="0.25">
      <c r="B68" t="s">
        <v>90</v>
      </c>
      <c r="C68">
        <v>575</v>
      </c>
    </row>
    <row r="69" spans="2:3" x14ac:dyDescent="0.25">
      <c r="B69" t="s">
        <v>91</v>
      </c>
      <c r="C69">
        <v>350</v>
      </c>
    </row>
    <row r="70" spans="2:3" x14ac:dyDescent="0.25">
      <c r="B70" t="s">
        <v>92</v>
      </c>
      <c r="C70">
        <v>700</v>
      </c>
    </row>
    <row r="71" spans="2:3" x14ac:dyDescent="0.25">
      <c r="B71" t="s">
        <v>93</v>
      </c>
      <c r="C71">
        <v>1425</v>
      </c>
    </row>
    <row r="72" spans="2:3" x14ac:dyDescent="0.25">
      <c r="B72" t="s">
        <v>94</v>
      </c>
      <c r="C72">
        <v>1400</v>
      </c>
    </row>
    <row r="73" spans="2:3" x14ac:dyDescent="0.25">
      <c r="B73" t="s">
        <v>95</v>
      </c>
      <c r="C73">
        <v>1500</v>
      </c>
    </row>
    <row r="74" spans="2:3" x14ac:dyDescent="0.25">
      <c r="B74" t="s">
        <v>96</v>
      </c>
      <c r="C74">
        <v>1100</v>
      </c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workbookViewId="0">
      <selection activeCell="H5" sqref="H5:L5"/>
    </sheetView>
  </sheetViews>
  <sheetFormatPr defaultRowHeight="15" x14ac:dyDescent="0.25"/>
  <cols>
    <col min="2" max="2" width="15.140625" customWidth="1"/>
    <col min="3" max="3" width="12" customWidth="1"/>
    <col min="4" max="4" width="17.85546875" customWidth="1"/>
    <col min="5" max="7" width="9.42578125" customWidth="1"/>
    <col min="8" max="12" width="11.42578125" customWidth="1"/>
    <col min="13" max="14" width="9.42578125" customWidth="1"/>
    <col min="15" max="15" width="23.7109375" customWidth="1"/>
    <col min="18" max="18" width="13.85546875" customWidth="1"/>
  </cols>
  <sheetData>
    <row r="2" spans="2:18" x14ac:dyDescent="0.25">
      <c r="B2" t="s">
        <v>99</v>
      </c>
    </row>
    <row r="3" spans="2:18" x14ac:dyDescent="0.25">
      <c r="H3" s="27" t="s">
        <v>125</v>
      </c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2:18" x14ac:dyDescent="0.25">
      <c r="B4" t="s">
        <v>0</v>
      </c>
      <c r="C4" t="s">
        <v>1</v>
      </c>
      <c r="D4" t="s">
        <v>100</v>
      </c>
      <c r="E4" s="24" t="s">
        <v>101</v>
      </c>
      <c r="F4" s="24"/>
      <c r="G4" s="24"/>
      <c r="H4" s="26" t="s">
        <v>115</v>
      </c>
      <c r="I4" s="26"/>
      <c r="J4" s="26"/>
      <c r="K4" s="26"/>
      <c r="L4" s="26"/>
      <c r="M4" s="25" t="s">
        <v>119</v>
      </c>
      <c r="N4" s="26"/>
      <c r="O4" s="27" t="s">
        <v>126</v>
      </c>
      <c r="P4" s="28"/>
      <c r="Q4" s="28"/>
      <c r="R4" s="28"/>
    </row>
    <row r="5" spans="2:18" x14ac:dyDescent="0.25">
      <c r="E5" s="20" t="s">
        <v>116</v>
      </c>
      <c r="F5" s="20" t="s">
        <v>117</v>
      </c>
      <c r="G5" s="20" t="s">
        <v>118</v>
      </c>
      <c r="H5" s="21" t="s">
        <v>120</v>
      </c>
      <c r="I5" s="22" t="s">
        <v>121</v>
      </c>
      <c r="J5" s="22" t="s">
        <v>122</v>
      </c>
      <c r="K5" s="22" t="s">
        <v>123</v>
      </c>
      <c r="L5" s="23" t="s">
        <v>124</v>
      </c>
      <c r="M5" s="20">
        <v>120</v>
      </c>
      <c r="N5" s="23">
        <v>240</v>
      </c>
      <c r="O5" s="20">
        <v>20</v>
      </c>
      <c r="P5" s="22">
        <v>12</v>
      </c>
      <c r="Q5" s="22">
        <v>6</v>
      </c>
      <c r="R5" s="20" t="s">
        <v>127</v>
      </c>
    </row>
    <row r="6" spans="2:18" x14ac:dyDescent="0.25">
      <c r="B6" s="18"/>
    </row>
    <row r="7" spans="2:18" x14ac:dyDescent="0.25">
      <c r="C7" s="18"/>
    </row>
    <row r="8" spans="2:18" x14ac:dyDescent="0.25">
      <c r="C8" s="18"/>
    </row>
    <row r="9" spans="2:18" x14ac:dyDescent="0.25">
      <c r="B9" s="18"/>
    </row>
    <row r="10" spans="2:18" x14ac:dyDescent="0.25">
      <c r="C10" s="18"/>
    </row>
    <row r="11" spans="2:18" x14ac:dyDescent="0.25">
      <c r="C11" s="18"/>
    </row>
    <row r="12" spans="2:18" x14ac:dyDescent="0.25">
      <c r="B12" s="18"/>
    </row>
    <row r="13" spans="2:18" x14ac:dyDescent="0.25">
      <c r="C13" s="18"/>
    </row>
  </sheetData>
  <mergeCells count="5">
    <mergeCell ref="E4:G4"/>
    <mergeCell ref="M4:N4"/>
    <mergeCell ref="H4:L4"/>
    <mergeCell ref="O4:R4"/>
    <mergeCell ref="H3:R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workbookViewId="0">
      <selection activeCell="D38" sqref="D38"/>
    </sheetView>
  </sheetViews>
  <sheetFormatPr defaultRowHeight="15" x14ac:dyDescent="0.25"/>
  <cols>
    <col min="2" max="3" width="17.5703125" customWidth="1"/>
    <col min="4" max="4" width="13.28515625" bestFit="1" customWidth="1"/>
    <col min="6" max="6" width="16.85546875" bestFit="1" customWidth="1"/>
  </cols>
  <sheetData>
    <row r="2" spans="2:7" x14ac:dyDescent="0.25">
      <c r="B2" s="16" t="s">
        <v>105</v>
      </c>
      <c r="C2" s="16" t="s">
        <v>104</v>
      </c>
      <c r="D2" s="16" t="s">
        <v>103</v>
      </c>
      <c r="E2" s="16"/>
      <c r="F2" s="16" t="s">
        <v>108</v>
      </c>
    </row>
    <row r="3" spans="2:7" x14ac:dyDescent="0.25">
      <c r="B3" t="s">
        <v>102</v>
      </c>
      <c r="C3">
        <v>1</v>
      </c>
      <c r="D3" s="17">
        <v>1628.2</v>
      </c>
    </row>
    <row r="4" spans="2:7" x14ac:dyDescent="0.25">
      <c r="B4" t="s">
        <v>106</v>
      </c>
      <c r="C4">
        <v>1</v>
      </c>
      <c r="D4" s="17">
        <f>F4/365/24</f>
        <v>375</v>
      </c>
      <c r="F4" s="17">
        <f>1.5*365*24*0.25*1000</f>
        <v>3285000</v>
      </c>
      <c r="G4" t="s">
        <v>107</v>
      </c>
    </row>
    <row r="5" spans="2:7" x14ac:dyDescent="0.25">
      <c r="B5" t="s">
        <v>109</v>
      </c>
      <c r="C5" t="s">
        <v>112</v>
      </c>
      <c r="D5" s="17">
        <f>F5/365/24</f>
        <v>1000000</v>
      </c>
      <c r="F5" s="17">
        <f>1000*365*24*1000</f>
        <v>8760000000</v>
      </c>
      <c r="G5" t="s">
        <v>107</v>
      </c>
    </row>
    <row r="6" spans="2:7" x14ac:dyDescent="0.25">
      <c r="B6" t="s">
        <v>110</v>
      </c>
      <c r="C6" t="s">
        <v>113</v>
      </c>
      <c r="D6" s="17">
        <v>1870</v>
      </c>
      <c r="F6">
        <f>0.4*6150</f>
        <v>2460</v>
      </c>
    </row>
    <row r="7" spans="2:7" x14ac:dyDescent="0.25">
      <c r="B7" t="s">
        <v>111</v>
      </c>
      <c r="C7" t="s">
        <v>114</v>
      </c>
      <c r="D7" s="17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4"/>
  <sheetViews>
    <sheetView topLeftCell="B1" workbookViewId="0">
      <selection activeCell="C20" sqref="C20"/>
    </sheetView>
  </sheetViews>
  <sheetFormatPr defaultRowHeight="15" x14ac:dyDescent="0.25"/>
  <cols>
    <col min="2" max="2" width="57.28515625" customWidth="1"/>
    <col min="3" max="3" width="18.28515625" customWidth="1"/>
    <col min="4" max="4" width="12.5703125" customWidth="1"/>
    <col min="6" max="6" width="8.85546875" customWidth="1"/>
    <col min="12" max="12" width="23.85546875" customWidth="1"/>
    <col min="14" max="14" width="22.5703125" customWidth="1"/>
  </cols>
  <sheetData>
    <row r="2" spans="2:14" x14ac:dyDescent="0.25">
      <c r="B2" t="s">
        <v>128</v>
      </c>
    </row>
    <row r="3" spans="2:14" x14ac:dyDescent="0.25">
      <c r="D3" t="s">
        <v>129</v>
      </c>
      <c r="F3" t="s">
        <v>131</v>
      </c>
      <c r="H3" t="s">
        <v>103</v>
      </c>
      <c r="I3" t="s">
        <v>103</v>
      </c>
      <c r="J3" t="s">
        <v>134</v>
      </c>
      <c r="K3" t="s">
        <v>136</v>
      </c>
    </row>
    <row r="4" spans="2:14" x14ac:dyDescent="0.25">
      <c r="D4" t="s">
        <v>130</v>
      </c>
      <c r="F4" t="s">
        <v>132</v>
      </c>
      <c r="I4" t="s">
        <v>133</v>
      </c>
      <c r="J4" t="s">
        <v>135</v>
      </c>
      <c r="K4" t="s">
        <v>137</v>
      </c>
      <c r="L4" t="s">
        <v>252</v>
      </c>
      <c r="M4" t="s">
        <v>259</v>
      </c>
      <c r="N4" t="s">
        <v>260</v>
      </c>
    </row>
    <row r="5" spans="2:14" x14ac:dyDescent="0.25">
      <c r="B5" t="s">
        <v>138</v>
      </c>
      <c r="C5">
        <v>180</v>
      </c>
      <c r="D5">
        <v>6</v>
      </c>
      <c r="E5" t="s">
        <v>139</v>
      </c>
      <c r="F5">
        <v>8</v>
      </c>
      <c r="G5" t="s">
        <v>140</v>
      </c>
      <c r="H5">
        <f>C5*D5*F5/1000</f>
        <v>8.64</v>
      </c>
      <c r="I5">
        <f t="shared" ref="I5:I10" si="0">(C5*F5*D5)/1000*30</f>
        <v>259.20000000000005</v>
      </c>
      <c r="L5" t="s">
        <v>251</v>
      </c>
      <c r="M5" t="s">
        <v>139</v>
      </c>
      <c r="N5" t="s">
        <v>267</v>
      </c>
    </row>
    <row r="6" spans="2:14" x14ac:dyDescent="0.25">
      <c r="B6" t="s">
        <v>141</v>
      </c>
      <c r="C6">
        <v>100</v>
      </c>
      <c r="D6">
        <v>1</v>
      </c>
      <c r="E6" t="s">
        <v>139</v>
      </c>
      <c r="F6">
        <v>1</v>
      </c>
      <c r="G6" t="s">
        <v>140</v>
      </c>
      <c r="H6">
        <f t="shared" ref="H6:H10" si="1">C6*D6*F6/1000</f>
        <v>0.1</v>
      </c>
      <c r="I6">
        <f t="shared" si="0"/>
        <v>3</v>
      </c>
      <c r="L6" t="s">
        <v>251</v>
      </c>
      <c r="M6" t="s">
        <v>139</v>
      </c>
      <c r="N6" t="s">
        <v>267</v>
      </c>
    </row>
    <row r="7" spans="2:14" x14ac:dyDescent="0.25">
      <c r="B7" t="s">
        <v>142</v>
      </c>
      <c r="C7">
        <v>300</v>
      </c>
      <c r="D7">
        <v>1</v>
      </c>
      <c r="E7" t="s">
        <v>139</v>
      </c>
      <c r="F7">
        <v>1</v>
      </c>
      <c r="G7" t="s">
        <v>140</v>
      </c>
      <c r="H7">
        <f t="shared" si="1"/>
        <v>0.3</v>
      </c>
      <c r="I7">
        <f t="shared" si="0"/>
        <v>9</v>
      </c>
      <c r="L7" t="s">
        <v>251</v>
      </c>
      <c r="M7" t="s">
        <v>139</v>
      </c>
      <c r="N7" t="s">
        <v>267</v>
      </c>
    </row>
    <row r="8" spans="2:14" x14ac:dyDescent="0.25">
      <c r="B8" t="s">
        <v>143</v>
      </c>
      <c r="C8">
        <v>100</v>
      </c>
      <c r="D8">
        <v>1</v>
      </c>
      <c r="E8" t="s">
        <v>139</v>
      </c>
      <c r="F8">
        <v>1</v>
      </c>
      <c r="G8" t="s">
        <v>140</v>
      </c>
      <c r="H8">
        <f t="shared" si="1"/>
        <v>0.1</v>
      </c>
      <c r="I8">
        <f t="shared" si="0"/>
        <v>3</v>
      </c>
      <c r="L8" t="s">
        <v>251</v>
      </c>
      <c r="M8" t="s">
        <v>139</v>
      </c>
      <c r="N8" t="s">
        <v>267</v>
      </c>
    </row>
    <row r="9" spans="2:14" x14ac:dyDescent="0.25">
      <c r="B9" t="s">
        <v>144</v>
      </c>
      <c r="C9">
        <v>13</v>
      </c>
      <c r="D9">
        <v>1</v>
      </c>
      <c r="E9" t="s">
        <v>139</v>
      </c>
      <c r="F9">
        <v>1</v>
      </c>
      <c r="G9" t="s">
        <v>140</v>
      </c>
      <c r="H9">
        <f t="shared" si="1"/>
        <v>1.2999999999999999E-2</v>
      </c>
      <c r="I9">
        <f t="shared" si="0"/>
        <v>0.38999999999999996</v>
      </c>
      <c r="L9" t="s">
        <v>251</v>
      </c>
      <c r="M9" t="s">
        <v>139</v>
      </c>
      <c r="N9" t="s">
        <v>267</v>
      </c>
    </row>
    <row r="10" spans="2:14" x14ac:dyDescent="0.25">
      <c r="B10" t="s">
        <v>250</v>
      </c>
      <c r="C10">
        <v>60</v>
      </c>
      <c r="D10">
        <v>1</v>
      </c>
      <c r="E10" t="s">
        <v>139</v>
      </c>
      <c r="F10">
        <v>1</v>
      </c>
      <c r="G10" t="s">
        <v>140</v>
      </c>
      <c r="H10">
        <f t="shared" si="1"/>
        <v>0.06</v>
      </c>
      <c r="I10">
        <f t="shared" si="0"/>
        <v>1.7999999999999998</v>
      </c>
      <c r="L10" t="s">
        <v>251</v>
      </c>
      <c r="M10" t="s">
        <v>139</v>
      </c>
      <c r="N10" t="s">
        <v>267</v>
      </c>
    </row>
    <row r="11" spans="2:14" s="19" customFormat="1" x14ac:dyDescent="0.25"/>
    <row r="12" spans="2:14" x14ac:dyDescent="0.25">
      <c r="B12" t="s">
        <v>145</v>
      </c>
      <c r="D12" t="s">
        <v>129</v>
      </c>
      <c r="F12" t="s">
        <v>131</v>
      </c>
      <c r="I12" t="s">
        <v>103</v>
      </c>
      <c r="J12" t="s">
        <v>134</v>
      </c>
      <c r="K12" t="s">
        <v>136</v>
      </c>
    </row>
    <row r="13" spans="2:14" x14ac:dyDescent="0.25">
      <c r="D13" t="s">
        <v>130</v>
      </c>
      <c r="F13" t="s">
        <v>132</v>
      </c>
      <c r="I13" t="s">
        <v>133</v>
      </c>
      <c r="J13" t="s">
        <v>135</v>
      </c>
      <c r="K13" t="s">
        <v>137</v>
      </c>
      <c r="L13" t="s">
        <v>252</v>
      </c>
      <c r="M13" t="s">
        <v>259</v>
      </c>
      <c r="N13" t="s">
        <v>260</v>
      </c>
    </row>
    <row r="14" spans="2:14" x14ac:dyDescent="0.25">
      <c r="B14" t="s">
        <v>14</v>
      </c>
      <c r="C14">
        <v>1000</v>
      </c>
      <c r="D14">
        <v>1</v>
      </c>
      <c r="E14" t="s">
        <v>139</v>
      </c>
      <c r="F14">
        <v>1</v>
      </c>
      <c r="G14" t="s">
        <v>140</v>
      </c>
      <c r="H14">
        <f>C14*D14*F14/1000</f>
        <v>1</v>
      </c>
      <c r="I14">
        <f>(C14*F14*D14)/1000*30</f>
        <v>30</v>
      </c>
      <c r="L14" t="s">
        <v>251</v>
      </c>
      <c r="M14" t="s">
        <v>139</v>
      </c>
      <c r="N14" t="s">
        <v>267</v>
      </c>
    </row>
    <row r="15" spans="2:14" x14ac:dyDescent="0.25">
      <c r="B15" t="s">
        <v>146</v>
      </c>
      <c r="C15">
        <v>1200</v>
      </c>
      <c r="D15">
        <v>1</v>
      </c>
      <c r="E15" t="s">
        <v>139</v>
      </c>
      <c r="F15">
        <v>1</v>
      </c>
      <c r="G15" t="s">
        <v>140</v>
      </c>
      <c r="H15">
        <f t="shared" ref="H15:H19" si="2">C15*D15*F15/1000</f>
        <v>1.2</v>
      </c>
      <c r="I15">
        <f>(C15*F15*D15)/1000*30</f>
        <v>36</v>
      </c>
      <c r="L15" t="s">
        <v>251</v>
      </c>
      <c r="M15" t="s">
        <v>139</v>
      </c>
      <c r="N15" t="s">
        <v>267</v>
      </c>
    </row>
    <row r="16" spans="2:14" x14ac:dyDescent="0.25">
      <c r="B16" t="s">
        <v>147</v>
      </c>
      <c r="C16">
        <v>1250</v>
      </c>
      <c r="D16">
        <v>1</v>
      </c>
      <c r="E16" t="s">
        <v>139</v>
      </c>
      <c r="F16">
        <v>1</v>
      </c>
      <c r="G16" t="s">
        <v>140</v>
      </c>
      <c r="H16">
        <f t="shared" si="2"/>
        <v>1.25</v>
      </c>
      <c r="I16">
        <f>(C16*F16*D16)/1000*30</f>
        <v>37.5</v>
      </c>
      <c r="L16" t="s">
        <v>251</v>
      </c>
      <c r="M16" t="s">
        <v>139</v>
      </c>
      <c r="N16" t="s">
        <v>267</v>
      </c>
    </row>
    <row r="17" spans="2:14" x14ac:dyDescent="0.25">
      <c r="B17" t="s">
        <v>148</v>
      </c>
      <c r="C17">
        <v>930</v>
      </c>
      <c r="D17">
        <v>1</v>
      </c>
      <c r="E17" t="s">
        <v>139</v>
      </c>
      <c r="F17">
        <v>1</v>
      </c>
      <c r="G17" t="s">
        <v>140</v>
      </c>
      <c r="H17">
        <f t="shared" si="2"/>
        <v>0.93</v>
      </c>
      <c r="I17">
        <f>(C17*F17*D17)/1000*30</f>
        <v>27.900000000000002</v>
      </c>
      <c r="L17" t="s">
        <v>251</v>
      </c>
      <c r="M17" t="s">
        <v>139</v>
      </c>
      <c r="N17" t="s">
        <v>267</v>
      </c>
    </row>
    <row r="18" spans="2:14" x14ac:dyDescent="0.25">
      <c r="B18" t="s">
        <v>149</v>
      </c>
      <c r="C18">
        <v>1200</v>
      </c>
      <c r="D18">
        <v>1</v>
      </c>
      <c r="E18" t="s">
        <v>139</v>
      </c>
      <c r="F18">
        <v>1</v>
      </c>
      <c r="G18" t="s">
        <v>140</v>
      </c>
      <c r="H18">
        <f t="shared" si="2"/>
        <v>1.2</v>
      </c>
      <c r="I18">
        <f>(C18*F18*D18)/1000*30</f>
        <v>36</v>
      </c>
      <c r="L18" t="s">
        <v>251</v>
      </c>
      <c r="M18" t="s">
        <v>139</v>
      </c>
      <c r="N18" t="s">
        <v>267</v>
      </c>
    </row>
    <row r="19" spans="2:14" x14ac:dyDescent="0.25">
      <c r="B19" t="s">
        <v>150</v>
      </c>
      <c r="C19">
        <v>900</v>
      </c>
      <c r="D19">
        <v>1</v>
      </c>
      <c r="E19" t="s">
        <v>139</v>
      </c>
      <c r="F19">
        <v>1</v>
      </c>
      <c r="G19" t="s">
        <v>140</v>
      </c>
      <c r="H19">
        <f t="shared" si="2"/>
        <v>0.9</v>
      </c>
      <c r="I19">
        <f t="shared" ref="I19:I29" si="3">(C19*F19*D19)/1000*30</f>
        <v>27</v>
      </c>
      <c r="L19" t="s">
        <v>251</v>
      </c>
      <c r="M19" t="s">
        <v>139</v>
      </c>
      <c r="N19" t="s">
        <v>267</v>
      </c>
    </row>
    <row r="20" spans="2:14" x14ac:dyDescent="0.25">
      <c r="B20" t="s">
        <v>73</v>
      </c>
      <c r="C20">
        <v>500</v>
      </c>
      <c r="D20">
        <v>1</v>
      </c>
      <c r="E20" t="s">
        <v>139</v>
      </c>
      <c r="F20">
        <v>1</v>
      </c>
      <c r="G20" t="s">
        <v>140</v>
      </c>
      <c r="H20">
        <f t="shared" ref="H20:H29" si="4">C20*D20*F20/1000</f>
        <v>0.5</v>
      </c>
      <c r="I20">
        <f t="shared" si="3"/>
        <v>15</v>
      </c>
      <c r="L20" t="s">
        <v>251</v>
      </c>
      <c r="M20" t="s">
        <v>139</v>
      </c>
      <c r="N20" t="s">
        <v>267</v>
      </c>
    </row>
    <row r="21" spans="2:14" x14ac:dyDescent="0.25">
      <c r="B21" t="s">
        <v>151</v>
      </c>
      <c r="C21">
        <v>1500</v>
      </c>
      <c r="D21">
        <v>1</v>
      </c>
      <c r="E21" t="s">
        <v>139</v>
      </c>
      <c r="F21">
        <v>1</v>
      </c>
      <c r="G21" t="s">
        <v>140</v>
      </c>
      <c r="H21">
        <f t="shared" si="4"/>
        <v>1.5</v>
      </c>
      <c r="I21">
        <f t="shared" si="3"/>
        <v>45</v>
      </c>
      <c r="L21" t="s">
        <v>251</v>
      </c>
      <c r="M21" t="s">
        <v>139</v>
      </c>
      <c r="N21" t="s">
        <v>267</v>
      </c>
    </row>
    <row r="22" spans="2:14" x14ac:dyDescent="0.25">
      <c r="B22" t="s">
        <v>152</v>
      </c>
      <c r="C22">
        <v>1500</v>
      </c>
      <c r="D22">
        <v>1</v>
      </c>
      <c r="E22" t="s">
        <v>139</v>
      </c>
      <c r="F22">
        <v>1</v>
      </c>
      <c r="G22" t="s">
        <v>140</v>
      </c>
      <c r="H22">
        <f t="shared" si="4"/>
        <v>1.5</v>
      </c>
      <c r="I22">
        <f t="shared" si="3"/>
        <v>45</v>
      </c>
      <c r="L22" t="s">
        <v>251</v>
      </c>
      <c r="M22" t="s">
        <v>139</v>
      </c>
      <c r="N22" t="s">
        <v>267</v>
      </c>
    </row>
    <row r="23" spans="2:14" x14ac:dyDescent="0.25">
      <c r="B23" t="s">
        <v>153</v>
      </c>
      <c r="C23">
        <v>1500</v>
      </c>
      <c r="D23">
        <v>1</v>
      </c>
      <c r="E23" t="s">
        <v>139</v>
      </c>
      <c r="F23">
        <v>1</v>
      </c>
      <c r="G23" t="s">
        <v>140</v>
      </c>
      <c r="H23">
        <f t="shared" si="4"/>
        <v>1.5</v>
      </c>
      <c r="I23">
        <f t="shared" si="3"/>
        <v>45</v>
      </c>
      <c r="L23" t="s">
        <v>251</v>
      </c>
      <c r="M23" t="s">
        <v>139</v>
      </c>
      <c r="N23" t="s">
        <v>267</v>
      </c>
    </row>
    <row r="24" spans="2:14" x14ac:dyDescent="0.25">
      <c r="B24" t="s">
        <v>154</v>
      </c>
      <c r="C24">
        <v>575</v>
      </c>
      <c r="D24">
        <v>1</v>
      </c>
      <c r="E24" t="s">
        <v>139</v>
      </c>
      <c r="F24">
        <v>1</v>
      </c>
      <c r="G24" t="s">
        <v>140</v>
      </c>
      <c r="H24">
        <f t="shared" si="4"/>
        <v>0.57499999999999996</v>
      </c>
      <c r="I24">
        <f t="shared" si="3"/>
        <v>17.25</v>
      </c>
      <c r="L24" t="s">
        <v>251</v>
      </c>
      <c r="M24" t="s">
        <v>139</v>
      </c>
      <c r="N24" t="s">
        <v>267</v>
      </c>
    </row>
    <row r="25" spans="2:14" x14ac:dyDescent="0.25">
      <c r="B25" t="s">
        <v>155</v>
      </c>
      <c r="C25">
        <v>480</v>
      </c>
      <c r="D25">
        <v>1</v>
      </c>
      <c r="E25" t="s">
        <v>139</v>
      </c>
      <c r="F25">
        <v>1</v>
      </c>
      <c r="G25" t="s">
        <v>140</v>
      </c>
      <c r="H25">
        <f t="shared" si="4"/>
        <v>0.48</v>
      </c>
      <c r="I25">
        <f t="shared" si="3"/>
        <v>14.399999999999999</v>
      </c>
      <c r="L25" t="s">
        <v>251</v>
      </c>
      <c r="M25" t="s">
        <v>139</v>
      </c>
      <c r="N25" t="s">
        <v>267</v>
      </c>
    </row>
    <row r="26" spans="2:14" x14ac:dyDescent="0.25">
      <c r="B26" t="s">
        <v>156</v>
      </c>
      <c r="C26">
        <v>140</v>
      </c>
      <c r="D26">
        <v>1</v>
      </c>
      <c r="E26" t="s">
        <v>139</v>
      </c>
      <c r="F26">
        <v>1</v>
      </c>
      <c r="G26" t="s">
        <v>140</v>
      </c>
      <c r="H26">
        <f t="shared" si="4"/>
        <v>0.14000000000000001</v>
      </c>
      <c r="I26">
        <f t="shared" si="3"/>
        <v>4.2</v>
      </c>
      <c r="L26" t="s">
        <v>251</v>
      </c>
      <c r="M26" t="s">
        <v>139</v>
      </c>
      <c r="N26" t="s">
        <v>267</v>
      </c>
    </row>
    <row r="27" spans="2:14" x14ac:dyDescent="0.25">
      <c r="B27" t="s">
        <v>157</v>
      </c>
      <c r="C27">
        <v>445</v>
      </c>
      <c r="D27">
        <v>1</v>
      </c>
      <c r="E27" t="s">
        <v>139</v>
      </c>
      <c r="F27">
        <v>1</v>
      </c>
      <c r="G27" t="s">
        <v>140</v>
      </c>
      <c r="H27">
        <f t="shared" si="4"/>
        <v>0.44500000000000001</v>
      </c>
      <c r="I27">
        <f t="shared" si="3"/>
        <v>13.35</v>
      </c>
      <c r="L27" t="s">
        <v>251</v>
      </c>
      <c r="M27" t="s">
        <v>139</v>
      </c>
      <c r="N27" t="s">
        <v>267</v>
      </c>
    </row>
    <row r="28" spans="2:14" x14ac:dyDescent="0.25">
      <c r="B28" t="s">
        <v>158</v>
      </c>
      <c r="C28">
        <v>1100</v>
      </c>
      <c r="D28">
        <v>1</v>
      </c>
      <c r="E28" t="s">
        <v>139</v>
      </c>
      <c r="F28">
        <v>1</v>
      </c>
      <c r="G28" t="s">
        <v>140</v>
      </c>
      <c r="H28">
        <f t="shared" si="4"/>
        <v>1.1000000000000001</v>
      </c>
      <c r="I28">
        <f t="shared" si="3"/>
        <v>33</v>
      </c>
      <c r="L28" t="s">
        <v>251</v>
      </c>
      <c r="M28" t="s">
        <v>139</v>
      </c>
      <c r="N28" t="s">
        <v>267</v>
      </c>
    </row>
    <row r="29" spans="2:14" x14ac:dyDescent="0.25">
      <c r="B29" t="s">
        <v>159</v>
      </c>
      <c r="C29">
        <v>1250</v>
      </c>
      <c r="D29">
        <v>1</v>
      </c>
      <c r="E29" t="s">
        <v>139</v>
      </c>
      <c r="F29">
        <v>1</v>
      </c>
      <c r="G29" t="s">
        <v>140</v>
      </c>
      <c r="H29">
        <f t="shared" si="4"/>
        <v>1.25</v>
      </c>
      <c r="I29">
        <f t="shared" si="3"/>
        <v>37.5</v>
      </c>
      <c r="L29" t="s">
        <v>251</v>
      </c>
      <c r="M29" t="s">
        <v>139</v>
      </c>
      <c r="N29" t="s">
        <v>267</v>
      </c>
    </row>
    <row r="30" spans="2:14" x14ac:dyDescent="0.25">
      <c r="B30" t="s">
        <v>160</v>
      </c>
      <c r="C30" t="s">
        <v>246</v>
      </c>
      <c r="G30" t="s">
        <v>140</v>
      </c>
      <c r="L30" s="29" t="s">
        <v>251</v>
      </c>
      <c r="M30" t="s">
        <v>105</v>
      </c>
      <c r="N30" t="s">
        <v>18</v>
      </c>
    </row>
    <row r="31" spans="2:14" x14ac:dyDescent="0.25">
      <c r="B31" t="s">
        <v>161</v>
      </c>
      <c r="C31" t="s">
        <v>247</v>
      </c>
      <c r="G31" t="s">
        <v>140</v>
      </c>
      <c r="L31" s="29"/>
    </row>
    <row r="32" spans="2:14" x14ac:dyDescent="0.25">
      <c r="B32" t="s">
        <v>162</v>
      </c>
      <c r="C32" t="s">
        <v>248</v>
      </c>
      <c r="G32" t="s">
        <v>140</v>
      </c>
      <c r="L32" s="29"/>
    </row>
    <row r="33" spans="2:16" s="19" customFormat="1" x14ac:dyDescent="0.25"/>
    <row r="34" spans="2:16" x14ac:dyDescent="0.25">
      <c r="B34" t="s">
        <v>163</v>
      </c>
      <c r="D34" t="s">
        <v>164</v>
      </c>
      <c r="E34" t="s">
        <v>165</v>
      </c>
      <c r="F34" t="s">
        <v>166</v>
      </c>
      <c r="G34" t="s">
        <v>103</v>
      </c>
      <c r="I34" t="s">
        <v>134</v>
      </c>
      <c r="J34" t="s">
        <v>136</v>
      </c>
    </row>
    <row r="35" spans="2:16" x14ac:dyDescent="0.25">
      <c r="F35" t="s">
        <v>167</v>
      </c>
      <c r="G35" t="s">
        <v>133</v>
      </c>
      <c r="I35" t="s">
        <v>135</v>
      </c>
      <c r="J35" t="s">
        <v>137</v>
      </c>
      <c r="L35" t="s">
        <v>252</v>
      </c>
      <c r="M35" t="s">
        <v>259</v>
      </c>
      <c r="N35" t="s">
        <v>260</v>
      </c>
      <c r="O35" t="s">
        <v>261</v>
      </c>
    </row>
    <row r="36" spans="2:16" x14ac:dyDescent="0.25">
      <c r="B36" t="s">
        <v>168</v>
      </c>
      <c r="D36">
        <v>86</v>
      </c>
      <c r="E36">
        <v>35</v>
      </c>
      <c r="F36">
        <v>30</v>
      </c>
      <c r="L36" s="29" t="s">
        <v>251</v>
      </c>
      <c r="M36" t="s">
        <v>105</v>
      </c>
      <c r="N36" t="s">
        <v>262</v>
      </c>
      <c r="O36" t="s">
        <v>18</v>
      </c>
      <c r="P36" s="29" t="s">
        <v>263</v>
      </c>
    </row>
    <row r="37" spans="2:16" x14ac:dyDescent="0.25">
      <c r="B37" t="s">
        <v>169</v>
      </c>
      <c r="D37">
        <v>143</v>
      </c>
      <c r="E37">
        <v>91</v>
      </c>
      <c r="F37">
        <v>50</v>
      </c>
      <c r="L37" s="29"/>
      <c r="M37" t="s">
        <v>105</v>
      </c>
      <c r="N37" t="s">
        <v>262</v>
      </c>
      <c r="O37" t="s">
        <v>18</v>
      </c>
      <c r="P37" s="29"/>
    </row>
    <row r="38" spans="2:16" x14ac:dyDescent="0.25">
      <c r="B38" t="s">
        <v>170</v>
      </c>
      <c r="D38">
        <v>71</v>
      </c>
      <c r="E38">
        <v>49</v>
      </c>
      <c r="F38">
        <v>25</v>
      </c>
      <c r="L38" s="29"/>
      <c r="M38" t="s">
        <v>105</v>
      </c>
      <c r="N38" t="s">
        <v>262</v>
      </c>
      <c r="O38" t="s">
        <v>18</v>
      </c>
      <c r="P38" s="29"/>
    </row>
    <row r="39" spans="2:16" x14ac:dyDescent="0.25">
      <c r="B39" t="s">
        <v>171</v>
      </c>
      <c r="D39">
        <v>77</v>
      </c>
      <c r="E39">
        <v>63</v>
      </c>
      <c r="F39">
        <v>27</v>
      </c>
      <c r="L39" s="29"/>
    </row>
    <row r="40" spans="2:16" x14ac:dyDescent="0.25">
      <c r="B40" t="s">
        <v>172</v>
      </c>
      <c r="D40">
        <v>97</v>
      </c>
      <c r="E40">
        <v>95</v>
      </c>
      <c r="F40">
        <v>40</v>
      </c>
      <c r="L40" s="29"/>
    </row>
    <row r="41" spans="2:16" x14ac:dyDescent="0.25">
      <c r="B41" t="s">
        <v>173</v>
      </c>
      <c r="D41">
        <v>128</v>
      </c>
      <c r="E41">
        <v>91</v>
      </c>
      <c r="F41">
        <v>36</v>
      </c>
      <c r="L41" s="29"/>
    </row>
    <row r="42" spans="2:16" x14ac:dyDescent="0.25">
      <c r="B42" t="s">
        <v>174</v>
      </c>
      <c r="D42">
        <v>114</v>
      </c>
      <c r="E42">
        <v>107</v>
      </c>
      <c r="F42">
        <v>40</v>
      </c>
      <c r="L42" s="29"/>
    </row>
    <row r="43" spans="2:16" x14ac:dyDescent="0.25">
      <c r="B43" t="s">
        <v>175</v>
      </c>
      <c r="D43">
        <v>114</v>
      </c>
      <c r="E43">
        <v>107</v>
      </c>
      <c r="F43">
        <v>40</v>
      </c>
      <c r="L43" s="29"/>
    </row>
    <row r="44" spans="2:16" x14ac:dyDescent="0.25">
      <c r="B44" t="s">
        <v>176</v>
      </c>
      <c r="D44">
        <v>140</v>
      </c>
      <c r="E44">
        <v>117</v>
      </c>
      <c r="F44">
        <v>49</v>
      </c>
      <c r="L44" s="29"/>
    </row>
    <row r="45" spans="2:16" x14ac:dyDescent="0.25">
      <c r="B45" t="s">
        <v>177</v>
      </c>
      <c r="D45">
        <v>151</v>
      </c>
      <c r="E45">
        <v>130</v>
      </c>
      <c r="F45">
        <v>53</v>
      </c>
      <c r="L45" s="29"/>
    </row>
    <row r="46" spans="2:16" s="19" customFormat="1" x14ac:dyDescent="0.25"/>
    <row r="47" spans="2:16" x14ac:dyDescent="0.25">
      <c r="B47" t="s">
        <v>178</v>
      </c>
      <c r="D47" t="s">
        <v>129</v>
      </c>
      <c r="F47" t="s">
        <v>131</v>
      </c>
      <c r="I47" t="s">
        <v>103</v>
      </c>
      <c r="J47" t="s">
        <v>134</v>
      </c>
      <c r="K47" t="s">
        <v>136</v>
      </c>
    </row>
    <row r="48" spans="2:16" x14ac:dyDescent="0.25">
      <c r="D48" t="s">
        <v>130</v>
      </c>
      <c r="F48" t="s">
        <v>132</v>
      </c>
      <c r="I48" t="s">
        <v>133</v>
      </c>
      <c r="J48" t="s">
        <v>135</v>
      </c>
      <c r="K48" t="s">
        <v>137</v>
      </c>
      <c r="L48" t="s">
        <v>252</v>
      </c>
      <c r="M48" t="s">
        <v>259</v>
      </c>
      <c r="N48" t="s">
        <v>260</v>
      </c>
    </row>
    <row r="49" spans="2:14" x14ac:dyDescent="0.25">
      <c r="B49" t="s">
        <v>179</v>
      </c>
      <c r="C49">
        <v>75</v>
      </c>
      <c r="D49">
        <v>1</v>
      </c>
      <c r="E49" t="s">
        <v>139</v>
      </c>
      <c r="F49">
        <v>1</v>
      </c>
      <c r="G49" t="s">
        <v>140</v>
      </c>
      <c r="H49">
        <f t="shared" ref="H49" si="5">C49*D49*F49/1000</f>
        <v>7.4999999999999997E-2</v>
      </c>
      <c r="I49">
        <f t="shared" ref="I49" si="6">(C49*F49*D49)/1000*30</f>
        <v>2.25</v>
      </c>
      <c r="L49" t="s">
        <v>251</v>
      </c>
      <c r="M49" t="s">
        <v>139</v>
      </c>
      <c r="N49" t="s">
        <v>267</v>
      </c>
    </row>
    <row r="50" spans="2:14" x14ac:dyDescent="0.25">
      <c r="B50" t="s">
        <v>180</v>
      </c>
      <c r="C50">
        <v>15</v>
      </c>
      <c r="D50">
        <v>1</v>
      </c>
      <c r="E50" t="s">
        <v>139</v>
      </c>
      <c r="F50">
        <v>1</v>
      </c>
      <c r="G50" t="s">
        <v>140</v>
      </c>
      <c r="H50">
        <f t="shared" ref="H50:H53" si="7">C50*D50*F50/1000</f>
        <v>1.4999999999999999E-2</v>
      </c>
      <c r="I50">
        <f t="shared" ref="I50:I53" si="8">(C50*F50*D50)/1000*30</f>
        <v>0.44999999999999996</v>
      </c>
      <c r="L50" t="s">
        <v>251</v>
      </c>
      <c r="M50" t="s">
        <v>139</v>
      </c>
      <c r="N50" t="s">
        <v>267</v>
      </c>
    </row>
    <row r="51" spans="2:14" x14ac:dyDescent="0.25">
      <c r="B51" t="s">
        <v>181</v>
      </c>
      <c r="C51">
        <v>1500</v>
      </c>
      <c r="D51">
        <v>1</v>
      </c>
      <c r="E51" t="s">
        <v>139</v>
      </c>
      <c r="F51">
        <v>1</v>
      </c>
      <c r="G51" t="s">
        <v>140</v>
      </c>
      <c r="H51">
        <f t="shared" si="7"/>
        <v>1.5</v>
      </c>
      <c r="I51">
        <f t="shared" si="8"/>
        <v>45</v>
      </c>
      <c r="L51" t="s">
        <v>251</v>
      </c>
      <c r="M51" t="s">
        <v>139</v>
      </c>
      <c r="N51" t="s">
        <v>267</v>
      </c>
    </row>
    <row r="52" spans="2:14" x14ac:dyDescent="0.25">
      <c r="B52" t="s">
        <v>182</v>
      </c>
      <c r="C52">
        <v>1200</v>
      </c>
      <c r="D52">
        <v>1</v>
      </c>
      <c r="E52" t="s">
        <v>139</v>
      </c>
      <c r="F52">
        <v>1</v>
      </c>
      <c r="G52" t="s">
        <v>140</v>
      </c>
      <c r="H52">
        <f t="shared" si="7"/>
        <v>1.2</v>
      </c>
      <c r="I52">
        <f t="shared" si="8"/>
        <v>36</v>
      </c>
      <c r="L52" t="s">
        <v>251</v>
      </c>
      <c r="M52" t="s">
        <v>139</v>
      </c>
      <c r="N52" t="s">
        <v>267</v>
      </c>
    </row>
    <row r="53" spans="2:14" x14ac:dyDescent="0.25">
      <c r="B53" t="s">
        <v>183</v>
      </c>
      <c r="C53">
        <v>350</v>
      </c>
      <c r="D53">
        <v>1</v>
      </c>
      <c r="E53" t="s">
        <v>139</v>
      </c>
      <c r="F53">
        <v>1</v>
      </c>
      <c r="G53" t="s">
        <v>140</v>
      </c>
      <c r="H53">
        <f t="shared" si="7"/>
        <v>0.35</v>
      </c>
      <c r="I53">
        <f t="shared" si="8"/>
        <v>10.5</v>
      </c>
      <c r="L53" t="s">
        <v>251</v>
      </c>
      <c r="M53" t="s">
        <v>139</v>
      </c>
      <c r="N53" t="s">
        <v>267</v>
      </c>
    </row>
    <row r="54" spans="2:14" x14ac:dyDescent="0.25">
      <c r="B54" t="s">
        <v>184</v>
      </c>
      <c r="C54">
        <v>330</v>
      </c>
      <c r="D54" t="s">
        <v>257</v>
      </c>
      <c r="E54">
        <v>12</v>
      </c>
      <c r="L54" t="s">
        <v>251</v>
      </c>
      <c r="M54" t="s">
        <v>139</v>
      </c>
      <c r="N54" t="s">
        <v>267</v>
      </c>
    </row>
    <row r="55" spans="2:14" x14ac:dyDescent="0.25">
      <c r="D55" t="s">
        <v>256</v>
      </c>
      <c r="E55">
        <v>24</v>
      </c>
    </row>
    <row r="56" spans="2:14" x14ac:dyDescent="0.25">
      <c r="D56" t="s">
        <v>255</v>
      </c>
      <c r="E56">
        <v>36</v>
      </c>
    </row>
    <row r="57" spans="2:14" x14ac:dyDescent="0.25">
      <c r="D57" t="s">
        <v>254</v>
      </c>
      <c r="E57">
        <v>48</v>
      </c>
    </row>
    <row r="58" spans="2:14" x14ac:dyDescent="0.25">
      <c r="D58" t="s">
        <v>253</v>
      </c>
      <c r="E58">
        <v>60</v>
      </c>
    </row>
    <row r="59" spans="2:14" s="19" customFormat="1" x14ac:dyDescent="0.25"/>
    <row r="60" spans="2:14" x14ac:dyDescent="0.25">
      <c r="B60" t="s">
        <v>185</v>
      </c>
      <c r="D60" t="s">
        <v>129</v>
      </c>
      <c r="F60" t="s">
        <v>131</v>
      </c>
      <c r="I60" t="s">
        <v>103</v>
      </c>
      <c r="J60" t="s">
        <v>134</v>
      </c>
      <c r="K60" t="s">
        <v>136</v>
      </c>
    </row>
    <row r="61" spans="2:14" x14ac:dyDescent="0.25">
      <c r="D61" t="s">
        <v>130</v>
      </c>
      <c r="F61" t="s">
        <v>132</v>
      </c>
      <c r="I61" t="s">
        <v>133</v>
      </c>
      <c r="J61" t="s">
        <v>135</v>
      </c>
      <c r="K61" t="s">
        <v>137</v>
      </c>
      <c r="L61" t="s">
        <v>252</v>
      </c>
      <c r="M61" t="s">
        <v>259</v>
      </c>
      <c r="N61" t="s">
        <v>260</v>
      </c>
    </row>
    <row r="62" spans="2:14" x14ac:dyDescent="0.25">
      <c r="B62" t="s">
        <v>186</v>
      </c>
      <c r="C62">
        <v>328</v>
      </c>
      <c r="D62">
        <v>1</v>
      </c>
      <c r="E62" t="s">
        <v>139</v>
      </c>
      <c r="F62">
        <v>1</v>
      </c>
      <c r="G62" t="s">
        <v>140</v>
      </c>
      <c r="H62">
        <f t="shared" ref="H62" si="9">C62*D62*F62/1000</f>
        <v>0.32800000000000001</v>
      </c>
      <c r="I62">
        <f t="shared" ref="I62" si="10">(C62*F62*D62)/1000*30</f>
        <v>9.84</v>
      </c>
      <c r="L62" t="s">
        <v>251</v>
      </c>
      <c r="M62" t="s">
        <v>139</v>
      </c>
      <c r="N62" t="s">
        <v>267</v>
      </c>
    </row>
    <row r="63" spans="2:14" x14ac:dyDescent="0.25">
      <c r="B63" t="s">
        <v>187</v>
      </c>
      <c r="C63">
        <v>200</v>
      </c>
      <c r="D63">
        <v>1</v>
      </c>
      <c r="E63" t="s">
        <v>139</v>
      </c>
      <c r="F63">
        <v>1</v>
      </c>
      <c r="G63" t="s">
        <v>140</v>
      </c>
      <c r="H63">
        <f t="shared" ref="H63:H68" si="11">C63*D63*F63/1000</f>
        <v>0.2</v>
      </c>
      <c r="I63">
        <f t="shared" ref="I63:I68" si="12">(C63*F63*D63)/1000*30</f>
        <v>6</v>
      </c>
      <c r="L63" t="s">
        <v>251</v>
      </c>
      <c r="M63" t="s">
        <v>139</v>
      </c>
      <c r="N63" t="s">
        <v>267</v>
      </c>
    </row>
    <row r="64" spans="2:14" x14ac:dyDescent="0.25">
      <c r="B64" t="s">
        <v>249</v>
      </c>
      <c r="C64">
        <v>25</v>
      </c>
      <c r="D64">
        <v>1</v>
      </c>
      <c r="E64" t="s">
        <v>139</v>
      </c>
      <c r="F64">
        <v>1</v>
      </c>
      <c r="G64" t="s">
        <v>140</v>
      </c>
      <c r="H64">
        <f t="shared" si="11"/>
        <v>2.5000000000000001E-2</v>
      </c>
      <c r="I64">
        <f t="shared" si="12"/>
        <v>0.75</v>
      </c>
      <c r="L64" t="s">
        <v>251</v>
      </c>
      <c r="M64" t="s">
        <v>139</v>
      </c>
      <c r="N64" t="s">
        <v>267</v>
      </c>
    </row>
    <row r="65" spans="2:14" x14ac:dyDescent="0.25">
      <c r="B65" t="s">
        <v>188</v>
      </c>
      <c r="C65">
        <v>100</v>
      </c>
      <c r="D65">
        <v>1</v>
      </c>
      <c r="E65" t="s">
        <v>139</v>
      </c>
      <c r="F65">
        <v>1</v>
      </c>
      <c r="G65" t="s">
        <v>140</v>
      </c>
      <c r="H65">
        <f t="shared" si="11"/>
        <v>0.1</v>
      </c>
      <c r="I65">
        <f t="shared" si="12"/>
        <v>3</v>
      </c>
      <c r="L65" t="s">
        <v>251</v>
      </c>
      <c r="M65" t="s">
        <v>139</v>
      </c>
      <c r="N65" t="s">
        <v>267</v>
      </c>
    </row>
    <row r="66" spans="2:14" x14ac:dyDescent="0.25">
      <c r="B66" t="s">
        <v>189</v>
      </c>
      <c r="C66">
        <v>197</v>
      </c>
      <c r="D66">
        <v>1</v>
      </c>
      <c r="E66" t="s">
        <v>139</v>
      </c>
      <c r="F66">
        <v>1</v>
      </c>
      <c r="G66" t="s">
        <v>140</v>
      </c>
      <c r="H66">
        <f t="shared" si="11"/>
        <v>0.19700000000000001</v>
      </c>
      <c r="I66">
        <f t="shared" si="12"/>
        <v>5.91</v>
      </c>
      <c r="L66" t="s">
        <v>251</v>
      </c>
      <c r="M66" t="s">
        <v>139</v>
      </c>
      <c r="N66" t="s">
        <v>267</v>
      </c>
    </row>
    <row r="67" spans="2:14" x14ac:dyDescent="0.25">
      <c r="B67" t="s">
        <v>190</v>
      </c>
      <c r="C67">
        <v>187</v>
      </c>
      <c r="D67">
        <v>1</v>
      </c>
      <c r="E67" t="s">
        <v>139</v>
      </c>
      <c r="F67">
        <v>1</v>
      </c>
      <c r="G67" t="s">
        <v>140</v>
      </c>
      <c r="H67">
        <f t="shared" si="11"/>
        <v>0.187</v>
      </c>
      <c r="I67">
        <f t="shared" si="12"/>
        <v>5.61</v>
      </c>
      <c r="L67" t="s">
        <v>251</v>
      </c>
      <c r="M67" t="s">
        <v>139</v>
      </c>
      <c r="N67" t="s">
        <v>267</v>
      </c>
    </row>
    <row r="68" spans="2:14" x14ac:dyDescent="0.25">
      <c r="B68" t="s">
        <v>191</v>
      </c>
      <c r="C68">
        <v>29</v>
      </c>
      <c r="D68">
        <v>1</v>
      </c>
      <c r="E68" t="s">
        <v>139</v>
      </c>
      <c r="F68">
        <v>1</v>
      </c>
      <c r="G68" t="s">
        <v>140</v>
      </c>
      <c r="H68">
        <f t="shared" si="11"/>
        <v>2.9000000000000001E-2</v>
      </c>
      <c r="I68">
        <f t="shared" si="12"/>
        <v>0.87</v>
      </c>
      <c r="L68" t="s">
        <v>251</v>
      </c>
      <c r="M68" t="s">
        <v>139</v>
      </c>
      <c r="N68" t="s">
        <v>267</v>
      </c>
    </row>
    <row r="69" spans="2:14" s="19" customFormat="1" x14ac:dyDescent="0.25"/>
    <row r="70" spans="2:14" x14ac:dyDescent="0.25">
      <c r="B70" t="s">
        <v>192</v>
      </c>
      <c r="D70" t="s">
        <v>129</v>
      </c>
      <c r="F70" t="s">
        <v>131</v>
      </c>
      <c r="I70" t="s">
        <v>103</v>
      </c>
      <c r="J70" t="s">
        <v>134</v>
      </c>
      <c r="K70" t="s">
        <v>136</v>
      </c>
    </row>
    <row r="71" spans="2:14" x14ac:dyDescent="0.25">
      <c r="D71" t="s">
        <v>130</v>
      </c>
      <c r="F71" t="s">
        <v>132</v>
      </c>
      <c r="I71" t="s">
        <v>133</v>
      </c>
      <c r="J71" t="s">
        <v>135</v>
      </c>
      <c r="K71" t="s">
        <v>137</v>
      </c>
      <c r="L71" t="s">
        <v>252</v>
      </c>
      <c r="M71" t="s">
        <v>259</v>
      </c>
      <c r="N71" t="s">
        <v>260</v>
      </c>
    </row>
    <row r="72" spans="2:14" x14ac:dyDescent="0.25">
      <c r="B72" t="s">
        <v>193</v>
      </c>
      <c r="C72">
        <v>7</v>
      </c>
      <c r="D72">
        <v>1</v>
      </c>
      <c r="E72" t="s">
        <v>139</v>
      </c>
      <c r="F72">
        <v>1</v>
      </c>
      <c r="G72" t="s">
        <v>140</v>
      </c>
      <c r="H72">
        <f t="shared" ref="H72" si="13">C72*D72*F72/1000</f>
        <v>7.0000000000000001E-3</v>
      </c>
      <c r="I72">
        <f t="shared" ref="I72" si="14">(C72*F72*D72)/1000*30</f>
        <v>0.21</v>
      </c>
      <c r="L72" t="s">
        <v>251</v>
      </c>
      <c r="M72" t="s">
        <v>139</v>
      </c>
      <c r="N72" t="s">
        <v>267</v>
      </c>
    </row>
    <row r="73" spans="2:14" x14ac:dyDescent="0.25">
      <c r="B73" t="s">
        <v>194</v>
      </c>
      <c r="C73">
        <v>100</v>
      </c>
      <c r="D73">
        <v>1</v>
      </c>
      <c r="E73" t="s">
        <v>139</v>
      </c>
      <c r="F73">
        <v>1</v>
      </c>
      <c r="G73" t="s">
        <v>140</v>
      </c>
      <c r="H73">
        <f t="shared" ref="H73:H76" si="15">C73*D73*F73/1000</f>
        <v>0.1</v>
      </c>
      <c r="I73">
        <f t="shared" ref="I73:I76" si="16">(C73*F73*D73)/1000*30</f>
        <v>3</v>
      </c>
      <c r="L73" t="s">
        <v>251</v>
      </c>
      <c r="M73" t="s">
        <v>139</v>
      </c>
      <c r="N73" t="s">
        <v>267</v>
      </c>
    </row>
    <row r="74" spans="2:14" x14ac:dyDescent="0.25">
      <c r="B74" t="s">
        <v>56</v>
      </c>
      <c r="C74">
        <v>30</v>
      </c>
      <c r="D74">
        <v>1</v>
      </c>
      <c r="E74" t="s">
        <v>139</v>
      </c>
      <c r="F74">
        <v>1</v>
      </c>
      <c r="G74" t="s">
        <v>140</v>
      </c>
      <c r="H74">
        <f t="shared" si="15"/>
        <v>0.03</v>
      </c>
      <c r="I74">
        <f t="shared" si="16"/>
        <v>0.89999999999999991</v>
      </c>
      <c r="L74" t="s">
        <v>251</v>
      </c>
      <c r="M74" t="s">
        <v>139</v>
      </c>
      <c r="N74" t="s">
        <v>267</v>
      </c>
    </row>
    <row r="75" spans="2:14" x14ac:dyDescent="0.25">
      <c r="B75" t="s">
        <v>195</v>
      </c>
      <c r="C75">
        <v>80</v>
      </c>
      <c r="D75">
        <v>1</v>
      </c>
      <c r="E75" t="s">
        <v>139</v>
      </c>
      <c r="F75">
        <v>1</v>
      </c>
      <c r="G75" t="s">
        <v>140</v>
      </c>
      <c r="H75">
        <f t="shared" si="15"/>
        <v>0.08</v>
      </c>
      <c r="I75">
        <f t="shared" si="16"/>
        <v>2.4</v>
      </c>
      <c r="L75" t="s">
        <v>251</v>
      </c>
      <c r="M75" t="s">
        <v>139</v>
      </c>
      <c r="N75" t="s">
        <v>267</v>
      </c>
    </row>
    <row r="76" spans="2:14" x14ac:dyDescent="0.25">
      <c r="B76" t="s">
        <v>196</v>
      </c>
      <c r="C76">
        <v>35</v>
      </c>
      <c r="D76">
        <v>1</v>
      </c>
      <c r="E76" t="s">
        <v>139</v>
      </c>
      <c r="F76">
        <v>1</v>
      </c>
      <c r="G76" t="s">
        <v>140</v>
      </c>
      <c r="H76">
        <f t="shared" si="15"/>
        <v>3.5000000000000003E-2</v>
      </c>
      <c r="I76">
        <f t="shared" si="16"/>
        <v>1.05</v>
      </c>
      <c r="L76" t="s">
        <v>251</v>
      </c>
      <c r="M76" t="s">
        <v>139</v>
      </c>
      <c r="N76" t="s">
        <v>267</v>
      </c>
    </row>
    <row r="77" spans="2:14" s="19" customFormat="1" x14ac:dyDescent="0.25"/>
    <row r="78" spans="2:14" x14ac:dyDescent="0.25">
      <c r="B78" t="s">
        <v>197</v>
      </c>
      <c r="D78" t="s">
        <v>129</v>
      </c>
      <c r="F78" t="s">
        <v>131</v>
      </c>
      <c r="I78" t="s">
        <v>103</v>
      </c>
      <c r="J78" t="s">
        <v>134</v>
      </c>
      <c r="K78" t="s">
        <v>136</v>
      </c>
    </row>
    <row r="79" spans="2:14" x14ac:dyDescent="0.25">
      <c r="D79" t="s">
        <v>130</v>
      </c>
      <c r="F79" t="s">
        <v>132</v>
      </c>
      <c r="I79" t="s">
        <v>133</v>
      </c>
      <c r="J79" t="s">
        <v>135</v>
      </c>
      <c r="K79" t="s">
        <v>137</v>
      </c>
      <c r="L79" t="s">
        <v>252</v>
      </c>
      <c r="M79" t="s">
        <v>259</v>
      </c>
      <c r="N79" t="s">
        <v>260</v>
      </c>
    </row>
    <row r="80" spans="2:14" x14ac:dyDescent="0.25">
      <c r="B80" t="s">
        <v>198</v>
      </c>
      <c r="C80">
        <v>600</v>
      </c>
      <c r="D80">
        <v>1</v>
      </c>
      <c r="E80" t="s">
        <v>139</v>
      </c>
      <c r="F80">
        <v>1</v>
      </c>
      <c r="G80" t="s">
        <v>140</v>
      </c>
      <c r="H80">
        <f t="shared" ref="H80" si="17">C80*D80*F80/1000</f>
        <v>0.6</v>
      </c>
      <c r="I80">
        <f t="shared" ref="I80" si="18">(C80*F80*D80)/1000*30</f>
        <v>18</v>
      </c>
      <c r="L80" t="s">
        <v>251</v>
      </c>
      <c r="M80" t="s">
        <v>139</v>
      </c>
      <c r="N80" t="s">
        <v>267</v>
      </c>
    </row>
    <row r="81" spans="2:14" x14ac:dyDescent="0.25">
      <c r="B81" t="s">
        <v>199</v>
      </c>
      <c r="C81">
        <v>5000</v>
      </c>
      <c r="D81">
        <v>1</v>
      </c>
      <c r="E81" t="s">
        <v>139</v>
      </c>
      <c r="F81">
        <v>1</v>
      </c>
      <c r="G81" t="s">
        <v>140</v>
      </c>
      <c r="H81">
        <f t="shared" ref="H81:H86" si="19">C81*D81*F81/1000</f>
        <v>5</v>
      </c>
      <c r="I81">
        <f t="shared" ref="I81:I86" si="20">(C81*F81*D81)/1000*30</f>
        <v>150</v>
      </c>
      <c r="L81" t="s">
        <v>251</v>
      </c>
      <c r="M81" t="s">
        <v>139</v>
      </c>
      <c r="N81" t="s">
        <v>267</v>
      </c>
    </row>
    <row r="82" spans="2:14" x14ac:dyDescent="0.25">
      <c r="B82" t="s">
        <v>200</v>
      </c>
      <c r="C82">
        <v>115</v>
      </c>
      <c r="D82">
        <v>1</v>
      </c>
      <c r="E82" t="s">
        <v>139</v>
      </c>
      <c r="F82">
        <v>1</v>
      </c>
      <c r="G82" t="s">
        <v>140</v>
      </c>
      <c r="H82">
        <f t="shared" si="19"/>
        <v>0.115</v>
      </c>
      <c r="I82">
        <f t="shared" si="20"/>
        <v>3.45</v>
      </c>
      <c r="L82" t="s">
        <v>251</v>
      </c>
      <c r="M82" t="s">
        <v>139</v>
      </c>
      <c r="N82" t="s">
        <v>267</v>
      </c>
    </row>
    <row r="83" spans="2:14" x14ac:dyDescent="0.25">
      <c r="B83" t="s">
        <v>201</v>
      </c>
      <c r="C83">
        <v>475</v>
      </c>
      <c r="D83">
        <v>1</v>
      </c>
      <c r="E83" t="s">
        <v>139</v>
      </c>
      <c r="F83">
        <v>1</v>
      </c>
      <c r="G83" t="s">
        <v>140</v>
      </c>
      <c r="H83">
        <f t="shared" si="19"/>
        <v>0.47499999999999998</v>
      </c>
      <c r="I83">
        <f t="shared" si="20"/>
        <v>14.25</v>
      </c>
      <c r="L83" t="s">
        <v>251</v>
      </c>
      <c r="M83" t="s">
        <v>139</v>
      </c>
      <c r="N83" t="s">
        <v>267</v>
      </c>
    </row>
    <row r="84" spans="2:14" x14ac:dyDescent="0.25">
      <c r="B84" t="s">
        <v>202</v>
      </c>
      <c r="C84">
        <v>175</v>
      </c>
      <c r="D84">
        <v>1</v>
      </c>
      <c r="E84" t="s">
        <v>139</v>
      </c>
      <c r="F84">
        <v>1</v>
      </c>
      <c r="G84" t="s">
        <v>140</v>
      </c>
      <c r="H84">
        <f t="shared" si="19"/>
        <v>0.17499999999999999</v>
      </c>
      <c r="I84">
        <f t="shared" si="20"/>
        <v>5.25</v>
      </c>
      <c r="L84" t="s">
        <v>251</v>
      </c>
      <c r="M84" t="s">
        <v>139</v>
      </c>
      <c r="N84" t="s">
        <v>267</v>
      </c>
    </row>
    <row r="85" spans="2:14" x14ac:dyDescent="0.25">
      <c r="B85" t="s">
        <v>203</v>
      </c>
      <c r="C85">
        <v>260</v>
      </c>
      <c r="D85">
        <v>1</v>
      </c>
      <c r="E85" t="s">
        <v>139</v>
      </c>
      <c r="F85">
        <v>1</v>
      </c>
      <c r="G85" t="s">
        <v>140</v>
      </c>
      <c r="H85">
        <f t="shared" si="19"/>
        <v>0.26</v>
      </c>
      <c r="I85">
        <f t="shared" si="20"/>
        <v>7.8000000000000007</v>
      </c>
      <c r="L85" t="s">
        <v>251</v>
      </c>
      <c r="M85" t="s">
        <v>139</v>
      </c>
      <c r="N85" t="s">
        <v>267</v>
      </c>
    </row>
    <row r="86" spans="2:14" x14ac:dyDescent="0.25">
      <c r="B86" t="s">
        <v>204</v>
      </c>
      <c r="C86">
        <v>200</v>
      </c>
      <c r="D86">
        <v>1</v>
      </c>
      <c r="E86" t="s">
        <v>139</v>
      </c>
      <c r="F86">
        <v>1</v>
      </c>
      <c r="G86" t="s">
        <v>140</v>
      </c>
      <c r="H86">
        <f t="shared" si="19"/>
        <v>0.2</v>
      </c>
      <c r="I86">
        <f t="shared" si="20"/>
        <v>6</v>
      </c>
      <c r="L86" t="s">
        <v>251</v>
      </c>
      <c r="M86" t="s">
        <v>139</v>
      </c>
      <c r="N86" t="s">
        <v>267</v>
      </c>
    </row>
    <row r="87" spans="2:14" x14ac:dyDescent="0.25">
      <c r="B87" t="s">
        <v>205</v>
      </c>
      <c r="C87">
        <v>4500</v>
      </c>
      <c r="D87">
        <v>1</v>
      </c>
      <c r="E87">
        <v>131</v>
      </c>
      <c r="L87" s="29" t="s">
        <v>251</v>
      </c>
      <c r="M87" t="s">
        <v>266</v>
      </c>
    </row>
    <row r="88" spans="2:14" x14ac:dyDescent="0.25">
      <c r="D88">
        <v>2</v>
      </c>
      <c r="E88">
        <v>262</v>
      </c>
      <c r="L88" s="29"/>
    </row>
    <row r="89" spans="2:14" x14ac:dyDescent="0.25">
      <c r="D89">
        <v>3</v>
      </c>
      <c r="E89">
        <v>393</v>
      </c>
      <c r="L89" s="29"/>
    </row>
    <row r="90" spans="2:14" x14ac:dyDescent="0.25">
      <c r="D90">
        <v>4</v>
      </c>
      <c r="E90">
        <v>524</v>
      </c>
      <c r="L90" s="29"/>
    </row>
    <row r="91" spans="2:14" x14ac:dyDescent="0.25">
      <c r="D91">
        <v>5</v>
      </c>
      <c r="E91">
        <v>628</v>
      </c>
      <c r="L91" s="29"/>
    </row>
    <row r="92" spans="2:14" x14ac:dyDescent="0.25">
      <c r="D92">
        <v>6</v>
      </c>
      <c r="E92">
        <v>786</v>
      </c>
      <c r="L92" s="29"/>
    </row>
    <row r="93" spans="2:14" x14ac:dyDescent="0.25">
      <c r="B93" t="s">
        <v>206</v>
      </c>
      <c r="C93">
        <v>350</v>
      </c>
      <c r="D93">
        <v>1</v>
      </c>
      <c r="E93" t="s">
        <v>139</v>
      </c>
      <c r="F93">
        <v>1</v>
      </c>
      <c r="G93" t="s">
        <v>140</v>
      </c>
      <c r="H93">
        <f t="shared" ref="H93:H94" si="21">C93*D93*F93/1000</f>
        <v>0.35</v>
      </c>
      <c r="I93">
        <f t="shared" ref="I93:I94" si="22">(C93*F93*D93)/1000*30</f>
        <v>10.5</v>
      </c>
      <c r="L93" t="s">
        <v>251</v>
      </c>
      <c r="M93" t="s">
        <v>139</v>
      </c>
      <c r="N93" t="s">
        <v>267</v>
      </c>
    </row>
    <row r="94" spans="2:14" x14ac:dyDescent="0.25">
      <c r="B94" t="s">
        <v>207</v>
      </c>
      <c r="C94">
        <v>1440</v>
      </c>
      <c r="D94">
        <v>1</v>
      </c>
      <c r="E94" t="s">
        <v>139</v>
      </c>
      <c r="F94">
        <v>1</v>
      </c>
      <c r="G94" t="s">
        <v>140</v>
      </c>
      <c r="H94">
        <f t="shared" si="21"/>
        <v>1.44</v>
      </c>
      <c r="I94">
        <f t="shared" si="22"/>
        <v>43.199999999999996</v>
      </c>
      <c r="L94" t="s">
        <v>251</v>
      </c>
      <c r="M94" t="s">
        <v>139</v>
      </c>
      <c r="N94" t="s">
        <v>267</v>
      </c>
    </row>
    <row r="95" spans="2:14" x14ac:dyDescent="0.25">
      <c r="B95" t="s">
        <v>208</v>
      </c>
      <c r="C95">
        <v>1482</v>
      </c>
      <c r="D95">
        <v>1</v>
      </c>
      <c r="E95" t="s">
        <v>139</v>
      </c>
      <c r="F95">
        <v>1</v>
      </c>
      <c r="G95" t="s">
        <v>140</v>
      </c>
      <c r="H95">
        <f t="shared" ref="H95:H98" si="23">C95*D95*F95/1000</f>
        <v>1.482</v>
      </c>
      <c r="I95">
        <f t="shared" ref="I95:I98" si="24">(C95*F95*D95)/1000*30</f>
        <v>44.46</v>
      </c>
      <c r="L95" t="s">
        <v>251</v>
      </c>
      <c r="M95" t="s">
        <v>139</v>
      </c>
      <c r="N95" t="s">
        <v>267</v>
      </c>
    </row>
    <row r="96" spans="2:14" x14ac:dyDescent="0.25">
      <c r="B96" t="s">
        <v>50</v>
      </c>
      <c r="C96">
        <v>250</v>
      </c>
      <c r="D96">
        <v>1</v>
      </c>
      <c r="E96" t="s">
        <v>139</v>
      </c>
      <c r="F96">
        <v>1</v>
      </c>
      <c r="G96" t="s">
        <v>140</v>
      </c>
      <c r="H96">
        <f t="shared" si="23"/>
        <v>0.25</v>
      </c>
      <c r="I96">
        <f t="shared" si="24"/>
        <v>7.5</v>
      </c>
      <c r="L96" t="s">
        <v>251</v>
      </c>
      <c r="M96" t="s">
        <v>139</v>
      </c>
      <c r="N96" t="s">
        <v>267</v>
      </c>
    </row>
    <row r="97" spans="2:14" x14ac:dyDescent="0.25">
      <c r="B97" t="s">
        <v>209</v>
      </c>
      <c r="C97">
        <v>667</v>
      </c>
      <c r="D97">
        <v>1</v>
      </c>
      <c r="E97" t="s">
        <v>139</v>
      </c>
      <c r="F97">
        <v>1</v>
      </c>
      <c r="G97" t="s">
        <v>140</v>
      </c>
      <c r="H97">
        <f t="shared" si="23"/>
        <v>0.66700000000000004</v>
      </c>
      <c r="I97">
        <f t="shared" si="24"/>
        <v>20.010000000000002</v>
      </c>
      <c r="L97" t="s">
        <v>251</v>
      </c>
      <c r="M97" t="s">
        <v>139</v>
      </c>
      <c r="N97" t="s">
        <v>267</v>
      </c>
    </row>
    <row r="98" spans="2:14" x14ac:dyDescent="0.25">
      <c r="B98" t="s">
        <v>210</v>
      </c>
      <c r="C98">
        <v>900</v>
      </c>
      <c r="D98">
        <v>1</v>
      </c>
      <c r="E98" t="s">
        <v>139</v>
      </c>
      <c r="F98">
        <v>1</v>
      </c>
      <c r="G98" t="s">
        <v>140</v>
      </c>
      <c r="H98">
        <f t="shared" si="23"/>
        <v>0.9</v>
      </c>
      <c r="I98">
        <f t="shared" si="24"/>
        <v>27</v>
      </c>
      <c r="L98" t="s">
        <v>251</v>
      </c>
      <c r="M98" t="s">
        <v>139</v>
      </c>
      <c r="N98" t="s">
        <v>267</v>
      </c>
    </row>
    <row r="99" spans="2:14" x14ac:dyDescent="0.25">
      <c r="B99" t="s">
        <v>211</v>
      </c>
      <c r="C99">
        <v>3000</v>
      </c>
      <c r="G99" t="s">
        <v>140</v>
      </c>
      <c r="L99" t="s">
        <v>258</v>
      </c>
    </row>
    <row r="100" spans="2:14" x14ac:dyDescent="0.25">
      <c r="B100" t="s">
        <v>212</v>
      </c>
      <c r="C100">
        <v>3000</v>
      </c>
      <c r="G100" t="s">
        <v>140</v>
      </c>
      <c r="L100" t="s">
        <v>258</v>
      </c>
    </row>
    <row r="101" spans="2:14" s="19" customFormat="1" x14ac:dyDescent="0.25"/>
    <row r="102" spans="2:14" x14ac:dyDescent="0.25">
      <c r="B102" t="s">
        <v>213</v>
      </c>
      <c r="D102" t="s">
        <v>129</v>
      </c>
      <c r="E102" t="s">
        <v>131</v>
      </c>
      <c r="I102" t="s">
        <v>103</v>
      </c>
      <c r="J102" t="s">
        <v>134</v>
      </c>
      <c r="K102" t="s">
        <v>136</v>
      </c>
    </row>
    <row r="103" spans="2:14" x14ac:dyDescent="0.25">
      <c r="D103" t="s">
        <v>130</v>
      </c>
      <c r="E103" t="s">
        <v>132</v>
      </c>
      <c r="I103" t="s">
        <v>133</v>
      </c>
      <c r="J103" t="s">
        <v>135</v>
      </c>
      <c r="K103" t="s">
        <v>137</v>
      </c>
      <c r="L103" t="s">
        <v>252</v>
      </c>
      <c r="M103" t="s">
        <v>259</v>
      </c>
      <c r="N103" t="s">
        <v>260</v>
      </c>
    </row>
    <row r="104" spans="2:14" x14ac:dyDescent="0.25">
      <c r="B104" t="s">
        <v>214</v>
      </c>
      <c r="C104">
        <v>1600</v>
      </c>
      <c r="D104">
        <v>1</v>
      </c>
      <c r="E104" t="s">
        <v>139</v>
      </c>
      <c r="F104">
        <v>1</v>
      </c>
      <c r="G104" t="s">
        <v>140</v>
      </c>
      <c r="H104">
        <f t="shared" ref="H104" si="25">C104*D104*F104/1000</f>
        <v>1.6</v>
      </c>
      <c r="I104">
        <f t="shared" ref="I104" si="26">(C104*F104*D104)/1000*30</f>
        <v>48</v>
      </c>
      <c r="L104" t="s">
        <v>251</v>
      </c>
      <c r="M104" t="s">
        <v>139</v>
      </c>
      <c r="N104" t="s">
        <v>267</v>
      </c>
    </row>
    <row r="105" spans="2:14" x14ac:dyDescent="0.25">
      <c r="B105" t="s">
        <v>215</v>
      </c>
      <c r="C105">
        <v>500</v>
      </c>
      <c r="D105">
        <v>1</v>
      </c>
      <c r="E105" t="s">
        <v>139</v>
      </c>
      <c r="F105">
        <v>1</v>
      </c>
      <c r="G105" t="s">
        <v>140</v>
      </c>
      <c r="H105">
        <f t="shared" ref="H105:H108" si="27">C105*D105*F105/1000</f>
        <v>0.5</v>
      </c>
      <c r="I105">
        <f t="shared" ref="I105:I108" si="28">(C105*F105*D105)/1000*30</f>
        <v>15</v>
      </c>
      <c r="L105" t="s">
        <v>251</v>
      </c>
      <c r="M105" t="s">
        <v>139</v>
      </c>
      <c r="N105" t="s">
        <v>267</v>
      </c>
    </row>
    <row r="106" spans="2:14" x14ac:dyDescent="0.25">
      <c r="B106" t="s">
        <v>216</v>
      </c>
      <c r="C106">
        <v>300</v>
      </c>
      <c r="D106">
        <v>1</v>
      </c>
      <c r="E106" t="s">
        <v>139</v>
      </c>
      <c r="F106">
        <v>1</v>
      </c>
      <c r="G106" t="s">
        <v>140</v>
      </c>
      <c r="H106">
        <f t="shared" si="27"/>
        <v>0.3</v>
      </c>
      <c r="I106">
        <f t="shared" si="28"/>
        <v>9</v>
      </c>
      <c r="L106" t="s">
        <v>251</v>
      </c>
      <c r="M106" t="s">
        <v>139</v>
      </c>
      <c r="N106" t="s">
        <v>267</v>
      </c>
    </row>
    <row r="107" spans="2:14" x14ac:dyDescent="0.25">
      <c r="B107" t="s">
        <v>217</v>
      </c>
      <c r="C107">
        <v>300</v>
      </c>
      <c r="D107">
        <v>1</v>
      </c>
      <c r="E107" t="s">
        <v>139</v>
      </c>
      <c r="F107">
        <v>1</v>
      </c>
      <c r="G107" t="s">
        <v>140</v>
      </c>
      <c r="H107">
        <f t="shared" si="27"/>
        <v>0.3</v>
      </c>
      <c r="I107">
        <f t="shared" si="28"/>
        <v>9</v>
      </c>
      <c r="L107" t="s">
        <v>251</v>
      </c>
      <c r="M107" t="s">
        <v>139</v>
      </c>
      <c r="N107" t="s">
        <v>267</v>
      </c>
    </row>
    <row r="108" spans="2:14" x14ac:dyDescent="0.25">
      <c r="B108" t="s">
        <v>218</v>
      </c>
      <c r="C108">
        <v>1200</v>
      </c>
      <c r="D108">
        <v>1</v>
      </c>
      <c r="E108" t="s">
        <v>139</v>
      </c>
      <c r="F108">
        <v>1</v>
      </c>
      <c r="G108" t="s">
        <v>140</v>
      </c>
      <c r="H108">
        <f t="shared" si="27"/>
        <v>1.2</v>
      </c>
      <c r="I108">
        <f t="shared" si="28"/>
        <v>36</v>
      </c>
      <c r="L108" t="s">
        <v>251</v>
      </c>
      <c r="M108" t="s">
        <v>139</v>
      </c>
      <c r="N108" t="s">
        <v>267</v>
      </c>
    </row>
    <row r="109" spans="2:14" x14ac:dyDescent="0.25">
      <c r="B109" t="s">
        <v>219</v>
      </c>
      <c r="C109">
        <v>46</v>
      </c>
      <c r="D109">
        <v>1</v>
      </c>
      <c r="E109">
        <v>0.83</v>
      </c>
      <c r="L109" s="29" t="s">
        <v>251</v>
      </c>
      <c r="M109" t="s">
        <v>264</v>
      </c>
      <c r="N109" t="s">
        <v>265</v>
      </c>
    </row>
    <row r="110" spans="2:14" x14ac:dyDescent="0.25">
      <c r="D110">
        <v>2</v>
      </c>
      <c r="E110">
        <v>0.16300000000000001</v>
      </c>
      <c r="L110" s="29"/>
    </row>
    <row r="111" spans="2:14" x14ac:dyDescent="0.25">
      <c r="D111">
        <v>3</v>
      </c>
      <c r="E111">
        <v>0.25</v>
      </c>
      <c r="L111" s="29"/>
    </row>
    <row r="112" spans="2:14" x14ac:dyDescent="0.25">
      <c r="D112">
        <v>4</v>
      </c>
      <c r="E112">
        <v>0.33</v>
      </c>
      <c r="L112" s="29"/>
    </row>
    <row r="113" spans="2:14" x14ac:dyDescent="0.25">
      <c r="D113">
        <v>5</v>
      </c>
      <c r="E113">
        <v>0.41699999999999998</v>
      </c>
      <c r="L113" s="29"/>
    </row>
    <row r="114" spans="2:14" x14ac:dyDescent="0.25">
      <c r="D114">
        <v>6</v>
      </c>
      <c r="E114">
        <v>0.5</v>
      </c>
      <c r="L114" s="29"/>
    </row>
    <row r="115" spans="2:14" x14ac:dyDescent="0.25">
      <c r="D115">
        <v>7</v>
      </c>
      <c r="E115">
        <v>0.58299999999999996</v>
      </c>
      <c r="L115" s="29"/>
    </row>
    <row r="116" spans="2:14" x14ac:dyDescent="0.25">
      <c r="D116">
        <v>8</v>
      </c>
      <c r="E116">
        <v>0.67</v>
      </c>
      <c r="L116" s="29"/>
    </row>
    <row r="117" spans="2:14" x14ac:dyDescent="0.25">
      <c r="D117">
        <v>9</v>
      </c>
      <c r="E117">
        <v>0.75</v>
      </c>
      <c r="L117" s="29"/>
    </row>
    <row r="118" spans="2:14" x14ac:dyDescent="0.25">
      <c r="D118">
        <v>10</v>
      </c>
      <c r="E118">
        <v>0.83</v>
      </c>
      <c r="L118" s="29"/>
    </row>
    <row r="119" spans="2:14" x14ac:dyDescent="0.25">
      <c r="D119">
        <v>11</v>
      </c>
      <c r="E119">
        <v>0.91700000000000004</v>
      </c>
      <c r="L119" s="29"/>
    </row>
    <row r="120" spans="2:14" x14ac:dyDescent="0.25">
      <c r="D120">
        <v>12</v>
      </c>
      <c r="E120">
        <v>1</v>
      </c>
      <c r="L120" s="29"/>
    </row>
    <row r="121" spans="2:14" x14ac:dyDescent="0.25">
      <c r="B121" t="s">
        <v>220</v>
      </c>
      <c r="C121">
        <v>420</v>
      </c>
      <c r="D121">
        <v>1</v>
      </c>
      <c r="E121" t="s">
        <v>139</v>
      </c>
      <c r="F121">
        <v>1</v>
      </c>
      <c r="G121" t="s">
        <v>140</v>
      </c>
      <c r="H121">
        <f t="shared" ref="H121" si="29">C121*D121*F121/1000</f>
        <v>0.42</v>
      </c>
      <c r="I121">
        <f t="shared" ref="I121" si="30">(C121*F121*D121)/1000*30</f>
        <v>12.6</v>
      </c>
    </row>
    <row r="122" spans="2:14" s="19" customFormat="1" x14ac:dyDescent="0.25"/>
    <row r="123" spans="2:14" x14ac:dyDescent="0.25">
      <c r="B123" t="s">
        <v>221</v>
      </c>
      <c r="D123" t="s">
        <v>129</v>
      </c>
      <c r="F123" t="s">
        <v>131</v>
      </c>
      <c r="I123" t="s">
        <v>103</v>
      </c>
      <c r="J123" t="s">
        <v>134</v>
      </c>
      <c r="K123" t="s">
        <v>136</v>
      </c>
    </row>
    <row r="124" spans="2:14" x14ac:dyDescent="0.25">
      <c r="D124" t="s">
        <v>130</v>
      </c>
      <c r="F124" t="s">
        <v>132</v>
      </c>
      <c r="I124" t="s">
        <v>133</v>
      </c>
      <c r="J124" t="s">
        <v>135</v>
      </c>
      <c r="K124" t="s">
        <v>137</v>
      </c>
      <c r="L124" t="s">
        <v>252</v>
      </c>
      <c r="M124" t="s">
        <v>259</v>
      </c>
      <c r="N124" t="s">
        <v>260</v>
      </c>
    </row>
    <row r="125" spans="2:14" x14ac:dyDescent="0.25">
      <c r="B125" t="s">
        <v>222</v>
      </c>
      <c r="C125">
        <v>400</v>
      </c>
      <c r="D125">
        <v>1</v>
      </c>
      <c r="E125" t="s">
        <v>139</v>
      </c>
      <c r="F125">
        <v>1</v>
      </c>
      <c r="G125" t="s">
        <v>140</v>
      </c>
      <c r="H125">
        <f t="shared" ref="H125" si="31">C125*D125*F125/1000</f>
        <v>0.4</v>
      </c>
      <c r="I125">
        <f t="shared" ref="I125" si="32">(C125*F125*D125)/1000*30</f>
        <v>12</v>
      </c>
      <c r="L125" t="s">
        <v>251</v>
      </c>
      <c r="M125" t="s">
        <v>139</v>
      </c>
      <c r="N125" t="s">
        <v>267</v>
      </c>
    </row>
    <row r="126" spans="2:14" x14ac:dyDescent="0.25">
      <c r="B126" t="s">
        <v>223</v>
      </c>
      <c r="C126">
        <v>1200</v>
      </c>
      <c r="D126">
        <v>1</v>
      </c>
      <c r="E126" t="s">
        <v>139</v>
      </c>
      <c r="F126">
        <v>1</v>
      </c>
      <c r="G126" t="s">
        <v>140</v>
      </c>
      <c r="H126">
        <f t="shared" ref="H126:H129" si="33">C126*D126*F126/1000</f>
        <v>1.2</v>
      </c>
      <c r="I126">
        <f t="shared" ref="I126:I129" si="34">(C126*F126*D126)/1000*30</f>
        <v>36</v>
      </c>
      <c r="L126" t="s">
        <v>251</v>
      </c>
      <c r="M126" t="s">
        <v>139</v>
      </c>
      <c r="N126" t="s">
        <v>267</v>
      </c>
    </row>
    <row r="127" spans="2:14" x14ac:dyDescent="0.25">
      <c r="B127" t="s">
        <v>224</v>
      </c>
      <c r="C127">
        <v>1800</v>
      </c>
      <c r="D127">
        <v>1</v>
      </c>
      <c r="E127" t="s">
        <v>139</v>
      </c>
      <c r="F127">
        <v>1</v>
      </c>
      <c r="G127" t="s">
        <v>140</v>
      </c>
      <c r="H127">
        <f t="shared" si="33"/>
        <v>1.8</v>
      </c>
      <c r="I127">
        <f t="shared" si="34"/>
        <v>54</v>
      </c>
      <c r="L127" t="s">
        <v>251</v>
      </c>
      <c r="M127" t="s">
        <v>139</v>
      </c>
      <c r="N127" t="s">
        <v>267</v>
      </c>
    </row>
    <row r="128" spans="2:14" x14ac:dyDescent="0.25">
      <c r="B128" t="s">
        <v>225</v>
      </c>
      <c r="C128">
        <v>750</v>
      </c>
      <c r="D128">
        <v>1</v>
      </c>
      <c r="E128" t="s">
        <v>139</v>
      </c>
      <c r="F128">
        <v>1</v>
      </c>
      <c r="G128" t="s">
        <v>140</v>
      </c>
      <c r="H128">
        <f t="shared" si="33"/>
        <v>0.75</v>
      </c>
      <c r="I128">
        <f t="shared" si="34"/>
        <v>22.5</v>
      </c>
      <c r="L128" t="s">
        <v>251</v>
      </c>
      <c r="M128" t="s">
        <v>139</v>
      </c>
      <c r="N128" t="s">
        <v>267</v>
      </c>
    </row>
    <row r="129" spans="2:14" x14ac:dyDescent="0.25">
      <c r="B129" t="s">
        <v>226</v>
      </c>
      <c r="C129">
        <v>440</v>
      </c>
      <c r="D129">
        <v>1</v>
      </c>
      <c r="E129" t="s">
        <v>139</v>
      </c>
      <c r="F129">
        <v>1</v>
      </c>
      <c r="G129" t="s">
        <v>140</v>
      </c>
      <c r="H129">
        <f t="shared" si="33"/>
        <v>0.44</v>
      </c>
      <c r="I129">
        <f t="shared" si="34"/>
        <v>13.2</v>
      </c>
      <c r="L129" t="s">
        <v>251</v>
      </c>
      <c r="M129" t="s">
        <v>139</v>
      </c>
      <c r="N129" t="s">
        <v>267</v>
      </c>
    </row>
    <row r="130" spans="2:14" s="19" customFormat="1" x14ac:dyDescent="0.25"/>
    <row r="131" spans="2:14" x14ac:dyDescent="0.25">
      <c r="B131" t="s">
        <v>227</v>
      </c>
      <c r="D131" t="s">
        <v>129</v>
      </c>
      <c r="F131" t="s">
        <v>131</v>
      </c>
      <c r="I131" t="s">
        <v>103</v>
      </c>
      <c r="J131" t="s">
        <v>134</v>
      </c>
      <c r="K131" t="s">
        <v>136</v>
      </c>
    </row>
    <row r="132" spans="2:14" x14ac:dyDescent="0.25">
      <c r="D132" t="s">
        <v>130</v>
      </c>
      <c r="F132" t="s">
        <v>132</v>
      </c>
      <c r="I132" t="s">
        <v>133</v>
      </c>
      <c r="J132" t="s">
        <v>135</v>
      </c>
      <c r="K132" t="s">
        <v>137</v>
      </c>
      <c r="M132" t="s">
        <v>259</v>
      </c>
      <c r="N132" t="s">
        <v>260</v>
      </c>
    </row>
    <row r="133" spans="2:14" x14ac:dyDescent="0.25">
      <c r="B133" t="s">
        <v>228</v>
      </c>
      <c r="C133">
        <v>125</v>
      </c>
      <c r="D133">
        <v>1</v>
      </c>
      <c r="E133" t="s">
        <v>139</v>
      </c>
      <c r="F133">
        <v>1</v>
      </c>
      <c r="G133" t="s">
        <v>140</v>
      </c>
      <c r="H133">
        <f t="shared" ref="H133" si="35">C133*D133*F133/1000</f>
        <v>0.125</v>
      </c>
      <c r="I133">
        <f t="shared" ref="I133" si="36">(C133*F133*D133)/1000*30</f>
        <v>3.75</v>
      </c>
      <c r="L133" t="s">
        <v>251</v>
      </c>
      <c r="M133" t="s">
        <v>139</v>
      </c>
      <c r="N133" t="s">
        <v>267</v>
      </c>
    </row>
    <row r="134" spans="2:14" x14ac:dyDescent="0.25">
      <c r="B134" t="s">
        <v>229</v>
      </c>
      <c r="C134">
        <v>40</v>
      </c>
      <c r="D134">
        <v>1</v>
      </c>
      <c r="E134" t="s">
        <v>139</v>
      </c>
      <c r="F134">
        <v>1</v>
      </c>
      <c r="G134" t="s">
        <v>140</v>
      </c>
      <c r="H134">
        <f t="shared" ref="H134:H135" si="37">C134*D134*F134/1000</f>
        <v>0.04</v>
      </c>
      <c r="I134">
        <f t="shared" ref="I134:I135" si="38">(C134*F134*D134)/1000*30</f>
        <v>1.2</v>
      </c>
      <c r="L134" t="s">
        <v>251</v>
      </c>
      <c r="M134" t="s">
        <v>139</v>
      </c>
      <c r="N134" t="s">
        <v>267</v>
      </c>
    </row>
    <row r="135" spans="2:14" x14ac:dyDescent="0.25">
      <c r="B135" t="s">
        <v>230</v>
      </c>
      <c r="C135">
        <v>3.5</v>
      </c>
      <c r="D135">
        <v>1</v>
      </c>
      <c r="E135" t="s">
        <v>139</v>
      </c>
      <c r="F135">
        <v>1</v>
      </c>
      <c r="G135" t="s">
        <v>140</v>
      </c>
      <c r="H135">
        <f t="shared" si="37"/>
        <v>3.5000000000000001E-3</v>
      </c>
      <c r="I135">
        <f t="shared" si="38"/>
        <v>0.105</v>
      </c>
      <c r="L135" t="s">
        <v>251</v>
      </c>
      <c r="M135" t="s">
        <v>139</v>
      </c>
      <c r="N135" t="s">
        <v>267</v>
      </c>
    </row>
    <row r="136" spans="2:14" s="19" customFormat="1" x14ac:dyDescent="0.25"/>
    <row r="137" spans="2:14" x14ac:dyDescent="0.25">
      <c r="B137" t="s">
        <v>231</v>
      </c>
      <c r="D137" t="s">
        <v>129</v>
      </c>
      <c r="F137" t="s">
        <v>131</v>
      </c>
      <c r="I137" t="s">
        <v>103</v>
      </c>
      <c r="J137" t="s">
        <v>134</v>
      </c>
      <c r="K137" t="s">
        <v>136</v>
      </c>
    </row>
    <row r="138" spans="2:14" x14ac:dyDescent="0.25">
      <c r="D138" t="s">
        <v>130</v>
      </c>
      <c r="F138" t="s">
        <v>132</v>
      </c>
      <c r="I138" t="s">
        <v>133</v>
      </c>
      <c r="J138" t="s">
        <v>135</v>
      </c>
      <c r="K138" t="s">
        <v>137</v>
      </c>
      <c r="L138" t="s">
        <v>252</v>
      </c>
      <c r="M138" t="s">
        <v>259</v>
      </c>
      <c r="N138" t="s">
        <v>260</v>
      </c>
    </row>
    <row r="139" spans="2:14" x14ac:dyDescent="0.25">
      <c r="B139" t="s">
        <v>232</v>
      </c>
      <c r="C139">
        <v>50</v>
      </c>
      <c r="D139">
        <v>1</v>
      </c>
      <c r="E139" t="s">
        <v>139</v>
      </c>
      <c r="F139">
        <v>1</v>
      </c>
      <c r="G139" t="s">
        <v>140</v>
      </c>
      <c r="H139">
        <f t="shared" ref="H139" si="39">C139*D139*F139/1000</f>
        <v>0.05</v>
      </c>
      <c r="I139">
        <f t="shared" ref="I139" si="40">(C139*F139*D139)/1000*30</f>
        <v>1.5</v>
      </c>
      <c r="L139" t="s">
        <v>251</v>
      </c>
      <c r="M139" t="s">
        <v>139</v>
      </c>
      <c r="N139" t="s">
        <v>267</v>
      </c>
    </row>
    <row r="140" spans="2:14" x14ac:dyDescent="0.25">
      <c r="B140" t="s">
        <v>233</v>
      </c>
      <c r="C140">
        <v>72</v>
      </c>
      <c r="D140">
        <v>1</v>
      </c>
      <c r="E140" t="s">
        <v>139</v>
      </c>
      <c r="F140">
        <v>1</v>
      </c>
      <c r="G140" t="s">
        <v>140</v>
      </c>
      <c r="H140">
        <f t="shared" ref="H140:H147" si="41">C140*D140*F140/1000</f>
        <v>7.1999999999999995E-2</v>
      </c>
      <c r="I140">
        <f t="shared" ref="I140:I147" si="42">(C140*F140*D140)/1000*30</f>
        <v>2.1599999999999997</v>
      </c>
      <c r="L140" t="s">
        <v>258</v>
      </c>
    </row>
    <row r="141" spans="2:14" x14ac:dyDescent="0.25">
      <c r="B141" t="s">
        <v>234</v>
      </c>
      <c r="C141">
        <v>75</v>
      </c>
      <c r="D141">
        <v>1</v>
      </c>
      <c r="E141" t="s">
        <v>139</v>
      </c>
      <c r="F141">
        <v>1</v>
      </c>
      <c r="G141" t="s">
        <v>140</v>
      </c>
      <c r="H141">
        <f t="shared" si="41"/>
        <v>7.4999999999999997E-2</v>
      </c>
      <c r="I141">
        <f t="shared" si="42"/>
        <v>2.25</v>
      </c>
      <c r="L141" t="s">
        <v>251</v>
      </c>
      <c r="M141" t="s">
        <v>139</v>
      </c>
      <c r="N141" t="s">
        <v>267</v>
      </c>
    </row>
    <row r="142" spans="2:14" x14ac:dyDescent="0.25">
      <c r="B142" t="s">
        <v>235</v>
      </c>
      <c r="C142">
        <v>1200</v>
      </c>
      <c r="D142">
        <v>1</v>
      </c>
      <c r="E142" t="s">
        <v>139</v>
      </c>
      <c r="F142">
        <v>1</v>
      </c>
      <c r="G142" t="s">
        <v>140</v>
      </c>
      <c r="H142">
        <f t="shared" si="41"/>
        <v>1.2</v>
      </c>
      <c r="I142">
        <f t="shared" si="42"/>
        <v>36</v>
      </c>
      <c r="L142" t="s">
        <v>251</v>
      </c>
      <c r="M142" t="s">
        <v>139</v>
      </c>
      <c r="N142" t="s">
        <v>267</v>
      </c>
    </row>
    <row r="143" spans="2:14" x14ac:dyDescent="0.25">
      <c r="B143" t="s">
        <v>236</v>
      </c>
      <c r="C143">
        <v>50</v>
      </c>
      <c r="D143">
        <v>1</v>
      </c>
      <c r="E143" t="s">
        <v>139</v>
      </c>
      <c r="F143">
        <v>1</v>
      </c>
      <c r="G143" t="s">
        <v>140</v>
      </c>
      <c r="H143">
        <f t="shared" si="41"/>
        <v>0.05</v>
      </c>
      <c r="I143">
        <f t="shared" si="42"/>
        <v>1.5</v>
      </c>
      <c r="L143" t="s">
        <v>251</v>
      </c>
      <c r="M143" t="s">
        <v>139</v>
      </c>
      <c r="N143" t="s">
        <v>267</v>
      </c>
    </row>
    <row r="144" spans="2:14" x14ac:dyDescent="0.25">
      <c r="B144" t="s">
        <v>237</v>
      </c>
      <c r="C144">
        <v>1000</v>
      </c>
      <c r="D144">
        <v>1</v>
      </c>
      <c r="E144" t="s">
        <v>139</v>
      </c>
      <c r="F144">
        <v>1</v>
      </c>
      <c r="G144" t="s">
        <v>140</v>
      </c>
      <c r="H144">
        <f t="shared" si="41"/>
        <v>1</v>
      </c>
      <c r="I144">
        <f t="shared" si="42"/>
        <v>30</v>
      </c>
      <c r="L144" t="s">
        <v>251</v>
      </c>
      <c r="M144" t="s">
        <v>139</v>
      </c>
      <c r="N144" t="s">
        <v>267</v>
      </c>
    </row>
    <row r="145" spans="2:14" x14ac:dyDescent="0.25">
      <c r="B145" t="s">
        <v>238</v>
      </c>
      <c r="C145">
        <v>6000</v>
      </c>
      <c r="D145">
        <v>1</v>
      </c>
      <c r="E145" t="s">
        <v>139</v>
      </c>
      <c r="F145">
        <v>1</v>
      </c>
      <c r="G145" t="s">
        <v>140</v>
      </c>
      <c r="H145">
        <f t="shared" si="41"/>
        <v>6</v>
      </c>
      <c r="I145">
        <f t="shared" si="42"/>
        <v>180</v>
      </c>
      <c r="L145" t="s">
        <v>251</v>
      </c>
      <c r="M145" t="s">
        <v>139</v>
      </c>
      <c r="N145" t="s">
        <v>267</v>
      </c>
    </row>
    <row r="146" spans="2:14" x14ac:dyDescent="0.25">
      <c r="B146" t="s">
        <v>239</v>
      </c>
      <c r="C146">
        <v>375</v>
      </c>
      <c r="D146">
        <v>1</v>
      </c>
      <c r="E146" t="s">
        <v>139</v>
      </c>
      <c r="F146">
        <v>1</v>
      </c>
      <c r="G146" t="s">
        <v>140</v>
      </c>
      <c r="H146">
        <f t="shared" si="41"/>
        <v>0.375</v>
      </c>
      <c r="I146">
        <f t="shared" si="42"/>
        <v>11.25</v>
      </c>
      <c r="L146" t="s">
        <v>251</v>
      </c>
      <c r="M146" t="s">
        <v>139</v>
      </c>
      <c r="N146" t="s">
        <v>267</v>
      </c>
    </row>
    <row r="147" spans="2:14" x14ac:dyDescent="0.25">
      <c r="B147" t="s">
        <v>240</v>
      </c>
      <c r="C147">
        <v>175</v>
      </c>
      <c r="D147">
        <v>1</v>
      </c>
      <c r="E147" t="s">
        <v>139</v>
      </c>
      <c r="F147">
        <v>1</v>
      </c>
      <c r="G147" t="s">
        <v>140</v>
      </c>
      <c r="H147">
        <f t="shared" si="41"/>
        <v>0.17499999999999999</v>
      </c>
      <c r="I147">
        <f t="shared" si="42"/>
        <v>5.25</v>
      </c>
      <c r="L147" t="s">
        <v>251</v>
      </c>
      <c r="M147" t="s">
        <v>139</v>
      </c>
      <c r="N147" t="s">
        <v>267</v>
      </c>
    </row>
    <row r="149" spans="2:14" x14ac:dyDescent="0.25">
      <c r="B149" t="s">
        <v>241</v>
      </c>
      <c r="I149" t="s">
        <v>103</v>
      </c>
      <c r="J149" t="s">
        <v>134</v>
      </c>
      <c r="K149" t="s">
        <v>136</v>
      </c>
    </row>
    <row r="150" spans="2:14" x14ac:dyDescent="0.25">
      <c r="I150" t="s">
        <v>133</v>
      </c>
      <c r="J150" t="s">
        <v>135</v>
      </c>
      <c r="K150" t="s">
        <v>137</v>
      </c>
    </row>
    <row r="151" spans="2:14" x14ac:dyDescent="0.25">
      <c r="B151" t="s">
        <v>242</v>
      </c>
      <c r="G151" t="s">
        <v>140</v>
      </c>
      <c r="L151">
        <f>COUNTIF(L4:L147, "Custom Dropdown")</f>
        <v>78</v>
      </c>
      <c r="M151" t="s">
        <v>251</v>
      </c>
    </row>
    <row r="152" spans="2:14" x14ac:dyDescent="0.25">
      <c r="B152" t="s">
        <v>243</v>
      </c>
      <c r="G152" t="s">
        <v>140</v>
      </c>
      <c r="L152">
        <f>COUNTIF(L4:L147, "Check Box")</f>
        <v>3</v>
      </c>
      <c r="M152" t="s">
        <v>258</v>
      </c>
    </row>
    <row r="153" spans="2:14" x14ac:dyDescent="0.25">
      <c r="B153" t="s">
        <v>244</v>
      </c>
      <c r="G153" t="s">
        <v>140</v>
      </c>
      <c r="L153">
        <f>COUNTA(B137,B131,B123,B102,B78,B70,B60,B47,B34,B12,B2)</f>
        <v>11</v>
      </c>
      <c r="M153" t="s">
        <v>268</v>
      </c>
    </row>
    <row r="154" spans="2:14" x14ac:dyDescent="0.25">
      <c r="B154" t="s">
        <v>245</v>
      </c>
      <c r="G154" t="s">
        <v>140</v>
      </c>
    </row>
  </sheetData>
  <mergeCells count="5">
    <mergeCell ref="L30:L32"/>
    <mergeCell ref="L36:L45"/>
    <mergeCell ref="L109:L120"/>
    <mergeCell ref="L87:L92"/>
    <mergeCell ref="P36:P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tabSelected="1" workbookViewId="0">
      <selection activeCell="H9" sqref="H9"/>
    </sheetView>
  </sheetViews>
  <sheetFormatPr defaultRowHeight="15" x14ac:dyDescent="0.25"/>
  <sheetData>
    <row r="2" spans="2:4" x14ac:dyDescent="0.25">
      <c r="B2" t="s">
        <v>269</v>
      </c>
      <c r="D2" s="31" t="s">
        <v>273</v>
      </c>
    </row>
    <row r="3" spans="2:4" x14ac:dyDescent="0.25">
      <c r="B3" s="30">
        <v>0.52700000000000002</v>
      </c>
      <c r="C3" t="s">
        <v>270</v>
      </c>
    </row>
    <row r="7" spans="2:4" x14ac:dyDescent="0.25">
      <c r="B7" t="s">
        <v>271</v>
      </c>
    </row>
    <row r="8" spans="2:4" x14ac:dyDescent="0.25">
      <c r="B8">
        <v>3000</v>
      </c>
      <c r="C8" t="s">
        <v>103</v>
      </c>
    </row>
    <row r="9" spans="2:4" x14ac:dyDescent="0.25">
      <c r="B9">
        <f>B8*B3/1000</f>
        <v>1.581</v>
      </c>
      <c r="C9" t="s">
        <v>272</v>
      </c>
    </row>
  </sheetData>
  <hyperlinks>
    <hyperlink ref="D2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Panel</vt:lpstr>
      <vt:lpstr>Data</vt:lpstr>
      <vt:lpstr>Ideas</vt:lpstr>
      <vt:lpstr>Energy Generation</vt:lpstr>
      <vt:lpstr>NS Power</vt:lpstr>
      <vt:lpstr>Carbon Footprint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Mulkins</dc:creator>
  <cp:lastModifiedBy>Phil Mulkins</cp:lastModifiedBy>
  <dcterms:created xsi:type="dcterms:W3CDTF">2011-03-31T13:50:58Z</dcterms:created>
  <dcterms:modified xsi:type="dcterms:W3CDTF">2013-07-18T00:37:33Z</dcterms:modified>
</cp:coreProperties>
</file>